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threadedComments/threadedComment5.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10.xml" ContentType="application/vnd.openxmlformats-officedocument.drawing+xml"/>
  <Override PartName="/xl/comments9.xml" ContentType="application/vnd.openxmlformats-officedocument.spreadsheetml.comments+xml"/>
  <Override PartName="/xl/charts/chart3.xml" ContentType="application/vnd.openxmlformats-officedocument.drawingml.chart+xml"/>
  <Override PartName="/xl/drawings/drawing11.xml" ContentType="application/vnd.openxmlformats-officedocument.drawing+xml"/>
  <Override PartName="/xl/comments10.xml" ContentType="application/vnd.openxmlformats-officedocument.spreadsheetml.comments+xml"/>
  <Override PartName="/xl/charts/chart4.xml" ContentType="application/vnd.openxmlformats-officedocument.drawingml.chart+xml"/>
  <Override PartName="/xl/drawings/drawing12.xml" ContentType="application/vnd.openxmlformats-officedocument.drawing+xml"/>
  <Override PartName="/xl/comments11.xml" ContentType="application/vnd.openxmlformats-officedocument.spreadsheetml.comments+xml"/>
  <Override PartName="/xl/charts/chart5.xml" ContentType="application/vnd.openxmlformats-officedocument.drawingml.chart+xml"/>
  <Override PartName="/xl/drawings/drawing13.xml" ContentType="application/vnd.openxmlformats-officedocument.drawing+xml"/>
  <Override PartName="/xl/comments12.xml" ContentType="application/vnd.openxmlformats-officedocument.spreadsheetml.comments+xml"/>
  <Override PartName="/xl/charts/chart6.xml" ContentType="application/vnd.openxmlformats-officedocument.drawingml.chart+xml"/>
  <Override PartName="/xl/drawings/drawing14.xml" ContentType="application/vnd.openxmlformats-officedocument.drawing+xml"/>
  <Override PartName="/xl/comments13.xml" ContentType="application/vnd.openxmlformats-officedocument.spreadsheetml.comments+xml"/>
  <Override PartName="/xl/charts/chart7.xml" ContentType="application/vnd.openxmlformats-officedocument.drawingml.chart+xml"/>
  <Override PartName="/xl/drawings/drawing15.xml" ContentType="application/vnd.openxmlformats-officedocument.drawing+xml"/>
  <Override PartName="/xl/comments14.xml" ContentType="application/vnd.openxmlformats-officedocument.spreadsheetml.comments+xml"/>
  <Override PartName="/xl/charts/chart8.xml" ContentType="application/vnd.openxmlformats-officedocument.drawingml.chart+xml"/>
  <Override PartName="/xl/drawings/drawing16.xml" ContentType="application/vnd.openxmlformats-officedocument.drawing+xml"/>
  <Override PartName="/xl/comments15.xml" ContentType="application/vnd.openxmlformats-officedocument.spreadsheetml.comments+xml"/>
  <Override PartName="/xl/charts/chart9.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Q:\Project Data\GlacierData\Benchmark_Program\Data\Gulkana\2021\"/>
    </mc:Choice>
  </mc:AlternateContent>
  <xr:revisionPtr revIDLastSave="0" documentId="13_ncr:1_{DEC6AAF5-E640-4EAB-AB10-4D92A190EB1E}" xr6:coauthVersionLast="47" xr6:coauthVersionMax="47" xr10:uidLastSave="{00000000-0000-0000-0000-000000000000}"/>
  <bookViews>
    <workbookView xWindow="-108" yWindow="-108" windowWidth="23256" windowHeight="12576" tabRatio="775" activeTab="1" xr2:uid="{00000000-000D-0000-FFFF-FFFF00000000}"/>
  </bookViews>
  <sheets>
    <sheet name="GUI Input" sheetId="19" r:id="rId1"/>
    <sheet name="AU" sheetId="2" r:id="rId2"/>
    <sheet name="AB" sheetId="1" r:id="rId3"/>
    <sheet name="B" sheetId="3" r:id="rId4"/>
    <sheet name="D" sheetId="4" r:id="rId5"/>
    <sheet name="T" sheetId="6" r:id="rId6"/>
    <sheet name="V" sheetId="7" r:id="rId7"/>
    <sheet name="X" sheetId="28" r:id="rId8"/>
    <sheet name="2021.04.27_SiteAU_Probes" sheetId="50" r:id="rId9"/>
    <sheet name="2021.04.27_SiteAB_Probes" sheetId="40" r:id="rId10"/>
    <sheet name="2021.04.27_SiteB_Probes" sheetId="52" r:id="rId11"/>
    <sheet name="2021.04.27_SiteD_Probes" sheetId="53" r:id="rId12"/>
    <sheet name="2021.08.21_SiteB_Pit" sheetId="54" r:id="rId13"/>
    <sheet name="2021.08.21_SiteD_Pit" sheetId="55" r:id="rId14"/>
    <sheet name="2021.08.22_SiteT_Pit" sheetId="56" r:id="rId15"/>
    <sheet name="2021.08.22_SiteX_Pit" sheetId="57" r:id="rId16"/>
  </sheets>
  <externalReferences>
    <externalReference r:id="rId17"/>
    <externalReference r:id="rId18"/>
    <externalReference r:id="rId19"/>
  </externalReferences>
  <definedNames>
    <definedName name="a">#REF!</definedName>
    <definedName name="b">#REF!</definedName>
    <definedName name="BasAlt">{1181,1250,1350,1450,1550,1650,1750,1850,1950,2050,2150,2250,2350,2436.5}</definedName>
    <definedName name="BasAlt2009">{1181,1250,1350,1450,1550,1650,1750,1850,1950,2050,2150,2250,2350,2436.5}</definedName>
    <definedName name="Cerr">5</definedName>
    <definedName name="CSerr">10</definedName>
    <definedName name="DATA">'[1]Stake A'!$A$103:$CC$165</definedName>
    <definedName name="_xlnm.Data_Form">#NAME?</definedName>
    <definedName name="GlacAlt">{1181,1250,1350,1450,1550,1650,1750,1850,1950,2050,2150,2250,2350,2436.5}</definedName>
    <definedName name="LapPer100mAvg">-0.55</definedName>
    <definedName name="LapPer100mDry">-0.986</definedName>
    <definedName name="LapPer100mWet">-0.66</definedName>
    <definedName name="name">{1181,1250,1350,1450,1550,1650,1750,1850,1950,2050,2150,2250,2350,2436.5}</definedName>
    <definedName name="Print_Area_A">'[1]Stake A'!$F$103:$CC$199</definedName>
    <definedName name="Radiuserr">0.1</definedName>
    <definedName name="Sample_TypeAu">#REF!</definedName>
    <definedName name="SampleType">#REF!</definedName>
    <definedName name="SampleType1">#REF!</definedName>
    <definedName name="SampleTypeAU">#REF!</definedName>
    <definedName name="SampletypeD">#REF!</definedName>
    <definedName name="SampleTypeX">#REF!</definedName>
    <definedName name="SBDerr">0.5</definedName>
    <definedName name="Serr">5</definedName>
    <definedName name="Sipri_xsection">'[2]99.05.14'!$M$3</definedName>
    <definedName name="SipriXsection">'[2]00.05.12'!$M$3</definedName>
    <definedName name="SiteA">'[1]Stake A'!$A$103:$CC$165</definedName>
    <definedName name="SKit_XSection">'[3]SCD May 97, 1998'!$K$4</definedName>
    <definedName name="TempArray">[2]SNOWPIT!$P$9:$Q$20</definedName>
    <definedName name="TempArray2006">'[3]2006.5.12 Pit'!$P$9:$Q$23</definedName>
    <definedName name="TempArray2008">'[3]2008.09.28 Pit'!$P$9:$Q$23</definedName>
    <definedName name="XSECTAREA">[2]SNOWPIT!$Q$1</definedName>
    <definedName name="XSECTION">'[2]98.05.27'!$K$3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0" i="6" l="1"/>
  <c r="G39" i="6"/>
  <c r="F34" i="6"/>
  <c r="G33" i="6"/>
  <c r="F33" i="4"/>
  <c r="G32" i="4"/>
  <c r="F40" i="4"/>
  <c r="F39" i="4"/>
  <c r="C49" i="3"/>
  <c r="C46" i="3"/>
  <c r="S27" i="3"/>
  <c r="O27" i="3"/>
  <c r="Q28" i="3"/>
  <c r="K27" i="3"/>
  <c r="K33" i="3"/>
  <c r="J27" i="3"/>
  <c r="J33" i="3"/>
  <c r="I27" i="3"/>
  <c r="I33" i="3"/>
  <c r="G28" i="3"/>
  <c r="G27" i="3"/>
  <c r="C44" i="4"/>
  <c r="P31" i="4"/>
  <c r="P38" i="4"/>
  <c r="I43" i="4"/>
  <c r="J40" i="4"/>
  <c r="J33" i="4"/>
  <c r="J39" i="4"/>
  <c r="J32" i="4"/>
  <c r="C54" i="6"/>
  <c r="C51" i="6"/>
  <c r="I48" i="6"/>
  <c r="S33" i="6"/>
  <c r="Q34" i="6"/>
  <c r="S39" i="6"/>
  <c r="Q40" i="6"/>
  <c r="K40" i="6"/>
  <c r="K34" i="6"/>
  <c r="J40" i="6"/>
  <c r="J34" i="6"/>
  <c r="K39" i="6"/>
  <c r="K33" i="6"/>
  <c r="J39" i="6"/>
  <c r="J33" i="6"/>
  <c r="C41" i="28"/>
  <c r="C38" i="28"/>
  <c r="I35" i="28"/>
  <c r="Q31" i="28"/>
  <c r="S30" i="28"/>
  <c r="S24" i="28"/>
  <c r="Q25" i="28"/>
  <c r="K31" i="28"/>
  <c r="K25" i="28"/>
  <c r="J31" i="28"/>
  <c r="J25" i="28"/>
  <c r="K30" i="28"/>
  <c r="K24" i="28"/>
  <c r="J24" i="28"/>
  <c r="F25" i="28" s="1"/>
  <c r="G25" i="28" s="1"/>
  <c r="J30" i="28"/>
  <c r="M23" i="55"/>
  <c r="I3" i="55" s="1"/>
  <c r="M24" i="56"/>
  <c r="I3" i="57"/>
  <c r="M28" i="57"/>
  <c r="G30" i="28"/>
  <c r="G24" i="28"/>
  <c r="I43" i="3"/>
  <c r="I4" i="54"/>
  <c r="G33" i="3"/>
  <c r="C34" i="1"/>
  <c r="I28" i="1"/>
  <c r="G24" i="1"/>
  <c r="Q24" i="1" s="1"/>
  <c r="H29" i="2"/>
  <c r="H26" i="2"/>
  <c r="J29" i="57"/>
  <c r="I29" i="57"/>
  <c r="J20" i="57"/>
  <c r="J21" i="57"/>
  <c r="J22" i="57"/>
  <c r="J23" i="57"/>
  <c r="J24" i="57"/>
  <c r="J25" i="57"/>
  <c r="J26" i="57"/>
  <c r="J27" i="57"/>
  <c r="J28" i="57"/>
  <c r="J19" i="57"/>
  <c r="I20" i="57"/>
  <c r="I21" i="57"/>
  <c r="I22" i="57"/>
  <c r="I23" i="57"/>
  <c r="I24" i="57"/>
  <c r="I25" i="57"/>
  <c r="I26" i="57"/>
  <c r="I27" i="57"/>
  <c r="I28" i="57"/>
  <c r="I19" i="57"/>
  <c r="F27" i="57"/>
  <c r="F28" i="57"/>
  <c r="E27" i="57"/>
  <c r="E28" i="57"/>
  <c r="E29" i="57"/>
  <c r="G27" i="57"/>
  <c r="J18" i="56"/>
  <c r="J19" i="56"/>
  <c r="J20" i="56"/>
  <c r="J21" i="56"/>
  <c r="J22" i="56"/>
  <c r="J23" i="56"/>
  <c r="J24" i="56"/>
  <c r="J25" i="56"/>
  <c r="J17" i="56"/>
  <c r="I22" i="56"/>
  <c r="I20" i="56"/>
  <c r="I19" i="56"/>
  <c r="I18" i="56"/>
  <c r="I21" i="56"/>
  <c r="I23" i="56"/>
  <c r="I24" i="56"/>
  <c r="I25" i="56"/>
  <c r="I17" i="56"/>
  <c r="F23" i="56"/>
  <c r="F24" i="56"/>
  <c r="E24" i="56"/>
  <c r="E22" i="55"/>
  <c r="F21" i="55"/>
  <c r="F22" i="55"/>
  <c r="E23" i="55"/>
  <c r="M32" i="57"/>
  <c r="M31" i="57"/>
  <c r="M29" i="57"/>
  <c r="M30" i="57" s="1"/>
  <c r="G29" i="57"/>
  <c r="I1" i="57"/>
  <c r="G28" i="57"/>
  <c r="G26" i="57"/>
  <c r="F26" i="57"/>
  <c r="E26" i="57"/>
  <c r="G25" i="57"/>
  <c r="F25" i="57"/>
  <c r="E25" i="57"/>
  <c r="G24" i="57"/>
  <c r="F24" i="57"/>
  <c r="E24" i="57"/>
  <c r="G23" i="57"/>
  <c r="F23" i="57"/>
  <c r="E23" i="57"/>
  <c r="G22" i="57"/>
  <c r="F22" i="57"/>
  <c r="E22" i="57"/>
  <c r="G21" i="57"/>
  <c r="F21" i="57"/>
  <c r="E21" i="57"/>
  <c r="G20" i="57"/>
  <c r="F20" i="57"/>
  <c r="E20" i="57"/>
  <c r="G19" i="57"/>
  <c r="F19" i="57"/>
  <c r="E19" i="57"/>
  <c r="G18" i="57"/>
  <c r="F18" i="57"/>
  <c r="E18" i="57"/>
  <c r="G17" i="57"/>
  <c r="F17" i="57"/>
  <c r="E17" i="57"/>
  <c r="G16" i="57"/>
  <c r="F16" i="57"/>
  <c r="E16" i="57"/>
  <c r="G15" i="57"/>
  <c r="F15" i="57"/>
  <c r="E15" i="57"/>
  <c r="G14" i="57"/>
  <c r="F14" i="57"/>
  <c r="E14" i="57"/>
  <c r="G13" i="57"/>
  <c r="F13" i="57"/>
  <c r="E13" i="57"/>
  <c r="M28" i="56"/>
  <c r="M27" i="56"/>
  <c r="M25" i="56"/>
  <c r="M26" i="56" s="1"/>
  <c r="G25" i="56"/>
  <c r="E25" i="56"/>
  <c r="I3" i="56"/>
  <c r="G24" i="56"/>
  <c r="G23" i="56"/>
  <c r="E23" i="56"/>
  <c r="G22" i="56"/>
  <c r="F22" i="56"/>
  <c r="E22" i="56"/>
  <c r="G21" i="56"/>
  <c r="F21" i="56"/>
  <c r="E21" i="56"/>
  <c r="G20" i="56"/>
  <c r="F20" i="56"/>
  <c r="E20" i="56"/>
  <c r="G19" i="56"/>
  <c r="F19" i="56"/>
  <c r="E19" i="56"/>
  <c r="G18" i="56"/>
  <c r="F18" i="56"/>
  <c r="E18" i="56"/>
  <c r="G17" i="56"/>
  <c r="F17" i="56"/>
  <c r="E17" i="56"/>
  <c r="G16" i="56"/>
  <c r="F16" i="56"/>
  <c r="E16" i="56"/>
  <c r="G15" i="56"/>
  <c r="F15" i="56"/>
  <c r="E15" i="56"/>
  <c r="G14" i="56"/>
  <c r="F14" i="56"/>
  <c r="E14" i="56"/>
  <c r="G13" i="56"/>
  <c r="F13" i="56"/>
  <c r="E13" i="56"/>
  <c r="M27" i="55"/>
  <c r="M26" i="55"/>
  <c r="M24" i="55"/>
  <c r="M25" i="55" s="1"/>
  <c r="G23" i="55"/>
  <c r="I1" i="55"/>
  <c r="G22" i="55"/>
  <c r="G21" i="55"/>
  <c r="E21" i="55"/>
  <c r="G20" i="55"/>
  <c r="F20" i="55"/>
  <c r="E20" i="55"/>
  <c r="G19" i="55"/>
  <c r="F19" i="55"/>
  <c r="E19" i="55"/>
  <c r="G18" i="55"/>
  <c r="F18" i="55"/>
  <c r="E18" i="55"/>
  <c r="G17" i="55"/>
  <c r="F17" i="55"/>
  <c r="E17" i="55"/>
  <c r="G16" i="55"/>
  <c r="F16" i="55"/>
  <c r="E16" i="55"/>
  <c r="G15" i="55"/>
  <c r="F15" i="55"/>
  <c r="E15" i="55"/>
  <c r="G14" i="55"/>
  <c r="F14" i="55"/>
  <c r="E14" i="55"/>
  <c r="G13" i="55"/>
  <c r="F13" i="55"/>
  <c r="E13" i="55"/>
  <c r="M36" i="54"/>
  <c r="M35" i="54"/>
  <c r="M33" i="54"/>
  <c r="M34" i="54" s="1"/>
  <c r="M32" i="54"/>
  <c r="I3" i="54" s="1"/>
  <c r="G13" i="54"/>
  <c r="E13" i="54"/>
  <c r="C31" i="1" l="1"/>
  <c r="O24" i="1"/>
  <c r="C30" i="1" s="1"/>
  <c r="H17" i="55"/>
  <c r="I17" i="55"/>
  <c r="J17" i="55" s="1"/>
  <c r="S33" i="3"/>
  <c r="F34" i="3"/>
  <c r="G34" i="3" s="1"/>
  <c r="Q34" i="3" s="1"/>
  <c r="H27" i="57"/>
  <c r="H15" i="57"/>
  <c r="H19" i="57"/>
  <c r="H23" i="57"/>
  <c r="H16" i="57"/>
  <c r="H20" i="57"/>
  <c r="H24" i="57"/>
  <c r="H29" i="57"/>
  <c r="H13" i="57"/>
  <c r="H17" i="57"/>
  <c r="H21" i="57"/>
  <c r="H25" i="57"/>
  <c r="H18" i="57"/>
  <c r="H14" i="57"/>
  <c r="H22" i="57"/>
  <c r="H26" i="57"/>
  <c r="H28" i="57"/>
  <c r="H18" i="56"/>
  <c r="H14" i="56"/>
  <c r="H22" i="56"/>
  <c r="H13" i="56"/>
  <c r="I13" i="56" s="1"/>
  <c r="J13" i="56" s="1"/>
  <c r="H17" i="56"/>
  <c r="H21" i="56"/>
  <c r="H25" i="56"/>
  <c r="H15" i="56"/>
  <c r="H23" i="56"/>
  <c r="H16" i="56"/>
  <c r="H24" i="56"/>
  <c r="H19" i="56"/>
  <c r="H20" i="56"/>
  <c r="H23" i="55"/>
  <c r="H14" i="55"/>
  <c r="H18" i="55"/>
  <c r="H21" i="55"/>
  <c r="H19" i="55"/>
  <c r="H13" i="55"/>
  <c r="H15" i="55"/>
  <c r="H22" i="55"/>
  <c r="H16" i="55"/>
  <c r="H20" i="55"/>
  <c r="H13" i="54"/>
  <c r="F8" i="19"/>
  <c r="F7" i="19"/>
  <c r="F6" i="19"/>
  <c r="H6" i="19"/>
  <c r="M28" i="53"/>
  <c r="M27" i="53"/>
  <c r="M25" i="53"/>
  <c r="M26" i="53" s="1"/>
  <c r="M24" i="53"/>
  <c r="I3" i="53" s="1"/>
  <c r="I2" i="52"/>
  <c r="I21" i="55" l="1"/>
  <c r="J21" i="55" s="1"/>
  <c r="I18" i="55"/>
  <c r="J18" i="55" s="1"/>
  <c r="I23" i="55"/>
  <c r="J23" i="55" s="1"/>
  <c r="I19" i="55"/>
  <c r="J19" i="55" s="1"/>
  <c r="I20" i="55"/>
  <c r="J20" i="55" s="1"/>
  <c r="I22" i="55"/>
  <c r="J22" i="55" s="1"/>
  <c r="O34" i="3"/>
  <c r="C45" i="3" s="1"/>
  <c r="I18" i="57"/>
  <c r="J18" i="57" s="1"/>
  <c r="I13" i="57"/>
  <c r="J13" i="57" s="1"/>
  <c r="I4" i="57"/>
  <c r="I15" i="57"/>
  <c r="J15" i="57" s="1"/>
  <c r="I17" i="57"/>
  <c r="J17" i="57" s="1"/>
  <c r="I14" i="57"/>
  <c r="J14" i="57" s="1"/>
  <c r="I16" i="57"/>
  <c r="J16" i="57" s="1"/>
  <c r="I14" i="56"/>
  <c r="J14" i="56" s="1"/>
  <c r="I4" i="56"/>
  <c r="I16" i="56"/>
  <c r="J16" i="56" s="1"/>
  <c r="I15" i="56"/>
  <c r="J15" i="56" s="1"/>
  <c r="I16" i="55"/>
  <c r="J16" i="55" s="1"/>
  <c r="I14" i="55"/>
  <c r="J14" i="55" s="1"/>
  <c r="I13" i="55"/>
  <c r="J13" i="55" s="1"/>
  <c r="I4" i="55"/>
  <c r="I15" i="55"/>
  <c r="J15" i="55" s="1"/>
  <c r="I13" i="54"/>
  <c r="J13" i="54" s="1"/>
  <c r="I2" i="53"/>
  <c r="M34" i="52"/>
  <c r="M30" i="52"/>
  <c r="I3" i="52" s="1"/>
  <c r="M33" i="52"/>
  <c r="M31" i="52"/>
  <c r="M32" i="52" s="1"/>
  <c r="K32" i="4" l="1"/>
  <c r="S32" i="4" s="1"/>
  <c r="K39" i="4"/>
  <c r="S39" i="4" s="1"/>
  <c r="K33" i="4"/>
  <c r="Q33" i="4" s="1"/>
  <c r="O32" i="4" s="1"/>
  <c r="K40" i="4"/>
  <c r="Q40" i="4" s="1"/>
  <c r="M29" i="50"/>
  <c r="M28" i="50"/>
  <c r="M26" i="50"/>
  <c r="M27" i="50" s="1"/>
  <c r="M25" i="50"/>
  <c r="I3" i="50" s="1"/>
  <c r="I4" i="50"/>
  <c r="C49" i="4" l="1"/>
  <c r="C46" i="4"/>
  <c r="O39" i="4"/>
  <c r="C45" i="4" s="1"/>
  <c r="I2" i="50"/>
  <c r="H7" i="19"/>
  <c r="D2" i="19" l="1"/>
  <c r="D6" i="19" l="1"/>
  <c r="M29" i="40" l="1"/>
  <c r="M28" i="40"/>
  <c r="M26" i="40"/>
  <c r="M27" i="40" s="1"/>
  <c r="M25" i="40"/>
  <c r="I3" i="40" s="1"/>
  <c r="C2" i="19"/>
  <c r="A2" i="19" l="1"/>
  <c r="A6" i="19"/>
  <c r="I2" i="40"/>
  <c r="F5" i="19" l="1"/>
  <c r="H8" i="19" l="1"/>
  <c r="D7" i="19" l="1"/>
  <c r="D5" i="19"/>
  <c r="D4" i="19"/>
  <c r="I2" i="19" l="1"/>
  <c r="I3" i="19"/>
  <c r="D3" i="19"/>
  <c r="I6" i="19" l="1"/>
  <c r="G8" i="19"/>
  <c r="I8" i="19"/>
  <c r="I7" i="19"/>
  <c r="G6" i="19" l="1"/>
  <c r="I4" i="19"/>
  <c r="I5" i="19"/>
  <c r="G7" i="19"/>
  <c r="D8" i="19" l="1"/>
  <c r="H5" i="19"/>
  <c r="C5" i="19"/>
  <c r="A5" i="19" s="1"/>
  <c r="G5" i="19" l="1"/>
  <c r="C4" i="19"/>
  <c r="C3" i="19"/>
  <c r="A8" i="19" l="1"/>
  <c r="A4" i="19"/>
  <c r="A7" i="19"/>
  <c r="A3" i="19"/>
  <c r="G3" i="19"/>
  <c r="H4" i="19"/>
  <c r="H3" i="19"/>
  <c r="H2" i="19"/>
  <c r="G2" i="19" l="1"/>
  <c r="G4" i="19"/>
  <c r="F4" i="19" l="1"/>
  <c r="F2" i="19" l="1"/>
  <c r="F3" i="1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cmcneil</author>
    <author>tc={8927EBDC-E177-4B9C-A762-2B6CF597E8F1}</author>
    <author>tc={DB2ECB5E-D8DF-4C93-82D8-8536E2DD742D}</author>
  </authors>
  <commentList>
    <comment ref="A4" authorId="0" shapeId="0" xr:uid="{00000000-0006-0000-0100-000001000000}">
      <text>
        <r>
          <rPr>
            <b/>
            <sz val="9"/>
            <color indexed="81"/>
            <rFont val="Tahoma"/>
            <family val="2"/>
          </rPr>
          <t>cmcneil:</t>
        </r>
        <r>
          <rPr>
            <sz val="9"/>
            <color indexed="81"/>
            <rFont val="Tahoma"/>
            <family val="2"/>
          </rPr>
          <t xml:space="preserve">
Date of site visit</t>
        </r>
      </text>
    </comment>
    <comment ref="B4" authorId="0" shapeId="0" xr:uid="{00000000-0006-0000-01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100-000003000000}">
      <text>
        <r>
          <rPr>
            <b/>
            <sz val="9"/>
            <color indexed="81"/>
            <rFont val="Tahoma"/>
            <family val="2"/>
          </rPr>
          <t>cmcneil:</t>
        </r>
        <r>
          <rPr>
            <sz val="9"/>
            <color indexed="81"/>
            <rFont val="Tahoma"/>
            <family val="2"/>
          </rPr>
          <t xml:space="preserve">
Name of the stake, eg. 17AU</t>
        </r>
      </text>
    </comment>
    <comment ref="D4" authorId="0" shapeId="0" xr:uid="{00000000-0006-0000-01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100-000005000000}">
      <text>
        <r>
          <rPr>
            <b/>
            <sz val="9"/>
            <color indexed="81"/>
            <rFont val="Tahoma"/>
            <family val="2"/>
          </rPr>
          <t>cmcneil:</t>
        </r>
        <r>
          <rPr>
            <sz val="9"/>
            <color indexed="81"/>
            <rFont val="Tahoma"/>
            <family val="2"/>
          </rPr>
          <t xml:space="preserve">
Total length of stake</t>
        </r>
      </text>
    </comment>
    <comment ref="F4" authorId="0" shapeId="0" xr:uid="{00000000-0006-0000-01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1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1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1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1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1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1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1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1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1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1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1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1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1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1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1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1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1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K19" authorId="1" shapeId="0" xr:uid="{8927EBDC-E177-4B9C-A762-2B6CF597E8F1}">
      <text>
        <t>[Threaded comment]
Your version of Excel allows you to read this threaded comment; however, any edits to it will get removed if the file is opened in a newer version of Excel. Learn more: https://go.microsoft.com/fwlink/?linkid=870924
Comment:
    Mean density 2020-2011</t>
      </text>
    </comment>
    <comment ref="K24" authorId="2" shapeId="0" xr:uid="{DB2ECB5E-D8DF-4C93-82D8-8536E2DD742D}">
      <text>
        <t>[Threaded comment]
Your version of Excel allows you to read this threaded comment; however, any edits to it will get removed if the file is opened in a newer version of Excel. Learn more: https://go.microsoft.com/fwlink/?linkid=870924
Comment:
    Mean density 2020-2011
Reply:
    Change from mean 0.36 to median 0.37 based on group concensus</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4B9F6557-CA73-4F24-8A70-34AB567723FC}">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BEB9EA53-980F-4BC3-A302-D2A40B6FA1D8}">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C291A115-401D-47EA-807B-D71EED91DB2F}">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E616B327-EE6F-4079-98B9-97135581919E}">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81DBC430-6559-4B6C-B54D-3C215F62B42C}">
      <text>
        <r>
          <rPr>
            <sz val="8"/>
            <color indexed="81"/>
            <rFont val="Tahoma"/>
            <family val="2"/>
          </rPr>
          <t xml:space="preserve">Sipre coring auger=45.6cm2 
large tube 41.05 cm2       
small tube 25.6   cm2          
Snow Metrics 1000 cm^3
</t>
        </r>
      </text>
    </comment>
    <comment ref="A10" authorId="0" shapeId="0" xr:uid="{142FB5A4-85D7-45AF-A369-4C8C7C410217}">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79A5AFAE-DF8C-4A04-94D3-911849CB0F01}">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B3B5AAA0-4D0C-49CE-A34F-EDDFE6A2C99D}">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0660D9C4-1A20-4ABA-A294-08F73E0DB946}">
      <text>
        <r>
          <rPr>
            <b/>
            <sz val="9"/>
            <color indexed="81"/>
            <rFont val="Tahoma"/>
            <family val="2"/>
          </rPr>
          <t>cmcneil:</t>
        </r>
        <r>
          <rPr>
            <sz val="9"/>
            <color indexed="81"/>
            <rFont val="Tahoma"/>
            <family val="2"/>
          </rPr>
          <t xml:space="preserve">
Volume of sample taken</t>
        </r>
      </text>
    </comment>
    <comment ref="E10" authorId="0" shapeId="0" xr:uid="{F5DFB7EB-DF21-4366-A11A-90C9B811ED40}">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FD70EBC3-F20A-4C4D-86C7-7F73DA40941B}">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AB66C696-DCA6-44A6-81B0-5A8B8E8BB69F}">
      <text>
        <r>
          <rPr>
            <b/>
            <sz val="9"/>
            <color indexed="81"/>
            <rFont val="Tahoma"/>
            <family val="2"/>
          </rPr>
          <t>cmcneil:</t>
        </r>
        <r>
          <rPr>
            <sz val="9"/>
            <color indexed="81"/>
            <rFont val="Tahoma"/>
            <family val="2"/>
          </rPr>
          <t xml:space="preserve">
Density of sample. Calculated from the mass/volume</t>
        </r>
      </text>
    </comment>
    <comment ref="H10" authorId="0" shapeId="0" xr:uid="{3B8C162D-6FE8-47AA-A1FC-161861B542A8}">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A28BBEAE-744D-4641-8C15-482607BEBE40}">
      <text>
        <r>
          <rPr>
            <b/>
            <sz val="9"/>
            <color indexed="81"/>
            <rFont val="Tahoma"/>
            <family val="2"/>
          </rPr>
          <t>cmcneil:</t>
        </r>
        <r>
          <rPr>
            <sz val="9"/>
            <color indexed="81"/>
            <rFont val="Tahoma"/>
            <family val="2"/>
          </rPr>
          <t xml:space="preserve">
Cummulative s.w.e. of from surface to the depth of each sample</t>
        </r>
      </text>
    </comment>
    <comment ref="J10" authorId="0" shapeId="0" xr:uid="{FE5CFC95-E62A-4141-AF7B-E86F5412392C}">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8570BADF-B0AD-46C0-A478-94435A9D1533}">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3DFCDEB9-5DDC-40C7-8743-92C6171E0F40}">
      <text>
        <r>
          <rPr>
            <b/>
            <sz val="9"/>
            <color indexed="81"/>
            <rFont val="Tahoma"/>
            <family val="2"/>
          </rPr>
          <t>cmcneil:</t>
        </r>
        <r>
          <rPr>
            <sz val="9"/>
            <color indexed="81"/>
            <rFont val="Tahoma"/>
            <family val="2"/>
          </rPr>
          <t xml:space="preserve">
What was used to measure snow depth</t>
        </r>
      </text>
    </comment>
    <comment ref="M10" authorId="0" shapeId="0" xr:uid="{A6FE857E-9410-4040-BE69-16F1AABA3800}">
      <text>
        <r>
          <rPr>
            <b/>
            <sz val="9"/>
            <color indexed="81"/>
            <rFont val="Tahoma"/>
            <family val="2"/>
          </rPr>
          <t>cmcneil:</t>
        </r>
        <r>
          <rPr>
            <sz val="9"/>
            <color indexed="81"/>
            <rFont val="Tahoma"/>
            <family val="2"/>
          </rPr>
          <t xml:space="preserve">
snow depth observed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14B13DA9-84B1-4F85-AF21-A02B76094F0A}">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0B6923C3-83AC-4D74-9149-7644C15E7C81}">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21306660-6A68-48DE-ABC0-AB4919F9D337}">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6A7FE640-0761-4AE7-960B-17F65B32DCD0}">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F10505F8-72D9-46AB-AE45-E17BFD996F0C}">
      <text>
        <r>
          <rPr>
            <sz val="8"/>
            <color indexed="81"/>
            <rFont val="Tahoma"/>
            <family val="2"/>
          </rPr>
          <t xml:space="preserve">Sipre coring auger=45.6cm2 
large tube 41.05 cm2       
small tube 25.6   cm2          
Snow Metrics 1000 cm^3
</t>
        </r>
      </text>
    </comment>
    <comment ref="A10" authorId="0" shapeId="0" xr:uid="{A1D73DC4-A4E5-478C-BD01-6361C35CB33A}">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42C20282-6AAB-4DB7-81AE-F274750D1216}">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87B7F33B-0AFF-4426-99C2-57FE0D454831}">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0011D0B8-0650-4A3C-9FD0-EAA8B53E750F}">
      <text>
        <r>
          <rPr>
            <b/>
            <sz val="9"/>
            <color indexed="81"/>
            <rFont val="Tahoma"/>
            <family val="2"/>
          </rPr>
          <t>cmcneil:</t>
        </r>
        <r>
          <rPr>
            <sz val="9"/>
            <color indexed="81"/>
            <rFont val="Tahoma"/>
            <family val="2"/>
          </rPr>
          <t xml:space="preserve">
Volume of sample taken</t>
        </r>
      </text>
    </comment>
    <comment ref="E10" authorId="0" shapeId="0" xr:uid="{B06E543E-B1FC-43DC-8FF4-A0C2A2D80242}">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D91E5BC5-2AAA-463A-9ADE-475E947E7DD4}">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A052F185-DA93-440B-978F-D61ABAC64D62}">
      <text>
        <r>
          <rPr>
            <b/>
            <sz val="9"/>
            <color indexed="81"/>
            <rFont val="Tahoma"/>
            <family val="2"/>
          </rPr>
          <t>cmcneil:</t>
        </r>
        <r>
          <rPr>
            <sz val="9"/>
            <color indexed="81"/>
            <rFont val="Tahoma"/>
            <family val="2"/>
          </rPr>
          <t xml:space="preserve">
Density of sample. Calculated from the mass/volume</t>
        </r>
      </text>
    </comment>
    <comment ref="H10" authorId="0" shapeId="0" xr:uid="{F349A429-4886-47DE-9C41-B449BFF95098}">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C2585237-7653-44C3-8EBE-53C657DD1D83}">
      <text>
        <r>
          <rPr>
            <b/>
            <sz val="9"/>
            <color indexed="81"/>
            <rFont val="Tahoma"/>
            <family val="2"/>
          </rPr>
          <t>cmcneil:</t>
        </r>
        <r>
          <rPr>
            <sz val="9"/>
            <color indexed="81"/>
            <rFont val="Tahoma"/>
            <family val="2"/>
          </rPr>
          <t xml:space="preserve">
Cummulative s.w.e. of from surface to the depth of each sample</t>
        </r>
      </text>
    </comment>
    <comment ref="J10" authorId="0" shapeId="0" xr:uid="{3C9EC2A3-0719-40CF-9901-5F2571581A1C}">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FEE9ED6E-E0B9-4AA0-B2C6-2FD0E7C2A1B7}">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BF63854F-1457-4DB2-ABDB-1AD8B49F1102}">
      <text>
        <r>
          <rPr>
            <b/>
            <sz val="9"/>
            <color indexed="81"/>
            <rFont val="Tahoma"/>
            <family val="2"/>
          </rPr>
          <t>cmcneil:</t>
        </r>
        <r>
          <rPr>
            <sz val="9"/>
            <color indexed="81"/>
            <rFont val="Tahoma"/>
            <family val="2"/>
          </rPr>
          <t xml:space="preserve">
What was used to measure snow depth</t>
        </r>
      </text>
    </comment>
    <comment ref="M10" authorId="0" shapeId="0" xr:uid="{0DAC8706-993D-4ABE-81D8-D039FA614AF9}">
      <text>
        <r>
          <rPr>
            <b/>
            <sz val="9"/>
            <color indexed="81"/>
            <rFont val="Tahoma"/>
            <family val="2"/>
          </rPr>
          <t>cmcneil:</t>
        </r>
        <r>
          <rPr>
            <sz val="9"/>
            <color indexed="81"/>
            <rFont val="Tahoma"/>
            <family val="2"/>
          </rPr>
          <t xml:space="preserve">
snow depth observed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05474EEF-E8BF-4360-BF15-A2619D5C1382}">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E9758C8B-7F7F-4DBF-A2F0-207A42286623}">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8BFA946F-35B5-477F-BC3D-5BD496E5C7D6}">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2AD04D5C-D186-40CE-99E5-614E5A148EB8}">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39326DC5-D446-44BB-9BAE-A39A2555A648}">
      <text>
        <r>
          <rPr>
            <sz val="8"/>
            <color indexed="81"/>
            <rFont val="Tahoma"/>
            <family val="2"/>
          </rPr>
          <t xml:space="preserve">Sipre coring auger=45.6cm2 
large tube 41.05 cm2       
small tube 25.6   cm2          
Snow Metrics 1000 cm^3
</t>
        </r>
      </text>
    </comment>
    <comment ref="A10" authorId="0" shapeId="0" xr:uid="{851DA275-6E8A-4193-A3C8-5B9F6B5EC8FD}">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2F7C0501-EAC5-490A-A0CC-35564E3E1747}">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2D0E28EF-F539-4919-A535-BF4608DBF412}">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B95A31B0-AB1D-47EA-A85F-5827920A2AED}">
      <text>
        <r>
          <rPr>
            <b/>
            <sz val="9"/>
            <color indexed="81"/>
            <rFont val="Tahoma"/>
            <family val="2"/>
          </rPr>
          <t>cmcneil:</t>
        </r>
        <r>
          <rPr>
            <sz val="9"/>
            <color indexed="81"/>
            <rFont val="Tahoma"/>
            <family val="2"/>
          </rPr>
          <t xml:space="preserve">
Volume of sample taken</t>
        </r>
      </text>
    </comment>
    <comment ref="E10" authorId="0" shapeId="0" xr:uid="{209D76AE-3E5C-4133-9197-43B32EE51139}">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57A23301-B999-4824-86C3-DA609BC3F75D}">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CE8A358A-4AFC-42A8-BD4C-49700EFBB134}">
      <text>
        <r>
          <rPr>
            <b/>
            <sz val="9"/>
            <color indexed="81"/>
            <rFont val="Tahoma"/>
            <family val="2"/>
          </rPr>
          <t>cmcneil:</t>
        </r>
        <r>
          <rPr>
            <sz val="9"/>
            <color indexed="81"/>
            <rFont val="Tahoma"/>
            <family val="2"/>
          </rPr>
          <t xml:space="preserve">
Density of sample. Calculated from the mass/volume</t>
        </r>
      </text>
    </comment>
    <comment ref="H10" authorId="0" shapeId="0" xr:uid="{69BF0BBB-7766-453C-9111-FE3B1A7F7AA7}">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3EB771A1-DF50-4BEC-A8D4-F7E0315FF52F}">
      <text>
        <r>
          <rPr>
            <b/>
            <sz val="9"/>
            <color indexed="81"/>
            <rFont val="Tahoma"/>
            <family val="2"/>
          </rPr>
          <t>cmcneil:</t>
        </r>
        <r>
          <rPr>
            <sz val="9"/>
            <color indexed="81"/>
            <rFont val="Tahoma"/>
            <family val="2"/>
          </rPr>
          <t xml:space="preserve">
Cummulative s.w.e. of from surface to the depth of each sample</t>
        </r>
      </text>
    </comment>
    <comment ref="J10" authorId="0" shapeId="0" xr:uid="{A43C6DFF-23D2-4272-A805-D9743BCECDCF}">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FEAFFB9C-4626-4A8C-97E0-55DDFF6861DE}">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BBF0FBC7-0A4C-4769-9267-6B88C6998F91}">
      <text>
        <r>
          <rPr>
            <b/>
            <sz val="9"/>
            <color indexed="81"/>
            <rFont val="Tahoma"/>
            <family val="2"/>
          </rPr>
          <t>cmcneil:</t>
        </r>
        <r>
          <rPr>
            <sz val="9"/>
            <color indexed="81"/>
            <rFont val="Tahoma"/>
            <family val="2"/>
          </rPr>
          <t xml:space="preserve">
What was used to measure snow depth</t>
        </r>
      </text>
    </comment>
    <comment ref="M10" authorId="0" shapeId="0" xr:uid="{F7CE892D-266C-4A7C-ACCC-4C692D8560CD}">
      <text>
        <r>
          <rPr>
            <b/>
            <sz val="9"/>
            <color indexed="81"/>
            <rFont val="Tahoma"/>
            <family val="2"/>
          </rPr>
          <t>cmcneil:</t>
        </r>
        <r>
          <rPr>
            <sz val="9"/>
            <color indexed="81"/>
            <rFont val="Tahoma"/>
            <family val="2"/>
          </rPr>
          <t xml:space="preserve">
snow depth observed</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B721C88A-EDC1-4C0F-A6A4-F5180EF3BB50}">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EF1672A7-3FE8-41F8-A11E-8041FFD5E37E}">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70C764CE-5F6B-4011-9F17-98AAA1FB36C2}">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81789A11-E085-44FE-AC42-6ACDBC647DB7}">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8A81B2F4-37FE-4309-94DC-C351FEA73AEE}">
      <text>
        <r>
          <rPr>
            <sz val="8"/>
            <color indexed="81"/>
            <rFont val="Tahoma"/>
            <family val="2"/>
          </rPr>
          <t xml:space="preserve">Sipre coring auger=45.6cm2 
large tube 41.05 cm2       
small tube 25.6   cm2          
Snow Metrics 1000 cm^3
</t>
        </r>
      </text>
    </comment>
    <comment ref="A10" authorId="0" shapeId="0" xr:uid="{52F3E0ED-8669-47D8-AC91-8838B4E2F5F0}">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210EF888-9EAC-429F-9C4A-20CBFFFE7DBC}">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BB21BE25-4A45-4B42-A5C5-7ADE6BEF4E29}">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E3083E56-1E63-4471-B544-ADD15CD617C0}">
      <text>
        <r>
          <rPr>
            <b/>
            <sz val="9"/>
            <color indexed="81"/>
            <rFont val="Tahoma"/>
            <family val="2"/>
          </rPr>
          <t>cmcneil:</t>
        </r>
        <r>
          <rPr>
            <sz val="9"/>
            <color indexed="81"/>
            <rFont val="Tahoma"/>
            <family val="2"/>
          </rPr>
          <t xml:space="preserve">
Volume of sample taken</t>
        </r>
      </text>
    </comment>
    <comment ref="E10" authorId="0" shapeId="0" xr:uid="{1080D87D-BD27-4DB2-AACB-C7861B05F324}">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ED9D6610-1B1C-44D9-83A8-0BDD85BDD84C}">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A1687656-9E9F-4386-B0BE-D74F3B7B84F0}">
      <text>
        <r>
          <rPr>
            <b/>
            <sz val="9"/>
            <color indexed="81"/>
            <rFont val="Tahoma"/>
            <family val="2"/>
          </rPr>
          <t>cmcneil:</t>
        </r>
        <r>
          <rPr>
            <sz val="9"/>
            <color indexed="81"/>
            <rFont val="Tahoma"/>
            <family val="2"/>
          </rPr>
          <t xml:space="preserve">
Density of sample. Calculated from the mass/volume</t>
        </r>
      </text>
    </comment>
    <comment ref="H10" authorId="0" shapeId="0" xr:uid="{86A21D7F-E964-4872-9C4E-7825390555AD}">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9F0FC5FA-E6BC-4269-A575-97F614BB3766}">
      <text>
        <r>
          <rPr>
            <b/>
            <sz val="9"/>
            <color indexed="81"/>
            <rFont val="Tahoma"/>
            <family val="2"/>
          </rPr>
          <t>cmcneil:</t>
        </r>
        <r>
          <rPr>
            <sz val="9"/>
            <color indexed="81"/>
            <rFont val="Tahoma"/>
            <family val="2"/>
          </rPr>
          <t xml:space="preserve">
Cummulative s.w.e. of from surface to the depth of each sample</t>
        </r>
      </text>
    </comment>
    <comment ref="J10" authorId="0" shapeId="0" xr:uid="{5EE87302-6CD9-4601-917A-531790C4A0E0}">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2341927A-985E-43A7-A960-196B22E650FF}">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28285D24-63F6-41B4-A684-6A501EEE053D}">
      <text>
        <r>
          <rPr>
            <b/>
            <sz val="9"/>
            <color indexed="81"/>
            <rFont val="Tahoma"/>
            <family val="2"/>
          </rPr>
          <t>cmcneil:</t>
        </r>
        <r>
          <rPr>
            <sz val="9"/>
            <color indexed="81"/>
            <rFont val="Tahoma"/>
            <family val="2"/>
          </rPr>
          <t xml:space="preserve">
What was used to measure snow depth</t>
        </r>
      </text>
    </comment>
    <comment ref="M10" authorId="0" shapeId="0" xr:uid="{C5CBDA1E-C49F-463C-AC8C-2D927A6D6DF3}">
      <text>
        <r>
          <rPr>
            <b/>
            <sz val="9"/>
            <color indexed="81"/>
            <rFont val="Tahoma"/>
            <family val="2"/>
          </rPr>
          <t>cmcneil:</t>
        </r>
        <r>
          <rPr>
            <sz val="9"/>
            <color indexed="81"/>
            <rFont val="Tahoma"/>
            <family val="2"/>
          </rPr>
          <t xml:space="preserve">
snow depth observed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762C3767-88D0-4A34-8F6C-49201350D305}">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CB817ACC-3E3D-446B-963F-BE77856F30BF}">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D2C28B2A-6EDC-40F8-8F14-8A3BCF709A41}">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835F72B7-8A3F-435A-B18F-4E27E2C9F61D}">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F0806F54-5A98-4E74-B945-F8A931016EDA}">
      <text>
        <r>
          <rPr>
            <sz val="8"/>
            <color indexed="81"/>
            <rFont val="Tahoma"/>
            <family val="2"/>
          </rPr>
          <t xml:space="preserve">Sipre coring auger=45.6cm2 
large tube 41.05 cm2       
small tube 25.6   cm2          
Snow Metrics 1000 cm^3
</t>
        </r>
      </text>
    </comment>
    <comment ref="A10" authorId="0" shapeId="0" xr:uid="{6231CCDE-C7C5-4089-AFD0-5C2A71AB8EB6}">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E8517FB3-630D-409B-B0B7-0045E065A373}">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8929C3B1-B0E8-4545-BC2C-90B39FF86A6B}">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D515A278-FFF0-4BE7-A64E-CF42C8E22287}">
      <text>
        <r>
          <rPr>
            <b/>
            <sz val="9"/>
            <color indexed="81"/>
            <rFont val="Tahoma"/>
            <family val="2"/>
          </rPr>
          <t>cmcneil:</t>
        </r>
        <r>
          <rPr>
            <sz val="9"/>
            <color indexed="81"/>
            <rFont val="Tahoma"/>
            <family val="2"/>
          </rPr>
          <t xml:space="preserve">
Volume of sample taken</t>
        </r>
      </text>
    </comment>
    <comment ref="E10" authorId="0" shapeId="0" xr:uid="{B3149E5A-A327-4FF4-AEF3-0B0916D44F62}">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204C965D-BC27-4DAE-867E-69E84F66B02E}">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0798BFE4-A0C2-4567-B209-A1BF57CD0963}">
      <text>
        <r>
          <rPr>
            <b/>
            <sz val="9"/>
            <color indexed="81"/>
            <rFont val="Tahoma"/>
            <family val="2"/>
          </rPr>
          <t>cmcneil:</t>
        </r>
        <r>
          <rPr>
            <sz val="9"/>
            <color indexed="81"/>
            <rFont val="Tahoma"/>
            <family val="2"/>
          </rPr>
          <t xml:space="preserve">
Density of sample. Calculated from the mass/volume</t>
        </r>
      </text>
    </comment>
    <comment ref="H10" authorId="0" shapeId="0" xr:uid="{9DA8CBF8-57F7-43F1-BF80-37513926B841}">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C56BEAF9-2E36-4755-B64B-E7A14C6FE3E3}">
      <text>
        <r>
          <rPr>
            <b/>
            <sz val="9"/>
            <color indexed="81"/>
            <rFont val="Tahoma"/>
            <family val="2"/>
          </rPr>
          <t>cmcneil:</t>
        </r>
        <r>
          <rPr>
            <sz val="9"/>
            <color indexed="81"/>
            <rFont val="Tahoma"/>
            <family val="2"/>
          </rPr>
          <t xml:space="preserve">
Cummulative s.w.e. of from surface to the depth of each sample</t>
        </r>
      </text>
    </comment>
    <comment ref="J10" authorId="0" shapeId="0" xr:uid="{9A1948CF-404F-43D5-B726-C2FA7EB5BDD2}">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3274CE6C-7FA0-4656-95C3-6F92C818D20E}">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04150577-2CC9-4687-B29F-B05A0B703D17}">
      <text>
        <r>
          <rPr>
            <b/>
            <sz val="9"/>
            <color indexed="81"/>
            <rFont val="Tahoma"/>
            <family val="2"/>
          </rPr>
          <t>cmcneil:</t>
        </r>
        <r>
          <rPr>
            <sz val="9"/>
            <color indexed="81"/>
            <rFont val="Tahoma"/>
            <family val="2"/>
          </rPr>
          <t xml:space="preserve">
What was used to measure snow depth</t>
        </r>
      </text>
    </comment>
    <comment ref="M10" authorId="0" shapeId="0" xr:uid="{D7C1D978-BE35-4479-ADC5-CA1AD46D729E}">
      <text>
        <r>
          <rPr>
            <b/>
            <sz val="9"/>
            <color indexed="81"/>
            <rFont val="Tahoma"/>
            <family val="2"/>
          </rPr>
          <t>cmcneil:</t>
        </r>
        <r>
          <rPr>
            <sz val="9"/>
            <color indexed="81"/>
            <rFont val="Tahoma"/>
            <family val="2"/>
          </rPr>
          <t xml:space="preserve">
snow depth observed</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86C8E56C-A7D8-439B-AF4E-557BA302DFD2}">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4615A76F-4533-4108-B572-559B66F9F355}">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94E7FAF3-6DD6-4B16-9025-4491BBD48000}">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B300F0A6-F042-4B0D-BA26-3833B6C765A5}">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04E50908-2783-42C3-ACDA-3D577F8E3430}">
      <text>
        <r>
          <rPr>
            <sz val="8"/>
            <color indexed="81"/>
            <rFont val="Tahoma"/>
            <family val="2"/>
          </rPr>
          <t xml:space="preserve">Sipre coring auger=45.6cm2 
large tube 41.05 cm2       
small tube 25.6   cm2          
Snow Metrics 1000 cm^3
</t>
        </r>
      </text>
    </comment>
    <comment ref="A10" authorId="0" shapeId="0" xr:uid="{0A6E233F-869F-408A-87DE-BF644C80C5C9}">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A1A6908C-7D56-435B-A195-32D199C8AD21}">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07195DC0-E7A7-4520-89B0-00CC59D6AA79}">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E95E165B-9479-4860-AF56-6EB328DEC70A}">
      <text>
        <r>
          <rPr>
            <b/>
            <sz val="9"/>
            <color indexed="81"/>
            <rFont val="Tahoma"/>
            <family val="2"/>
          </rPr>
          <t>cmcneil:</t>
        </r>
        <r>
          <rPr>
            <sz val="9"/>
            <color indexed="81"/>
            <rFont val="Tahoma"/>
            <family val="2"/>
          </rPr>
          <t xml:space="preserve">
Volume of sample taken</t>
        </r>
      </text>
    </comment>
    <comment ref="E10" authorId="0" shapeId="0" xr:uid="{06FEF2AC-7EE1-4BF7-9659-2EA7BAC3208F}">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21F706AC-38F2-40AA-873C-00F1530CB804}">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009EC249-C271-49F4-9BA8-2A353378B978}">
      <text>
        <r>
          <rPr>
            <b/>
            <sz val="9"/>
            <color indexed="81"/>
            <rFont val="Tahoma"/>
            <family val="2"/>
          </rPr>
          <t>cmcneil:</t>
        </r>
        <r>
          <rPr>
            <sz val="9"/>
            <color indexed="81"/>
            <rFont val="Tahoma"/>
            <family val="2"/>
          </rPr>
          <t xml:space="preserve">
Density of sample. Calculated from the mass/volume</t>
        </r>
      </text>
    </comment>
    <comment ref="H10" authorId="0" shapeId="0" xr:uid="{7C00D7E4-AA44-4EB0-AA2B-D6BC08381893}">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6756AEAF-388E-4B85-A698-E7A1037C7F45}">
      <text>
        <r>
          <rPr>
            <b/>
            <sz val="9"/>
            <color indexed="81"/>
            <rFont val="Tahoma"/>
            <family val="2"/>
          </rPr>
          <t>cmcneil:</t>
        </r>
        <r>
          <rPr>
            <sz val="9"/>
            <color indexed="81"/>
            <rFont val="Tahoma"/>
            <family val="2"/>
          </rPr>
          <t xml:space="preserve">
Cummulative s.w.e. of from surface to the depth of each sample</t>
        </r>
      </text>
    </comment>
    <comment ref="J10" authorId="0" shapeId="0" xr:uid="{7BFA751E-654C-40D4-9C07-86BA803008AC}">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92979B66-DC3B-4E13-9A74-BD92DBAF7306}">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F57E7502-3E4E-4B79-9F55-D10E9752004B}">
      <text>
        <r>
          <rPr>
            <b/>
            <sz val="9"/>
            <color indexed="81"/>
            <rFont val="Tahoma"/>
            <family val="2"/>
          </rPr>
          <t>cmcneil:</t>
        </r>
        <r>
          <rPr>
            <sz val="9"/>
            <color indexed="81"/>
            <rFont val="Tahoma"/>
            <family val="2"/>
          </rPr>
          <t xml:space="preserve">
What was used to measure snow depth</t>
        </r>
      </text>
    </comment>
    <comment ref="M10" authorId="0" shapeId="0" xr:uid="{6702A751-E8F8-4E91-9169-029FA586EF7D}">
      <text>
        <r>
          <rPr>
            <b/>
            <sz val="9"/>
            <color indexed="81"/>
            <rFont val="Tahoma"/>
            <family val="2"/>
          </rPr>
          <t>cmcneil:</t>
        </r>
        <r>
          <rPr>
            <sz val="9"/>
            <color indexed="81"/>
            <rFont val="Tahoma"/>
            <family val="2"/>
          </rPr>
          <t xml:space="preserve">
snow depth observed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cmcneil</author>
    <author>tc={6ACB6E13-ED89-471D-BCA0-EDA2104A9161}</author>
    <author>tc={BEF422A3-0E09-48BA-82FA-68E476B20383}</author>
  </authors>
  <commentList>
    <comment ref="A4" authorId="0" shapeId="0" xr:uid="{00000000-0006-0000-0200-000001000000}">
      <text>
        <r>
          <rPr>
            <b/>
            <sz val="9"/>
            <color indexed="81"/>
            <rFont val="Tahoma"/>
            <family val="2"/>
          </rPr>
          <t>cmcneil:</t>
        </r>
        <r>
          <rPr>
            <sz val="9"/>
            <color indexed="81"/>
            <rFont val="Tahoma"/>
            <family val="2"/>
          </rPr>
          <t xml:space="preserve">
Date of site visit</t>
        </r>
      </text>
    </comment>
    <comment ref="B4" authorId="0" shapeId="0" xr:uid="{00000000-0006-0000-02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200-000003000000}">
      <text>
        <r>
          <rPr>
            <b/>
            <sz val="9"/>
            <color indexed="81"/>
            <rFont val="Tahoma"/>
            <family val="2"/>
          </rPr>
          <t>cmcneil:</t>
        </r>
        <r>
          <rPr>
            <sz val="9"/>
            <color indexed="81"/>
            <rFont val="Tahoma"/>
            <family val="2"/>
          </rPr>
          <t xml:space="preserve">
Name of the stake, eg. 17AU</t>
        </r>
      </text>
    </comment>
    <comment ref="D4" authorId="0" shapeId="0" xr:uid="{00000000-0006-0000-02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200-000005000000}">
      <text>
        <r>
          <rPr>
            <b/>
            <sz val="9"/>
            <color indexed="81"/>
            <rFont val="Tahoma"/>
            <family val="2"/>
          </rPr>
          <t>cmcneil:</t>
        </r>
        <r>
          <rPr>
            <sz val="9"/>
            <color indexed="81"/>
            <rFont val="Tahoma"/>
            <family val="2"/>
          </rPr>
          <t xml:space="preserve">
Total length of stake</t>
        </r>
      </text>
    </comment>
    <comment ref="F4" authorId="0" shapeId="0" xr:uid="{00000000-0006-0000-02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2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2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2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2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2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2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2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2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2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2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2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2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2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2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2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2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2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K18" authorId="1" shapeId="0" xr:uid="{6ACB6E13-ED89-471D-BCA0-EDA2104A9161}">
      <text>
        <t>[Threaded comment]
Your version of Excel allows you to read this threaded comment; however, any edits to it will get removed if the file is opened in a newer version of Excel. Learn more: https://go.microsoft.com/fwlink/?linkid=870924
Comment:
    Mean density 2015-2020</t>
      </text>
    </comment>
    <comment ref="K23" authorId="2" shapeId="0" xr:uid="{BEF422A3-0E09-48BA-82FA-68E476B20383}">
      <text>
        <t>[Threaded comment]
Your version of Excel allows you to read this threaded comment; however, any edits to it will get removed if the file is opened in a newer version of Excel. Learn more: https://go.microsoft.com/fwlink/?linkid=870924
Comment:
    Mean density 2015-2020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cmcneil</author>
    <author>tc={44F86A75-DFD7-41C4-9BC5-D40F82E76DA3}</author>
    <author>tc={8C6C52B8-BD7D-49E0-A03E-5289CACF9F9F}</author>
    <author>tc={66F4ECC1-2E6F-412F-9CFA-7C15BF7136ED}</author>
  </authors>
  <commentList>
    <comment ref="A4" authorId="0" shapeId="0" xr:uid="{00000000-0006-0000-0300-000001000000}">
      <text>
        <r>
          <rPr>
            <b/>
            <sz val="9"/>
            <color indexed="81"/>
            <rFont val="Tahoma"/>
            <family val="2"/>
          </rPr>
          <t>cmcneil:</t>
        </r>
        <r>
          <rPr>
            <sz val="9"/>
            <color indexed="81"/>
            <rFont val="Tahoma"/>
            <family val="2"/>
          </rPr>
          <t xml:space="preserve">
Date of site visit</t>
        </r>
      </text>
    </comment>
    <comment ref="B4" authorId="0" shapeId="0" xr:uid="{00000000-0006-0000-03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300-000003000000}">
      <text>
        <r>
          <rPr>
            <b/>
            <sz val="9"/>
            <color indexed="81"/>
            <rFont val="Tahoma"/>
            <family val="2"/>
          </rPr>
          <t>cmcneil:</t>
        </r>
        <r>
          <rPr>
            <sz val="9"/>
            <color indexed="81"/>
            <rFont val="Tahoma"/>
            <family val="2"/>
          </rPr>
          <t xml:space="preserve">
Name of the stake, eg. 17AU</t>
        </r>
      </text>
    </comment>
    <comment ref="D4" authorId="0" shapeId="0" xr:uid="{00000000-0006-0000-03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300-000005000000}">
      <text>
        <r>
          <rPr>
            <b/>
            <sz val="9"/>
            <color indexed="81"/>
            <rFont val="Tahoma"/>
            <family val="2"/>
          </rPr>
          <t>cmcneil:</t>
        </r>
        <r>
          <rPr>
            <sz val="9"/>
            <color indexed="81"/>
            <rFont val="Tahoma"/>
            <family val="2"/>
          </rPr>
          <t xml:space="preserve">
Total length of stake</t>
        </r>
      </text>
    </comment>
    <comment ref="F4" authorId="0" shapeId="0" xr:uid="{00000000-0006-0000-03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3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3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3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3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3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3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3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3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3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3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3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3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3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3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3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3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3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K15" authorId="1" shapeId="0" xr:uid="{44F86A75-DFD7-41C4-9BC5-D40F82E76DA3}">
      <text>
        <t>[Threaded comment]
Your version of Excel allows you to read this threaded comment; however, any edits to it will get removed if the file is opened in a newer version of Excel. Learn more: https://go.microsoft.com/fwlink/?linkid=870924
Comment:
    Mean density 2011-2020</t>
      </text>
    </comment>
    <comment ref="K26" authorId="2" shapeId="0" xr:uid="{8C6C52B8-BD7D-49E0-A03E-5289CACF9F9F}">
      <text>
        <t>[Threaded comment]
Your version of Excel allows you to read this threaded comment; however, any edits to it will get removed if the file is opened in a newer version of Excel. Learn more: https://go.microsoft.com/fwlink/?linkid=870924
Comment:
    Mean density 2015-2020</t>
      </text>
    </comment>
    <comment ref="K32" authorId="3" shapeId="0" xr:uid="{66F4ECC1-2E6F-412F-9CFA-7C15BF7136ED}">
      <text>
        <t>[Threaded comment]
Your version of Excel allows you to read this threaded comment; however, any edits to it will get removed if the file is opened in a newer version of Excel. Learn more: https://go.microsoft.com/fwlink/?linkid=870924
Comment:
    Mean density 2015-2020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cmcneil</author>
    <author>tc={2D50D978-317B-4DC2-9C1C-C9CAD1ED3098}</author>
    <author>tc={E6DF0E10-2050-4987-979E-A46F49160212}</author>
    <author>tc={FD519A34-3A61-4248-B679-3A82AB9FFBB1}</author>
    <author>tc={EE181FB6-59DE-46BF-9E14-8C5CE822952F}</author>
  </authors>
  <commentList>
    <comment ref="A4" authorId="0" shapeId="0" xr:uid="{00000000-0006-0000-0400-000001000000}">
      <text>
        <r>
          <rPr>
            <b/>
            <sz val="9"/>
            <color indexed="81"/>
            <rFont val="Tahoma"/>
            <family val="2"/>
          </rPr>
          <t>cmcneil:</t>
        </r>
        <r>
          <rPr>
            <sz val="9"/>
            <color indexed="81"/>
            <rFont val="Tahoma"/>
            <family val="2"/>
          </rPr>
          <t xml:space="preserve">
Date of site visit</t>
        </r>
      </text>
    </comment>
    <comment ref="B4" authorId="0" shapeId="0" xr:uid="{00000000-0006-0000-04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400-000003000000}">
      <text>
        <r>
          <rPr>
            <b/>
            <sz val="9"/>
            <color indexed="81"/>
            <rFont val="Tahoma"/>
            <family val="2"/>
          </rPr>
          <t>cmcneil:</t>
        </r>
        <r>
          <rPr>
            <sz val="9"/>
            <color indexed="81"/>
            <rFont val="Tahoma"/>
            <family val="2"/>
          </rPr>
          <t xml:space="preserve">
Name of the stake, eg. 17AU</t>
        </r>
      </text>
    </comment>
    <comment ref="D4" authorId="0" shapeId="0" xr:uid="{00000000-0006-0000-04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400-000005000000}">
      <text>
        <r>
          <rPr>
            <b/>
            <sz val="9"/>
            <color indexed="81"/>
            <rFont val="Tahoma"/>
            <family val="2"/>
          </rPr>
          <t>cmcneil:</t>
        </r>
        <r>
          <rPr>
            <sz val="9"/>
            <color indexed="81"/>
            <rFont val="Tahoma"/>
            <family val="2"/>
          </rPr>
          <t xml:space="preserve">
Total length of stake</t>
        </r>
      </text>
    </comment>
    <comment ref="F4" authorId="0" shapeId="0" xr:uid="{00000000-0006-0000-04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4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4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4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4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4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4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4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4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4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4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4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4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4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4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4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4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4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K23" authorId="1" shapeId="0" xr:uid="{2D50D978-317B-4DC2-9C1C-C9CAD1ED3098}">
      <text>
        <t>[Threaded comment]
Your version of Excel allows you to read this threaded comment; however, any edits to it will get removed if the file is opened in a newer version of Excel. Learn more: https://go.microsoft.com/fwlink/?linkid=870924
Comment:
    assumed density based on previous falls measurement of new snow. New snow unmeasured on this trip as there was not to sample</t>
      </text>
    </comment>
    <comment ref="K27" authorId="2" shapeId="0" xr:uid="{E6DF0E10-2050-4987-979E-A46F49160212}">
      <text>
        <t>[Threaded comment]
Your version of Excel allows you to read this threaded comment; however, any edits to it will get removed if the file is opened in a newer version of Excel. Learn more: https://go.microsoft.com/fwlink/?linkid=870924
Comment:
    assumed density based on previous falls measurement of new snow. New snow unmeasured on this trip as there was not to sample</t>
      </text>
    </comment>
    <comment ref="K31" authorId="3" shapeId="0" xr:uid="{FD519A34-3A61-4248-B679-3A82AB9FFBB1}">
      <text>
        <t>[Threaded comment]
Your version of Excel allows you to read this threaded comment; however, any edits to it will get removed if the file is opened in a newer version of Excel. Learn more: https://go.microsoft.com/fwlink/?linkid=870924
Comment:
    Mean density 2011-2020</t>
      </text>
    </comment>
    <comment ref="K38" authorId="4" shapeId="0" xr:uid="{EE181FB6-59DE-46BF-9E14-8C5CE822952F}">
      <text>
        <t>[Threaded comment]
Your version of Excel allows you to read this threaded comment; however, any edits to it will get removed if the file is opened in a newer version of Excel. Learn more: https://go.microsoft.com/fwlink/?linkid=870924
Comment:
    Mean density 2011-2020</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A4" authorId="0" shapeId="0" xr:uid="{00000000-0006-0000-0500-000001000000}">
      <text>
        <r>
          <rPr>
            <b/>
            <sz val="9"/>
            <color indexed="81"/>
            <rFont val="Tahoma"/>
            <family val="2"/>
          </rPr>
          <t>cmcneil:</t>
        </r>
        <r>
          <rPr>
            <sz val="9"/>
            <color indexed="81"/>
            <rFont val="Tahoma"/>
            <family val="2"/>
          </rPr>
          <t xml:space="preserve">
Date of site visit</t>
        </r>
      </text>
    </comment>
    <comment ref="B4" authorId="0" shapeId="0" xr:uid="{00000000-0006-0000-05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500-000003000000}">
      <text>
        <r>
          <rPr>
            <b/>
            <sz val="9"/>
            <color indexed="81"/>
            <rFont val="Tahoma"/>
            <family val="2"/>
          </rPr>
          <t>cmcneil:</t>
        </r>
        <r>
          <rPr>
            <sz val="9"/>
            <color indexed="81"/>
            <rFont val="Tahoma"/>
            <family val="2"/>
          </rPr>
          <t xml:space="preserve">
Name of the stake, eg. 17AU</t>
        </r>
      </text>
    </comment>
    <comment ref="D4" authorId="0" shapeId="0" xr:uid="{00000000-0006-0000-05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500-000005000000}">
      <text>
        <r>
          <rPr>
            <b/>
            <sz val="9"/>
            <color indexed="81"/>
            <rFont val="Tahoma"/>
            <family val="2"/>
          </rPr>
          <t>cmcneil:</t>
        </r>
        <r>
          <rPr>
            <sz val="9"/>
            <color indexed="81"/>
            <rFont val="Tahoma"/>
            <family val="2"/>
          </rPr>
          <t xml:space="preserve">
Total length of stake</t>
        </r>
      </text>
    </comment>
    <comment ref="F4" authorId="0" shapeId="0" xr:uid="{00000000-0006-0000-05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5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5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5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5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5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5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5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5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5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5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5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5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5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5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5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5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5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B6" authorId="1" shapeId="0" xr:uid="{904D34ED-EECC-4C75-B55A-14F7449338E5}">
      <text>
        <r>
          <rPr>
            <b/>
            <sz val="9"/>
            <color indexed="81"/>
            <rFont val="Tahoma"/>
            <family val="2"/>
          </rPr>
          <t>Author:</t>
        </r>
        <r>
          <rPr>
            <sz val="9"/>
            <color indexed="81"/>
            <rFont val="Tahoma"/>
            <family val="2"/>
          </rPr>
          <t xml:space="preserve">
From louis' memory…?
??</t>
        </r>
      </text>
    </comment>
    <comment ref="L7" authorId="1" shapeId="0" xr:uid="{B3E96395-A990-4532-A6CF-2C08C182D341}">
      <text>
        <r>
          <rPr>
            <b/>
            <sz val="9"/>
            <color indexed="81"/>
            <rFont val="Tahoma"/>
            <family val="2"/>
          </rPr>
          <t>Author:</t>
        </r>
        <r>
          <rPr>
            <sz val="9"/>
            <color indexed="81"/>
            <rFont val="Tahoma"/>
            <family val="2"/>
          </rPr>
          <t xml:space="preserve">
2012firn density…
</t>
        </r>
      </text>
    </comment>
    <comment ref="I9" authorId="1" shapeId="0" xr:uid="{0DF71BDC-C1A8-4735-8330-2B03CFDDD92F}">
      <text>
        <r>
          <rPr>
            <b/>
            <sz val="9"/>
            <color indexed="81"/>
            <rFont val="Tahoma"/>
            <family val="2"/>
          </rPr>
          <t>Author:</t>
        </r>
        <r>
          <rPr>
            <sz val="9"/>
            <color indexed="81"/>
            <rFont val="Tahoma"/>
            <family val="2"/>
          </rPr>
          <t xml:space="preserve">
based on the stake
shad probed and thought it was 1.60,1.60,1.58,1.63,1.85. This makes more sense with D, but hard to imagine T drilling….</t>
        </r>
      </text>
    </comment>
    <comment ref="J11" authorId="1" shapeId="0" xr:uid="{92372360-D7CB-42B9-8F68-01DDF0AE0844}">
      <text>
        <r>
          <rPr>
            <b/>
            <sz val="9"/>
            <color indexed="81"/>
            <rFont val="Tahoma"/>
            <family val="2"/>
          </rPr>
          <t>Author:</t>
        </r>
        <r>
          <rPr>
            <sz val="9"/>
            <color indexed="81"/>
            <rFont val="Tahoma"/>
            <family val="2"/>
          </rPr>
          <t xml:space="preserve">
from pit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cmcneil</author>
    <author>tc={FBC39322-062A-46BA-B9A9-AF797EF58F46}</author>
    <author>tc={FEAA4210-066D-408B-8675-489929D4AF23}</author>
  </authors>
  <commentList>
    <comment ref="A4" authorId="0" shapeId="0" xr:uid="{00000000-0006-0000-0600-000001000000}">
      <text>
        <r>
          <rPr>
            <b/>
            <sz val="9"/>
            <color indexed="81"/>
            <rFont val="Tahoma"/>
            <family val="2"/>
          </rPr>
          <t>cmcneil:</t>
        </r>
        <r>
          <rPr>
            <sz val="9"/>
            <color indexed="81"/>
            <rFont val="Tahoma"/>
            <family val="2"/>
          </rPr>
          <t xml:space="preserve">
Date of site visit</t>
        </r>
      </text>
    </comment>
    <comment ref="B4" authorId="0" shapeId="0" xr:uid="{00000000-0006-0000-06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600-000003000000}">
      <text>
        <r>
          <rPr>
            <b/>
            <sz val="9"/>
            <color indexed="81"/>
            <rFont val="Tahoma"/>
            <family val="2"/>
          </rPr>
          <t>cmcneil:</t>
        </r>
        <r>
          <rPr>
            <sz val="9"/>
            <color indexed="81"/>
            <rFont val="Tahoma"/>
            <family val="2"/>
          </rPr>
          <t xml:space="preserve">
Name of the stake, eg. 17AU</t>
        </r>
      </text>
    </comment>
    <comment ref="D4" authorId="0" shapeId="0" xr:uid="{00000000-0006-0000-06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600-000005000000}">
      <text>
        <r>
          <rPr>
            <b/>
            <sz val="9"/>
            <color indexed="81"/>
            <rFont val="Tahoma"/>
            <family val="2"/>
          </rPr>
          <t>cmcneil:</t>
        </r>
        <r>
          <rPr>
            <sz val="9"/>
            <color indexed="81"/>
            <rFont val="Tahoma"/>
            <family val="2"/>
          </rPr>
          <t xml:space="preserve">
Total length of stake</t>
        </r>
      </text>
    </comment>
    <comment ref="F4" authorId="0" shapeId="0" xr:uid="{00000000-0006-0000-06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6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6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6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6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6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6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6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6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6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6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6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6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6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6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6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6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6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I18" authorId="1" shapeId="0" xr:uid="{FBC39322-062A-46BA-B9A9-AF797EF58F46}">
      <text>
        <t>[Threaded comment]
Your version of Excel allows you to read this threaded comment; however, any edits to it will get removed if the file is opened in a newer version of Excel. Learn more: https://go.microsoft.com/fwlink/?linkid=870924
Comment:
    While new snow was present at this site, it was highly variable and mostly only existent in local depressions in the ice. The regional surface aroudn the stake was ice, while the depression imediately surround the stake had 6cm on new snow in it.</t>
      </text>
    </comment>
    <comment ref="I24" authorId="2" shapeId="0" xr:uid="{FEAA4210-066D-408B-8675-489929D4AF23}">
      <text>
        <t>[Threaded comment]
Your version of Excel allows you to read this threaded comment; however, any edits to it will get removed if the file is opened in a newer version of Excel. Learn more: https://go.microsoft.com/fwlink/?linkid=870924
Comment:
    While new snow was present at this site, it was highly variable and mostly only existent in local depressions in the ice. The regional surface aroudn the stake was ice, while the depression imediately surround the stake had 9cm on new snow in it.</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cmcneil</author>
    <author>Mcneil, Christopher J.</author>
  </authors>
  <commentList>
    <comment ref="A4" authorId="0" shapeId="0" xr:uid="{00000000-0006-0000-0700-000001000000}">
      <text>
        <r>
          <rPr>
            <b/>
            <sz val="9"/>
            <color indexed="81"/>
            <rFont val="Tahoma"/>
            <family val="2"/>
          </rPr>
          <t>cmcneil:</t>
        </r>
        <r>
          <rPr>
            <sz val="9"/>
            <color indexed="81"/>
            <rFont val="Tahoma"/>
            <family val="2"/>
          </rPr>
          <t xml:space="preserve">
Date of site visit</t>
        </r>
      </text>
    </comment>
    <comment ref="B4" authorId="0" shapeId="0" xr:uid="{00000000-0006-0000-07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700-000003000000}">
      <text>
        <r>
          <rPr>
            <b/>
            <sz val="9"/>
            <color indexed="81"/>
            <rFont val="Tahoma"/>
            <family val="2"/>
          </rPr>
          <t>cmcneil:</t>
        </r>
        <r>
          <rPr>
            <sz val="9"/>
            <color indexed="81"/>
            <rFont val="Tahoma"/>
            <family val="2"/>
          </rPr>
          <t xml:space="preserve">
Name of the stake, eg. 17AU</t>
        </r>
      </text>
    </comment>
    <comment ref="D4" authorId="0" shapeId="0" xr:uid="{00000000-0006-0000-07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700-000005000000}">
      <text>
        <r>
          <rPr>
            <b/>
            <sz val="9"/>
            <color indexed="81"/>
            <rFont val="Tahoma"/>
            <family val="2"/>
          </rPr>
          <t>cmcneil:</t>
        </r>
        <r>
          <rPr>
            <sz val="9"/>
            <color indexed="81"/>
            <rFont val="Tahoma"/>
            <family val="2"/>
          </rPr>
          <t xml:space="preserve">
Total length of stake</t>
        </r>
      </text>
    </comment>
    <comment ref="F4" authorId="0" shapeId="0" xr:uid="{00000000-0006-0000-07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7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7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7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7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7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7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7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7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7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7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7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7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7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7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7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7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7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I15" authorId="1" shapeId="0" xr:uid="{8AA64797-4880-4742-86A1-9FCCDD493247}">
      <text>
        <r>
          <rPr>
            <b/>
            <sz val="9"/>
            <color indexed="81"/>
            <rFont val="Tahoma"/>
            <family val="2"/>
          </rPr>
          <t>Mcneil, Christopher J.:</t>
        </r>
        <r>
          <rPr>
            <sz val="9"/>
            <color indexed="81"/>
            <rFont val="Tahoma"/>
            <family val="2"/>
          </rPr>
          <t xml:space="preserve">
Need to confirm this with pit in fall due to the discrepancy with the stake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2150EBCD-B660-4BA3-A241-275AA54FA403}">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1D51C6C8-8CE4-4073-8691-62E9D850F4EF}">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412B68DC-C487-43E9-A3D6-DD1C0F68EF35}">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1C37528A-FE3C-495E-9CA0-05B6DA4AA33F}">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73557548-5FA7-4639-A6DD-CE2AB306E0E6}">
      <text>
        <r>
          <rPr>
            <sz val="8"/>
            <color indexed="81"/>
            <rFont val="Tahoma"/>
            <family val="2"/>
          </rPr>
          <t xml:space="preserve">Sipre coring auger=45.6cm2 
large tube 41.05 cm2       
small tube 25.6   cm2          
Snow Metrics 1000 cm^3
</t>
        </r>
      </text>
    </comment>
    <comment ref="A10" authorId="0" shapeId="0" xr:uid="{C7517CB7-96CB-475B-B0CA-0BD481513CE0}">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1A80F504-8300-4153-B561-5CCBC3988708}">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F0F9F4E7-ACC9-47BD-8118-7982F05ED353}">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42E8FEF0-A673-4A8F-9DC1-63CC94C82B40}">
      <text>
        <r>
          <rPr>
            <b/>
            <sz val="9"/>
            <color indexed="81"/>
            <rFont val="Tahoma"/>
            <family val="2"/>
          </rPr>
          <t>cmcneil:</t>
        </r>
        <r>
          <rPr>
            <sz val="9"/>
            <color indexed="81"/>
            <rFont val="Tahoma"/>
            <family val="2"/>
          </rPr>
          <t xml:space="preserve">
Volume of sample taken</t>
        </r>
      </text>
    </comment>
    <comment ref="E10" authorId="0" shapeId="0" xr:uid="{C74D5E66-12EE-43C8-8643-8E3BD038825C}">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0DCB9FFE-B95B-47D3-B453-F097461C3617}">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0F49BEA5-690F-4F33-B699-AAB70A1BD9E0}">
      <text>
        <r>
          <rPr>
            <b/>
            <sz val="9"/>
            <color indexed="81"/>
            <rFont val="Tahoma"/>
            <family val="2"/>
          </rPr>
          <t>cmcneil:</t>
        </r>
        <r>
          <rPr>
            <sz val="9"/>
            <color indexed="81"/>
            <rFont val="Tahoma"/>
            <family val="2"/>
          </rPr>
          <t xml:space="preserve">
Density of sample. Calculated from the mass/volume</t>
        </r>
      </text>
    </comment>
    <comment ref="H10" authorId="0" shapeId="0" xr:uid="{AE9FD408-E830-4775-8CB6-0E0A7AC31E5F}">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8BF57B94-7C59-42A5-81DB-48B10BC812DC}">
      <text>
        <r>
          <rPr>
            <b/>
            <sz val="9"/>
            <color indexed="81"/>
            <rFont val="Tahoma"/>
            <family val="2"/>
          </rPr>
          <t>cmcneil:</t>
        </r>
        <r>
          <rPr>
            <sz val="9"/>
            <color indexed="81"/>
            <rFont val="Tahoma"/>
            <family val="2"/>
          </rPr>
          <t xml:space="preserve">
Cummulative s.w.e. of from surface to the depth of each sample</t>
        </r>
      </text>
    </comment>
    <comment ref="J10" authorId="0" shapeId="0" xr:uid="{8ECC9981-853D-44FA-B583-5ED206512145}">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B676CF36-9CF8-413F-8CAF-E4F183DE0E86}">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F0CE58F7-9B4B-4ABA-90B0-1BBB808BEBDD}">
      <text>
        <r>
          <rPr>
            <b/>
            <sz val="9"/>
            <color indexed="81"/>
            <rFont val="Tahoma"/>
            <family val="2"/>
          </rPr>
          <t>cmcneil:</t>
        </r>
        <r>
          <rPr>
            <sz val="9"/>
            <color indexed="81"/>
            <rFont val="Tahoma"/>
            <family val="2"/>
          </rPr>
          <t xml:space="preserve">
What was used to measure snow depth</t>
        </r>
      </text>
    </comment>
    <comment ref="M10" authorId="0" shapeId="0" xr:uid="{5F4AE615-C6FA-4FA0-A05B-44BF8B7391D5}">
      <text>
        <r>
          <rPr>
            <b/>
            <sz val="9"/>
            <color indexed="81"/>
            <rFont val="Tahoma"/>
            <family val="2"/>
          </rPr>
          <t>cmcneil:</t>
        </r>
        <r>
          <rPr>
            <sz val="9"/>
            <color indexed="81"/>
            <rFont val="Tahoma"/>
            <family val="2"/>
          </rPr>
          <t xml:space="preserve">
snow depth observed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12C7B55C-CB86-4CE3-B201-6383768A2935}">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3EBE3192-E5DB-447B-8974-F63642760AFD}">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F116787C-05CB-4500-85FC-2FD237E80774}">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A6DA9F85-D431-4C4B-AF82-7CA5D7112675}">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ECADC134-098D-476A-8A58-26884BB522A7}">
      <text>
        <r>
          <rPr>
            <sz val="8"/>
            <color indexed="81"/>
            <rFont val="Tahoma"/>
            <family val="2"/>
          </rPr>
          <t xml:space="preserve">Sipre coring auger=45.6cm2 
large tube 41.05 cm2       
small tube 25.6   cm2          
Snow Metrics 1000 cm^3
</t>
        </r>
      </text>
    </comment>
    <comment ref="A10" authorId="0" shapeId="0" xr:uid="{E9D3AAB6-FEF5-41C6-AB62-F1B2FC175AF0}">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58572928-0F0A-4BAE-81C2-A446AE14EEBF}">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E3021762-E4E2-4564-A755-655D5B06D52E}">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415AA4C2-D057-45A3-BF7C-8496DE026E8A}">
      <text>
        <r>
          <rPr>
            <b/>
            <sz val="9"/>
            <color indexed="81"/>
            <rFont val="Tahoma"/>
            <family val="2"/>
          </rPr>
          <t>cmcneil:</t>
        </r>
        <r>
          <rPr>
            <sz val="9"/>
            <color indexed="81"/>
            <rFont val="Tahoma"/>
            <family val="2"/>
          </rPr>
          <t xml:space="preserve">
Volume of sample taken</t>
        </r>
      </text>
    </comment>
    <comment ref="E10" authorId="0" shapeId="0" xr:uid="{D466BA06-2597-4F83-9097-50F12D4D91CF}">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5E2BEB67-07AB-490F-BB74-533897D464E2}">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B748968A-6BEC-4FB9-8EF3-D4F53AFB8007}">
      <text>
        <r>
          <rPr>
            <b/>
            <sz val="9"/>
            <color indexed="81"/>
            <rFont val="Tahoma"/>
            <family val="2"/>
          </rPr>
          <t>cmcneil:</t>
        </r>
        <r>
          <rPr>
            <sz val="9"/>
            <color indexed="81"/>
            <rFont val="Tahoma"/>
            <family val="2"/>
          </rPr>
          <t xml:space="preserve">
Density of sample. Calculated from the mass/volume</t>
        </r>
      </text>
    </comment>
    <comment ref="H10" authorId="0" shapeId="0" xr:uid="{A63226C2-C1A4-4259-A7B5-EDD39AC91080}">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3C967371-0798-4A06-A2FD-65E1191F7420}">
      <text>
        <r>
          <rPr>
            <b/>
            <sz val="9"/>
            <color indexed="81"/>
            <rFont val="Tahoma"/>
            <family val="2"/>
          </rPr>
          <t>cmcneil:</t>
        </r>
        <r>
          <rPr>
            <sz val="9"/>
            <color indexed="81"/>
            <rFont val="Tahoma"/>
            <family val="2"/>
          </rPr>
          <t xml:space="preserve">
Cummulative s.w.e. of from surface to the depth of each sample</t>
        </r>
      </text>
    </comment>
    <comment ref="J10" authorId="0" shapeId="0" xr:uid="{BBBD73BB-5D16-4B30-BD03-4067D39CF70E}">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952165CA-FAC5-4BEE-8688-33E34C496B71}">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BDB5B321-0472-4B6F-833C-1187C2417BBB}">
      <text>
        <r>
          <rPr>
            <b/>
            <sz val="9"/>
            <color indexed="81"/>
            <rFont val="Tahoma"/>
            <family val="2"/>
          </rPr>
          <t>cmcneil:</t>
        </r>
        <r>
          <rPr>
            <sz val="9"/>
            <color indexed="81"/>
            <rFont val="Tahoma"/>
            <family val="2"/>
          </rPr>
          <t xml:space="preserve">
What was used to measure snow depth</t>
        </r>
      </text>
    </comment>
    <comment ref="M10" authorId="0" shapeId="0" xr:uid="{EBD9D741-DEEF-47E0-8F84-9DBADE92FE37}">
      <text>
        <r>
          <rPr>
            <b/>
            <sz val="9"/>
            <color indexed="81"/>
            <rFont val="Tahoma"/>
            <family val="2"/>
          </rPr>
          <t>cmcneil:</t>
        </r>
        <r>
          <rPr>
            <sz val="9"/>
            <color indexed="81"/>
            <rFont val="Tahoma"/>
            <family val="2"/>
          </rPr>
          <t xml:space="preserve">
snow depth observed</t>
        </r>
      </text>
    </comment>
  </commentList>
</comments>
</file>

<file path=xl/sharedStrings.xml><?xml version="1.0" encoding="utf-8"?>
<sst xmlns="http://schemas.openxmlformats.org/spreadsheetml/2006/main" count="1467" uniqueCount="262">
  <si>
    <t>Elevation</t>
  </si>
  <si>
    <t>bw</t>
  </si>
  <si>
    <t>ba</t>
  </si>
  <si>
    <t>Winter Ablation</t>
  </si>
  <si>
    <t>Summer Accumulation</t>
  </si>
  <si>
    <t>AU</t>
  </si>
  <si>
    <t>AB</t>
  </si>
  <si>
    <t>B</t>
  </si>
  <si>
    <t>D</t>
  </si>
  <si>
    <t>T</t>
  </si>
  <si>
    <t>V</t>
  </si>
  <si>
    <t>X</t>
  </si>
  <si>
    <t>Stake  Location</t>
  </si>
  <si>
    <t>UTM(WGS84)</t>
  </si>
  <si>
    <t>Stake Lengths</t>
  </si>
  <si>
    <t>Zone 6 North</t>
  </si>
  <si>
    <t>Date</t>
  </si>
  <si>
    <t>Notebook</t>
  </si>
  <si>
    <t>Stake Name</t>
  </si>
  <si>
    <t>Surface Type</t>
  </si>
  <si>
    <t>Total</t>
  </si>
  <si>
    <t>Above Surface</t>
  </si>
  <si>
    <t>Below Surface</t>
  </si>
  <si>
    <t>Length Change</t>
  </si>
  <si>
    <t>Stake Snow Depth</t>
  </si>
  <si>
    <t>Average Snow Depth</t>
  </si>
  <si>
    <t>Snow Density</t>
  </si>
  <si>
    <t>Height of Previous Summer Surface</t>
  </si>
  <si>
    <t>Average Height of Previous Summer Surface</t>
  </si>
  <si>
    <t>Firn Density</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</si>
  <si>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</si>
  <si>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</si>
  <si>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</si>
  <si>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Easting</t>
  </si>
  <si>
    <t>Northing</t>
  </si>
  <si>
    <t>Comments</t>
  </si>
  <si>
    <t>(mm/dd/yyyy)</t>
  </si>
  <si>
    <t>(meters)</t>
  </si>
  <si>
    <t>(g/cm^3)</t>
  </si>
  <si>
    <t>(m w.e.)</t>
  </si>
  <si>
    <t>18LS</t>
  </si>
  <si>
    <t>18AU</t>
  </si>
  <si>
    <t>snow</t>
  </si>
  <si>
    <t>18CM</t>
  </si>
  <si>
    <t>ice</t>
  </si>
  <si>
    <t>19CM</t>
  </si>
  <si>
    <t>20CM</t>
  </si>
  <si>
    <t>19AU</t>
  </si>
  <si>
    <t>21EB</t>
  </si>
  <si>
    <t>20AU</t>
  </si>
  <si>
    <t>SUMMARY:</t>
  </si>
  <si>
    <t>Time-systems</t>
  </si>
  <si>
    <t>Time 1</t>
  </si>
  <si>
    <t>Time 2</t>
  </si>
  <si>
    <t>Time 3</t>
  </si>
  <si>
    <t>stratigraphic</t>
  </si>
  <si>
    <t xml:space="preserve">Measurement Interval: </t>
  </si>
  <si>
    <t>:</t>
  </si>
  <si>
    <t>nan</t>
  </si>
  <si>
    <t>Winter Balance =</t>
  </si>
  <si>
    <t>Summer Balance =</t>
  </si>
  <si>
    <t>Annual Balance =</t>
  </si>
  <si>
    <t>previous summer accumulation=</t>
  </si>
  <si>
    <t>Winter Ablation=</t>
  </si>
  <si>
    <t>Summer Accumulation=</t>
  </si>
  <si>
    <t>18AB</t>
  </si>
  <si>
    <t>19LS</t>
  </si>
  <si>
    <t>19AB</t>
  </si>
  <si>
    <t>20EB</t>
  </si>
  <si>
    <t>20AB</t>
  </si>
  <si>
    <t>17CM</t>
  </si>
  <si>
    <t>17B</t>
  </si>
  <si>
    <t>new snow</t>
  </si>
  <si>
    <t>18B</t>
  </si>
  <si>
    <t>20B</t>
  </si>
  <si>
    <t>stake in small stream</t>
  </si>
  <si>
    <r>
      <t>b</t>
    </r>
    <r>
      <rPr>
        <b/>
        <vertAlign val="subscript"/>
        <sz val="10"/>
        <color rgb="FF000000"/>
        <rFont val="Segoe UI"/>
        <family val="2"/>
      </rPr>
      <t>s</t>
    </r>
  </si>
  <si>
    <r>
      <t>b</t>
    </r>
    <r>
      <rPr>
        <b/>
        <vertAlign val="subscript"/>
        <sz val="10"/>
        <color rgb="FF000000"/>
        <rFont val="Segoe UI"/>
        <family val="2"/>
      </rPr>
      <t>w</t>
    </r>
  </si>
  <si>
    <r>
      <t>b</t>
    </r>
    <r>
      <rPr>
        <b/>
        <vertAlign val="subscript"/>
        <sz val="10"/>
        <color rgb="FF000000"/>
        <rFont val="Segoe UI"/>
        <family val="2"/>
      </rPr>
      <t>a</t>
    </r>
  </si>
  <si>
    <t>16LS</t>
  </si>
  <si>
    <t>16D</t>
  </si>
  <si>
    <t>16CM</t>
  </si>
  <si>
    <t>firn</t>
  </si>
  <si>
    <t>17LS</t>
  </si>
  <si>
    <t>Snow</t>
  </si>
  <si>
    <t>Fresh snow</t>
  </si>
  <si>
    <t>fresh snow</t>
  </si>
  <si>
    <t>Firn (2018)</t>
  </si>
  <si>
    <t>not measured</t>
  </si>
  <si>
    <t>18D</t>
  </si>
  <si>
    <t>old firn</t>
  </si>
  <si>
    <t>19D</t>
  </si>
  <si>
    <t>Not found</t>
  </si>
  <si>
    <t>20LS</t>
  </si>
  <si>
    <t>ba assumes all snow is on the previous summer's surface, aka no winter ablation.</t>
  </si>
  <si>
    <t>20D</t>
  </si>
  <si>
    <t>none</t>
  </si>
  <si>
    <t>13T</t>
  </si>
  <si>
    <t>13LS</t>
  </si>
  <si>
    <t>New Snow</t>
  </si>
  <si>
    <t>14LS</t>
  </si>
  <si>
    <t>not found</t>
  </si>
  <si>
    <t>14SO</t>
  </si>
  <si>
    <t>old snow</t>
  </si>
  <si>
    <t>15LS</t>
  </si>
  <si>
    <t>Fresh Snow</t>
  </si>
  <si>
    <t>Firn</t>
  </si>
  <si>
    <t xml:space="preserve">No measurements were made </t>
  </si>
  <si>
    <t>NaN</t>
  </si>
  <si>
    <t>Firn(2018)</t>
  </si>
  <si>
    <t>15T</t>
  </si>
  <si>
    <t>no measurement made</t>
  </si>
  <si>
    <t>19EHB</t>
  </si>
  <si>
    <t>19T</t>
  </si>
  <si>
    <t>no measurements made</t>
  </si>
  <si>
    <t>20cm</t>
  </si>
  <si>
    <t>Not Found</t>
  </si>
  <si>
    <t>Bent, was dug out, straightened</t>
  </si>
  <si>
    <t>20T</t>
  </si>
  <si>
    <t>14DM</t>
  </si>
  <si>
    <t>14V</t>
  </si>
  <si>
    <t>14PVS</t>
  </si>
  <si>
    <t>16EW</t>
  </si>
  <si>
    <t>No measurement made</t>
  </si>
  <si>
    <t>Stake bent at 48 degree angle. Bend is at least 4 m from top of stake after sliding 4m probe inside of stake</t>
  </si>
  <si>
    <t>freh snow</t>
  </si>
  <si>
    <t>ice/new snow</t>
  </si>
  <si>
    <t>19V</t>
  </si>
  <si>
    <t>no measurements were made</t>
  </si>
  <si>
    <t>16X</t>
  </si>
  <si>
    <t>No Measurements made</t>
  </si>
  <si>
    <t>19CF</t>
  </si>
  <si>
    <t>19X</t>
  </si>
  <si>
    <t>20X</t>
  </si>
  <si>
    <t>Still bent down below</t>
  </si>
  <si>
    <t xml:space="preserve"> Glacier:</t>
  </si>
  <si>
    <t>Gulkana</t>
  </si>
  <si>
    <t>Total snowpit depth(cm):</t>
  </si>
  <si>
    <t>NA</t>
  </si>
  <si>
    <t>Location:</t>
  </si>
  <si>
    <t>Depth of previous years' summer surface (cm):</t>
  </si>
  <si>
    <t xml:space="preserve">    Date:</t>
  </si>
  <si>
    <t>Average snow Depth (m):</t>
  </si>
  <si>
    <t xml:space="preserve">  Notebook:</t>
  </si>
  <si>
    <t>21CM</t>
  </si>
  <si>
    <t>Column average density (g/cm^3):</t>
  </si>
  <si>
    <t>Sampler Type</t>
  </si>
  <si>
    <t>Snow Metrics</t>
  </si>
  <si>
    <t>Field Data</t>
  </si>
  <si>
    <t>Analysis</t>
  </si>
  <si>
    <t>Layer Values</t>
  </si>
  <si>
    <t>Cumulative  Values</t>
  </si>
  <si>
    <t>Additional snow depth measurements</t>
  </si>
  <si>
    <t>Layer Boundary</t>
  </si>
  <si>
    <t>C+S</t>
  </si>
  <si>
    <t>C</t>
  </si>
  <si>
    <t>SBD</t>
  </si>
  <si>
    <t>Volume</t>
  </si>
  <si>
    <t>Top</t>
  </si>
  <si>
    <t>Bottom</t>
  </si>
  <si>
    <t>Density</t>
  </si>
  <si>
    <t>SWE</t>
  </si>
  <si>
    <t xml:space="preserve"> Comments</t>
  </si>
  <si>
    <t>Type of meaasurement</t>
  </si>
  <si>
    <t>Snow Depth</t>
  </si>
  <si>
    <t>gm</t>
  </si>
  <si>
    <t>cm</t>
  </si>
  <si>
    <r>
      <t>cm</t>
    </r>
    <r>
      <rPr>
        <vertAlign val="superscript"/>
        <sz val="8"/>
        <rFont val="Arial"/>
        <family val="2"/>
      </rPr>
      <t>3</t>
    </r>
  </si>
  <si>
    <r>
      <t>gm/cm</t>
    </r>
    <r>
      <rPr>
        <vertAlign val="superscript"/>
        <sz val="8"/>
        <rFont val="Arial"/>
        <family val="2"/>
      </rPr>
      <t>3</t>
    </r>
  </si>
  <si>
    <t>m w.e.</t>
  </si>
  <si>
    <t>Probe 1m South 20AU</t>
  </si>
  <si>
    <t>Probe 1m West 20AU</t>
  </si>
  <si>
    <t>Probe 1m North 20AU</t>
  </si>
  <si>
    <t>Probe 1m East 20AU</t>
  </si>
  <si>
    <t>Probe 1m West 19AU</t>
  </si>
  <si>
    <t xml:space="preserve"> </t>
  </si>
  <si>
    <t>Probe 1m North 19AU</t>
  </si>
  <si>
    <t>Probe 1m East 19AU</t>
  </si>
  <si>
    <t>Probe 1m South 19AU</t>
  </si>
  <si>
    <t>Average =</t>
  </si>
  <si>
    <t>Stdev. =</t>
  </si>
  <si>
    <t>Only insert/delete rows from within the table above. This maintains the functionality of the spreadsheet</t>
  </si>
  <si>
    <t>Std.Err.Mean =</t>
  </si>
  <si>
    <t>Maximum =</t>
  </si>
  <si>
    <t>Minimum =</t>
  </si>
  <si>
    <t>Probe 1m North 20AB</t>
  </si>
  <si>
    <t>Probe 1m East 20AB</t>
  </si>
  <si>
    <t>Probe 1m South 20AB</t>
  </si>
  <si>
    <t>Probe 1m West 20AB</t>
  </si>
  <si>
    <t>Probe 1m North 19AB</t>
  </si>
  <si>
    <t>Probe 1m West 19AB</t>
  </si>
  <si>
    <t>Probe 1m East 19AB</t>
  </si>
  <si>
    <t>Probe 1m South 19AB</t>
  </si>
  <si>
    <t>Total Core Depth(cm):</t>
  </si>
  <si>
    <t>Depth of Previous Year's Summer Surface (cm):</t>
  </si>
  <si>
    <t>Average Snow Depth (m):</t>
  </si>
  <si>
    <t>Column Average Density (g/cm^3):</t>
  </si>
  <si>
    <r>
      <t>(g/cm</t>
    </r>
    <r>
      <rPr>
        <vertAlign val="superscript"/>
        <sz val="8"/>
        <rFont val="Arial"/>
        <family val="2"/>
      </rPr>
      <t>3)</t>
    </r>
  </si>
  <si>
    <t>(cm)</t>
  </si>
  <si>
    <t>Probe 1m North 20B</t>
  </si>
  <si>
    <t>Probe 1m East 20B</t>
  </si>
  <si>
    <t>Probe 1m South 20B</t>
  </si>
  <si>
    <t>Probe 1m West 20B</t>
  </si>
  <si>
    <t>Probe 1m North 18B</t>
  </si>
  <si>
    <t>Probe 1m East 18B</t>
  </si>
  <si>
    <t>Probe 1m South 18B</t>
  </si>
  <si>
    <t>Probe 1m West 18B</t>
  </si>
  <si>
    <t>Probe 1m East 17B</t>
  </si>
  <si>
    <t>Probe 1m South 17B</t>
  </si>
  <si>
    <t>Probe 1m West 17B</t>
  </si>
  <si>
    <t>Probe 1m North 17B</t>
  </si>
  <si>
    <t>Probe 1m North 20D</t>
  </si>
  <si>
    <t>Probe 1m East 20D</t>
  </si>
  <si>
    <t>Probe 1m South 20D</t>
  </si>
  <si>
    <t>Probe 1m West 20D</t>
  </si>
  <si>
    <t>Probe 1m East 19D</t>
  </si>
  <si>
    <t>Probe 1m South 19D</t>
  </si>
  <si>
    <t>Probe 1m West 19D</t>
  </si>
  <si>
    <t>Probe 1m North 19D</t>
  </si>
  <si>
    <t>Pit</t>
  </si>
  <si>
    <t>Year</t>
  </si>
  <si>
    <t>site_name</t>
  </si>
  <si>
    <t>spring_date</t>
  </si>
  <si>
    <t>fall_date</t>
  </si>
  <si>
    <t>elevation</t>
  </si>
  <si>
    <t>winter_ablation</t>
  </si>
  <si>
    <t>summer_accumulation</t>
  </si>
  <si>
    <t>Melted out</t>
  </si>
  <si>
    <t>21AU</t>
  </si>
  <si>
    <t>Probe</t>
  </si>
  <si>
    <t>2021 ss 38cm from surface (notes state 80cm from bottom of pit) marked by prominent dirty layer</t>
  </si>
  <si>
    <t>2020 ss 118cm from surface marked by prominent dirty layer</t>
  </si>
  <si>
    <t>2021 ss 42cm from surface marked by prominent dirty layer</t>
  </si>
  <si>
    <t>2020 ss 141cm from surface marked by prominent dirty layer</t>
  </si>
  <si>
    <t>2020 ss 60cm from surface marked by prominent dirty layer</t>
  </si>
  <si>
    <t xml:space="preserve">2021 ss 168cm </t>
  </si>
  <si>
    <t>firn (2021)</t>
  </si>
  <si>
    <t>Pit New Snow</t>
  </si>
  <si>
    <t xml:space="preserve">20X New Snow </t>
  </si>
  <si>
    <t>2021 Firn pit</t>
  </si>
  <si>
    <t>Pit new snow</t>
  </si>
  <si>
    <t>2021 Firn Pit</t>
  </si>
  <si>
    <t>Pit 2021 firn</t>
  </si>
  <si>
    <t>21LS</t>
  </si>
  <si>
    <t>Probe index 01</t>
  </si>
  <si>
    <t>Probe index 02</t>
  </si>
  <si>
    <t>Probe index 03</t>
  </si>
  <si>
    <t>Probe index 04</t>
  </si>
  <si>
    <t>Probe index 05</t>
  </si>
  <si>
    <t>Probe index 06</t>
  </si>
  <si>
    <t>Probe index 07</t>
  </si>
  <si>
    <t>Probe index 08</t>
  </si>
  <si>
    <t>Probe index 09</t>
  </si>
  <si>
    <t>Probe index 01 (new snow +firn)</t>
  </si>
  <si>
    <t>Probe index 02 (new snow +firn)</t>
  </si>
  <si>
    <t>Probe index 03 (new snow +firn)</t>
  </si>
  <si>
    <t>Probe index 04 (new snow +firn)</t>
  </si>
  <si>
    <t>Probe index 05 (new snow +firn)</t>
  </si>
  <si>
    <t>Probe index 06 (new snow +firn)</t>
  </si>
  <si>
    <t>Probe index 07 (new snow +firn)</t>
  </si>
  <si>
    <t>Probe index 08 (new snow +firn)</t>
  </si>
  <si>
    <t>Probe index 09 (new snow +firn)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</si>
</sst>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mm/dd/yyyy"/>
    <numFmt numFmtId="165" formatCode="?,??0.00"/>
    <numFmt numFmtId="166" formatCode="?0.00"/>
    <numFmt numFmtId="167" formatCode="0.000"/>
    <numFmt numFmtId="168" formatCode="??0"/>
    <numFmt numFmtId="169" formatCode="??0.0"/>
    <numFmt numFmtId="170" formatCode="?0.0"/>
    <numFmt numFmtId="171" formatCode="mm/dd/yy"/>
    <numFmt numFmtId="172" formatCode="0.0"/>
    <numFmt numFmtId="173" formatCode="yyyy"/>
  </numFmts>
  <fonts count="6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00FFFF"/>
      <name val="Arial"/>
      <family val="2"/>
    </font>
    <font>
      <b/>
      <sz val="10"/>
      <color rgb="FF000000"/>
      <name val="Arial"/>
      <family val="2"/>
    </font>
    <font>
      <sz val="10"/>
      <color rgb="FF000000"/>
      <name val="Arial"/>
      <family val="2"/>
    </font>
    <font>
      <b/>
      <u/>
      <sz val="10"/>
      <color rgb="FF000000"/>
      <name val="Arial"/>
      <family val="2"/>
    </font>
    <font>
      <b/>
      <u/>
      <sz val="10"/>
      <name val="Arial"/>
      <family val="2"/>
    </font>
    <font>
      <b/>
      <sz val="10"/>
      <name val="Arial"/>
      <family val="2"/>
    </font>
    <font>
      <sz val="10"/>
      <color rgb="FF000000"/>
      <name val="Calibri"/>
      <family val="2"/>
    </font>
    <font>
      <b/>
      <sz val="8"/>
      <name val="Arial"/>
      <family val="2"/>
    </font>
    <font>
      <sz val="8"/>
      <name val="Arial"/>
      <family val="2"/>
    </font>
    <font>
      <b/>
      <u/>
      <sz val="8"/>
      <name val="Arial"/>
      <family val="2"/>
    </font>
    <font>
      <i/>
      <sz val="8"/>
      <name val="Arial"/>
      <family val="2"/>
    </font>
    <font>
      <sz val="9"/>
      <color indexed="81"/>
      <name val="Tahoma"/>
      <family val="2"/>
    </font>
    <font>
      <b/>
      <sz val="9"/>
      <color indexed="81"/>
      <name val="Tahoma"/>
      <family val="2"/>
    </font>
    <font>
      <sz val="8"/>
      <name val="Arial"/>
      <family val="2"/>
    </font>
    <font>
      <sz val="8"/>
      <name val="Helv"/>
    </font>
    <font>
      <b/>
      <sz val="8"/>
      <name val="Arial"/>
      <family val="2"/>
    </font>
    <font>
      <sz val="8"/>
      <color indexed="12"/>
      <name val="Arial"/>
      <family val="2"/>
    </font>
    <font>
      <sz val="8"/>
      <color indexed="16"/>
      <name val="Arial"/>
      <family val="2"/>
    </font>
    <font>
      <b/>
      <sz val="8"/>
      <color indexed="8"/>
      <name val="Helv"/>
    </font>
    <font>
      <sz val="8"/>
      <color indexed="8"/>
      <name val="Arial"/>
      <family val="2"/>
    </font>
    <font>
      <sz val="8"/>
      <color theme="5"/>
      <name val="Arial"/>
      <family val="2"/>
    </font>
    <font>
      <b/>
      <sz val="8"/>
      <color indexed="12"/>
      <name val="Arial"/>
      <family val="2"/>
    </font>
    <font>
      <u/>
      <sz val="8"/>
      <color indexed="12"/>
      <name val="Arial"/>
      <family val="2"/>
    </font>
    <font>
      <sz val="8"/>
      <color indexed="81"/>
      <name val="Tahoma"/>
      <family val="2"/>
    </font>
    <font>
      <sz val="8"/>
      <color indexed="9"/>
      <name val="Arial"/>
      <family val="2"/>
    </font>
    <font>
      <sz val="8"/>
      <color indexed="10"/>
      <name val="Arial"/>
      <family val="2"/>
    </font>
    <font>
      <i/>
      <sz val="8"/>
      <color indexed="10"/>
      <name val="Arial"/>
      <family val="2"/>
    </font>
    <font>
      <i/>
      <sz val="8"/>
      <color indexed="14"/>
      <name val="Arial"/>
      <family val="2"/>
    </font>
    <font>
      <b/>
      <sz val="8"/>
      <color indexed="8"/>
      <name val="Arial"/>
      <family val="2"/>
    </font>
    <font>
      <i/>
      <sz val="8"/>
      <color indexed="8"/>
      <name val="Arial"/>
      <family val="2"/>
    </font>
    <font>
      <sz val="8"/>
      <color indexed="14"/>
      <name val="Arial"/>
      <family val="2"/>
    </font>
    <font>
      <sz val="10"/>
      <name val="Arial"/>
      <family val="2"/>
    </font>
    <font>
      <vertAlign val="superscript"/>
      <sz val="8"/>
      <name val="Arial"/>
      <family val="2"/>
    </font>
    <font>
      <sz val="10"/>
      <color rgb="FF000000"/>
      <name val="AvantGarde"/>
      <family val="2"/>
    </font>
    <font>
      <sz val="10"/>
      <color theme="1"/>
      <name val="Arial"/>
      <family val="2"/>
    </font>
    <font>
      <b/>
      <sz val="10"/>
      <color theme="1"/>
      <name val="Arial"/>
      <family val="2"/>
    </font>
    <font>
      <sz val="10"/>
      <color theme="1"/>
      <name val="Calibri"/>
      <family val="2"/>
      <scheme val="minor"/>
    </font>
    <font>
      <b/>
      <sz val="10"/>
      <color rgb="FF000000"/>
      <name val="Calibri"/>
      <family val="2"/>
    </font>
    <font>
      <b/>
      <sz val="8"/>
      <color theme="5"/>
      <name val="Arial"/>
      <family val="2"/>
    </font>
    <font>
      <sz val="10"/>
      <color indexed="12"/>
      <name val="Arial"/>
      <family val="2"/>
    </font>
    <font>
      <sz val="10"/>
      <color rgb="FF0066FF"/>
      <name val="Arial"/>
      <family val="2"/>
    </font>
    <font>
      <b/>
      <vertAlign val="subscript"/>
      <sz val="10"/>
      <color rgb="FF000000"/>
      <name val="Arial"/>
      <family val="2"/>
    </font>
    <font>
      <b/>
      <u/>
      <sz val="18"/>
      <color rgb="FF000000"/>
      <name val="Calibri"/>
      <family val="2"/>
    </font>
    <font>
      <b/>
      <u/>
      <sz val="8"/>
      <color theme="1"/>
      <name val="Arial"/>
      <family val="2"/>
    </font>
    <font>
      <b/>
      <sz val="8"/>
      <color theme="1"/>
      <name val="Arial"/>
      <family val="2"/>
    </font>
    <font>
      <sz val="12"/>
      <color rgb="FF000000"/>
      <name val="Arial"/>
      <family val="2"/>
    </font>
    <font>
      <sz val="10"/>
      <color theme="1"/>
      <name val="Segoe UI"/>
      <family val="2"/>
    </font>
    <font>
      <b/>
      <sz val="10"/>
      <color rgb="FF00FFFF"/>
      <name val="Segoe UI"/>
      <family val="2"/>
    </font>
    <font>
      <b/>
      <sz val="10"/>
      <color rgb="FF000000"/>
      <name val="Segoe UI"/>
      <family val="2"/>
    </font>
    <font>
      <b/>
      <u/>
      <sz val="10"/>
      <color rgb="FF000000"/>
      <name val="Segoe UI"/>
      <family val="2"/>
    </font>
    <font>
      <b/>
      <sz val="10"/>
      <color theme="1"/>
      <name val="Segoe UI"/>
      <family val="2"/>
    </font>
    <font>
      <b/>
      <u/>
      <sz val="10"/>
      <name val="Segoe UI"/>
      <family val="2"/>
    </font>
    <font>
      <sz val="10"/>
      <name val="Segoe UI"/>
      <family val="2"/>
    </font>
    <font>
      <b/>
      <vertAlign val="subscript"/>
      <sz val="10"/>
      <color rgb="FF000000"/>
      <name val="Segoe UI"/>
      <family val="2"/>
    </font>
    <font>
      <b/>
      <sz val="10"/>
      <name val="Segoe UI"/>
      <family val="2"/>
    </font>
    <font>
      <sz val="10"/>
      <color rgb="FF000000"/>
      <name val="Segoe UI"/>
      <family val="2"/>
    </font>
    <font>
      <b/>
      <u/>
      <sz val="18"/>
      <color rgb="FF000000"/>
      <name val="Segoe UI"/>
      <family val="2"/>
    </font>
    <font>
      <sz val="12"/>
      <color rgb="FF000000"/>
      <name val="Segoe UI"/>
      <family val="2"/>
    </font>
  </fonts>
  <fills count="19">
    <fill>
      <patternFill patternType="none"/>
    </fill>
    <fill>
      <patternFill patternType="gray125"/>
    </fill>
    <fill>
      <patternFill patternType="solid">
        <fgColor rgb="FFFFFF00"/>
        <bgColor rgb="FFFFFF00"/>
      </patternFill>
    </fill>
    <fill>
      <patternFill patternType="solid">
        <fgColor rgb="FFC2D69B"/>
        <bgColor rgb="FFC2D69B"/>
      </patternFill>
    </fill>
    <fill>
      <patternFill patternType="solid">
        <fgColor rgb="FFFFFF00"/>
        <bgColor indexed="64"/>
      </patternFill>
    </fill>
    <fill>
      <patternFill patternType="solid">
        <fgColor theme="6" tint="0.39997558519241921"/>
        <bgColor indexed="64"/>
      </patternFill>
    </fill>
    <fill>
      <patternFill patternType="solid">
        <fgColor theme="6" tint="0.39997558519241921"/>
        <bgColor rgb="FFC2D69B"/>
      </patternFill>
    </fill>
    <fill>
      <patternFill patternType="solid">
        <fgColor theme="0" tint="-0.14999847407452621"/>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C000"/>
        <bgColor rgb="FF000000"/>
      </patternFill>
    </fill>
    <fill>
      <patternFill patternType="solid">
        <fgColor theme="2" tint="-0.499984740745262"/>
        <bgColor indexed="64"/>
      </patternFill>
    </fill>
    <fill>
      <patternFill patternType="solid">
        <fgColor theme="2" tint="-0.499984740745262"/>
        <bgColor rgb="FFC2D69B"/>
      </patternFill>
    </fill>
    <fill>
      <patternFill patternType="solid">
        <fgColor theme="5" tint="0.39997558519241921"/>
        <bgColor indexed="64"/>
      </patternFill>
    </fill>
    <fill>
      <patternFill patternType="solid">
        <fgColor theme="5" tint="0.39997558519241921"/>
        <bgColor rgb="FFC2D69B"/>
      </patternFill>
    </fill>
    <fill>
      <patternFill patternType="solid">
        <fgColor theme="9" tint="0.59999389629810485"/>
        <bgColor indexed="64"/>
      </patternFill>
    </fill>
    <fill>
      <patternFill patternType="solid">
        <fgColor theme="9" tint="0.59999389629810485"/>
        <bgColor rgb="FFC2D69B"/>
      </patternFill>
    </fill>
    <fill>
      <patternFill patternType="solid">
        <fgColor theme="5" tint="0.59999389629810485"/>
        <bgColor indexed="64"/>
      </patternFill>
    </fill>
    <fill>
      <patternFill patternType="solid">
        <fgColor theme="7" tint="0.59999389629810485"/>
        <bgColor indexed="64"/>
      </patternFill>
    </fill>
  </fills>
  <borders count="31">
    <border>
      <left/>
      <right/>
      <top/>
      <bottom/>
      <diagonal/>
    </border>
    <border>
      <left/>
      <right/>
      <top/>
      <bottom/>
      <diagonal/>
    </border>
    <border>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thin">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thin">
        <color indexed="12"/>
      </top>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s>
  <cellStyleXfs count="32">
    <xf numFmtId="0" fontId="0" fillId="0" borderId="0"/>
    <xf numFmtId="0" fontId="18" fillId="0" borderId="1" applyNumberFormat="0" applyFill="0" applyBorder="0" applyAlignment="0" applyProtection="0">
      <protection locked="0"/>
    </xf>
    <xf numFmtId="168" fontId="19" fillId="0" borderId="1" applyFont="0" applyFill="0" applyBorder="0" applyAlignment="0" applyProtection="0">
      <alignment horizontal="left"/>
      <protection locked="0"/>
    </xf>
    <xf numFmtId="167" fontId="19" fillId="0" borderId="1" applyFont="0" applyFill="0" applyBorder="0" applyAlignment="0" applyProtection="0"/>
    <xf numFmtId="0" fontId="4" fillId="0" borderId="1"/>
    <xf numFmtId="0" fontId="18" fillId="0" borderId="1" applyNumberFormat="0" applyFill="0" applyBorder="0" applyAlignment="0" applyProtection="0">
      <alignment horizontal="left" vertical="top" wrapText="1"/>
      <protection locked="0"/>
    </xf>
    <xf numFmtId="0" fontId="21" fillId="0" borderId="1" applyNumberFormat="0" applyFill="0" applyBorder="0" applyAlignment="0" applyProtection="0">
      <alignment horizontal="left"/>
      <protection locked="0"/>
    </xf>
    <xf numFmtId="170" fontId="23" fillId="0" borderId="10" applyFont="0" applyFill="0" applyBorder="0" applyAlignment="0" applyProtection="0">
      <alignment horizontal="center" vertical="top" wrapText="1"/>
      <protection locked="0"/>
    </xf>
    <xf numFmtId="0" fontId="21" fillId="0" borderId="1" applyNumberFormat="0" applyFill="0" applyBorder="0" applyAlignment="0" applyProtection="0">
      <alignment horizontal="center" vertical="top" wrapText="1"/>
    </xf>
    <xf numFmtId="0" fontId="24" fillId="0" borderId="1" applyNumberFormat="0" applyFill="0" applyBorder="0" applyAlignment="0" applyProtection="0">
      <alignment horizontal="center" vertical="top" wrapText="1"/>
      <protection locked="0"/>
    </xf>
    <xf numFmtId="0" fontId="20" fillId="0" borderId="1" applyNumberFormat="0" applyFill="0" applyBorder="0" applyAlignment="0" applyProtection="0">
      <alignment horizontal="left"/>
      <protection locked="0"/>
    </xf>
    <xf numFmtId="0" fontId="27" fillId="0" borderId="1" applyNumberFormat="0" applyFill="0" applyBorder="0" applyAlignment="0" applyProtection="0">
      <alignment vertical="top"/>
      <protection locked="0"/>
    </xf>
    <xf numFmtId="169" fontId="19" fillId="0" borderId="1" applyFont="0" applyFill="0" applyBorder="0" applyAlignment="0" applyProtection="0">
      <alignment horizontal="left"/>
      <protection locked="0"/>
    </xf>
    <xf numFmtId="166" fontId="23" fillId="0" borderId="10" applyFont="0" applyFill="0" applyBorder="0" applyAlignment="0" applyProtection="0">
      <alignment horizontal="center" vertical="top" wrapText="1"/>
      <protection locked="0"/>
    </xf>
    <xf numFmtId="2" fontId="23" fillId="0" borderId="10" applyFont="0" applyFill="0" applyBorder="0" applyAlignment="0" applyProtection="0">
      <alignment horizontal="center" vertical="top" wrapText="1"/>
      <protection locked="0"/>
    </xf>
    <xf numFmtId="0" fontId="29" fillId="0" borderId="1" applyNumberFormat="0" applyFill="0" applyAlignment="0" applyProtection="0">
      <alignment horizontal="centerContinuous"/>
    </xf>
    <xf numFmtId="14" fontId="30" fillId="0" borderId="1" applyNumberFormat="0" applyBorder="0" applyAlignment="0" applyProtection="0">
      <alignment horizontal="center" vertical="top" wrapText="1"/>
      <protection locked="0"/>
    </xf>
    <xf numFmtId="14" fontId="31" fillId="0" borderId="1" applyNumberFormat="0" applyFill="0" applyBorder="0" applyAlignment="0" applyProtection="0">
      <alignment horizontal="center" vertical="top" wrapText="1"/>
      <protection locked="0"/>
    </xf>
    <xf numFmtId="14" fontId="32" fillId="0" borderId="12" applyNumberFormat="0" applyFill="0" applyBorder="0" applyAlignment="0" applyProtection="0">
      <alignment horizontal="center" vertical="center" wrapText="1"/>
    </xf>
    <xf numFmtId="169" fontId="19" fillId="0" borderId="1" applyNumberFormat="0" applyFill="0" applyBorder="0" applyAlignment="0" applyProtection="0">
      <alignment horizontal="left"/>
      <protection locked="0"/>
    </xf>
    <xf numFmtId="167" fontId="33" fillId="0" borderId="1" applyNumberFormat="0" applyFill="0" applyBorder="0" applyAlignment="0" applyProtection="0">
      <alignment horizontal="center" vertical="top" wrapText="1"/>
      <protection locked="0"/>
    </xf>
    <xf numFmtId="167" fontId="34" fillId="0" borderId="1" applyNumberFormat="0" applyFill="0" applyBorder="0" applyAlignment="0" applyProtection="0">
      <alignment horizontal="center" vertical="top" wrapText="1"/>
      <protection locked="0"/>
    </xf>
    <xf numFmtId="0" fontId="18" fillId="0" borderId="1" applyNumberFormat="0" applyFill="0" applyBorder="0" applyAlignment="0" applyProtection="0">
      <protection locked="0"/>
    </xf>
    <xf numFmtId="171" fontId="35" fillId="0" borderId="18" applyNumberFormat="0" applyFill="0" applyBorder="0" applyAlignment="0" applyProtection="0">
      <alignment horizontal="center" vertical="top" wrapText="1"/>
    </xf>
    <xf numFmtId="0" fontId="3" fillId="0" borderId="1"/>
    <xf numFmtId="0" fontId="13" fillId="0" borderId="1" applyNumberFormat="0" applyFill="0" applyBorder="0" applyAlignment="0" applyProtection="0">
      <protection locked="0"/>
    </xf>
    <xf numFmtId="0" fontId="2" fillId="0" borderId="1"/>
    <xf numFmtId="0" fontId="13" fillId="0" borderId="1" applyNumberFormat="0" applyFill="0" applyBorder="0" applyAlignment="0" applyProtection="0">
      <alignment horizontal="left" vertical="top" wrapText="1"/>
      <protection locked="0"/>
    </xf>
    <xf numFmtId="0" fontId="13" fillId="0" borderId="1" applyNumberFormat="0" applyFill="0" applyBorder="0" applyAlignment="0" applyProtection="0">
      <protection locked="0"/>
    </xf>
    <xf numFmtId="167" fontId="33" fillId="0" borderId="1" applyNumberFormat="0" applyFill="0" applyBorder="0" applyAlignment="0" applyProtection="0">
      <alignment horizontal="center" vertical="top" wrapText="1"/>
      <protection locked="0"/>
    </xf>
    <xf numFmtId="0" fontId="12" fillId="0" borderId="1" applyNumberFormat="0" applyFill="0" applyBorder="0" applyAlignment="0" applyProtection="0">
      <alignment horizontal="left"/>
      <protection locked="0"/>
    </xf>
    <xf numFmtId="0" fontId="1" fillId="0" borderId="1"/>
  </cellStyleXfs>
  <cellXfs count="1069">
    <xf numFmtId="0" fontId="0" fillId="0" borderId="0" xfId="0"/>
    <xf numFmtId="0" fontId="7" fillId="0" borderId="1" xfId="0" applyFont="1" applyBorder="1" applyAlignment="1">
      <alignment horizontal="center"/>
    </xf>
    <xf numFmtId="4" fontId="8" fillId="0" borderId="1" xfId="0" applyNumberFormat="1" applyFont="1" applyBorder="1" applyAlignment="1">
      <alignment horizontal="center"/>
    </xf>
    <xf numFmtId="4" fontId="6" fillId="0" borderId="1" xfId="0" applyNumberFormat="1" applyFont="1" applyBorder="1" applyAlignment="1">
      <alignment horizontal="center" vertical="top"/>
    </xf>
    <xf numFmtId="0" fontId="6" fillId="0" borderId="1" xfId="0" applyFont="1" applyBorder="1" applyAlignment="1">
      <alignment horizontal="center" vertical="top"/>
    </xf>
    <xf numFmtId="4" fontId="6" fillId="0" borderId="1" xfId="0" applyNumberFormat="1" applyFont="1" applyBorder="1" applyAlignment="1">
      <alignment horizontal="center"/>
    </xf>
    <xf numFmtId="0" fontId="6" fillId="0" borderId="1" xfId="0" applyFont="1" applyBorder="1" applyAlignment="1">
      <alignment horizontal="center" vertical="center"/>
    </xf>
    <xf numFmtId="0" fontId="11" fillId="0" borderId="1" xfId="0" applyFont="1" applyBorder="1"/>
    <xf numFmtId="0" fontId="7" fillId="2" borderId="1" xfId="0" applyFont="1" applyFill="1" applyBorder="1"/>
    <xf numFmtId="2" fontId="7" fillId="2" borderId="1" xfId="0" applyNumberFormat="1" applyFont="1" applyFill="1" applyBorder="1"/>
    <xf numFmtId="4" fontId="6" fillId="0" borderId="1" xfId="0" applyNumberFormat="1" applyFont="1" applyBorder="1" applyAlignment="1">
      <alignment horizontal="center" vertical="center"/>
    </xf>
    <xf numFmtId="0" fontId="0" fillId="0" borderId="0" xfId="0"/>
    <xf numFmtId="0" fontId="7" fillId="0" borderId="2" xfId="0" applyFont="1" applyBorder="1" applyAlignment="1">
      <alignment horizontal="center"/>
    </xf>
    <xf numFmtId="167" fontId="21" fillId="0" borderId="1" xfId="3" applyFont="1" applyBorder="1" applyAlignment="1" applyProtection="1">
      <alignment horizontal="center"/>
    </xf>
    <xf numFmtId="168" fontId="21" fillId="0" borderId="1" xfId="2" applyFont="1" applyBorder="1" applyAlignment="1" applyProtection="1">
      <alignment horizontal="center"/>
    </xf>
    <xf numFmtId="0" fontId="21" fillId="0" borderId="1" xfId="6" applyFont="1" applyBorder="1" applyAlignment="1" applyProtection="1">
      <alignment horizontal="center"/>
    </xf>
    <xf numFmtId="2" fontId="24" fillId="0" borderId="12" xfId="3" applyNumberFormat="1" applyFont="1" applyBorder="1" applyAlignment="1" applyProtection="1">
      <alignment horizontal="center" vertical="center" wrapText="1"/>
    </xf>
    <xf numFmtId="2" fontId="24" fillId="0" borderId="1" xfId="9" applyNumberFormat="1" applyFont="1" applyBorder="1" applyAlignment="1" applyProtection="1">
      <alignment horizontal="center" vertical="center"/>
    </xf>
    <xf numFmtId="2" fontId="21" fillId="0" borderId="1" xfId="8" applyNumberFormat="1" applyFont="1" applyBorder="1" applyAlignment="1">
      <alignment horizontal="center" vertical="center" wrapText="1"/>
    </xf>
    <xf numFmtId="1" fontId="27" fillId="0" borderId="17" xfId="6" applyNumberFormat="1" applyFont="1" applyBorder="1" applyAlignment="1" applyProtection="1">
      <alignment horizontal="centerContinuous"/>
    </xf>
    <xf numFmtId="1" fontId="27" fillId="0" borderId="14" xfId="6" applyNumberFormat="1" applyFont="1" applyBorder="1" applyAlignment="1" applyProtection="1">
      <alignment horizontal="centerContinuous"/>
      <protection locked="0"/>
    </xf>
    <xf numFmtId="0" fontId="24" fillId="0" borderId="2" xfId="9" applyNumberFormat="1" applyFont="1" applyBorder="1" applyAlignment="1" applyProtection="1">
      <alignment horizontal="center" vertical="center" wrapText="1"/>
      <protection locked="0"/>
    </xf>
    <xf numFmtId="0" fontId="24" fillId="0" borderId="13" xfId="9" applyNumberFormat="1" applyFont="1" applyBorder="1" applyAlignment="1" applyProtection="1">
      <alignment horizontal="center" vertical="center" wrapText="1"/>
      <protection locked="0"/>
    </xf>
    <xf numFmtId="167" fontId="21" fillId="0" borderId="12" xfId="3" applyFont="1" applyBorder="1" applyAlignment="1" applyProtection="1">
      <alignment horizontal="center" vertical="center" wrapText="1"/>
    </xf>
    <xf numFmtId="168" fontId="21" fillId="0" borderId="1" xfId="2" applyFont="1" applyBorder="1" applyAlignment="1" applyProtection="1">
      <alignment horizontal="center" vertical="center" wrapText="1"/>
    </xf>
    <xf numFmtId="0" fontId="11" fillId="0" borderId="1" xfId="0" applyFont="1" applyBorder="1" applyAlignment="1">
      <alignment horizontal="center"/>
    </xf>
    <xf numFmtId="2" fontId="11" fillId="0" borderId="1" xfId="0" applyNumberFormat="1" applyFont="1" applyBorder="1" applyAlignment="1">
      <alignment horizontal="center"/>
    </xf>
    <xf numFmtId="0" fontId="7" fillId="0" borderId="20" xfId="0" applyFont="1" applyBorder="1" applyAlignment="1">
      <alignment horizontal="center"/>
    </xf>
    <xf numFmtId="0" fontId="12" fillId="0" borderId="1" xfId="25" applyFont="1" applyProtection="1"/>
    <xf numFmtId="0" fontId="12" fillId="0" borderId="1" xfId="25" applyFont="1" applyBorder="1" applyProtection="1"/>
    <xf numFmtId="0" fontId="12" fillId="0" borderId="12" xfId="10" applyFont="1" applyBorder="1" applyAlignment="1" applyProtection="1"/>
    <xf numFmtId="0" fontId="12" fillId="0" borderId="1" xfId="25" applyFont="1" applyBorder="1" applyAlignment="1" applyProtection="1">
      <alignment horizontal="left"/>
    </xf>
    <xf numFmtId="0" fontId="13" fillId="0" borderId="1" xfId="27" applyFont="1" applyAlignment="1" applyProtection="1">
      <alignment vertical="top"/>
    </xf>
    <xf numFmtId="0" fontId="13" fillId="0" borderId="1" xfId="27" applyFont="1" applyBorder="1" applyAlignment="1" applyProtection="1">
      <alignment vertical="top"/>
    </xf>
    <xf numFmtId="0" fontId="14" fillId="0" borderId="15" xfId="10" applyFont="1" applyBorder="1" applyAlignment="1" applyProtection="1">
      <alignment horizontal="centerContinuous"/>
    </xf>
    <xf numFmtId="0" fontId="12" fillId="0" borderId="17" xfId="25" applyFont="1" applyBorder="1" applyProtection="1"/>
    <xf numFmtId="2" fontId="14" fillId="0" borderId="15" xfId="3" applyNumberFormat="1" applyFont="1" applyBorder="1" applyAlignment="1" applyProtection="1">
      <alignment horizontal="centerContinuous"/>
    </xf>
    <xf numFmtId="2" fontId="14" fillId="0" borderId="17" xfId="3" applyNumberFormat="1" applyFont="1" applyBorder="1" applyAlignment="1" applyProtection="1">
      <alignment horizontal="centerContinuous"/>
    </xf>
    <xf numFmtId="167" fontId="14" fillId="0" borderId="14" xfId="3" applyFont="1" applyBorder="1" applyAlignment="1" applyProtection="1">
      <alignment horizontal="centerContinuous"/>
    </xf>
    <xf numFmtId="0" fontId="15" fillId="0" borderId="16" xfId="25" applyFont="1" applyBorder="1" applyAlignment="1" applyProtection="1">
      <alignment horizontal="right"/>
    </xf>
    <xf numFmtId="0" fontId="14" fillId="0" borderId="12" xfId="10" applyFont="1" applyBorder="1" applyAlignment="1" applyProtection="1">
      <alignment horizontal="centerContinuous"/>
    </xf>
    <xf numFmtId="0" fontId="12" fillId="0" borderId="1" xfId="10" applyFont="1" applyBorder="1" applyAlignment="1" applyProtection="1">
      <alignment horizontal="centerContinuous"/>
    </xf>
    <xf numFmtId="1" fontId="12" fillId="0" borderId="1" xfId="10" applyNumberFormat="1" applyFont="1" applyBorder="1" applyAlignment="1" applyProtection="1">
      <alignment horizontal="centerContinuous"/>
    </xf>
    <xf numFmtId="167" fontId="12" fillId="0" borderId="12" xfId="3" applyFont="1" applyBorder="1" applyAlignment="1" applyProtection="1">
      <alignment horizontal="center"/>
    </xf>
    <xf numFmtId="2" fontId="12" fillId="0" borderId="11" xfId="3" applyNumberFormat="1" applyFont="1" applyBorder="1" applyAlignment="1" applyProtection="1">
      <alignment horizontal="center"/>
    </xf>
    <xf numFmtId="167" fontId="12" fillId="0" borderId="1" xfId="3" applyFont="1" applyBorder="1" applyAlignment="1" applyProtection="1">
      <alignment horizontal="center"/>
    </xf>
    <xf numFmtId="0" fontId="15" fillId="0" borderId="5" xfId="10" applyFont="1" applyBorder="1" applyAlignment="1" applyProtection="1">
      <alignment horizontal="right"/>
    </xf>
    <xf numFmtId="0" fontId="12" fillId="0" borderId="1" xfId="10" applyFont="1" applyBorder="1" applyAlignment="1" applyProtection="1"/>
    <xf numFmtId="0" fontId="12" fillId="0" borderId="11" xfId="10" applyFont="1" applyBorder="1" applyAlignment="1" applyProtection="1"/>
    <xf numFmtId="0" fontId="12" fillId="0" borderId="1" xfId="10" applyFont="1" applyAlignment="1" applyProtection="1"/>
    <xf numFmtId="1" fontId="12" fillId="0" borderId="1" xfId="10" applyNumberFormat="1" applyFont="1" applyBorder="1" applyAlignment="1" applyProtection="1"/>
    <xf numFmtId="0" fontId="13" fillId="0" borderId="1" xfId="25" applyFont="1" applyBorder="1" applyProtection="1"/>
    <xf numFmtId="168" fontId="12" fillId="0" borderId="12" xfId="2" applyFont="1" applyBorder="1" applyAlignment="1" applyProtection="1">
      <alignment horizontal="center"/>
    </xf>
    <xf numFmtId="0" fontId="12" fillId="0" borderId="11" xfId="10" applyFont="1" applyBorder="1" applyAlignment="1" applyProtection="1">
      <alignment horizontal="center"/>
    </xf>
    <xf numFmtId="14" fontId="12" fillId="0" borderId="11" xfId="10" applyNumberFormat="1" applyFont="1" applyBorder="1" applyAlignment="1" applyProtection="1">
      <alignment horizontal="centerContinuous"/>
    </xf>
    <xf numFmtId="0" fontId="12" fillId="0" borderId="12" xfId="10" applyFont="1" applyBorder="1" applyAlignment="1" applyProtection="1">
      <alignment horizontal="center"/>
    </xf>
    <xf numFmtId="0" fontId="12" fillId="0" borderId="1" xfId="10" applyFont="1" applyBorder="1" applyAlignment="1" applyProtection="1">
      <alignment horizontal="center"/>
    </xf>
    <xf numFmtId="168" fontId="12" fillId="0" borderId="1" xfId="2" applyFont="1" applyBorder="1" applyAlignment="1" applyProtection="1">
      <alignment horizontal="center"/>
    </xf>
    <xf numFmtId="168" fontId="12" fillId="0" borderId="11" xfId="2" applyFont="1" applyBorder="1" applyAlignment="1" applyProtection="1">
      <alignment horizontal="center"/>
    </xf>
    <xf numFmtId="0" fontId="13" fillId="0" borderId="7" xfId="10" applyFont="1" applyBorder="1" applyAlignment="1" applyProtection="1">
      <alignment horizontal="center" vertical="center"/>
    </xf>
    <xf numFmtId="0" fontId="13" fillId="0" borderId="8" xfId="10" applyFont="1" applyBorder="1" applyAlignment="1" applyProtection="1">
      <alignment horizontal="center" vertical="center"/>
    </xf>
    <xf numFmtId="168" fontId="13" fillId="0" borderId="8" xfId="2" applyFont="1" applyBorder="1" applyAlignment="1" applyProtection="1">
      <alignment horizontal="center" vertical="center"/>
    </xf>
    <xf numFmtId="168" fontId="13" fillId="0" borderId="6" xfId="2" applyFont="1" applyBorder="1" applyAlignment="1" applyProtection="1">
      <alignment horizontal="center" vertical="center"/>
    </xf>
    <xf numFmtId="167" fontId="13" fillId="0" borderId="7" xfId="3" applyFont="1" applyBorder="1" applyAlignment="1" applyProtection="1">
      <alignment horizontal="center" vertical="center"/>
    </xf>
    <xf numFmtId="2" fontId="13" fillId="0" borderId="6" xfId="3" applyNumberFormat="1" applyFont="1" applyBorder="1" applyAlignment="1" applyProtection="1">
      <alignment horizontal="center" vertical="center"/>
    </xf>
    <xf numFmtId="167" fontId="13" fillId="0" borderId="8" xfId="3" applyFont="1" applyBorder="1" applyAlignment="1" applyProtection="1">
      <alignment horizontal="center" vertical="center"/>
    </xf>
    <xf numFmtId="168" fontId="13" fillId="0" borderId="7" xfId="2" applyFont="1" applyBorder="1" applyAlignment="1" applyProtection="1">
      <alignment horizontal="center" vertical="center"/>
    </xf>
    <xf numFmtId="0" fontId="13" fillId="0" borderId="6" xfId="10" applyFont="1" applyBorder="1" applyAlignment="1" applyProtection="1">
      <alignment horizontal="center" vertical="center"/>
    </xf>
    <xf numFmtId="2" fontId="12" fillId="0" borderId="1" xfId="10" applyNumberFormat="1" applyFont="1" applyBorder="1" applyAlignment="1" applyProtection="1">
      <alignment horizontal="center" vertical="center" wrapText="1"/>
    </xf>
    <xf numFmtId="0" fontId="12" fillId="0" borderId="1" xfId="10" applyFont="1" applyBorder="1" applyAlignment="1" applyProtection="1">
      <alignment vertical="center"/>
    </xf>
    <xf numFmtId="2" fontId="13" fillId="0" borderId="1" xfId="3" applyNumberFormat="1" applyFont="1" applyBorder="1" applyAlignment="1" applyProtection="1">
      <alignment horizontal="center" vertical="center" wrapText="1"/>
    </xf>
    <xf numFmtId="168" fontId="13" fillId="0" borderId="17" xfId="25" applyNumberFormat="1" applyFont="1" applyBorder="1" applyAlignment="1" applyProtection="1">
      <alignment horizontal="center" vertical="center" wrapText="1"/>
    </xf>
    <xf numFmtId="2" fontId="13" fillId="0" borderId="1" xfId="25" applyNumberFormat="1" applyFont="1" applyBorder="1" applyAlignment="1" applyProtection="1">
      <alignment horizontal="center" vertical="center" wrapText="1"/>
    </xf>
    <xf numFmtId="0" fontId="13" fillId="0" borderId="1" xfId="25" applyFont="1" applyBorder="1" applyAlignment="1" applyProtection="1">
      <alignment vertical="center" wrapText="1"/>
    </xf>
    <xf numFmtId="0" fontId="13" fillId="0" borderId="1" xfId="25" applyFont="1" applyAlignment="1" applyProtection="1">
      <alignment vertical="center" wrapText="1"/>
    </xf>
    <xf numFmtId="168" fontId="13" fillId="0" borderId="11" xfId="27" applyNumberFormat="1" applyFont="1" applyBorder="1" applyAlignment="1" applyProtection="1">
      <alignment horizontal="center" vertical="center" wrapText="1"/>
    </xf>
    <xf numFmtId="168" fontId="13" fillId="0" borderId="1" xfId="27" applyNumberFormat="1" applyFont="1" applyBorder="1" applyAlignment="1" applyProtection="1">
      <alignment horizontal="center" vertical="center" wrapText="1"/>
    </xf>
    <xf numFmtId="167" fontId="13" fillId="0" borderId="1" xfId="3" applyNumberFormat="1" applyFont="1" applyBorder="1" applyAlignment="1" applyProtection="1">
      <alignment horizontal="center" vertical="center" wrapText="1"/>
    </xf>
    <xf numFmtId="167" fontId="13" fillId="0" borderId="12" xfId="3" applyNumberFormat="1" applyFont="1" applyBorder="1" applyAlignment="1" applyProtection="1">
      <alignment horizontal="center" vertical="center" wrapText="1"/>
    </xf>
    <xf numFmtId="168" fontId="13" fillId="0" borderId="11" xfId="25" applyNumberFormat="1" applyFont="1" applyBorder="1" applyAlignment="1" applyProtection="1">
      <alignment horizontal="center" vertical="center"/>
    </xf>
    <xf numFmtId="168" fontId="13" fillId="0" borderId="11" xfId="25" applyNumberFormat="1" applyFont="1" applyBorder="1" applyAlignment="1" applyProtection="1">
      <alignment horizontal="center" vertical="center" wrapText="1"/>
    </xf>
    <xf numFmtId="168" fontId="13" fillId="0" borderId="11" xfId="8" applyNumberFormat="1" applyFont="1" applyBorder="1" applyAlignment="1">
      <alignment horizontal="center" vertical="center" wrapText="1"/>
    </xf>
    <xf numFmtId="2" fontId="13" fillId="0" borderId="1" xfId="8" applyNumberFormat="1" applyFont="1" applyBorder="1" applyAlignment="1">
      <alignment horizontal="center" vertical="center" wrapText="1"/>
    </xf>
    <xf numFmtId="168" fontId="13" fillId="0" borderId="11" xfId="8" applyNumberFormat="1" applyFont="1" applyBorder="1" applyAlignment="1">
      <alignment horizontal="center" vertical="center"/>
    </xf>
    <xf numFmtId="2" fontId="13" fillId="0" borderId="1" xfId="8" applyNumberFormat="1" applyFont="1" applyBorder="1" applyAlignment="1">
      <alignment horizontal="center" vertical="center"/>
    </xf>
    <xf numFmtId="0" fontId="13" fillId="0" borderId="1" xfId="25" applyFont="1" applyAlignment="1" applyProtection="1">
      <alignment vertical="center"/>
    </xf>
    <xf numFmtId="0" fontId="13" fillId="0" borderId="1" xfId="6" applyFont="1" applyBorder="1" applyAlignment="1" applyProtection="1">
      <alignment horizontal="center" vertical="center" wrapText="1"/>
      <protection locked="0"/>
    </xf>
    <xf numFmtId="2" fontId="13" fillId="0" borderId="1" xfId="25" applyNumberFormat="1" applyFont="1" applyBorder="1" applyAlignment="1" applyProtection="1">
      <alignment horizontal="center" vertical="center"/>
    </xf>
    <xf numFmtId="0" fontId="13" fillId="0" borderId="1" xfId="25" applyFont="1" applyProtection="1"/>
    <xf numFmtId="4" fontId="13" fillId="0" borderId="1" xfId="25" applyNumberFormat="1" applyFont="1" applyBorder="1" applyAlignment="1" applyProtection="1">
      <alignment horizontal="center"/>
    </xf>
    <xf numFmtId="168" fontId="13" fillId="0" borderId="11" xfId="25" applyNumberFormat="1" applyFont="1" applyBorder="1" applyAlignment="1" applyProtection="1">
      <alignment horizontal="center"/>
    </xf>
    <xf numFmtId="168" fontId="12" fillId="0" borderId="17" xfId="25" applyNumberFormat="1" applyFont="1" applyFill="1" applyBorder="1" applyAlignment="1" applyProtection="1">
      <alignment horizontal="center"/>
    </xf>
    <xf numFmtId="2" fontId="13" fillId="0" borderId="1" xfId="25" applyNumberFormat="1" applyFont="1" applyBorder="1" applyAlignment="1" applyProtection="1">
      <alignment horizontal="center"/>
    </xf>
    <xf numFmtId="168" fontId="13" fillId="0" borderId="6" xfId="25" applyNumberFormat="1" applyFont="1" applyBorder="1" applyAlignment="1" applyProtection="1">
      <alignment horizontal="center"/>
    </xf>
    <xf numFmtId="0" fontId="13" fillId="0" borderId="1" xfId="25" applyFont="1" applyBorder="1" applyAlignment="1" applyProtection="1">
      <alignment horizontal="left"/>
    </xf>
    <xf numFmtId="0" fontId="12" fillId="0" borderId="1" xfId="25" applyFont="1" applyAlignment="1" applyProtection="1">
      <alignment horizontal="right"/>
    </xf>
    <xf numFmtId="0" fontId="13" fillId="0" borderId="1" xfId="25" applyFont="1" applyBorder="1" applyAlignment="1" applyProtection="1">
      <alignment horizontal="center"/>
    </xf>
    <xf numFmtId="168" fontId="13" fillId="0" borderId="1" xfId="2" applyFont="1" applyAlignment="1" applyProtection="1">
      <alignment horizontal="center"/>
    </xf>
    <xf numFmtId="2" fontId="13" fillId="0" borderId="8" xfId="3" applyNumberFormat="1" applyFont="1" applyBorder="1" applyAlignment="1" applyProtection="1">
      <alignment horizontal="center" vertical="center"/>
    </xf>
    <xf numFmtId="168" fontId="13" fillId="0" borderId="1" xfId="27" applyNumberFormat="1" applyFont="1" applyBorder="1" applyAlignment="1" applyProtection="1">
      <alignment horizontal="center"/>
    </xf>
    <xf numFmtId="2" fontId="13" fillId="0" borderId="1" xfId="3" applyNumberFormat="1" applyFont="1" applyBorder="1" applyAlignment="1" applyProtection="1">
      <alignment horizontal="center"/>
    </xf>
    <xf numFmtId="167" fontId="13" fillId="0" borderId="1" xfId="3" applyFont="1" applyBorder="1" applyAlignment="1" applyProtection="1">
      <alignment horizontal="center"/>
    </xf>
    <xf numFmtId="1" fontId="13" fillId="0" borderId="1" xfId="25" applyNumberFormat="1" applyFont="1" applyBorder="1" applyProtection="1"/>
    <xf numFmtId="167" fontId="13" fillId="0" borderId="1" xfId="3" applyFont="1" applyAlignment="1" applyProtection="1">
      <alignment horizontal="center"/>
    </xf>
    <xf numFmtId="0" fontId="13" fillId="0" borderId="1" xfId="25" applyFont="1" applyAlignment="1" applyProtection="1">
      <alignment horizontal="center"/>
    </xf>
    <xf numFmtId="167" fontId="12" fillId="0" borderId="1" xfId="3" applyFont="1" applyAlignment="1" applyProtection="1">
      <alignment horizontal="center"/>
    </xf>
    <xf numFmtId="2" fontId="13" fillId="0" borderId="1" xfId="25" applyNumberFormat="1" applyFont="1" applyProtection="1"/>
    <xf numFmtId="1" fontId="13" fillId="0" borderId="1" xfId="25" applyNumberFormat="1" applyFont="1" applyProtection="1"/>
    <xf numFmtId="2" fontId="13" fillId="0" borderId="1" xfId="3" applyNumberFormat="1" applyFont="1" applyAlignment="1" applyProtection="1">
      <alignment horizontal="center"/>
    </xf>
    <xf numFmtId="0" fontId="38" fillId="0" borderId="1" xfId="0" applyFont="1" applyFill="1" applyBorder="1" applyAlignment="1">
      <alignment horizontal="center"/>
    </xf>
    <xf numFmtId="0" fontId="11" fillId="0" borderId="1" xfId="0" applyFont="1" applyFill="1" applyBorder="1"/>
    <xf numFmtId="4" fontId="39" fillId="0" borderId="3" xfId="0" applyNumberFormat="1" applyFont="1" applyFill="1" applyBorder="1" applyAlignment="1">
      <alignment horizontal="center"/>
    </xf>
    <xf numFmtId="4" fontId="40" fillId="0" borderId="1" xfId="0" applyNumberFormat="1" applyFont="1" applyBorder="1" applyAlignment="1">
      <alignment horizontal="center"/>
    </xf>
    <xf numFmtId="0" fontId="36" fillId="0" borderId="1" xfId="0" applyFont="1" applyFill="1" applyBorder="1"/>
    <xf numFmtId="0" fontId="39" fillId="0" borderId="1" xfId="0" applyFont="1" applyFill="1" applyBorder="1" applyAlignment="1">
      <alignment horizontal="center"/>
    </xf>
    <xf numFmtId="4" fontId="39" fillId="0" borderId="1" xfId="0" applyNumberFormat="1" applyFont="1" applyFill="1" applyBorder="1" applyAlignment="1">
      <alignment horizontal="center"/>
    </xf>
    <xf numFmtId="0" fontId="39" fillId="0" borderId="1" xfId="0" applyFont="1" applyFill="1" applyBorder="1"/>
    <xf numFmtId="2" fontId="39" fillId="0" borderId="1" xfId="0" applyNumberFormat="1" applyFont="1" applyFill="1" applyBorder="1" applyAlignment="1">
      <alignment horizontal="center"/>
    </xf>
    <xf numFmtId="0" fontId="6" fillId="0" borderId="2" xfId="0" applyFont="1" applyBorder="1" applyAlignment="1">
      <alignment horizontal="center"/>
    </xf>
    <xf numFmtId="0" fontId="6" fillId="0" borderId="20" xfId="0" applyFont="1" applyBorder="1" applyAlignment="1">
      <alignment horizontal="center"/>
    </xf>
    <xf numFmtId="0" fontId="0" fillId="0" borderId="1" xfId="0" applyBorder="1"/>
    <xf numFmtId="4" fontId="39" fillId="0" borderId="2" xfId="0" applyNumberFormat="1" applyFont="1" applyFill="1" applyBorder="1" applyAlignment="1">
      <alignment horizontal="center"/>
    </xf>
    <xf numFmtId="0" fontId="7" fillId="0" borderId="1" xfId="0" applyFont="1" applyFill="1" applyBorder="1"/>
    <xf numFmtId="0" fontId="6" fillId="0" borderId="2" xfId="0" applyFont="1" applyBorder="1" applyAlignment="1">
      <alignment horizontal="center" vertical="top"/>
    </xf>
    <xf numFmtId="0" fontId="6" fillId="0" borderId="2" xfId="0" applyFont="1" applyBorder="1" applyAlignment="1">
      <alignment horizontal="center" vertical="center"/>
    </xf>
    <xf numFmtId="0" fontId="39" fillId="0" borderId="20" xfId="0" applyFont="1" applyFill="1" applyBorder="1" applyAlignment="1">
      <alignment horizontal="center"/>
    </xf>
    <xf numFmtId="0" fontId="39" fillId="0" borderId="3" xfId="0" applyFont="1" applyFill="1" applyBorder="1" applyAlignment="1">
      <alignment horizontal="center"/>
    </xf>
    <xf numFmtId="164" fontId="5" fillId="0" borderId="15" xfId="0" applyNumberFormat="1" applyFont="1" applyBorder="1" applyAlignment="1">
      <alignment horizontal="center" vertical="top"/>
    </xf>
    <xf numFmtId="0" fontId="6" fillId="0" borderId="14" xfId="0" applyFont="1" applyBorder="1" applyAlignment="1">
      <alignment horizontal="center" vertical="top"/>
    </xf>
    <xf numFmtId="0" fontId="7" fillId="0" borderId="22" xfId="0" applyFont="1" applyBorder="1" applyAlignment="1">
      <alignment horizontal="center"/>
    </xf>
    <xf numFmtId="0" fontId="7" fillId="0" borderId="24" xfId="0" applyFont="1" applyBorder="1" applyAlignment="1">
      <alignment horizontal="center"/>
    </xf>
    <xf numFmtId="0" fontId="7" fillId="0" borderId="14" xfId="0" applyFont="1" applyBorder="1" applyAlignment="1">
      <alignment horizontal="center"/>
    </xf>
    <xf numFmtId="4" fontId="6" fillId="0" borderId="14" xfId="0" applyNumberFormat="1" applyFont="1" applyBorder="1" applyAlignment="1">
      <alignment horizontal="center" vertical="top"/>
    </xf>
    <xf numFmtId="4" fontId="7" fillId="0" borderId="14" xfId="0" applyNumberFormat="1" applyFont="1" applyBorder="1" applyAlignment="1">
      <alignment horizontal="center"/>
    </xf>
    <xf numFmtId="164" fontId="5" fillId="0" borderId="12" xfId="0" applyNumberFormat="1" applyFont="1" applyBorder="1" applyAlignment="1">
      <alignment horizontal="center" vertical="top"/>
    </xf>
    <xf numFmtId="164" fontId="6" fillId="0" borderId="12" xfId="0" applyNumberFormat="1" applyFont="1" applyBorder="1" applyAlignment="1">
      <alignment horizontal="center" vertical="center"/>
    </xf>
    <xf numFmtId="164" fontId="7" fillId="0" borderId="7" xfId="0" applyNumberFormat="1" applyFont="1" applyBorder="1" applyAlignment="1">
      <alignment horizontal="center" vertical="top"/>
    </xf>
    <xf numFmtId="0" fontId="7" fillId="0" borderId="8" xfId="0" applyFont="1" applyBorder="1" applyAlignment="1">
      <alignment horizontal="center" vertical="top"/>
    </xf>
    <xf numFmtId="0" fontId="7" fillId="0" borderId="23" xfId="0" applyFont="1" applyBorder="1" applyAlignment="1">
      <alignment horizontal="center"/>
    </xf>
    <xf numFmtId="0" fontId="7" fillId="0" borderId="8" xfId="0" applyFont="1" applyBorder="1" applyAlignment="1">
      <alignment horizontal="center"/>
    </xf>
    <xf numFmtId="4" fontId="0" fillId="0" borderId="8" xfId="0" applyNumberFormat="1" applyFont="1" applyBorder="1" applyAlignment="1">
      <alignment horizontal="center"/>
    </xf>
    <xf numFmtId="4" fontId="7" fillId="0" borderId="8" xfId="0" applyNumberFormat="1" applyFont="1" applyBorder="1" applyAlignment="1">
      <alignment horizontal="center" vertical="top"/>
    </xf>
    <xf numFmtId="4" fontId="7" fillId="0" borderId="8" xfId="0" applyNumberFormat="1" applyFont="1" applyBorder="1" applyAlignment="1">
      <alignment horizontal="center"/>
    </xf>
    <xf numFmtId="2" fontId="0" fillId="0" borderId="8" xfId="0" applyNumberFormat="1" applyFont="1" applyBorder="1" applyAlignment="1">
      <alignment horizontal="center"/>
    </xf>
    <xf numFmtId="0" fontId="7" fillId="0" borderId="6" xfId="0" applyFont="1" applyBorder="1" applyAlignment="1">
      <alignment horizontal="center"/>
    </xf>
    <xf numFmtId="4" fontId="39" fillId="0" borderId="8" xfId="0" applyNumberFormat="1" applyFont="1" applyBorder="1" applyAlignment="1">
      <alignment horizontal="center"/>
    </xf>
    <xf numFmtId="0" fontId="7" fillId="0" borderId="9" xfId="0" applyFont="1" applyBorder="1" applyAlignment="1">
      <alignment horizontal="center"/>
    </xf>
    <xf numFmtId="2" fontId="0" fillId="0" borderId="1" xfId="0" applyNumberFormat="1" applyBorder="1"/>
    <xf numFmtId="0" fontId="6" fillId="0" borderId="13" xfId="0" applyFont="1" applyBorder="1" applyAlignment="1">
      <alignment horizontal="center" vertical="top"/>
    </xf>
    <xf numFmtId="0" fontId="7" fillId="0" borderId="9" xfId="0" applyFont="1" applyBorder="1" applyAlignment="1">
      <alignment horizontal="center" vertical="top"/>
    </xf>
    <xf numFmtId="4" fontId="7" fillId="0" borderId="25" xfId="0" applyNumberFormat="1" applyFont="1" applyBorder="1" applyAlignment="1">
      <alignment horizontal="center" vertical="top"/>
    </xf>
    <xf numFmtId="0" fontId="0" fillId="0" borderId="1" xfId="0" applyFill="1" applyBorder="1"/>
    <xf numFmtId="4" fontId="8" fillId="0" borderId="14" xfId="0" applyNumberFormat="1" applyFont="1" applyBorder="1" applyAlignment="1">
      <alignment horizontal="center"/>
    </xf>
    <xf numFmtId="14" fontId="39" fillId="0" borderId="12" xfId="0" applyNumberFormat="1" applyFont="1" applyFill="1" applyBorder="1" applyAlignment="1">
      <alignment horizontal="center"/>
    </xf>
    <xf numFmtId="14" fontId="38" fillId="5" borderId="7" xfId="0" applyNumberFormat="1" applyFont="1" applyFill="1" applyBorder="1" applyAlignment="1">
      <alignment horizontal="center"/>
    </xf>
    <xf numFmtId="0" fontId="38" fillId="5" borderId="8" xfId="0" applyFont="1" applyFill="1" applyBorder="1" applyAlignment="1">
      <alignment horizontal="center"/>
    </xf>
    <xf numFmtId="2" fontId="38" fillId="5" borderId="8" xfId="0" applyNumberFormat="1" applyFont="1" applyFill="1" applyBorder="1" applyAlignment="1">
      <alignment horizontal="center"/>
    </xf>
    <xf numFmtId="0" fontId="39" fillId="0" borderId="2" xfId="0" applyFont="1" applyFill="1" applyBorder="1" applyAlignment="1">
      <alignment horizontal="center"/>
    </xf>
    <xf numFmtId="4" fontId="6" fillId="0" borderId="16" xfId="0" applyNumberFormat="1" applyFont="1" applyBorder="1" applyAlignment="1">
      <alignment horizontal="center" vertical="top"/>
    </xf>
    <xf numFmtId="4" fontId="6" fillId="0" borderId="5" xfId="0" applyNumberFormat="1" applyFont="1" applyBorder="1" applyAlignment="1">
      <alignment horizontal="center" vertical="top"/>
    </xf>
    <xf numFmtId="0" fontId="6" fillId="0" borderId="5" xfId="0" applyFont="1" applyBorder="1" applyAlignment="1">
      <alignment horizontal="center"/>
    </xf>
    <xf numFmtId="4" fontId="6" fillId="0" borderId="5" xfId="0" applyNumberFormat="1" applyFont="1" applyBorder="1" applyAlignment="1">
      <alignment horizontal="center" vertical="center"/>
    </xf>
    <xf numFmtId="0" fontId="38" fillId="6" borderId="4" xfId="0" applyFont="1" applyFill="1" applyBorder="1" applyAlignment="1">
      <alignment horizontal="center"/>
    </xf>
    <xf numFmtId="0" fontId="7" fillId="0" borderId="13" xfId="0" applyFont="1" applyBorder="1" applyAlignment="1">
      <alignment horizontal="center"/>
    </xf>
    <xf numFmtId="4" fontId="8" fillId="0" borderId="3" xfId="0" applyNumberFormat="1" applyFont="1" applyBorder="1" applyAlignment="1">
      <alignment horizontal="center"/>
    </xf>
    <xf numFmtId="0" fontId="11" fillId="6" borderId="6" xfId="0" applyFont="1" applyFill="1" applyBorder="1"/>
    <xf numFmtId="0" fontId="38" fillId="5" borderId="9" xfId="0" applyFont="1" applyFill="1" applyBorder="1" applyAlignment="1">
      <alignment horizontal="center"/>
    </xf>
    <xf numFmtId="0" fontId="38" fillId="5" borderId="23" xfId="0" applyFont="1" applyFill="1" applyBorder="1" applyAlignment="1">
      <alignment horizontal="center"/>
    </xf>
    <xf numFmtId="2" fontId="38" fillId="5" borderId="25" xfId="0" applyNumberFormat="1" applyFont="1" applyFill="1" applyBorder="1" applyAlignment="1">
      <alignment horizontal="center"/>
    </xf>
    <xf numFmtId="2" fontId="13" fillId="0" borderId="12" xfId="3" applyNumberFormat="1" applyFont="1" applyBorder="1" applyAlignment="1" applyProtection="1">
      <alignment horizontal="center" vertical="center" wrapText="1"/>
    </xf>
    <xf numFmtId="0" fontId="38" fillId="6" borderId="8" xfId="0" applyFont="1" applyFill="1" applyBorder="1" applyAlignment="1">
      <alignment horizontal="center"/>
    </xf>
    <xf numFmtId="0" fontId="10" fillId="0" borderId="15" xfId="10" applyFont="1" applyBorder="1" applyAlignment="1" applyProtection="1">
      <alignment horizontal="right"/>
    </xf>
    <xf numFmtId="0" fontId="10" fillId="0" borderId="14" xfId="25" applyFont="1" applyBorder="1" applyProtection="1"/>
    <xf numFmtId="1" fontId="44" fillId="0" borderId="14" xfId="6" applyNumberFormat="1" applyFont="1" applyBorder="1" applyAlignment="1" applyProtection="1">
      <alignment horizontal="left"/>
      <protection locked="0"/>
    </xf>
    <xf numFmtId="1" fontId="44" fillId="0" borderId="14" xfId="6" applyNumberFormat="1" applyFont="1" applyBorder="1" applyAlignment="1" applyProtection="1">
      <alignment horizontal="left"/>
    </xf>
    <xf numFmtId="167" fontId="36" fillId="0" borderId="14" xfId="3" applyFont="1" applyBorder="1"/>
    <xf numFmtId="1" fontId="10" fillId="0" borderId="14" xfId="27" applyNumberFormat="1" applyFont="1" applyBorder="1" applyAlignment="1" applyProtection="1">
      <alignment horizontal="right"/>
    </xf>
    <xf numFmtId="1" fontId="36" fillId="0" borderId="14" xfId="27" applyNumberFormat="1" applyFont="1" applyBorder="1" applyAlignment="1" applyProtection="1">
      <alignment horizontal="center"/>
      <protection locked="0"/>
    </xf>
    <xf numFmtId="167" fontId="36" fillId="0" borderId="14" xfId="3" applyFont="1" applyFill="1" applyBorder="1" applyAlignment="1" applyProtection="1">
      <alignment horizontal="center"/>
    </xf>
    <xf numFmtId="0" fontId="10" fillId="0" borderId="12" xfId="10" applyFont="1" applyBorder="1" applyAlignment="1" applyProtection="1">
      <alignment horizontal="right"/>
    </xf>
    <xf numFmtId="0" fontId="10" fillId="0" borderId="1" xfId="25" applyFont="1" applyBorder="1" applyProtection="1"/>
    <xf numFmtId="1" fontId="44" fillId="0" borderId="1" xfId="6" applyNumberFormat="1" applyFont="1" applyBorder="1" applyAlignment="1" applyProtection="1">
      <alignment horizontal="left"/>
      <protection locked="0"/>
    </xf>
    <xf numFmtId="1" fontId="44" fillId="0" borderId="1" xfId="6" applyNumberFormat="1" applyFont="1" applyBorder="1" applyAlignment="1" applyProtection="1">
      <alignment horizontal="left"/>
    </xf>
    <xf numFmtId="167" fontId="36" fillId="0" borderId="1" xfId="3" applyFont="1" applyBorder="1"/>
    <xf numFmtId="1" fontId="10" fillId="0" borderId="1" xfId="27" applyNumberFormat="1" applyFont="1" applyBorder="1" applyAlignment="1" applyProtection="1">
      <alignment horizontal="right"/>
    </xf>
    <xf numFmtId="1" fontId="36" fillId="0" borderId="1" xfId="27" applyNumberFormat="1" applyFont="1" applyBorder="1" applyAlignment="1" applyProtection="1">
      <alignment horizontal="center"/>
    </xf>
    <xf numFmtId="167" fontId="36" fillId="0" borderId="1" xfId="3" applyFont="1" applyFill="1" applyBorder="1" applyAlignment="1" applyProtection="1">
      <alignment horizontal="center"/>
    </xf>
    <xf numFmtId="0" fontId="12" fillId="0" borderId="11" xfId="25" applyFont="1" applyBorder="1" applyProtection="1"/>
    <xf numFmtId="2" fontId="10" fillId="0" borderId="12" xfId="10" applyNumberFormat="1" applyFont="1" applyBorder="1" applyAlignment="1" applyProtection="1">
      <alignment horizontal="right"/>
    </xf>
    <xf numFmtId="2" fontId="10" fillId="0" borderId="1" xfId="10" applyNumberFormat="1" applyFont="1" applyBorder="1" applyAlignment="1" applyProtection="1">
      <alignment horizontal="right"/>
    </xf>
    <xf numFmtId="0" fontId="13" fillId="0" borderId="11" xfId="27" applyFont="1" applyBorder="1" applyAlignment="1" applyProtection="1">
      <alignment vertical="top"/>
    </xf>
    <xf numFmtId="2" fontId="36" fillId="0" borderId="1" xfId="27" applyNumberFormat="1" applyFont="1" applyBorder="1" applyAlignment="1" applyProtection="1">
      <alignment horizontal="center"/>
    </xf>
    <xf numFmtId="0" fontId="45" fillId="0" borderId="1" xfId="6" applyFont="1" applyFill="1" applyBorder="1" applyAlignment="1" applyProtection="1">
      <alignment horizontal="left"/>
      <protection locked="0"/>
    </xf>
    <xf numFmtId="0" fontId="39" fillId="0" borderId="1" xfId="24" applyFont="1" applyBorder="1" applyAlignment="1">
      <alignment horizontal="center"/>
    </xf>
    <xf numFmtId="0" fontId="10" fillId="0" borderId="7" xfId="27" applyFont="1" applyBorder="1" applyAlignment="1" applyProtection="1">
      <alignment horizontal="right" vertical="top"/>
    </xf>
    <xf numFmtId="0" fontId="36" fillId="0" borderId="8" xfId="27" applyFont="1" applyBorder="1" applyAlignment="1" applyProtection="1">
      <alignment vertical="top"/>
    </xf>
    <xf numFmtId="1" fontId="44" fillId="0" borderId="8" xfId="27" applyNumberFormat="1" applyFont="1" applyBorder="1" applyAlignment="1" applyProtection="1">
      <alignment vertical="top"/>
      <protection locked="0"/>
    </xf>
    <xf numFmtId="1" fontId="36" fillId="0" borderId="8" xfId="27" applyNumberFormat="1" applyFont="1" applyBorder="1" applyAlignment="1" applyProtection="1">
      <alignment vertical="top"/>
    </xf>
    <xf numFmtId="167" fontId="36" fillId="0" borderId="8" xfId="27" applyNumberFormat="1" applyFont="1" applyBorder="1" applyAlignment="1" applyProtection="1">
      <alignment vertical="top"/>
    </xf>
    <xf numFmtId="2" fontId="36" fillId="0" borderId="8" xfId="27" applyNumberFormat="1" applyFont="1" applyBorder="1" applyAlignment="1" applyProtection="1">
      <alignment vertical="top"/>
    </xf>
    <xf numFmtId="0" fontId="36" fillId="0" borderId="8" xfId="27" applyFont="1" applyBorder="1" applyAlignment="1" applyProtection="1">
      <alignment vertical="top"/>
      <protection locked="0"/>
    </xf>
    <xf numFmtId="0" fontId="36" fillId="0" borderId="1" xfId="27" applyFont="1" applyBorder="1" applyAlignment="1" applyProtection="1">
      <alignment vertical="top"/>
    </xf>
    <xf numFmtId="0" fontId="12" fillId="0" borderId="6" xfId="10" applyFont="1" applyBorder="1" applyAlignment="1" applyProtection="1">
      <alignment horizontal="centerContinuous"/>
    </xf>
    <xf numFmtId="1" fontId="27" fillId="0" borderId="17" xfId="6" applyNumberFormat="1" applyFont="1" applyBorder="1" applyAlignment="1" applyProtection="1">
      <alignment horizontal="centerContinuous"/>
      <protection locked="0"/>
    </xf>
    <xf numFmtId="1" fontId="14" fillId="0" borderId="15" xfId="6" applyNumberFormat="1" applyFont="1" applyBorder="1" applyAlignment="1" applyProtection="1">
      <alignment horizontal="centerContinuous"/>
    </xf>
    <xf numFmtId="1" fontId="12" fillId="0" borderId="11" xfId="10" applyNumberFormat="1" applyFont="1" applyBorder="1" applyAlignment="1" applyProtection="1">
      <alignment horizontal="centerContinuous"/>
    </xf>
    <xf numFmtId="1" fontId="12" fillId="0" borderId="12" xfId="10" applyNumberFormat="1" applyFont="1" applyBorder="1" applyAlignment="1" applyProtection="1">
      <alignment horizontal="centerContinuous"/>
    </xf>
    <xf numFmtId="1" fontId="12" fillId="0" borderId="11" xfId="10" applyNumberFormat="1" applyFont="1" applyBorder="1" applyAlignment="1" applyProtection="1"/>
    <xf numFmtId="0" fontId="12" fillId="0" borderId="5" xfId="10" applyFont="1" applyBorder="1" applyAlignment="1" applyProtection="1">
      <alignment horizontal="center" vertical="center"/>
    </xf>
    <xf numFmtId="0" fontId="13" fillId="0" borderId="4" xfId="25" applyFont="1" applyBorder="1" applyAlignment="1" applyProtection="1">
      <alignment vertical="center" wrapText="1"/>
    </xf>
    <xf numFmtId="0" fontId="12" fillId="0" borderId="6" xfId="10" applyFont="1" applyBorder="1" applyAlignment="1" applyProtection="1">
      <alignment horizontal="center" vertical="center" wrapText="1"/>
    </xf>
    <xf numFmtId="0" fontId="13" fillId="0" borderId="12" xfId="6" applyFont="1" applyBorder="1" applyAlignment="1" applyProtection="1">
      <alignment horizontal="center" vertical="center" wrapText="1"/>
      <protection locked="0"/>
    </xf>
    <xf numFmtId="168" fontId="13" fillId="0" borderId="1" xfId="2" applyFont="1" applyBorder="1" applyAlignment="1" applyProtection="1">
      <alignment horizontal="center" vertical="center" wrapText="1"/>
      <protection locked="0"/>
    </xf>
    <xf numFmtId="168" fontId="13" fillId="0" borderId="11" xfId="2" applyFont="1" applyBorder="1" applyAlignment="1" applyProtection="1">
      <alignment horizontal="center" vertical="center" wrapText="1"/>
      <protection locked="0"/>
    </xf>
    <xf numFmtId="168" fontId="21" fillId="0" borderId="12" xfId="2" applyFont="1" applyBorder="1" applyAlignment="1" applyProtection="1">
      <alignment horizontal="center" vertical="center" wrapText="1"/>
    </xf>
    <xf numFmtId="168" fontId="21" fillId="0" borderId="11" xfId="2" applyFont="1" applyBorder="1" applyAlignment="1" applyProtection="1">
      <alignment horizontal="center" vertical="center" wrapText="1"/>
    </xf>
    <xf numFmtId="167" fontId="13" fillId="0" borderId="15" xfId="3" applyFont="1" applyBorder="1" applyAlignment="1" applyProtection="1">
      <alignment horizontal="center" vertical="center" wrapText="1"/>
    </xf>
    <xf numFmtId="167" fontId="13" fillId="0" borderId="17" xfId="3" applyFont="1" applyBorder="1" applyAlignment="1" applyProtection="1">
      <alignment horizontal="center" vertical="center" wrapText="1"/>
    </xf>
    <xf numFmtId="0" fontId="21" fillId="0" borderId="11" xfId="25" applyFont="1" applyBorder="1" applyAlignment="1" applyProtection="1">
      <alignment horizontal="left" vertical="center" wrapText="1"/>
      <protection locked="0"/>
    </xf>
    <xf numFmtId="168" fontId="13" fillId="0" borderId="12" xfId="27" applyNumberFormat="1" applyFont="1" applyBorder="1" applyAlignment="1" applyProtection="1">
      <alignment horizontal="center" vertical="center" wrapText="1"/>
    </xf>
    <xf numFmtId="2" fontId="13" fillId="0" borderId="11" xfId="27" applyNumberFormat="1" applyFont="1" applyBorder="1" applyAlignment="1" applyProtection="1">
      <alignment horizontal="center" vertical="center" wrapText="1"/>
    </xf>
    <xf numFmtId="0" fontId="13" fillId="0" borderId="12" xfId="6" applyFont="1" applyFill="1" applyBorder="1" applyAlignment="1" applyProtection="1">
      <alignment horizontal="center" vertical="center" wrapText="1"/>
      <protection locked="0"/>
    </xf>
    <xf numFmtId="0" fontId="26" fillId="0" borderId="11" xfId="25" applyFont="1" applyBorder="1" applyAlignment="1" applyProtection="1">
      <alignment horizontal="left" vertical="center" wrapText="1"/>
      <protection locked="0"/>
    </xf>
    <xf numFmtId="0" fontId="13" fillId="0" borderId="11" xfId="25" applyFont="1" applyBorder="1" applyAlignment="1" applyProtection="1">
      <alignment horizontal="left" vertical="center" wrapText="1"/>
    </xf>
    <xf numFmtId="169" fontId="13" fillId="0" borderId="11" xfId="27" applyNumberFormat="1" applyFont="1" applyBorder="1" applyAlignment="1" applyProtection="1">
      <alignment horizontal="left" vertical="center" wrapText="1"/>
      <protection locked="0"/>
    </xf>
    <xf numFmtId="0" fontId="13" fillId="0" borderId="11" xfId="25" applyFont="1" applyBorder="1" applyAlignment="1" applyProtection="1">
      <alignment horizontal="left" vertical="center" wrapText="1"/>
      <protection locked="0"/>
    </xf>
    <xf numFmtId="0" fontId="22" fillId="0" borderId="11" xfId="25" applyNumberFormat="1" applyFont="1" applyBorder="1" applyAlignment="1" applyProtection="1">
      <alignment horizontal="left" vertical="center"/>
    </xf>
    <xf numFmtId="0" fontId="12" fillId="0" borderId="14" xfId="25" applyFont="1" applyBorder="1" applyProtection="1"/>
    <xf numFmtId="0" fontId="43" fillId="7" borderId="12" xfId="6" applyFont="1" applyFill="1" applyBorder="1" applyAlignment="1" applyProtection="1">
      <alignment horizontal="left" vertical="center"/>
      <protection locked="0"/>
    </xf>
    <xf numFmtId="0" fontId="25" fillId="7" borderId="1" xfId="6" applyFont="1" applyFill="1" applyBorder="1" applyAlignment="1" applyProtection="1">
      <alignment horizontal="center" vertical="center" wrapText="1"/>
      <protection locked="0"/>
    </xf>
    <xf numFmtId="168" fontId="25" fillId="7" borderId="1" xfId="2" applyFont="1" applyFill="1" applyBorder="1" applyAlignment="1" applyProtection="1">
      <alignment horizontal="center" vertical="center" wrapText="1"/>
      <protection locked="0"/>
    </xf>
    <xf numFmtId="168" fontId="25" fillId="7" borderId="11" xfId="2" applyFont="1" applyFill="1" applyBorder="1" applyAlignment="1" applyProtection="1">
      <alignment horizontal="center" vertical="center" wrapText="1"/>
      <protection locked="0"/>
    </xf>
    <xf numFmtId="168" fontId="13" fillId="7" borderId="12" xfId="27" applyNumberFormat="1" applyFont="1" applyFill="1" applyBorder="1" applyAlignment="1" applyProtection="1">
      <alignment horizontal="center" vertical="center" wrapText="1"/>
    </xf>
    <xf numFmtId="168" fontId="13" fillId="7" borderId="11" xfId="27" applyNumberFormat="1" applyFont="1" applyFill="1" applyBorder="1" applyAlignment="1" applyProtection="1">
      <alignment horizontal="center" vertical="center" wrapText="1"/>
    </xf>
    <xf numFmtId="2" fontId="24" fillId="7" borderId="12" xfId="3" applyNumberFormat="1" applyFont="1" applyFill="1" applyBorder="1" applyAlignment="1" applyProtection="1">
      <alignment horizontal="center" vertical="center" wrapText="1"/>
    </xf>
    <xf numFmtId="167" fontId="13" fillId="7" borderId="1" xfId="3" applyNumberFormat="1" applyFont="1" applyFill="1" applyBorder="1" applyAlignment="1" applyProtection="1">
      <alignment horizontal="center" vertical="center" wrapText="1"/>
    </xf>
    <xf numFmtId="167" fontId="13" fillId="7" borderId="12" xfId="3" applyNumberFormat="1" applyFont="1" applyFill="1" applyBorder="1" applyAlignment="1" applyProtection="1">
      <alignment horizontal="center" vertical="center" wrapText="1"/>
    </xf>
    <xf numFmtId="2" fontId="13" fillId="7" borderId="11" xfId="27" applyNumberFormat="1" applyFont="1" applyFill="1" applyBorder="1" applyAlignment="1" applyProtection="1">
      <alignment horizontal="center" vertical="center" wrapText="1"/>
    </xf>
    <xf numFmtId="0" fontId="22" fillId="7" borderId="11" xfId="25" applyNumberFormat="1" applyFont="1" applyFill="1" applyBorder="1" applyAlignment="1" applyProtection="1">
      <alignment horizontal="left" vertical="center"/>
    </xf>
    <xf numFmtId="0" fontId="21" fillId="7" borderId="12" xfId="6" applyFont="1" applyFill="1" applyBorder="1" applyAlignment="1" applyProtection="1">
      <alignment horizontal="center" vertical="center"/>
    </xf>
    <xf numFmtId="0" fontId="21" fillId="7" borderId="1" xfId="6" applyFont="1" applyFill="1" applyBorder="1" applyAlignment="1" applyProtection="1">
      <alignment horizontal="center" vertical="center"/>
    </xf>
    <xf numFmtId="168" fontId="21" fillId="7" borderId="1" xfId="2" applyFont="1" applyFill="1" applyBorder="1" applyAlignment="1" applyProtection="1">
      <alignment horizontal="center" vertical="center"/>
    </xf>
    <xf numFmtId="168" fontId="21" fillId="7" borderId="11" xfId="2" applyFont="1" applyFill="1" applyBorder="1" applyAlignment="1" applyProtection="1">
      <alignment horizontal="center" vertical="center"/>
    </xf>
    <xf numFmtId="168" fontId="13" fillId="7" borderId="12" xfId="27" applyNumberFormat="1" applyFont="1" applyFill="1" applyBorder="1" applyAlignment="1" applyProtection="1">
      <alignment horizontal="center" vertical="center"/>
    </xf>
    <xf numFmtId="168" fontId="13" fillId="7" borderId="11" xfId="27" applyNumberFormat="1" applyFont="1" applyFill="1" applyBorder="1" applyAlignment="1" applyProtection="1">
      <alignment horizontal="center" vertical="center"/>
    </xf>
    <xf numFmtId="167" fontId="21" fillId="7" borderId="12" xfId="3" applyFont="1" applyFill="1" applyBorder="1" applyAlignment="1" applyProtection="1">
      <alignment horizontal="center" vertical="center"/>
    </xf>
    <xf numFmtId="2" fontId="13" fillId="7" borderId="1" xfId="3" applyNumberFormat="1" applyFont="1" applyFill="1" applyBorder="1" applyAlignment="1" applyProtection="1">
      <alignment horizontal="center" vertical="center"/>
    </xf>
    <xf numFmtId="167" fontId="13" fillId="7" borderId="12" xfId="3" applyFont="1" applyFill="1" applyBorder="1" applyAlignment="1" applyProtection="1">
      <alignment horizontal="center" vertical="center"/>
    </xf>
    <xf numFmtId="167" fontId="13" fillId="7" borderId="11" xfId="3" applyFont="1" applyFill="1" applyBorder="1" applyAlignment="1" applyProtection="1">
      <alignment horizontal="center" vertical="center"/>
    </xf>
    <xf numFmtId="0" fontId="13" fillId="7" borderId="11" xfId="25" applyFont="1" applyFill="1" applyBorder="1" applyAlignment="1" applyProtection="1">
      <alignment horizontal="left" vertical="center"/>
    </xf>
    <xf numFmtId="0" fontId="21" fillId="7" borderId="7" xfId="6" applyFont="1" applyFill="1" applyBorder="1" applyAlignment="1" applyProtection="1">
      <alignment horizontal="center" vertical="center"/>
    </xf>
    <xf numFmtId="0" fontId="21" fillId="7" borderId="8" xfId="6" applyFont="1" applyFill="1" applyBorder="1" applyAlignment="1" applyProtection="1">
      <alignment horizontal="center" vertical="center"/>
    </xf>
    <xf numFmtId="168" fontId="21" fillId="7" borderId="8" xfId="2" applyFont="1" applyFill="1" applyBorder="1" applyAlignment="1" applyProtection="1">
      <alignment horizontal="center" vertical="center"/>
    </xf>
    <xf numFmtId="168" fontId="21" fillId="7" borderId="6" xfId="2" applyFont="1" applyFill="1" applyBorder="1" applyAlignment="1" applyProtection="1">
      <alignment horizontal="center" vertical="center"/>
    </xf>
    <xf numFmtId="168" fontId="13" fillId="7" borderId="7" xfId="27" applyNumberFormat="1" applyFont="1" applyFill="1" applyBorder="1" applyAlignment="1" applyProtection="1">
      <alignment horizontal="center" vertical="center"/>
    </xf>
    <xf numFmtId="168" fontId="13" fillId="7" borderId="6" xfId="27" applyNumberFormat="1" applyFont="1" applyFill="1" applyBorder="1" applyAlignment="1" applyProtection="1">
      <alignment horizontal="center" vertical="center"/>
    </xf>
    <xf numFmtId="167" fontId="21" fillId="7" borderId="7" xfId="3" applyFont="1" applyFill="1" applyBorder="1" applyAlignment="1" applyProtection="1">
      <alignment horizontal="center" vertical="center"/>
    </xf>
    <xf numFmtId="2" fontId="13" fillId="7" borderId="8" xfId="3" applyNumberFormat="1" applyFont="1" applyFill="1" applyBorder="1" applyAlignment="1" applyProtection="1">
      <alignment horizontal="center" vertical="center"/>
    </xf>
    <xf numFmtId="167" fontId="13" fillId="7" borderId="7" xfId="3" applyFont="1" applyFill="1" applyBorder="1" applyAlignment="1" applyProtection="1">
      <alignment horizontal="center" vertical="center"/>
    </xf>
    <xf numFmtId="167" fontId="13" fillId="7" borderId="6" xfId="3" applyFont="1" applyFill="1" applyBorder="1" applyAlignment="1" applyProtection="1">
      <alignment horizontal="center" vertical="center"/>
    </xf>
    <xf numFmtId="0" fontId="13" fillId="7" borderId="6" xfId="25" applyFont="1" applyFill="1" applyBorder="1" applyAlignment="1" applyProtection="1">
      <alignment horizontal="left" vertical="center"/>
    </xf>
    <xf numFmtId="0" fontId="12" fillId="0" borderId="8" xfId="25" applyFont="1" applyBorder="1" applyAlignment="1" applyProtection="1">
      <alignment horizontal="left"/>
    </xf>
    <xf numFmtId="14" fontId="10" fillId="0" borderId="1" xfId="25" applyNumberFormat="1" applyFont="1" applyBorder="1" applyProtection="1"/>
    <xf numFmtId="0" fontId="0" fillId="0" borderId="3" xfId="0" applyBorder="1"/>
    <xf numFmtId="0" fontId="10" fillId="0" borderId="1" xfId="0" applyFont="1" applyBorder="1" applyAlignment="1">
      <alignment horizontal="center"/>
    </xf>
    <xf numFmtId="4" fontId="6" fillId="0" borderId="15" xfId="0" applyNumberFormat="1" applyFont="1" applyBorder="1" applyAlignment="1">
      <alignment horizontal="center" vertical="top"/>
    </xf>
    <xf numFmtId="4" fontId="6" fillId="0" borderId="17" xfId="0" applyNumberFormat="1" applyFont="1" applyBorder="1" applyAlignment="1">
      <alignment horizontal="center"/>
    </xf>
    <xf numFmtId="4" fontId="8" fillId="0" borderId="3" xfId="0" applyNumberFormat="1" applyFont="1" applyBorder="1" applyAlignment="1">
      <alignment horizontal="center" vertical="top"/>
    </xf>
    <xf numFmtId="4" fontId="8" fillId="0" borderId="1" xfId="0" applyNumberFormat="1" applyFont="1" applyBorder="1" applyAlignment="1">
      <alignment horizontal="center" vertical="top"/>
    </xf>
    <xf numFmtId="0" fontId="0" fillId="0" borderId="12" xfId="0" applyBorder="1"/>
    <xf numFmtId="0" fontId="0" fillId="0" borderId="11" xfId="0" applyBorder="1"/>
    <xf numFmtId="4" fontId="6" fillId="0" borderId="12" xfId="0" applyNumberFormat="1" applyFont="1" applyBorder="1" applyAlignment="1">
      <alignment horizontal="center"/>
    </xf>
    <xf numFmtId="4" fontId="40" fillId="0" borderId="11" xfId="0" applyNumberFormat="1" applyFont="1" applyBorder="1" applyAlignment="1">
      <alignment horizontal="center"/>
    </xf>
    <xf numFmtId="0" fontId="6" fillId="0" borderId="20" xfId="0" applyFont="1" applyBorder="1" applyAlignment="1">
      <alignment horizontal="center" vertical="center"/>
    </xf>
    <xf numFmtId="0" fontId="6" fillId="0" borderId="3" xfId="0" applyFont="1" applyBorder="1" applyAlignment="1">
      <alignment horizontal="center" vertical="center"/>
    </xf>
    <xf numFmtId="4" fontId="8" fillId="0" borderId="3" xfId="0" applyNumberFormat="1" applyFont="1" applyBorder="1" applyAlignment="1">
      <alignment horizontal="center" vertical="center" wrapText="1"/>
    </xf>
    <xf numFmtId="4" fontId="6" fillId="0" borderId="12" xfId="0" applyNumberFormat="1" applyFont="1" applyBorder="1" applyAlignment="1">
      <alignment horizontal="center" vertical="center"/>
    </xf>
    <xf numFmtId="4" fontId="40" fillId="0" borderId="1" xfId="0" applyNumberFormat="1" applyFont="1" applyBorder="1" applyAlignment="1">
      <alignment horizontal="center" vertical="center"/>
    </xf>
    <xf numFmtId="4" fontId="40" fillId="0" borderId="11" xfId="0" applyNumberFormat="1" applyFont="1" applyBorder="1" applyAlignment="1">
      <alignment horizontal="center" vertical="center"/>
    </xf>
    <xf numFmtId="2" fontId="10" fillId="0" borderId="1" xfId="0" applyNumberFormat="1" applyFont="1" applyBorder="1" applyAlignment="1">
      <alignment horizontal="center" vertical="center"/>
    </xf>
    <xf numFmtId="165" fontId="10" fillId="0" borderId="11" xfId="0" applyNumberFormat="1" applyFont="1" applyBorder="1" applyAlignment="1">
      <alignment horizontal="center" vertical="center"/>
    </xf>
    <xf numFmtId="0" fontId="0" fillId="0" borderId="1" xfId="0" applyBorder="1" applyAlignment="1">
      <alignment vertical="center"/>
    </xf>
    <xf numFmtId="4" fontId="7" fillId="0" borderId="7" xfId="0" applyNumberFormat="1" applyFont="1" applyBorder="1" applyAlignment="1">
      <alignment horizontal="center"/>
    </xf>
    <xf numFmtId="4" fontId="39" fillId="0" borderId="6" xfId="0" applyNumberFormat="1" applyFont="1" applyBorder="1" applyAlignment="1">
      <alignment horizontal="center"/>
    </xf>
    <xf numFmtId="14" fontId="36" fillId="8" borderId="12" xfId="0" applyNumberFormat="1" applyFont="1" applyFill="1" applyBorder="1" applyAlignment="1">
      <alignment horizontal="center"/>
    </xf>
    <xf numFmtId="0" fontId="36" fillId="8" borderId="1" xfId="0" applyFont="1" applyFill="1" applyBorder="1" applyAlignment="1">
      <alignment horizontal="center"/>
    </xf>
    <xf numFmtId="0" fontId="36" fillId="8" borderId="2" xfId="0" applyFont="1" applyFill="1" applyBorder="1" applyAlignment="1">
      <alignment horizontal="center"/>
    </xf>
    <xf numFmtId="0" fontId="36" fillId="8" borderId="20" xfId="0" applyFont="1" applyFill="1" applyBorder="1" applyAlignment="1">
      <alignment horizontal="center"/>
    </xf>
    <xf numFmtId="4" fontId="36" fillId="8" borderId="1" xfId="0" applyNumberFormat="1" applyFont="1" applyFill="1" applyBorder="1" applyAlignment="1">
      <alignment horizontal="center"/>
    </xf>
    <xf numFmtId="4" fontId="36" fillId="8" borderId="5" xfId="0" applyNumberFormat="1" applyFont="1" applyFill="1" applyBorder="1" applyAlignment="1">
      <alignment horizontal="center"/>
    </xf>
    <xf numFmtId="4" fontId="36" fillId="8" borderId="3" xfId="0" applyNumberFormat="1" applyFont="1" applyFill="1" applyBorder="1" applyAlignment="1">
      <alignment horizontal="center"/>
    </xf>
    <xf numFmtId="4" fontId="36" fillId="8" borderId="12" xfId="0" applyNumberFormat="1" applyFont="1" applyFill="1" applyBorder="1" applyAlignment="1">
      <alignment horizontal="center"/>
    </xf>
    <xf numFmtId="0" fontId="36" fillId="8" borderId="1" xfId="0" applyFont="1" applyFill="1" applyBorder="1"/>
    <xf numFmtId="0" fontId="11" fillId="8" borderId="11" xfId="0" applyFont="1" applyFill="1" applyBorder="1"/>
    <xf numFmtId="4" fontId="36" fillId="8" borderId="2" xfId="0" applyNumberFormat="1" applyFont="1" applyFill="1" applyBorder="1" applyAlignment="1">
      <alignment horizontal="center"/>
    </xf>
    <xf numFmtId="14" fontId="38" fillId="8" borderId="12" xfId="0" applyNumberFormat="1" applyFont="1" applyFill="1" applyBorder="1" applyAlignment="1">
      <alignment horizontal="center"/>
    </xf>
    <xf numFmtId="0" fontId="38" fillId="8" borderId="1" xfId="0" applyFont="1" applyFill="1" applyBorder="1" applyAlignment="1">
      <alignment horizontal="center"/>
    </xf>
    <xf numFmtId="0" fontId="38" fillId="8" borderId="2" xfId="0" applyFont="1" applyFill="1" applyBorder="1" applyAlignment="1">
      <alignment horizontal="center"/>
    </xf>
    <xf numFmtId="0" fontId="38" fillId="8" borderId="20" xfId="0" applyFont="1" applyFill="1" applyBorder="1" applyAlignment="1">
      <alignment horizontal="center"/>
    </xf>
    <xf numFmtId="2" fontId="38" fillId="8" borderId="3" xfId="0" applyNumberFormat="1" applyFont="1" applyFill="1" applyBorder="1" applyAlignment="1">
      <alignment horizontal="center"/>
    </xf>
    <xf numFmtId="2" fontId="38" fillId="8" borderId="1" xfId="0" applyNumberFormat="1" applyFont="1" applyFill="1" applyBorder="1" applyAlignment="1">
      <alignment horizontal="center"/>
    </xf>
    <xf numFmtId="0" fontId="38" fillId="8" borderId="12" xfId="0" applyFont="1" applyFill="1" applyBorder="1" applyAlignment="1">
      <alignment horizontal="center"/>
    </xf>
    <xf numFmtId="0" fontId="11" fillId="8" borderId="12" xfId="0" applyFont="1" applyFill="1" applyBorder="1"/>
    <xf numFmtId="0" fontId="11" fillId="8" borderId="1" xfId="0" applyFont="1" applyFill="1" applyBorder="1"/>
    <xf numFmtId="0" fontId="11" fillId="8" borderId="2" xfId="0" applyFont="1" applyFill="1" applyBorder="1"/>
    <xf numFmtId="0" fontId="36" fillId="0" borderId="12" xfId="0" applyFont="1" applyFill="1" applyBorder="1"/>
    <xf numFmtId="0" fontId="36" fillId="0" borderId="2" xfId="0" applyFont="1" applyFill="1" applyBorder="1"/>
    <xf numFmtId="0" fontId="36" fillId="0" borderId="20" xfId="0" applyFont="1" applyFill="1" applyBorder="1"/>
    <xf numFmtId="0" fontId="36" fillId="0" borderId="3" xfId="0" applyFont="1" applyFill="1" applyBorder="1"/>
    <xf numFmtId="2" fontId="38" fillId="0" borderId="5" xfId="0" applyNumberFormat="1" applyFont="1" applyFill="1" applyBorder="1" applyAlignment="1">
      <alignment horizontal="center"/>
    </xf>
    <xf numFmtId="2" fontId="38" fillId="0" borderId="1" xfId="0" applyNumberFormat="1" applyFont="1" applyFill="1" applyBorder="1" applyAlignment="1">
      <alignment horizontal="center"/>
    </xf>
    <xf numFmtId="0" fontId="38" fillId="0" borderId="3" xfId="0" applyFont="1" applyFill="1" applyBorder="1" applyAlignment="1">
      <alignment horizontal="center"/>
    </xf>
    <xf numFmtId="2" fontId="38" fillId="0" borderId="12" xfId="0" applyNumberFormat="1" applyFont="1" applyFill="1" applyBorder="1" applyAlignment="1">
      <alignment horizontal="center"/>
    </xf>
    <xf numFmtId="0" fontId="11" fillId="0" borderId="12" xfId="0" applyFont="1" applyFill="1" applyBorder="1"/>
    <xf numFmtId="0" fontId="11" fillId="0" borderId="11" xfId="0" applyFont="1" applyFill="1" applyBorder="1"/>
    <xf numFmtId="0" fontId="11" fillId="0" borderId="2" xfId="0" applyFont="1" applyFill="1" applyBorder="1"/>
    <xf numFmtId="14" fontId="39" fillId="9" borderId="12" xfId="0" applyNumberFormat="1" applyFont="1" applyFill="1" applyBorder="1" applyAlignment="1">
      <alignment horizontal="center"/>
    </xf>
    <xf numFmtId="0" fontId="39" fillId="9" borderId="1" xfId="0" applyFont="1" applyFill="1" applyBorder="1" applyAlignment="1">
      <alignment horizontal="center"/>
    </xf>
    <xf numFmtId="0" fontId="39" fillId="9" borderId="2" xfId="0" applyFont="1" applyFill="1" applyBorder="1" applyAlignment="1">
      <alignment horizontal="center"/>
    </xf>
    <xf numFmtId="0" fontId="39" fillId="9" borderId="20" xfId="0" applyFont="1" applyFill="1" applyBorder="1" applyAlignment="1">
      <alignment horizontal="center"/>
    </xf>
    <xf numFmtId="0" fontId="39" fillId="9" borderId="3" xfId="0" applyFont="1" applyFill="1" applyBorder="1" applyAlignment="1">
      <alignment horizontal="center"/>
    </xf>
    <xf numFmtId="4" fontId="39" fillId="9" borderId="1" xfId="0" applyNumberFormat="1" applyFont="1" applyFill="1" applyBorder="1" applyAlignment="1">
      <alignment horizontal="center"/>
    </xf>
    <xf numFmtId="4" fontId="39" fillId="9" borderId="5" xfId="0" applyNumberFormat="1" applyFont="1" applyFill="1" applyBorder="1" applyAlignment="1">
      <alignment horizontal="center"/>
    </xf>
    <xf numFmtId="4" fontId="39" fillId="9" borderId="3" xfId="0" applyNumberFormat="1" applyFont="1" applyFill="1" applyBorder="1" applyAlignment="1">
      <alignment horizontal="center"/>
    </xf>
    <xf numFmtId="4" fontId="39" fillId="9" borderId="12" xfId="0" applyNumberFormat="1" applyFont="1" applyFill="1" applyBorder="1" applyAlignment="1">
      <alignment horizontal="center"/>
    </xf>
    <xf numFmtId="0" fontId="39" fillId="9" borderId="1" xfId="0" applyFont="1" applyFill="1" applyBorder="1"/>
    <xf numFmtId="0" fontId="11" fillId="9" borderId="11" xfId="0" applyFont="1" applyFill="1" applyBorder="1"/>
    <xf numFmtId="4" fontId="39" fillId="9" borderId="2" xfId="0" applyNumberFormat="1" applyFont="1" applyFill="1" applyBorder="1" applyAlignment="1">
      <alignment horizontal="center"/>
    </xf>
    <xf numFmtId="14" fontId="38" fillId="9" borderId="12" xfId="0" applyNumberFormat="1" applyFont="1" applyFill="1" applyBorder="1" applyAlignment="1">
      <alignment horizontal="center"/>
    </xf>
    <xf numFmtId="0" fontId="38" fillId="9" borderId="1" xfId="0" applyFont="1" applyFill="1" applyBorder="1" applyAlignment="1">
      <alignment horizontal="center"/>
    </xf>
    <xf numFmtId="0" fontId="38" fillId="9" borderId="2" xfId="0" applyFont="1" applyFill="1" applyBorder="1" applyAlignment="1">
      <alignment horizontal="center"/>
    </xf>
    <xf numFmtId="0" fontId="38" fillId="9" borderId="20" xfId="0" applyFont="1" applyFill="1" applyBorder="1" applyAlignment="1">
      <alignment horizontal="center"/>
    </xf>
    <xf numFmtId="2" fontId="38" fillId="9" borderId="3" xfId="0" applyNumberFormat="1" applyFont="1" applyFill="1" applyBorder="1" applyAlignment="1">
      <alignment horizontal="center"/>
    </xf>
    <xf numFmtId="2" fontId="38" fillId="9" borderId="1" xfId="0" applyNumberFormat="1" applyFont="1" applyFill="1" applyBorder="1" applyAlignment="1">
      <alignment horizontal="center"/>
    </xf>
    <xf numFmtId="4" fontId="39" fillId="0" borderId="5" xfId="0" applyNumberFormat="1" applyFont="1" applyFill="1" applyBorder="1" applyAlignment="1">
      <alignment horizontal="center"/>
    </xf>
    <xf numFmtId="4" fontId="39" fillId="0" borderId="12" xfId="0" applyNumberFormat="1" applyFont="1" applyFill="1" applyBorder="1" applyAlignment="1">
      <alignment horizontal="center"/>
    </xf>
    <xf numFmtId="4" fontId="10" fillId="4" borderId="14" xfId="0" applyNumberFormat="1" applyFont="1" applyFill="1" applyBorder="1" applyAlignment="1">
      <alignment horizontal="center"/>
    </xf>
    <xf numFmtId="0" fontId="10" fillId="4" borderId="14" xfId="0" applyFont="1" applyFill="1" applyBorder="1"/>
    <xf numFmtId="4" fontId="10" fillId="4" borderId="17" xfId="0" applyNumberFormat="1" applyFont="1" applyFill="1" applyBorder="1" applyAlignment="1">
      <alignment horizontal="center"/>
    </xf>
    <xf numFmtId="0" fontId="42" fillId="2" borderId="10" xfId="0" applyFont="1" applyFill="1" applyBorder="1"/>
    <xf numFmtId="164" fontId="42" fillId="2" borderId="10" xfId="0" applyNumberFormat="1" applyFont="1" applyFill="1" applyBorder="1"/>
    <xf numFmtId="0" fontId="42" fillId="2" borderId="10" xfId="0" applyFont="1" applyFill="1" applyBorder="1" applyAlignment="1">
      <alignment horizontal="center"/>
    </xf>
    <xf numFmtId="164" fontId="10" fillId="4" borderId="10" xfId="0" applyNumberFormat="1" applyFont="1" applyFill="1" applyBorder="1"/>
    <xf numFmtId="14" fontId="42" fillId="2" borderId="28" xfId="0" applyNumberFormat="1" applyFont="1" applyFill="1" applyBorder="1"/>
    <xf numFmtId="0" fontId="7" fillId="2" borderId="12" xfId="0" applyFont="1" applyFill="1" applyBorder="1"/>
    <xf numFmtId="0" fontId="7" fillId="2" borderId="2" xfId="0" applyFont="1" applyFill="1" applyBorder="1" applyAlignment="1">
      <alignment horizontal="right"/>
    </xf>
    <xf numFmtId="0" fontId="0" fillId="4" borderId="1" xfId="0" applyFill="1" applyBorder="1"/>
    <xf numFmtId="0" fontId="7" fillId="2" borderId="11" xfId="0" applyFont="1" applyFill="1" applyBorder="1"/>
    <xf numFmtId="0" fontId="39" fillId="4" borderId="2" xfId="0" applyFont="1" applyFill="1" applyBorder="1" applyAlignment="1">
      <alignment horizontal="right"/>
    </xf>
    <xf numFmtId="0" fontId="41" fillId="4" borderId="2" xfId="0" applyFont="1" applyFill="1" applyBorder="1" applyAlignment="1">
      <alignment horizontal="right"/>
    </xf>
    <xf numFmtId="0" fontId="7" fillId="2" borderId="7" xfId="0" applyFont="1" applyFill="1" applyBorder="1"/>
    <xf numFmtId="0" fontId="41" fillId="4" borderId="9" xfId="0" applyFont="1" applyFill="1" applyBorder="1" applyAlignment="1">
      <alignment horizontal="right"/>
    </xf>
    <xf numFmtId="2" fontId="7" fillId="2" borderId="8" xfId="0" applyNumberFormat="1" applyFont="1" applyFill="1" applyBorder="1"/>
    <xf numFmtId="0" fontId="7" fillId="2" borderId="8" xfId="0" applyFont="1" applyFill="1" applyBorder="1"/>
    <xf numFmtId="4" fontId="7" fillId="2" borderId="8" xfId="0" applyNumberFormat="1" applyFont="1" applyFill="1" applyBorder="1"/>
    <xf numFmtId="0" fontId="7" fillId="2" borderId="6" xfId="0" applyFont="1" applyFill="1" applyBorder="1"/>
    <xf numFmtId="2" fontId="36" fillId="8" borderId="3" xfId="0" applyNumberFormat="1" applyFont="1" applyFill="1" applyBorder="1" applyAlignment="1">
      <alignment horizontal="center"/>
    </xf>
    <xf numFmtId="2" fontId="36" fillId="8" borderId="1" xfId="0" applyNumberFormat="1" applyFont="1" applyFill="1" applyBorder="1" applyAlignment="1">
      <alignment horizontal="center"/>
    </xf>
    <xf numFmtId="0" fontId="36" fillId="8" borderId="5" xfId="0" applyFont="1" applyFill="1" applyBorder="1" applyAlignment="1">
      <alignment horizontal="center"/>
    </xf>
    <xf numFmtId="2" fontId="39" fillId="9" borderId="1" xfId="0" applyNumberFormat="1" applyFont="1" applyFill="1" applyBorder="1" applyAlignment="1">
      <alignment horizontal="center"/>
    </xf>
    <xf numFmtId="14" fontId="0" fillId="0" borderId="1" xfId="0" applyNumberFormat="1" applyBorder="1"/>
    <xf numFmtId="4" fontId="0" fillId="0" borderId="1" xfId="0" applyNumberFormat="1" applyBorder="1"/>
    <xf numFmtId="0" fontId="0" fillId="0" borderId="8" xfId="0" applyBorder="1"/>
    <xf numFmtId="0" fontId="0" fillId="0" borderId="6" xfId="0" applyBorder="1"/>
    <xf numFmtId="0" fontId="36" fillId="8" borderId="3" xfId="0" applyFont="1" applyFill="1" applyBorder="1" applyAlignment="1">
      <alignment horizontal="center"/>
    </xf>
    <xf numFmtId="2" fontId="38" fillId="8" borderId="12" xfId="0" applyNumberFormat="1" applyFont="1" applyFill="1" applyBorder="1" applyAlignment="1">
      <alignment horizontal="center"/>
    </xf>
    <xf numFmtId="2" fontId="39" fillId="9" borderId="12" xfId="0" applyNumberFormat="1" applyFont="1" applyFill="1" applyBorder="1" applyAlignment="1">
      <alignment horizontal="center"/>
    </xf>
    <xf numFmtId="2" fontId="39" fillId="9" borderId="1" xfId="0" applyNumberFormat="1" applyFont="1" applyFill="1" applyBorder="1"/>
    <xf numFmtId="2" fontId="39" fillId="0" borderId="12" xfId="0" applyNumberFormat="1" applyFont="1" applyFill="1" applyBorder="1" applyAlignment="1">
      <alignment horizontal="center"/>
    </xf>
    <xf numFmtId="14" fontId="36" fillId="0" borderId="1" xfId="0" applyNumberFormat="1" applyFont="1" applyBorder="1"/>
    <xf numFmtId="0" fontId="10" fillId="0" borderId="14" xfId="10" applyFont="1" applyBorder="1" applyAlignment="1" applyProtection="1">
      <alignment horizontal="right"/>
    </xf>
    <xf numFmtId="0" fontId="10" fillId="0" borderId="1" xfId="25" applyFont="1" applyProtection="1"/>
    <xf numFmtId="2" fontId="12" fillId="0" borderId="1" xfId="25" applyNumberFormat="1" applyFont="1" applyProtection="1"/>
    <xf numFmtId="0" fontId="10" fillId="0" borderId="1" xfId="10" applyFont="1" applyBorder="1" applyAlignment="1" applyProtection="1">
      <alignment horizontal="right"/>
    </xf>
    <xf numFmtId="1" fontId="36" fillId="0" borderId="1" xfId="27" applyNumberFormat="1" applyFont="1" applyAlignment="1" applyProtection="1">
      <alignment horizontal="center"/>
    </xf>
    <xf numFmtId="2" fontId="13" fillId="0" borderId="1" xfId="27" applyNumberFormat="1" applyFont="1" applyAlignment="1" applyProtection="1">
      <alignment vertical="top"/>
    </xf>
    <xf numFmtId="2" fontId="36" fillId="0" borderId="1" xfId="27" applyNumberFormat="1" applyFont="1" applyAlignment="1" applyProtection="1">
      <alignment horizontal="center"/>
    </xf>
    <xf numFmtId="0" fontId="39" fillId="0" borderId="1" xfId="24" applyFont="1" applyAlignment="1">
      <alignment horizontal="center"/>
    </xf>
    <xf numFmtId="2" fontId="12" fillId="0" borderId="1" xfId="10" applyNumberFormat="1" applyFont="1" applyAlignment="1" applyProtection="1"/>
    <xf numFmtId="0" fontId="10" fillId="0" borderId="1" xfId="27" applyFont="1" applyBorder="1" applyAlignment="1" applyProtection="1">
      <alignment horizontal="right" vertical="top"/>
    </xf>
    <xf numFmtId="0" fontId="36" fillId="0" borderId="1" xfId="27" applyFont="1" applyAlignment="1" applyProtection="1">
      <alignment vertical="top"/>
    </xf>
    <xf numFmtId="1" fontId="44" fillId="0" borderId="1" xfId="27" applyNumberFormat="1" applyFont="1" applyBorder="1" applyAlignment="1" applyProtection="1">
      <alignment vertical="top"/>
      <protection locked="0"/>
    </xf>
    <xf numFmtId="1" fontId="36" fillId="0" borderId="1" xfId="27" applyNumberFormat="1" applyFont="1" applyBorder="1" applyAlignment="1" applyProtection="1">
      <alignment vertical="top"/>
    </xf>
    <xf numFmtId="167" fontId="36" fillId="0" borderId="1" xfId="27" applyNumberFormat="1" applyFont="1" applyBorder="1" applyAlignment="1" applyProtection="1">
      <alignment vertical="top"/>
    </xf>
    <xf numFmtId="2" fontId="36" fillId="0" borderId="1" xfId="27" applyNumberFormat="1" applyFont="1" applyBorder="1" applyAlignment="1" applyProtection="1">
      <alignment vertical="top"/>
    </xf>
    <xf numFmtId="0" fontId="36" fillId="0" borderId="1" xfId="27" applyFont="1" applyBorder="1" applyAlignment="1" applyProtection="1">
      <alignment vertical="top"/>
      <protection locked="0"/>
    </xf>
    <xf numFmtId="2" fontId="12" fillId="0" borderId="1" xfId="10" applyNumberFormat="1" applyFont="1" applyBorder="1" applyAlignment="1" applyProtection="1"/>
    <xf numFmtId="2" fontId="14" fillId="0" borderId="14" xfId="3" applyNumberFormat="1" applyFont="1" applyBorder="1" applyAlignment="1" applyProtection="1">
      <alignment horizontal="centerContinuous"/>
    </xf>
    <xf numFmtId="172" fontId="48" fillId="0" borderId="12" xfId="28" applyNumberFormat="1" applyFont="1" applyBorder="1" applyAlignment="1" applyProtection="1">
      <alignment horizontal="centerContinuous"/>
    </xf>
    <xf numFmtId="1" fontId="12" fillId="0" borderId="3" xfId="10" applyNumberFormat="1" applyFont="1" applyBorder="1" applyAlignment="1" applyProtection="1">
      <alignment horizontal="centerContinuous"/>
    </xf>
    <xf numFmtId="2" fontId="12" fillId="0" borderId="1" xfId="3" applyNumberFormat="1" applyFont="1" applyBorder="1" applyAlignment="1" applyProtection="1">
      <alignment horizontal="center"/>
    </xf>
    <xf numFmtId="172" fontId="49" fillId="0" borderId="12" xfId="28" applyNumberFormat="1" applyFont="1" applyBorder="1" applyAlignment="1" applyProtection="1">
      <alignment horizontal="center"/>
    </xf>
    <xf numFmtId="2" fontId="13" fillId="0" borderId="1" xfId="25" applyNumberFormat="1" applyFont="1" applyBorder="1" applyProtection="1"/>
    <xf numFmtId="168" fontId="12" fillId="0" borderId="3" xfId="2" applyFont="1" applyBorder="1" applyAlignment="1" applyProtection="1">
      <alignment horizontal="center"/>
    </xf>
    <xf numFmtId="168" fontId="13" fillId="0" borderId="25" xfId="2" applyFont="1" applyBorder="1" applyAlignment="1" applyProtection="1">
      <alignment horizontal="center" vertical="center"/>
    </xf>
    <xf numFmtId="0" fontId="12" fillId="0" borderId="15" xfId="6" applyFont="1" applyBorder="1" applyAlignment="1" applyProtection="1">
      <alignment horizontal="center" vertical="center" wrapText="1"/>
      <protection locked="0"/>
    </xf>
    <xf numFmtId="0" fontId="13" fillId="0" borderId="14" xfId="6" applyFont="1" applyBorder="1" applyAlignment="1" applyProtection="1">
      <alignment horizontal="center" vertical="center" wrapText="1"/>
      <protection locked="0"/>
    </xf>
    <xf numFmtId="168" fontId="13" fillId="0" borderId="14" xfId="2" applyFont="1" applyBorder="1" applyAlignment="1" applyProtection="1">
      <alignment horizontal="center" vertical="center" wrapText="1"/>
      <protection locked="0"/>
    </xf>
    <xf numFmtId="168" fontId="21" fillId="0" borderId="3" xfId="2" applyFont="1" applyBorder="1" applyAlignment="1" applyProtection="1">
      <alignment horizontal="center" vertical="center" wrapText="1"/>
    </xf>
    <xf numFmtId="2" fontId="21" fillId="0" borderId="15" xfId="3" applyNumberFormat="1" applyFont="1" applyBorder="1" applyAlignment="1" applyProtection="1">
      <alignment horizontal="center" vertical="center" wrapText="1"/>
    </xf>
    <xf numFmtId="2" fontId="13" fillId="0" borderId="14" xfId="3" applyNumberFormat="1" applyFont="1" applyBorder="1" applyAlignment="1" applyProtection="1">
      <alignment horizontal="center" vertical="center" wrapText="1"/>
    </xf>
    <xf numFmtId="2" fontId="13" fillId="0" borderId="15" xfId="3" applyNumberFormat="1" applyFont="1" applyBorder="1" applyAlignment="1" applyProtection="1">
      <alignment horizontal="center" vertical="center" wrapText="1"/>
    </xf>
    <xf numFmtId="2" fontId="13" fillId="0" borderId="17" xfId="3" applyNumberFormat="1" applyFont="1" applyBorder="1" applyAlignment="1" applyProtection="1">
      <alignment horizontal="center" vertical="center" wrapText="1"/>
    </xf>
    <xf numFmtId="0" fontId="21" fillId="0" borderId="17" xfId="25" applyFont="1" applyBorder="1" applyAlignment="1" applyProtection="1">
      <alignment horizontal="left" vertical="center" wrapText="1"/>
      <protection locked="0"/>
    </xf>
    <xf numFmtId="168" fontId="13" fillId="0" borderId="3" xfId="27" applyNumberFormat="1" applyFont="1" applyBorder="1" applyAlignment="1" applyProtection="1">
      <alignment horizontal="center" vertical="center" wrapText="1"/>
    </xf>
    <xf numFmtId="0" fontId="13" fillId="0" borderId="7" xfId="6" applyFont="1" applyFill="1" applyBorder="1" applyAlignment="1" applyProtection="1">
      <alignment horizontal="center" vertical="center" wrapText="1"/>
      <protection locked="0"/>
    </xf>
    <xf numFmtId="0" fontId="13" fillId="0" borderId="8" xfId="6" applyFont="1" applyBorder="1" applyAlignment="1" applyProtection="1">
      <alignment horizontal="center" vertical="center" wrapText="1"/>
      <protection locked="0"/>
    </xf>
    <xf numFmtId="168" fontId="13" fillId="0" borderId="8" xfId="2" applyFont="1" applyBorder="1" applyAlignment="1" applyProtection="1">
      <alignment horizontal="center" vertical="center" wrapText="1"/>
      <protection locked="0"/>
    </xf>
    <xf numFmtId="168" fontId="13" fillId="0" borderId="23" xfId="2" applyFont="1" applyBorder="1" applyAlignment="1" applyProtection="1">
      <alignment horizontal="center" vertical="center" wrapText="1"/>
      <protection locked="0"/>
    </xf>
    <xf numFmtId="168" fontId="13" fillId="0" borderId="25" xfId="27" applyNumberFormat="1" applyFont="1" applyBorder="1" applyAlignment="1" applyProtection="1">
      <alignment horizontal="center" vertical="center" wrapText="1"/>
    </xf>
    <xf numFmtId="168" fontId="13" fillId="0" borderId="8" xfId="27" applyNumberFormat="1" applyFont="1" applyBorder="1" applyAlignment="1" applyProtection="1">
      <alignment horizontal="center" vertical="center" wrapText="1"/>
    </xf>
    <xf numFmtId="2" fontId="24" fillId="0" borderId="7" xfId="3" applyNumberFormat="1" applyFont="1" applyBorder="1" applyAlignment="1" applyProtection="1">
      <alignment horizontal="center" vertical="center" wrapText="1"/>
    </xf>
    <xf numFmtId="2" fontId="13" fillId="0" borderId="8" xfId="3" applyNumberFormat="1" applyFont="1" applyBorder="1" applyAlignment="1" applyProtection="1">
      <alignment horizontal="center" vertical="center" wrapText="1"/>
    </xf>
    <xf numFmtId="2" fontId="13" fillId="0" borderId="7" xfId="3" applyNumberFormat="1" applyFont="1" applyBorder="1" applyAlignment="1" applyProtection="1">
      <alignment horizontal="center" vertical="center" wrapText="1"/>
    </xf>
    <xf numFmtId="2" fontId="13" fillId="0" borderId="6" xfId="27" applyNumberFormat="1" applyFont="1" applyBorder="1" applyAlignment="1" applyProtection="1">
      <alignment horizontal="center" vertical="center" wrapText="1"/>
    </xf>
    <xf numFmtId="0" fontId="22" fillId="0" borderId="6" xfId="25" applyNumberFormat="1" applyFont="1" applyBorder="1" applyAlignment="1" applyProtection="1">
      <alignment horizontal="left" vertical="center"/>
    </xf>
    <xf numFmtId="0" fontId="12" fillId="0" borderId="12" xfId="6" applyFont="1" applyFill="1" applyBorder="1" applyAlignment="1" applyProtection="1">
      <alignment horizontal="center" vertical="center" wrapText="1"/>
      <protection locked="0"/>
    </xf>
    <xf numFmtId="168" fontId="13" fillId="0" borderId="20" xfId="2" applyFont="1" applyBorder="1" applyAlignment="1" applyProtection="1">
      <alignment horizontal="center" vertical="center" wrapText="1"/>
      <protection locked="0"/>
    </xf>
    <xf numFmtId="168" fontId="25" fillId="7" borderId="20" xfId="2" applyFont="1" applyFill="1" applyBorder="1" applyAlignment="1" applyProtection="1">
      <alignment horizontal="center" vertical="center" wrapText="1"/>
      <protection locked="0"/>
    </xf>
    <xf numFmtId="168" fontId="13" fillId="7" borderId="3" xfId="27" applyNumberFormat="1" applyFont="1" applyFill="1" applyBorder="1" applyAlignment="1" applyProtection="1">
      <alignment horizontal="center" vertical="center" wrapText="1"/>
    </xf>
    <xf numFmtId="168" fontId="13" fillId="7" borderId="1" xfId="27" applyNumberFormat="1" applyFont="1" applyFill="1" applyBorder="1" applyAlignment="1" applyProtection="1">
      <alignment horizontal="center" vertical="center" wrapText="1"/>
    </xf>
    <xf numFmtId="2" fontId="13" fillId="7" borderId="1" xfId="3" applyNumberFormat="1" applyFont="1" applyFill="1" applyBorder="1" applyAlignment="1" applyProtection="1">
      <alignment horizontal="center" vertical="center" wrapText="1"/>
    </xf>
    <xf numFmtId="2" fontId="13" fillId="7" borderId="12" xfId="3" applyNumberFormat="1" applyFont="1" applyFill="1" applyBorder="1" applyAlignment="1" applyProtection="1">
      <alignment horizontal="center" vertical="center" wrapText="1"/>
    </xf>
    <xf numFmtId="168" fontId="21" fillId="7" borderId="20" xfId="2" applyFont="1" applyFill="1" applyBorder="1" applyAlignment="1" applyProtection="1">
      <alignment horizontal="center" vertical="center"/>
    </xf>
    <xf numFmtId="168" fontId="13" fillId="7" borderId="3" xfId="27" applyNumberFormat="1" applyFont="1" applyFill="1" applyBorder="1" applyAlignment="1" applyProtection="1">
      <alignment horizontal="center" vertical="center"/>
    </xf>
    <xf numFmtId="168" fontId="13" fillId="7" borderId="1" xfId="27" applyNumberFormat="1" applyFont="1" applyFill="1" applyBorder="1" applyAlignment="1" applyProtection="1">
      <alignment horizontal="center" vertical="center"/>
    </xf>
    <xf numFmtId="2" fontId="21" fillId="7" borderId="12" xfId="3" applyNumberFormat="1" applyFont="1" applyFill="1" applyBorder="1" applyAlignment="1" applyProtection="1">
      <alignment horizontal="center" vertical="center"/>
    </xf>
    <xf numFmtId="2" fontId="13" fillId="7" borderId="12" xfId="3" applyNumberFormat="1" applyFont="1" applyFill="1" applyBorder="1" applyAlignment="1" applyProtection="1">
      <alignment horizontal="center" vertical="center"/>
    </xf>
    <xf numFmtId="2" fontId="13" fillId="7" borderId="11" xfId="3" applyNumberFormat="1" applyFont="1" applyFill="1" applyBorder="1" applyAlignment="1" applyProtection="1">
      <alignment horizontal="center" vertical="center"/>
    </xf>
    <xf numFmtId="168" fontId="21" fillId="7" borderId="23" xfId="2" applyFont="1" applyFill="1" applyBorder="1" applyAlignment="1" applyProtection="1">
      <alignment horizontal="center" vertical="center"/>
    </xf>
    <xf numFmtId="168" fontId="13" fillId="7" borderId="25" xfId="27" applyNumberFormat="1" applyFont="1" applyFill="1" applyBorder="1" applyAlignment="1" applyProtection="1">
      <alignment horizontal="center" vertical="center"/>
    </xf>
    <xf numFmtId="168" fontId="13" fillId="7" borderId="8" xfId="27" applyNumberFormat="1" applyFont="1" applyFill="1" applyBorder="1" applyAlignment="1" applyProtection="1">
      <alignment horizontal="center" vertical="center"/>
    </xf>
    <xf numFmtId="2" fontId="21" fillId="7" borderId="7" xfId="3" applyNumberFormat="1" applyFont="1" applyFill="1" applyBorder="1" applyAlignment="1" applyProtection="1">
      <alignment horizontal="center" vertical="center"/>
    </xf>
    <xf numFmtId="2" fontId="13" fillId="7" borderId="7" xfId="3" applyNumberFormat="1" applyFont="1" applyFill="1" applyBorder="1" applyAlignment="1" applyProtection="1">
      <alignment horizontal="center" vertical="center"/>
    </xf>
    <xf numFmtId="2" fontId="13" fillId="7" borderId="6" xfId="3" applyNumberFormat="1" applyFont="1" applyFill="1" applyBorder="1" applyAlignment="1" applyProtection="1">
      <alignment horizontal="center" vertical="center"/>
    </xf>
    <xf numFmtId="0" fontId="24" fillId="0" borderId="19" xfId="9" applyNumberFormat="1" applyFont="1" applyBorder="1" applyAlignment="1" applyProtection="1">
      <alignment horizontal="center" vertical="center" wrapText="1"/>
      <protection locked="0"/>
    </xf>
    <xf numFmtId="2" fontId="36" fillId="8" borderId="11" xfId="0" applyNumberFormat="1" applyFont="1" applyFill="1" applyBorder="1" applyAlignment="1">
      <alignment horizontal="center"/>
    </xf>
    <xf numFmtId="2" fontId="0" fillId="0" borderId="11" xfId="0" applyNumberFormat="1" applyBorder="1"/>
    <xf numFmtId="14" fontId="39" fillId="5" borderId="12" xfId="0" applyNumberFormat="1" applyFont="1" applyFill="1" applyBorder="1" applyAlignment="1">
      <alignment horizontal="center"/>
    </xf>
    <xf numFmtId="0" fontId="39" fillId="5" borderId="1" xfId="0" applyFont="1" applyFill="1" applyBorder="1" applyAlignment="1">
      <alignment horizontal="center"/>
    </xf>
    <xf numFmtId="0" fontId="39" fillId="5" borderId="2" xfId="0" applyFont="1" applyFill="1" applyBorder="1" applyAlignment="1">
      <alignment horizontal="center"/>
    </xf>
    <xf numFmtId="0" fontId="39" fillId="5" borderId="20" xfId="0" applyFont="1" applyFill="1" applyBorder="1" applyAlignment="1">
      <alignment horizontal="center"/>
    </xf>
    <xf numFmtId="0" fontId="39" fillId="5" borderId="3" xfId="0" applyFont="1" applyFill="1" applyBorder="1" applyAlignment="1">
      <alignment horizontal="center"/>
    </xf>
    <xf numFmtId="4" fontId="39" fillId="5" borderId="1" xfId="0" applyNumberFormat="1" applyFont="1" applyFill="1" applyBorder="1" applyAlignment="1">
      <alignment horizontal="center"/>
    </xf>
    <xf numFmtId="4" fontId="39" fillId="5" borderId="5" xfId="0" applyNumberFormat="1" applyFont="1" applyFill="1" applyBorder="1" applyAlignment="1">
      <alignment horizontal="center"/>
    </xf>
    <xf numFmtId="4" fontId="39" fillId="5" borderId="3" xfId="0" applyNumberFormat="1" applyFont="1" applyFill="1" applyBorder="1" applyAlignment="1">
      <alignment horizontal="center"/>
    </xf>
    <xf numFmtId="4" fontId="39" fillId="5" borderId="12" xfId="0" applyNumberFormat="1" applyFont="1" applyFill="1" applyBorder="1" applyAlignment="1">
      <alignment horizontal="center"/>
    </xf>
    <xf numFmtId="0" fontId="11" fillId="5" borderId="11" xfId="0" applyFont="1" applyFill="1" applyBorder="1"/>
    <xf numFmtId="4" fontId="39" fillId="5" borderId="2" xfId="0" applyNumberFormat="1" applyFont="1" applyFill="1" applyBorder="1" applyAlignment="1">
      <alignment horizontal="center"/>
    </xf>
    <xf numFmtId="0" fontId="13" fillId="0" borderId="11" xfId="25" applyFont="1" applyBorder="1" applyProtection="1"/>
    <xf numFmtId="0" fontId="21" fillId="0" borderId="1" xfId="25" applyFont="1" applyBorder="1" applyAlignment="1" applyProtection="1">
      <alignment horizontal="left" vertical="center" wrapText="1"/>
      <protection locked="0"/>
    </xf>
    <xf numFmtId="0" fontId="24" fillId="0" borderId="12" xfId="9" applyNumberFormat="1" applyFont="1" applyBorder="1" applyAlignment="1" applyProtection="1">
      <alignment horizontal="center" vertical="center" wrapText="1"/>
      <protection locked="0"/>
    </xf>
    <xf numFmtId="0" fontId="12" fillId="0" borderId="4" xfId="10" applyFont="1" applyBorder="1" applyAlignment="1" applyProtection="1">
      <alignment horizontal="center" vertical="center" wrapText="1"/>
    </xf>
    <xf numFmtId="168" fontId="13" fillId="0" borderId="29" xfId="25" applyNumberFormat="1" applyFont="1" applyBorder="1" applyAlignment="1" applyProtection="1">
      <alignment horizontal="center" vertical="center" wrapText="1"/>
    </xf>
    <xf numFmtId="0" fontId="26" fillId="0" borderId="1" xfId="25" applyFont="1" applyBorder="1" applyAlignment="1" applyProtection="1">
      <alignment horizontal="left" vertical="center" wrapText="1"/>
      <protection locked="0"/>
    </xf>
    <xf numFmtId="168" fontId="13" fillId="0" borderId="26" xfId="25" applyNumberFormat="1" applyFont="1" applyBorder="1" applyAlignment="1" applyProtection="1">
      <alignment horizontal="center" vertical="center"/>
    </xf>
    <xf numFmtId="169" fontId="13" fillId="0" borderId="5" xfId="27" applyNumberFormat="1" applyFont="1" applyBorder="1" applyAlignment="1" applyProtection="1">
      <alignment horizontal="left" vertical="center" wrapText="1"/>
      <protection locked="0"/>
    </xf>
    <xf numFmtId="0" fontId="13" fillId="0" borderId="3" xfId="25" applyFont="1" applyBorder="1" applyProtection="1"/>
    <xf numFmtId="0" fontId="13" fillId="0" borderId="12" xfId="25" applyFont="1" applyBorder="1" applyProtection="1"/>
    <xf numFmtId="2" fontId="38" fillId="6" borderId="8" xfId="0" applyNumberFormat="1" applyFont="1" applyFill="1" applyBorder="1" applyAlignment="1">
      <alignment horizontal="center"/>
    </xf>
    <xf numFmtId="2" fontId="38" fillId="6" borderId="25" xfId="0" applyNumberFormat="1" applyFont="1" applyFill="1" applyBorder="1" applyAlignment="1">
      <alignment horizontal="center"/>
    </xf>
    <xf numFmtId="0" fontId="38" fillId="6" borderId="7" xfId="0" applyFont="1" applyFill="1" applyBorder="1" applyAlignment="1">
      <alignment horizontal="center"/>
    </xf>
    <xf numFmtId="0" fontId="11" fillId="6" borderId="7" xfId="0" applyFont="1" applyFill="1" applyBorder="1"/>
    <xf numFmtId="0" fontId="11" fillId="6" borderId="8" xfId="0" applyFont="1" applyFill="1" applyBorder="1"/>
    <xf numFmtId="0" fontId="11" fillId="6" borderId="9" xfId="0" applyFont="1" applyFill="1" applyBorder="1"/>
    <xf numFmtId="14" fontId="39" fillId="11" borderId="12" xfId="0" applyNumberFormat="1" applyFont="1" applyFill="1" applyBorder="1" applyAlignment="1">
      <alignment horizontal="center"/>
    </xf>
    <xf numFmtId="0" fontId="39" fillId="11" borderId="1" xfId="0" applyFont="1" applyFill="1" applyBorder="1" applyAlignment="1">
      <alignment horizontal="center"/>
    </xf>
    <xf numFmtId="0" fontId="39" fillId="11" borderId="2" xfId="0" applyFont="1" applyFill="1" applyBorder="1" applyAlignment="1">
      <alignment horizontal="center"/>
    </xf>
    <xf numFmtId="0" fontId="39" fillId="11" borderId="20" xfId="0" applyFont="1" applyFill="1" applyBorder="1" applyAlignment="1">
      <alignment horizontal="center"/>
    </xf>
    <xf numFmtId="0" fontId="39" fillId="11" borderId="3" xfId="0" applyFont="1" applyFill="1" applyBorder="1" applyAlignment="1">
      <alignment horizontal="center"/>
    </xf>
    <xf numFmtId="4" fontId="39" fillId="11" borderId="1" xfId="0" applyNumberFormat="1" applyFont="1" applyFill="1" applyBorder="1" applyAlignment="1">
      <alignment horizontal="center"/>
    </xf>
    <xf numFmtId="4" fontId="39" fillId="11" borderId="5" xfId="0" applyNumberFormat="1" applyFont="1" applyFill="1" applyBorder="1" applyAlignment="1">
      <alignment horizontal="center"/>
    </xf>
    <xf numFmtId="4" fontId="39" fillId="11" borderId="3" xfId="0" applyNumberFormat="1" applyFont="1" applyFill="1" applyBorder="1" applyAlignment="1">
      <alignment horizontal="center"/>
    </xf>
    <xf numFmtId="2" fontId="39" fillId="11" borderId="12" xfId="0" applyNumberFormat="1" applyFont="1" applyFill="1" applyBorder="1" applyAlignment="1">
      <alignment horizontal="center"/>
    </xf>
    <xf numFmtId="2" fontId="39" fillId="11" borderId="1" xfId="0" applyNumberFormat="1" applyFont="1" applyFill="1" applyBorder="1" applyAlignment="1">
      <alignment horizontal="center"/>
    </xf>
    <xf numFmtId="4" fontId="39" fillId="11" borderId="12" xfId="0" applyNumberFormat="1" applyFont="1" applyFill="1" applyBorder="1" applyAlignment="1">
      <alignment horizontal="center"/>
    </xf>
    <xf numFmtId="4" fontId="39" fillId="11" borderId="2" xfId="0" applyNumberFormat="1" applyFont="1" applyFill="1" applyBorder="1" applyAlignment="1">
      <alignment horizontal="center"/>
    </xf>
    <xf numFmtId="14" fontId="39" fillId="13" borderId="12" xfId="0" applyNumberFormat="1" applyFont="1" applyFill="1" applyBorder="1" applyAlignment="1">
      <alignment horizontal="center"/>
    </xf>
    <xf numFmtId="0" fontId="39" fillId="13" borderId="1" xfId="0" applyFont="1" applyFill="1" applyBorder="1" applyAlignment="1">
      <alignment horizontal="center"/>
    </xf>
    <xf numFmtId="0" fontId="39" fillId="13" borderId="2" xfId="0" applyFont="1" applyFill="1" applyBorder="1" applyAlignment="1">
      <alignment horizontal="center"/>
    </xf>
    <xf numFmtId="0" fontId="39" fillId="13" borderId="20" xfId="0" applyFont="1" applyFill="1" applyBorder="1" applyAlignment="1">
      <alignment horizontal="center"/>
    </xf>
    <xf numFmtId="0" fontId="39" fillId="13" borderId="3" xfId="0" applyFont="1" applyFill="1" applyBorder="1" applyAlignment="1">
      <alignment horizontal="center"/>
    </xf>
    <xf numFmtId="4" fontId="39" fillId="13" borderId="1" xfId="0" applyNumberFormat="1" applyFont="1" applyFill="1" applyBorder="1" applyAlignment="1">
      <alignment horizontal="center"/>
    </xf>
    <xf numFmtId="4" fontId="39" fillId="13" borderId="5" xfId="0" applyNumberFormat="1" applyFont="1" applyFill="1" applyBorder="1" applyAlignment="1">
      <alignment horizontal="center"/>
    </xf>
    <xf numFmtId="4" fontId="39" fillId="13" borderId="3" xfId="0" applyNumberFormat="1" applyFont="1" applyFill="1" applyBorder="1" applyAlignment="1">
      <alignment horizontal="center"/>
    </xf>
    <xf numFmtId="4" fontId="39" fillId="13" borderId="12" xfId="0" applyNumberFormat="1" applyFont="1" applyFill="1" applyBorder="1" applyAlignment="1">
      <alignment horizontal="center"/>
    </xf>
    <xf numFmtId="0" fontId="39" fillId="13" borderId="1" xfId="0" applyFont="1" applyFill="1" applyBorder="1"/>
    <xf numFmtId="0" fontId="11" fillId="13" borderId="11" xfId="0" applyFont="1" applyFill="1" applyBorder="1"/>
    <xf numFmtId="4" fontId="39" fillId="13" borderId="2" xfId="0" applyNumberFormat="1" applyFont="1" applyFill="1" applyBorder="1" applyAlignment="1">
      <alignment horizontal="center"/>
    </xf>
    <xf numFmtId="14" fontId="38" fillId="13" borderId="1" xfId="0" applyNumberFormat="1" applyFont="1" applyFill="1" applyBorder="1" applyAlignment="1">
      <alignment horizontal="center"/>
    </xf>
    <xf numFmtId="0" fontId="38" fillId="13" borderId="1" xfId="0" applyFont="1" applyFill="1" applyBorder="1" applyAlignment="1">
      <alignment horizontal="center"/>
    </xf>
    <xf numFmtId="2" fontId="38" fillId="13" borderId="1" xfId="0" applyNumberFormat="1" applyFont="1" applyFill="1" applyBorder="1" applyAlignment="1">
      <alignment horizontal="center"/>
    </xf>
    <xf numFmtId="2" fontId="38" fillId="14" borderId="1" xfId="0" applyNumberFormat="1" applyFont="1" applyFill="1" applyBorder="1" applyAlignment="1">
      <alignment horizontal="center"/>
    </xf>
    <xf numFmtId="0" fontId="11" fillId="14" borderId="1" xfId="0" applyFont="1" applyFill="1" applyBorder="1"/>
    <xf numFmtId="14" fontId="38" fillId="13" borderId="12" xfId="0" applyNumberFormat="1" applyFont="1" applyFill="1" applyBorder="1" applyAlignment="1">
      <alignment horizontal="center"/>
    </xf>
    <xf numFmtId="0" fontId="38" fillId="13" borderId="2" xfId="0" applyFont="1" applyFill="1" applyBorder="1" applyAlignment="1">
      <alignment horizontal="center"/>
    </xf>
    <xf numFmtId="0" fontId="38" fillId="13" borderId="20" xfId="0" applyFont="1" applyFill="1" applyBorder="1" applyAlignment="1">
      <alignment horizontal="center"/>
    </xf>
    <xf numFmtId="2" fontId="38" fillId="13" borderId="3" xfId="0" applyNumberFormat="1" applyFont="1" applyFill="1" applyBorder="1" applyAlignment="1">
      <alignment horizontal="center"/>
    </xf>
    <xf numFmtId="2" fontId="38" fillId="14" borderId="3" xfId="0" applyNumberFormat="1" applyFont="1" applyFill="1" applyBorder="1" applyAlignment="1">
      <alignment horizontal="center"/>
    </xf>
    <xf numFmtId="2" fontId="38" fillId="14" borderId="2" xfId="0" applyNumberFormat="1" applyFont="1" applyFill="1" applyBorder="1" applyAlignment="1">
      <alignment horizontal="center"/>
    </xf>
    <xf numFmtId="0" fontId="11" fillId="14" borderId="2" xfId="0" applyFont="1" applyFill="1" applyBorder="1"/>
    <xf numFmtId="2" fontId="38" fillId="13" borderId="11" xfId="0" applyNumberFormat="1" applyFont="1" applyFill="1" applyBorder="1" applyAlignment="1">
      <alignment horizontal="center"/>
    </xf>
    <xf numFmtId="0" fontId="11" fillId="14" borderId="11" xfId="0" applyFont="1" applyFill="1" applyBorder="1"/>
    <xf numFmtId="4" fontId="0" fillId="0" borderId="7" xfId="0" applyNumberFormat="1" applyFont="1" applyBorder="1" applyAlignment="1">
      <alignment horizontal="center"/>
    </xf>
    <xf numFmtId="14" fontId="38" fillId="11" borderId="12" xfId="0" applyNumberFormat="1" applyFont="1" applyFill="1" applyBorder="1" applyAlignment="1">
      <alignment horizontal="center"/>
    </xf>
    <xf numFmtId="0" fontId="38" fillId="11" borderId="1" xfId="0" applyFont="1" applyFill="1" applyBorder="1" applyAlignment="1">
      <alignment horizontal="center"/>
    </xf>
    <xf numFmtId="0" fontId="38" fillId="11" borderId="2" xfId="0" applyFont="1" applyFill="1" applyBorder="1" applyAlignment="1">
      <alignment horizontal="center"/>
    </xf>
    <xf numFmtId="0" fontId="38" fillId="11" borderId="20" xfId="0" applyFont="1" applyFill="1" applyBorder="1" applyAlignment="1">
      <alignment horizontal="center"/>
    </xf>
    <xf numFmtId="2" fontId="38" fillId="11" borderId="3" xfId="0" applyNumberFormat="1" applyFont="1" applyFill="1" applyBorder="1" applyAlignment="1">
      <alignment horizontal="center"/>
    </xf>
    <xf numFmtId="2" fontId="38" fillId="11" borderId="1" xfId="0" applyNumberFormat="1" applyFont="1" applyFill="1" applyBorder="1" applyAlignment="1">
      <alignment horizontal="center"/>
    </xf>
    <xf numFmtId="2" fontId="38" fillId="12" borderId="1" xfId="0" applyNumberFormat="1" applyFont="1" applyFill="1" applyBorder="1" applyAlignment="1">
      <alignment horizontal="center"/>
    </xf>
    <xf numFmtId="2" fontId="38" fillId="12" borderId="3" xfId="0" applyNumberFormat="1" applyFont="1" applyFill="1" applyBorder="1" applyAlignment="1">
      <alignment horizontal="center"/>
    </xf>
    <xf numFmtId="2" fontId="38" fillId="12" borderId="12" xfId="0" applyNumberFormat="1" applyFont="1" applyFill="1" applyBorder="1" applyAlignment="1">
      <alignment horizontal="center"/>
    </xf>
    <xf numFmtId="14" fontId="38" fillId="11" borderId="1" xfId="0" applyNumberFormat="1" applyFont="1" applyFill="1" applyBorder="1" applyAlignment="1">
      <alignment horizontal="center"/>
    </xf>
    <xf numFmtId="2" fontId="38" fillId="11" borderId="11" xfId="0" applyNumberFormat="1" applyFont="1" applyFill="1" applyBorder="1" applyAlignment="1">
      <alignment horizontal="center"/>
    </xf>
    <xf numFmtId="2" fontId="38" fillId="12" borderId="11" xfId="0" applyNumberFormat="1" applyFont="1" applyFill="1" applyBorder="1" applyAlignment="1">
      <alignment horizontal="center"/>
    </xf>
    <xf numFmtId="4" fontId="0" fillId="0" borderId="6" xfId="0" applyNumberFormat="1" applyFont="1" applyBorder="1" applyAlignment="1">
      <alignment horizontal="center"/>
    </xf>
    <xf numFmtId="2" fontId="38" fillId="12" borderId="2" xfId="0" applyNumberFormat="1" applyFont="1" applyFill="1" applyBorder="1" applyAlignment="1">
      <alignment horizontal="center"/>
    </xf>
    <xf numFmtId="0" fontId="51" fillId="4" borderId="2" xfId="0" applyFont="1" applyFill="1" applyBorder="1" applyAlignment="1">
      <alignment horizontal="right"/>
    </xf>
    <xf numFmtId="0" fontId="51" fillId="4" borderId="9" xfId="0" applyFont="1" applyFill="1" applyBorder="1" applyAlignment="1">
      <alignment horizontal="right"/>
    </xf>
    <xf numFmtId="164" fontId="52" fillId="0" borderId="12" xfId="0" applyNumberFormat="1" applyFont="1" applyBorder="1" applyAlignment="1">
      <alignment horizontal="center" vertical="top"/>
    </xf>
    <xf numFmtId="0" fontId="53" fillId="0" borderId="1" xfId="0" applyFont="1" applyBorder="1" applyAlignment="1">
      <alignment horizontal="center" vertical="top"/>
    </xf>
    <xf numFmtId="0" fontId="53" fillId="0" borderId="2" xfId="0" applyFont="1" applyBorder="1" applyAlignment="1">
      <alignment horizontal="center" vertical="top"/>
    </xf>
    <xf numFmtId="0" fontId="53" fillId="0" borderId="20" xfId="0" applyFont="1" applyBorder="1" applyAlignment="1">
      <alignment horizontal="center"/>
    </xf>
    <xf numFmtId="0" fontId="53" fillId="0" borderId="5" xfId="0" applyFont="1" applyBorder="1" applyAlignment="1">
      <alignment horizontal="center"/>
    </xf>
    <xf numFmtId="4" fontId="53" fillId="0" borderId="1" xfId="0" applyNumberFormat="1" applyFont="1" applyBorder="1" applyAlignment="1">
      <alignment horizontal="center"/>
    </xf>
    <xf numFmtId="4" fontId="54" fillId="0" borderId="3" xfId="0" applyNumberFormat="1" applyFont="1" applyBorder="1" applyAlignment="1">
      <alignment horizontal="center"/>
    </xf>
    <xf numFmtId="4" fontId="54" fillId="0" borderId="1" xfId="0" applyNumberFormat="1" applyFont="1" applyBorder="1" applyAlignment="1">
      <alignment horizontal="center"/>
    </xf>
    <xf numFmtId="4" fontId="53" fillId="0" borderId="12" xfId="0" applyNumberFormat="1" applyFont="1" applyBorder="1" applyAlignment="1">
      <alignment horizontal="center"/>
    </xf>
    <xf numFmtId="4" fontId="55" fillId="0" borderId="1" xfId="0" applyNumberFormat="1" applyFont="1" applyBorder="1" applyAlignment="1">
      <alignment horizontal="center"/>
    </xf>
    <xf numFmtId="4" fontId="55" fillId="0" borderId="11" xfId="0" applyNumberFormat="1" applyFont="1" applyBorder="1" applyAlignment="1">
      <alignment horizontal="center"/>
    </xf>
    <xf numFmtId="0" fontId="53" fillId="0" borderId="2" xfId="0" applyFont="1" applyBorder="1" applyAlignment="1">
      <alignment horizontal="center"/>
    </xf>
    <xf numFmtId="0" fontId="57" fillId="0" borderId="1" xfId="0" applyFont="1" applyBorder="1"/>
    <xf numFmtId="164" fontId="53" fillId="0" borderId="12" xfId="0" applyNumberFormat="1" applyFont="1" applyBorder="1" applyAlignment="1">
      <alignment horizontal="center" vertical="center"/>
    </xf>
    <xf numFmtId="0" fontId="53" fillId="0" borderId="1" xfId="0" applyFont="1" applyBorder="1" applyAlignment="1">
      <alignment horizontal="center" vertical="center"/>
    </xf>
    <xf numFmtId="0" fontId="53" fillId="0" borderId="2" xfId="0" applyFont="1" applyBorder="1" applyAlignment="1">
      <alignment horizontal="center" vertical="center"/>
    </xf>
    <xf numFmtId="0" fontId="53" fillId="0" borderId="20" xfId="0" applyFont="1" applyBorder="1" applyAlignment="1">
      <alignment horizontal="center" vertical="center"/>
    </xf>
    <xf numFmtId="0" fontId="53" fillId="0" borderId="3" xfId="0" applyFont="1" applyBorder="1" applyAlignment="1">
      <alignment horizontal="center" vertical="center"/>
    </xf>
    <xf numFmtId="4" fontId="53" fillId="0" borderId="1" xfId="0" applyNumberFormat="1" applyFont="1" applyBorder="1" applyAlignment="1">
      <alignment horizontal="center" vertical="center"/>
    </xf>
    <xf numFmtId="4" fontId="53" fillId="0" borderId="5" xfId="0" applyNumberFormat="1" applyFont="1" applyBorder="1" applyAlignment="1">
      <alignment horizontal="center" vertical="center"/>
    </xf>
    <xf numFmtId="4" fontId="54" fillId="0" borderId="3" xfId="0" applyNumberFormat="1" applyFont="1" applyBorder="1" applyAlignment="1">
      <alignment horizontal="center" vertical="center" wrapText="1"/>
    </xf>
    <xf numFmtId="4" fontId="53" fillId="0" borderId="12" xfId="0" applyNumberFormat="1" applyFont="1" applyBorder="1" applyAlignment="1">
      <alignment horizontal="center" vertical="center"/>
    </xf>
    <xf numFmtId="4" fontId="55" fillId="0" borderId="1" xfId="0" applyNumberFormat="1" applyFont="1" applyBorder="1" applyAlignment="1">
      <alignment horizontal="center" vertical="center"/>
    </xf>
    <xf numFmtId="4" fontId="55" fillId="0" borderId="11" xfId="0" applyNumberFormat="1" applyFont="1" applyBorder="1" applyAlignment="1">
      <alignment horizontal="center" vertical="center"/>
    </xf>
    <xf numFmtId="2" fontId="59" fillId="0" borderId="1" xfId="0" applyNumberFormat="1" applyFont="1" applyBorder="1" applyAlignment="1">
      <alignment horizontal="center" vertical="center"/>
    </xf>
    <xf numFmtId="165" fontId="59" fillId="0" borderId="11" xfId="0" applyNumberFormat="1" applyFont="1" applyBorder="1" applyAlignment="1">
      <alignment horizontal="center" vertical="center"/>
    </xf>
    <xf numFmtId="0" fontId="57" fillId="0" borderId="1" xfId="0" applyFont="1" applyBorder="1" applyAlignment="1">
      <alignment vertical="center"/>
    </xf>
    <xf numFmtId="164" fontId="60" fillId="0" borderId="7" xfId="0" applyNumberFormat="1" applyFont="1" applyBorder="1" applyAlignment="1">
      <alignment horizontal="center" vertical="top"/>
    </xf>
    <xf numFmtId="0" fontId="60" fillId="0" borderId="8" xfId="0" applyFont="1" applyBorder="1" applyAlignment="1">
      <alignment horizontal="center" vertical="top"/>
    </xf>
    <xf numFmtId="0" fontId="60" fillId="0" borderId="9" xfId="0" applyFont="1" applyBorder="1" applyAlignment="1">
      <alignment horizontal="center" vertical="top"/>
    </xf>
    <xf numFmtId="0" fontId="60" fillId="0" borderId="23" xfId="0" applyFont="1" applyBorder="1" applyAlignment="1">
      <alignment horizontal="center"/>
    </xf>
    <xf numFmtId="4" fontId="57" fillId="0" borderId="8" xfId="0" applyNumberFormat="1" applyFont="1" applyBorder="1" applyAlignment="1">
      <alignment horizontal="center"/>
    </xf>
    <xf numFmtId="4" fontId="57" fillId="0" borderId="6" xfId="0" applyNumberFormat="1" applyFont="1" applyBorder="1" applyAlignment="1">
      <alignment horizontal="center"/>
    </xf>
    <xf numFmtId="4" fontId="57" fillId="0" borderId="4" xfId="0" applyNumberFormat="1" applyFont="1" applyBorder="1" applyAlignment="1">
      <alignment horizontal="center"/>
    </xf>
    <xf numFmtId="0" fontId="60" fillId="0" borderId="8" xfId="0" applyFont="1" applyBorder="1" applyAlignment="1">
      <alignment horizontal="center"/>
    </xf>
    <xf numFmtId="4" fontId="60" fillId="0" borderId="25" xfId="0" applyNumberFormat="1" applyFont="1" applyBorder="1" applyAlignment="1">
      <alignment horizontal="center" vertical="top"/>
    </xf>
    <xf numFmtId="4" fontId="60" fillId="0" borderId="8" xfId="0" applyNumberFormat="1" applyFont="1" applyBorder="1" applyAlignment="1">
      <alignment horizontal="center" vertical="top"/>
    </xf>
    <xf numFmtId="4" fontId="60" fillId="0" borderId="7" xfId="0" applyNumberFormat="1" applyFont="1" applyBorder="1" applyAlignment="1">
      <alignment horizontal="center"/>
    </xf>
    <xf numFmtId="4" fontId="60" fillId="0" borderId="8" xfId="0" applyNumberFormat="1" applyFont="1" applyBorder="1" applyAlignment="1">
      <alignment horizontal="center"/>
    </xf>
    <xf numFmtId="4" fontId="51" fillId="0" borderId="8" xfId="0" applyNumberFormat="1" applyFont="1" applyBorder="1" applyAlignment="1">
      <alignment horizontal="center"/>
    </xf>
    <xf numFmtId="4" fontId="51" fillId="0" borderId="6" xfId="0" applyNumberFormat="1" applyFont="1" applyBorder="1" applyAlignment="1">
      <alignment horizontal="center"/>
    </xf>
    <xf numFmtId="2" fontId="57" fillId="0" borderId="8" xfId="0" applyNumberFormat="1" applyFont="1" applyBorder="1" applyAlignment="1">
      <alignment horizontal="center"/>
    </xf>
    <xf numFmtId="0" fontId="60" fillId="0" borderId="6" xfId="0" applyFont="1" applyBorder="1" applyAlignment="1">
      <alignment horizontal="center"/>
    </xf>
    <xf numFmtId="0" fontId="60" fillId="0" borderId="9" xfId="0" applyFont="1" applyBorder="1" applyAlignment="1">
      <alignment horizontal="center"/>
    </xf>
    <xf numFmtId="14" fontId="57" fillId="8" borderId="12" xfId="0" applyNumberFormat="1" applyFont="1" applyFill="1" applyBorder="1" applyAlignment="1">
      <alignment horizontal="center"/>
    </xf>
    <xf numFmtId="0" fontId="57" fillId="8" borderId="1" xfId="0" applyFont="1" applyFill="1" applyBorder="1" applyAlignment="1">
      <alignment horizontal="center"/>
    </xf>
    <xf numFmtId="0" fontId="57" fillId="8" borderId="2" xfId="0" applyFont="1" applyFill="1" applyBorder="1" applyAlignment="1">
      <alignment horizontal="center"/>
    </xf>
    <xf numFmtId="0" fontId="57" fillId="8" borderId="20" xfId="0" applyFont="1" applyFill="1" applyBorder="1" applyAlignment="1">
      <alignment horizontal="center"/>
    </xf>
    <xf numFmtId="0" fontId="57" fillId="8" borderId="3" xfId="0" applyFont="1" applyFill="1" applyBorder="1" applyAlignment="1">
      <alignment horizontal="center"/>
    </xf>
    <xf numFmtId="4" fontId="57" fillId="8" borderId="1" xfId="0" applyNumberFormat="1" applyFont="1" applyFill="1" applyBorder="1" applyAlignment="1">
      <alignment horizontal="center"/>
    </xf>
    <xf numFmtId="4" fontId="57" fillId="8" borderId="5" xfId="0" applyNumberFormat="1" applyFont="1" applyFill="1" applyBorder="1" applyAlignment="1">
      <alignment horizontal="center"/>
    </xf>
    <xf numFmtId="4" fontId="57" fillId="8" borderId="3" xfId="0" applyNumberFormat="1" applyFont="1" applyFill="1" applyBorder="1" applyAlignment="1">
      <alignment horizontal="center"/>
    </xf>
    <xf numFmtId="2" fontId="57" fillId="8" borderId="12" xfId="0" applyNumberFormat="1" applyFont="1" applyFill="1" applyBorder="1" applyAlignment="1">
      <alignment horizontal="center"/>
    </xf>
    <xf numFmtId="2" fontId="57" fillId="8" borderId="1" xfId="0" applyNumberFormat="1" applyFont="1" applyFill="1" applyBorder="1" applyAlignment="1">
      <alignment horizontal="center"/>
    </xf>
    <xf numFmtId="2" fontId="57" fillId="8" borderId="1" xfId="0" applyNumberFormat="1" applyFont="1" applyFill="1" applyBorder="1"/>
    <xf numFmtId="4" fontId="57" fillId="8" borderId="12" xfId="0" applyNumberFormat="1" applyFont="1" applyFill="1" applyBorder="1" applyAlignment="1">
      <alignment horizontal="center"/>
    </xf>
    <xf numFmtId="0" fontId="60" fillId="8" borderId="11" xfId="0" applyFont="1" applyFill="1" applyBorder="1"/>
    <xf numFmtId="4" fontId="57" fillId="8" borderId="2" xfId="0" applyNumberFormat="1" applyFont="1" applyFill="1" applyBorder="1" applyAlignment="1">
      <alignment horizontal="center"/>
    </xf>
    <xf numFmtId="14" fontId="60" fillId="8" borderId="12" xfId="0" applyNumberFormat="1" applyFont="1" applyFill="1" applyBorder="1" applyAlignment="1">
      <alignment horizontal="center"/>
    </xf>
    <xf numFmtId="0" fontId="60" fillId="8" borderId="1" xfId="0" applyFont="1" applyFill="1" applyBorder="1" applyAlignment="1">
      <alignment horizontal="center"/>
    </xf>
    <xf numFmtId="0" fontId="60" fillId="8" borderId="2" xfId="0" applyFont="1" applyFill="1" applyBorder="1" applyAlignment="1">
      <alignment horizontal="center"/>
    </xf>
    <xf numFmtId="0" fontId="60" fillId="8" borderId="20" xfId="0" applyFont="1" applyFill="1" applyBorder="1" applyAlignment="1">
      <alignment horizontal="center"/>
    </xf>
    <xf numFmtId="2" fontId="60" fillId="8" borderId="3" xfId="0" applyNumberFormat="1" applyFont="1" applyFill="1" applyBorder="1" applyAlignment="1">
      <alignment horizontal="center"/>
    </xf>
    <xf numFmtId="2" fontId="60" fillId="8" borderId="1" xfId="0" applyNumberFormat="1" applyFont="1" applyFill="1" applyBorder="1" applyAlignment="1">
      <alignment horizontal="center"/>
    </xf>
    <xf numFmtId="0" fontId="57" fillId="8" borderId="5" xfId="0" applyFont="1" applyFill="1" applyBorder="1" applyAlignment="1">
      <alignment horizontal="center"/>
    </xf>
    <xf numFmtId="2" fontId="60" fillId="8" borderId="12" xfId="0" applyNumberFormat="1" applyFont="1" applyFill="1" applyBorder="1" applyAlignment="1">
      <alignment horizontal="center"/>
    </xf>
    <xf numFmtId="0" fontId="60" fillId="8" borderId="12" xfId="0" applyFont="1" applyFill="1" applyBorder="1"/>
    <xf numFmtId="0" fontId="60" fillId="8" borderId="1" xfId="0" applyFont="1" applyFill="1" applyBorder="1"/>
    <xf numFmtId="0" fontId="60" fillId="8" borderId="2" xfId="0" applyFont="1" applyFill="1" applyBorder="1"/>
    <xf numFmtId="2" fontId="57" fillId="8" borderId="5" xfId="0" applyNumberFormat="1" applyFont="1" applyFill="1" applyBorder="1" applyAlignment="1">
      <alignment horizontal="center"/>
    </xf>
    <xf numFmtId="4" fontId="60" fillId="8" borderId="1" xfId="0" applyNumberFormat="1" applyFont="1" applyFill="1" applyBorder="1" applyAlignment="1">
      <alignment horizontal="center"/>
    </xf>
    <xf numFmtId="0" fontId="57" fillId="0" borderId="12" xfId="0" applyFont="1" applyFill="1" applyBorder="1"/>
    <xf numFmtId="0" fontId="57" fillId="0" borderId="1" xfId="0" applyFont="1" applyFill="1" applyBorder="1"/>
    <xf numFmtId="0" fontId="57" fillId="0" borderId="2" xfId="0" applyFont="1" applyFill="1" applyBorder="1"/>
    <xf numFmtId="0" fontId="57" fillId="0" borderId="20" xfId="0" applyFont="1" applyFill="1" applyBorder="1"/>
    <xf numFmtId="0" fontId="57" fillId="0" borderId="3" xfId="0" applyFont="1" applyFill="1" applyBorder="1"/>
    <xf numFmtId="2" fontId="60" fillId="0" borderId="5" xfId="0" applyNumberFormat="1" applyFont="1" applyFill="1" applyBorder="1" applyAlignment="1">
      <alignment horizontal="center"/>
    </xf>
    <xf numFmtId="2" fontId="60" fillId="0" borderId="1" xfId="0" applyNumberFormat="1" applyFont="1" applyFill="1" applyBorder="1" applyAlignment="1">
      <alignment horizontal="center"/>
    </xf>
    <xf numFmtId="0" fontId="60" fillId="0" borderId="1" xfId="0" applyFont="1" applyFill="1" applyBorder="1" applyAlignment="1">
      <alignment horizontal="center"/>
    </xf>
    <xf numFmtId="0" fontId="60" fillId="0" borderId="3" xfId="0" applyFont="1" applyFill="1" applyBorder="1" applyAlignment="1">
      <alignment horizontal="center"/>
    </xf>
    <xf numFmtId="2" fontId="60" fillId="0" borderId="12" xfId="0" applyNumberFormat="1" applyFont="1" applyFill="1" applyBorder="1" applyAlignment="1">
      <alignment horizontal="center"/>
    </xf>
    <xf numFmtId="0" fontId="60" fillId="0" borderId="12" xfId="0" applyFont="1" applyFill="1" applyBorder="1"/>
    <xf numFmtId="0" fontId="60" fillId="0" borderId="1" xfId="0" applyFont="1" applyFill="1" applyBorder="1"/>
    <xf numFmtId="0" fontId="60" fillId="0" borderId="11" xfId="0" applyFont="1" applyFill="1" applyBorder="1"/>
    <xf numFmtId="0" fontId="60" fillId="0" borderId="2" xfId="0" applyFont="1" applyFill="1" applyBorder="1"/>
    <xf numFmtId="14" fontId="51" fillId="9" borderId="12" xfId="0" applyNumberFormat="1" applyFont="1" applyFill="1" applyBorder="1" applyAlignment="1">
      <alignment horizontal="center"/>
    </xf>
    <xf numFmtId="0" fontId="51" fillId="9" borderId="1" xfId="0" applyFont="1" applyFill="1" applyBorder="1" applyAlignment="1">
      <alignment horizontal="center"/>
    </xf>
    <xf numFmtId="0" fontId="51" fillId="9" borderId="2" xfId="0" applyFont="1" applyFill="1" applyBorder="1" applyAlignment="1">
      <alignment horizontal="center"/>
    </xf>
    <xf numFmtId="0" fontId="51" fillId="9" borderId="20" xfId="0" applyFont="1" applyFill="1" applyBorder="1" applyAlignment="1">
      <alignment horizontal="center"/>
    </xf>
    <xf numFmtId="0" fontId="51" fillId="9" borderId="3" xfId="0" applyFont="1" applyFill="1" applyBorder="1" applyAlignment="1">
      <alignment horizontal="center"/>
    </xf>
    <xf numFmtId="4" fontId="51" fillId="9" borderId="1" xfId="0" applyNumberFormat="1" applyFont="1" applyFill="1" applyBorder="1" applyAlignment="1">
      <alignment horizontal="center"/>
    </xf>
    <xf numFmtId="4" fontId="51" fillId="9" borderId="5" xfId="0" applyNumberFormat="1" applyFont="1" applyFill="1" applyBorder="1" applyAlignment="1">
      <alignment horizontal="center"/>
    </xf>
    <xf numFmtId="4" fontId="51" fillId="9" borderId="3" xfId="0" applyNumberFormat="1" applyFont="1" applyFill="1" applyBorder="1" applyAlignment="1">
      <alignment horizontal="center"/>
    </xf>
    <xf numFmtId="2" fontId="51" fillId="9" borderId="12" xfId="0" applyNumberFormat="1" applyFont="1" applyFill="1" applyBorder="1" applyAlignment="1">
      <alignment horizontal="center"/>
    </xf>
    <xf numFmtId="2" fontId="51" fillId="9" borderId="1" xfId="0" applyNumberFormat="1" applyFont="1" applyFill="1" applyBorder="1" applyAlignment="1">
      <alignment horizontal="center"/>
    </xf>
    <xf numFmtId="2" fontId="51" fillId="9" borderId="1" xfId="0" applyNumberFormat="1" applyFont="1" applyFill="1" applyBorder="1"/>
    <xf numFmtId="4" fontId="51" fillId="9" borderId="12" xfId="0" applyNumberFormat="1" applyFont="1" applyFill="1" applyBorder="1" applyAlignment="1">
      <alignment horizontal="center"/>
    </xf>
    <xf numFmtId="0" fontId="60" fillId="9" borderId="11" xfId="0" applyFont="1" applyFill="1" applyBorder="1"/>
    <xf numFmtId="4" fontId="51" fillId="9" borderId="2" xfId="0" applyNumberFormat="1" applyFont="1" applyFill="1" applyBorder="1" applyAlignment="1">
      <alignment horizontal="center"/>
    </xf>
    <xf numFmtId="14" fontId="60" fillId="9" borderId="12" xfId="0" applyNumberFormat="1" applyFont="1" applyFill="1" applyBorder="1" applyAlignment="1">
      <alignment horizontal="center"/>
    </xf>
    <xf numFmtId="0" fontId="60" fillId="9" borderId="1" xfId="0" applyFont="1" applyFill="1" applyBorder="1" applyAlignment="1">
      <alignment horizontal="center"/>
    </xf>
    <xf numFmtId="0" fontId="60" fillId="9" borderId="2" xfId="0" applyFont="1" applyFill="1" applyBorder="1" applyAlignment="1">
      <alignment horizontal="center"/>
    </xf>
    <xf numFmtId="0" fontId="60" fillId="9" borderId="20" xfId="0" applyFont="1" applyFill="1" applyBorder="1" applyAlignment="1">
      <alignment horizontal="center"/>
    </xf>
    <xf numFmtId="2" fontId="60" fillId="9" borderId="1" xfId="0" applyNumberFormat="1" applyFont="1" applyFill="1" applyBorder="1" applyAlignment="1">
      <alignment horizontal="center"/>
    </xf>
    <xf numFmtId="14" fontId="51" fillId="0" borderId="12" xfId="0" applyNumberFormat="1" applyFont="1" applyFill="1" applyBorder="1" applyAlignment="1">
      <alignment horizontal="center"/>
    </xf>
    <xf numFmtId="0" fontId="51" fillId="0" borderId="1" xfId="0" applyFont="1" applyFill="1" applyBorder="1" applyAlignment="1">
      <alignment horizontal="center"/>
    </xf>
    <xf numFmtId="0" fontId="51" fillId="0" borderId="2" xfId="0" applyFont="1" applyFill="1" applyBorder="1" applyAlignment="1">
      <alignment horizontal="center"/>
    </xf>
    <xf numFmtId="0" fontId="51" fillId="0" borderId="20" xfId="0" applyFont="1" applyFill="1" applyBorder="1" applyAlignment="1">
      <alignment horizontal="center"/>
    </xf>
    <xf numFmtId="4" fontId="51" fillId="0" borderId="1" xfId="0" applyNumberFormat="1" applyFont="1" applyFill="1" applyBorder="1" applyAlignment="1">
      <alignment horizontal="center"/>
    </xf>
    <xf numFmtId="4" fontId="51" fillId="0" borderId="5" xfId="0" applyNumberFormat="1" applyFont="1" applyFill="1" applyBorder="1" applyAlignment="1">
      <alignment horizontal="center"/>
    </xf>
    <xf numFmtId="4" fontId="51" fillId="0" borderId="3" xfId="0" applyNumberFormat="1" applyFont="1" applyFill="1" applyBorder="1" applyAlignment="1">
      <alignment horizontal="center"/>
    </xf>
    <xf numFmtId="4" fontId="51" fillId="0" borderId="12" xfId="0" applyNumberFormat="1" applyFont="1" applyFill="1" applyBorder="1" applyAlignment="1">
      <alignment horizontal="center"/>
    </xf>
    <xf numFmtId="2" fontId="51" fillId="0" borderId="1" xfId="0" applyNumberFormat="1" applyFont="1" applyFill="1" applyBorder="1" applyAlignment="1">
      <alignment horizontal="center"/>
    </xf>
    <xf numFmtId="2" fontId="51" fillId="0" borderId="1" xfId="0" applyNumberFormat="1" applyFont="1" applyFill="1" applyBorder="1"/>
    <xf numFmtId="4" fontId="51" fillId="0" borderId="2" xfId="0" applyNumberFormat="1" applyFont="1" applyFill="1" applyBorder="1" applyAlignment="1">
      <alignment horizontal="center"/>
    </xf>
    <xf numFmtId="14" fontId="51" fillId="15" borderId="1" xfId="0" applyNumberFormat="1" applyFont="1" applyFill="1" applyBorder="1" applyAlignment="1">
      <alignment horizontal="center"/>
    </xf>
    <xf numFmtId="0" fontId="51" fillId="15" borderId="1" xfId="0" applyFont="1" applyFill="1" applyBorder="1" applyAlignment="1">
      <alignment horizontal="center"/>
    </xf>
    <xf numFmtId="0" fontId="51" fillId="15" borderId="2" xfId="0" applyFont="1" applyFill="1" applyBorder="1" applyAlignment="1">
      <alignment horizontal="center"/>
    </xf>
    <xf numFmtId="0" fontId="51" fillId="15" borderId="20" xfId="0" applyFont="1" applyFill="1" applyBorder="1" applyAlignment="1">
      <alignment horizontal="center"/>
    </xf>
    <xf numFmtId="4" fontId="51" fillId="15" borderId="1" xfId="0" applyNumberFormat="1" applyFont="1" applyFill="1" applyBorder="1" applyAlignment="1">
      <alignment horizontal="center"/>
    </xf>
    <xf numFmtId="4" fontId="51" fillId="15" borderId="11" xfId="0" applyNumberFormat="1" applyFont="1" applyFill="1" applyBorder="1" applyAlignment="1">
      <alignment horizontal="center"/>
    </xf>
    <xf numFmtId="4" fontId="51" fillId="15" borderId="5" xfId="0" applyNumberFormat="1" applyFont="1" applyFill="1" applyBorder="1" applyAlignment="1">
      <alignment horizontal="center"/>
    </xf>
    <xf numFmtId="4" fontId="51" fillId="15" borderId="2" xfId="0" applyNumberFormat="1" applyFont="1" applyFill="1" applyBorder="1" applyAlignment="1">
      <alignment horizontal="center"/>
    </xf>
    <xf numFmtId="2" fontId="51" fillId="15" borderId="1" xfId="0" applyNumberFormat="1" applyFont="1" applyFill="1" applyBorder="1" applyAlignment="1">
      <alignment horizontal="center"/>
    </xf>
    <xf numFmtId="2" fontId="51" fillId="15" borderId="11" xfId="0" applyNumberFormat="1" applyFont="1" applyFill="1" applyBorder="1"/>
    <xf numFmtId="0" fontId="60" fillId="15" borderId="11" xfId="0" applyFont="1" applyFill="1" applyBorder="1"/>
    <xf numFmtId="4" fontId="51" fillId="15" borderId="19" xfId="0" applyNumberFormat="1" applyFont="1" applyFill="1" applyBorder="1" applyAlignment="1">
      <alignment horizontal="center"/>
    </xf>
    <xf numFmtId="14" fontId="57" fillId="15" borderId="1" xfId="0" applyNumberFormat="1" applyFont="1" applyFill="1" applyBorder="1" applyAlignment="1">
      <alignment horizontal="center"/>
    </xf>
    <xf numFmtId="0" fontId="57" fillId="15" borderId="1" xfId="0" applyFont="1" applyFill="1" applyBorder="1" applyAlignment="1">
      <alignment horizontal="center"/>
    </xf>
    <xf numFmtId="0" fontId="57" fillId="15" borderId="2" xfId="0" applyFont="1" applyFill="1" applyBorder="1" applyAlignment="1">
      <alignment horizontal="center"/>
    </xf>
    <xf numFmtId="0" fontId="57" fillId="15" borderId="20" xfId="0" applyFont="1" applyFill="1" applyBorder="1" applyAlignment="1">
      <alignment horizontal="center"/>
    </xf>
    <xf numFmtId="0" fontId="57" fillId="15" borderId="11" xfId="0" applyFont="1" applyFill="1" applyBorder="1" applyAlignment="1">
      <alignment horizontal="center"/>
    </xf>
    <xf numFmtId="0" fontId="57" fillId="15" borderId="5" xfId="0" applyFont="1" applyFill="1" applyBorder="1" applyAlignment="1">
      <alignment horizontal="center"/>
    </xf>
    <xf numFmtId="4" fontId="57" fillId="15" borderId="2" xfId="0" applyNumberFormat="1" applyFont="1" applyFill="1" applyBorder="1" applyAlignment="1">
      <alignment horizontal="center"/>
    </xf>
    <xf numFmtId="0" fontId="57" fillId="15" borderId="1" xfId="0" applyFont="1" applyFill="1" applyBorder="1"/>
    <xf numFmtId="0" fontId="57" fillId="15" borderId="11" xfId="0" applyFont="1" applyFill="1" applyBorder="1"/>
    <xf numFmtId="0" fontId="57" fillId="15" borderId="19" xfId="0" applyFont="1" applyFill="1" applyBorder="1"/>
    <xf numFmtId="14" fontId="60" fillId="15" borderId="12" xfId="0" applyNumberFormat="1" applyFont="1" applyFill="1" applyBorder="1" applyAlignment="1">
      <alignment horizontal="center"/>
    </xf>
    <xf numFmtId="0" fontId="60" fillId="15" borderId="1" xfId="0" applyFont="1" applyFill="1" applyBorder="1" applyAlignment="1">
      <alignment horizontal="center"/>
    </xf>
    <xf numFmtId="0" fontId="60" fillId="15" borderId="2" xfId="0" applyFont="1" applyFill="1" applyBorder="1" applyAlignment="1">
      <alignment horizontal="center"/>
    </xf>
    <xf numFmtId="0" fontId="60" fillId="15" borderId="20" xfId="0" applyFont="1" applyFill="1" applyBorder="1" applyAlignment="1">
      <alignment horizontal="center"/>
    </xf>
    <xf numFmtId="2" fontId="60" fillId="15" borderId="1" xfId="0" applyNumberFormat="1" applyFont="1" applyFill="1" applyBorder="1" applyAlignment="1">
      <alignment horizontal="center"/>
    </xf>
    <xf numFmtId="2" fontId="60" fillId="15" borderId="11" xfId="0" applyNumberFormat="1" applyFont="1" applyFill="1" applyBorder="1" applyAlignment="1">
      <alignment horizontal="center"/>
    </xf>
    <xf numFmtId="0" fontId="60" fillId="16" borderId="5" xfId="0" applyFont="1" applyFill="1" applyBorder="1" applyAlignment="1">
      <alignment horizontal="center"/>
    </xf>
    <xf numFmtId="0" fontId="60" fillId="16" borderId="1" xfId="0" applyFont="1" applyFill="1" applyBorder="1" applyAlignment="1">
      <alignment horizontal="center"/>
    </xf>
    <xf numFmtId="2" fontId="60" fillId="16" borderId="1" xfId="0" applyNumberFormat="1" applyFont="1" applyFill="1" applyBorder="1" applyAlignment="1">
      <alignment horizontal="center"/>
    </xf>
    <xf numFmtId="2" fontId="60" fillId="16" borderId="2" xfId="0" applyNumberFormat="1" applyFont="1" applyFill="1" applyBorder="1" applyAlignment="1">
      <alignment horizontal="center"/>
    </xf>
    <xf numFmtId="0" fontId="60" fillId="16" borderId="11" xfId="0" applyFont="1" applyFill="1" applyBorder="1" applyAlignment="1">
      <alignment horizontal="center"/>
    </xf>
    <xf numFmtId="2" fontId="60" fillId="16" borderId="11" xfId="0" applyNumberFormat="1" applyFont="1" applyFill="1" applyBorder="1" applyAlignment="1">
      <alignment horizontal="center"/>
    </xf>
    <xf numFmtId="0" fontId="60" fillId="16" borderId="1" xfId="0" applyFont="1" applyFill="1" applyBorder="1"/>
    <xf numFmtId="0" fontId="60" fillId="16" borderId="11" xfId="0" applyFont="1" applyFill="1" applyBorder="1"/>
    <xf numFmtId="0" fontId="60" fillId="16" borderId="2" xfId="0" applyFont="1" applyFill="1" applyBorder="1"/>
    <xf numFmtId="14" fontId="60" fillId="15" borderId="1" xfId="0" applyNumberFormat="1" applyFont="1" applyFill="1" applyBorder="1" applyAlignment="1">
      <alignment horizontal="center"/>
    </xf>
    <xf numFmtId="0" fontId="57" fillId="0" borderId="2" xfId="0" applyFont="1" applyBorder="1"/>
    <xf numFmtId="0" fontId="57" fillId="0" borderId="11" xfId="0" applyFont="1" applyBorder="1"/>
    <xf numFmtId="0" fontId="57" fillId="0" borderId="5" xfId="0" applyFont="1" applyBorder="1"/>
    <xf numFmtId="0" fontId="57" fillId="0" borderId="12" xfId="0" applyFont="1" applyBorder="1"/>
    <xf numFmtId="0" fontId="60" fillId="0" borderId="1" xfId="0" applyFont="1" applyBorder="1" applyAlignment="1">
      <alignment horizontal="center"/>
    </xf>
    <xf numFmtId="2" fontId="60" fillId="0" borderId="1" xfId="0" applyNumberFormat="1" applyFont="1" applyBorder="1" applyAlignment="1">
      <alignment horizontal="center"/>
    </xf>
    <xf numFmtId="0" fontId="60" fillId="0" borderId="1" xfId="0" applyFont="1" applyBorder="1"/>
    <xf numFmtId="4" fontId="59" fillId="4" borderId="14" xfId="0" applyNumberFormat="1" applyFont="1" applyFill="1" applyBorder="1" applyAlignment="1">
      <alignment horizontal="center"/>
    </xf>
    <xf numFmtId="0" fontId="59" fillId="4" borderId="14" xfId="0" applyFont="1" applyFill="1" applyBorder="1"/>
    <xf numFmtId="4" fontId="59" fillId="4" borderId="17" xfId="0" applyNumberFormat="1" applyFont="1" applyFill="1" applyBorder="1" applyAlignment="1">
      <alignment horizontal="center"/>
    </xf>
    <xf numFmtId="0" fontId="53" fillId="2" borderId="10" xfId="0" applyFont="1" applyFill="1" applyBorder="1"/>
    <xf numFmtId="164" fontId="53" fillId="2" borderId="10" xfId="0" applyNumberFormat="1" applyFont="1" applyFill="1" applyBorder="1"/>
    <xf numFmtId="0" fontId="53" fillId="2" borderId="10" xfId="0" applyFont="1" applyFill="1" applyBorder="1" applyAlignment="1">
      <alignment horizontal="center"/>
    </xf>
    <xf numFmtId="164" fontId="59" fillId="4" borderId="10" xfId="0" applyNumberFormat="1" applyFont="1" applyFill="1" applyBorder="1"/>
    <xf numFmtId="14" fontId="53" fillId="2" borderId="28" xfId="0" applyNumberFormat="1" applyFont="1" applyFill="1" applyBorder="1"/>
    <xf numFmtId="0" fontId="60" fillId="2" borderId="12" xfId="0" applyFont="1" applyFill="1" applyBorder="1"/>
    <xf numFmtId="0" fontId="60" fillId="2" borderId="2" xfId="0" applyFont="1" applyFill="1" applyBorder="1" applyAlignment="1">
      <alignment horizontal="right"/>
    </xf>
    <xf numFmtId="2" fontId="60" fillId="2" borderId="1" xfId="0" applyNumberFormat="1" applyFont="1" applyFill="1" applyBorder="1"/>
    <xf numFmtId="0" fontId="60" fillId="2" borderId="1" xfId="0" applyFont="1" applyFill="1" applyBorder="1"/>
    <xf numFmtId="0" fontId="57" fillId="4" borderId="1" xfId="0" applyFont="1" applyFill="1" applyBorder="1"/>
    <xf numFmtId="0" fontId="60" fillId="2" borderId="11" xfId="0" applyFont="1" applyFill="1" applyBorder="1"/>
    <xf numFmtId="0" fontId="50" fillId="0" borderId="1" xfId="0" applyFont="1" applyFill="1" applyBorder="1" applyAlignment="1">
      <alignment horizontal="center"/>
    </xf>
    <xf numFmtId="0" fontId="50" fillId="0" borderId="1" xfId="0" applyFont="1" applyFill="1" applyBorder="1"/>
    <xf numFmtId="164" fontId="52" fillId="0" borderId="15" xfId="0" applyNumberFormat="1" applyFont="1" applyBorder="1" applyAlignment="1">
      <alignment horizontal="center" vertical="top"/>
    </xf>
    <xf numFmtId="0" fontId="53" fillId="0" borderId="14" xfId="0" applyFont="1" applyBorder="1" applyAlignment="1">
      <alignment horizontal="center" vertical="top"/>
    </xf>
    <xf numFmtId="0" fontId="53" fillId="0" borderId="13" xfId="0" applyFont="1" applyBorder="1" applyAlignment="1">
      <alignment horizontal="center" vertical="top"/>
    </xf>
    <xf numFmtId="0" fontId="60" fillId="0" borderId="22" xfId="0" applyFont="1" applyBorder="1" applyAlignment="1">
      <alignment horizontal="center"/>
    </xf>
    <xf numFmtId="0" fontId="60" fillId="0" borderId="24" xfId="0" applyFont="1" applyBorder="1" applyAlignment="1">
      <alignment horizontal="center"/>
    </xf>
    <xf numFmtId="0" fontId="60" fillId="0" borderId="14" xfId="0" applyFont="1" applyBorder="1" applyAlignment="1">
      <alignment horizontal="center"/>
    </xf>
    <xf numFmtId="4" fontId="53" fillId="0" borderId="14" xfId="0" applyNumberFormat="1" applyFont="1" applyBorder="1" applyAlignment="1">
      <alignment horizontal="center" vertical="top"/>
    </xf>
    <xf numFmtId="4" fontId="53" fillId="0" borderId="16" xfId="0" applyNumberFormat="1" applyFont="1" applyBorder="1" applyAlignment="1">
      <alignment horizontal="center" vertical="top"/>
    </xf>
    <xf numFmtId="4" fontId="54" fillId="0" borderId="14" xfId="0" applyNumberFormat="1" applyFont="1" applyBorder="1" applyAlignment="1">
      <alignment horizontal="center"/>
    </xf>
    <xf numFmtId="0" fontId="57" fillId="0" borderId="3" xfId="0" applyFont="1" applyBorder="1"/>
    <xf numFmtId="0" fontId="59" fillId="0" borderId="1" xfId="0" applyFont="1" applyBorder="1" applyAlignment="1">
      <alignment horizontal="center"/>
    </xf>
    <xf numFmtId="4" fontId="53" fillId="0" borderId="15" xfId="0" applyNumberFormat="1" applyFont="1" applyBorder="1" applyAlignment="1">
      <alignment horizontal="center" vertical="top"/>
    </xf>
    <xf numFmtId="4" fontId="60" fillId="0" borderId="14" xfId="0" applyNumberFormat="1" applyFont="1" applyBorder="1" applyAlignment="1">
      <alignment horizontal="center"/>
    </xf>
    <xf numFmtId="4" fontId="53" fillId="0" borderId="17" xfId="0" applyNumberFormat="1" applyFont="1" applyBorder="1" applyAlignment="1">
      <alignment horizontal="center"/>
    </xf>
    <xf numFmtId="0" fontId="60" fillId="0" borderId="13" xfId="0" applyFont="1" applyBorder="1" applyAlignment="1">
      <alignment horizontal="center"/>
    </xf>
    <xf numFmtId="0" fontId="60" fillId="0" borderId="20" xfId="0" applyFont="1" applyBorder="1" applyAlignment="1">
      <alignment horizontal="center"/>
    </xf>
    <xf numFmtId="4" fontId="53" fillId="0" borderId="1" xfId="0" applyNumberFormat="1" applyFont="1" applyBorder="1" applyAlignment="1">
      <alignment horizontal="center" vertical="top"/>
    </xf>
    <xf numFmtId="4" fontId="53" fillId="0" borderId="5" xfId="0" applyNumberFormat="1" applyFont="1" applyBorder="1" applyAlignment="1">
      <alignment horizontal="center" vertical="top"/>
    </xf>
    <xf numFmtId="4" fontId="54" fillId="0" borderId="3" xfId="0" applyNumberFormat="1" applyFont="1" applyBorder="1" applyAlignment="1">
      <alignment horizontal="center" vertical="top"/>
    </xf>
    <xf numFmtId="4" fontId="54" fillId="0" borderId="1" xfId="0" applyNumberFormat="1" applyFont="1" applyBorder="1" applyAlignment="1">
      <alignment horizontal="center" vertical="top"/>
    </xf>
    <xf numFmtId="0" fontId="60" fillId="0" borderId="2" xfId="0" applyFont="1" applyBorder="1" applyAlignment="1">
      <alignment horizontal="center"/>
    </xf>
    <xf numFmtId="4" fontId="54" fillId="0" borderId="20" xfId="0" applyNumberFormat="1" applyFont="1" applyBorder="1" applyAlignment="1">
      <alignment horizontal="center" vertical="center" wrapText="1"/>
    </xf>
    <xf numFmtId="4" fontId="54" fillId="0" borderId="1" xfId="0" applyNumberFormat="1" applyFont="1" applyBorder="1" applyAlignment="1">
      <alignment horizontal="center" vertical="center" wrapText="1"/>
    </xf>
    <xf numFmtId="4" fontId="57" fillId="0" borderId="7" xfId="0" applyNumberFormat="1" applyFont="1" applyBorder="1" applyAlignment="1">
      <alignment horizontal="center"/>
    </xf>
    <xf numFmtId="4" fontId="60" fillId="0" borderId="23" xfId="0" applyNumberFormat="1" applyFont="1" applyBorder="1" applyAlignment="1">
      <alignment horizontal="center" vertical="top"/>
    </xf>
    <xf numFmtId="4" fontId="62" fillId="0" borderId="3" xfId="0" applyNumberFormat="1" applyFont="1" applyFill="1" applyBorder="1" applyAlignment="1">
      <alignment horizontal="center"/>
    </xf>
    <xf numFmtId="4" fontId="62" fillId="0" borderId="1" xfId="0" applyNumberFormat="1" applyFont="1" applyFill="1" applyBorder="1" applyAlignment="1">
      <alignment horizontal="center"/>
    </xf>
    <xf numFmtId="164" fontId="60" fillId="0" borderId="12" xfId="0" applyNumberFormat="1" applyFont="1" applyBorder="1" applyAlignment="1">
      <alignment horizontal="center" vertical="top"/>
    </xf>
    <xf numFmtId="0" fontId="60" fillId="0" borderId="1" xfId="0" applyFont="1" applyBorder="1" applyAlignment="1">
      <alignment horizontal="center" vertical="top"/>
    </xf>
    <xf numFmtId="0" fontId="60" fillId="0" borderId="2" xfId="0" applyFont="1" applyBorder="1" applyAlignment="1">
      <alignment horizontal="center" vertical="top"/>
    </xf>
    <xf numFmtId="4" fontId="57" fillId="0" borderId="1" xfId="0" applyNumberFormat="1" applyFont="1" applyBorder="1" applyAlignment="1">
      <alignment horizontal="center"/>
    </xf>
    <xf numFmtId="4" fontId="57" fillId="0" borderId="11" xfId="0" applyNumberFormat="1" applyFont="1" applyBorder="1" applyAlignment="1">
      <alignment horizontal="center"/>
    </xf>
    <xf numFmtId="4" fontId="57" fillId="0" borderId="5" xfId="0" applyNumberFormat="1" applyFont="1" applyBorder="1" applyAlignment="1">
      <alignment horizontal="center"/>
    </xf>
    <xf numFmtId="4" fontId="60" fillId="0" borderId="20" xfId="0" applyNumberFormat="1" applyFont="1" applyBorder="1" applyAlignment="1">
      <alignment horizontal="center" vertical="top"/>
    </xf>
    <xf numFmtId="4" fontId="60" fillId="0" borderId="1" xfId="0" applyNumberFormat="1" applyFont="1" applyBorder="1" applyAlignment="1">
      <alignment horizontal="center" vertical="top"/>
    </xf>
    <xf numFmtId="4" fontId="60" fillId="0" borderId="11" xfId="0" applyNumberFormat="1" applyFont="1" applyBorder="1" applyAlignment="1">
      <alignment horizontal="center" vertical="top"/>
    </xf>
    <xf numFmtId="4" fontId="60" fillId="0" borderId="19" xfId="0" applyNumberFormat="1" applyFont="1" applyBorder="1" applyAlignment="1">
      <alignment horizontal="center"/>
    </xf>
    <xf numFmtId="4" fontId="60" fillId="0" borderId="1" xfId="0" applyNumberFormat="1" applyFont="1" applyBorder="1" applyAlignment="1">
      <alignment horizontal="center"/>
    </xf>
    <xf numFmtId="4" fontId="60" fillId="0" borderId="2" xfId="0" applyNumberFormat="1" applyFont="1" applyBorder="1" applyAlignment="1">
      <alignment horizontal="center"/>
    </xf>
    <xf numFmtId="4" fontId="51" fillId="0" borderId="1" xfId="0" applyNumberFormat="1" applyFont="1" applyBorder="1" applyAlignment="1">
      <alignment horizontal="center"/>
    </xf>
    <xf numFmtId="4" fontId="51" fillId="0" borderId="11" xfId="0" applyNumberFormat="1" applyFont="1" applyBorder="1" applyAlignment="1">
      <alignment horizontal="center"/>
    </xf>
    <xf numFmtId="2" fontId="57" fillId="0" borderId="1" xfId="0" applyNumberFormat="1" applyFont="1" applyBorder="1" applyAlignment="1">
      <alignment horizontal="center"/>
    </xf>
    <xf numFmtId="0" fontId="60" fillId="0" borderId="11" xfId="0" applyFont="1" applyBorder="1" applyAlignment="1">
      <alignment horizontal="center"/>
    </xf>
    <xf numFmtId="0" fontId="60" fillId="0" borderId="19" xfId="0" applyFont="1" applyBorder="1" applyAlignment="1">
      <alignment horizontal="center"/>
    </xf>
    <xf numFmtId="4" fontId="57" fillId="8" borderId="11" xfId="0" applyNumberFormat="1" applyFont="1" applyFill="1" applyBorder="1" applyAlignment="1">
      <alignment horizontal="center"/>
    </xf>
    <xf numFmtId="4" fontId="57" fillId="8" borderId="20" xfId="0" applyNumberFormat="1" applyFont="1" applyFill="1" applyBorder="1" applyAlignment="1">
      <alignment horizontal="center"/>
    </xf>
    <xf numFmtId="4" fontId="57" fillId="8" borderId="19" xfId="0" applyNumberFormat="1" applyFont="1" applyFill="1" applyBorder="1" applyAlignment="1">
      <alignment horizontal="center"/>
    </xf>
    <xf numFmtId="0" fontId="57" fillId="8" borderId="1" xfId="0" applyFont="1" applyFill="1" applyBorder="1"/>
    <xf numFmtId="164" fontId="57" fillId="8" borderId="12" xfId="0" applyNumberFormat="1" applyFont="1" applyFill="1" applyBorder="1" applyAlignment="1">
      <alignment horizontal="center"/>
    </xf>
    <xf numFmtId="164" fontId="60" fillId="8" borderId="12" xfId="0" applyNumberFormat="1" applyFont="1" applyFill="1" applyBorder="1" applyAlignment="1">
      <alignment horizontal="center"/>
    </xf>
    <xf numFmtId="2" fontId="60" fillId="8" borderId="20" xfId="0" applyNumberFormat="1" applyFont="1" applyFill="1" applyBorder="1" applyAlignment="1">
      <alignment horizontal="center"/>
    </xf>
    <xf numFmtId="2" fontId="60" fillId="8" borderId="19" xfId="0" applyNumberFormat="1" applyFont="1" applyFill="1" applyBorder="1" applyAlignment="1">
      <alignment horizontal="center"/>
    </xf>
    <xf numFmtId="2" fontId="60" fillId="8" borderId="2" xfId="0" applyNumberFormat="1" applyFont="1" applyFill="1" applyBorder="1" applyAlignment="1">
      <alignment horizontal="center"/>
    </xf>
    <xf numFmtId="0" fontId="60" fillId="0" borderId="20" xfId="0" applyFont="1" applyFill="1" applyBorder="1" applyAlignment="1">
      <alignment horizontal="center"/>
    </xf>
    <xf numFmtId="2" fontId="60" fillId="0" borderId="19" xfId="0" applyNumberFormat="1" applyFont="1" applyFill="1" applyBorder="1" applyAlignment="1">
      <alignment horizontal="center"/>
    </xf>
    <xf numFmtId="2" fontId="60" fillId="0" borderId="2" xfId="0" applyNumberFormat="1" applyFont="1" applyFill="1" applyBorder="1" applyAlignment="1">
      <alignment horizontal="center"/>
    </xf>
    <xf numFmtId="4" fontId="51" fillId="9" borderId="20" xfId="0" applyNumberFormat="1" applyFont="1" applyFill="1" applyBorder="1" applyAlignment="1">
      <alignment horizontal="center"/>
    </xf>
    <xf numFmtId="4" fontId="51" fillId="0" borderId="20" xfId="0" applyNumberFormat="1" applyFont="1" applyFill="1" applyBorder="1" applyAlignment="1">
      <alignment horizontal="center"/>
    </xf>
    <xf numFmtId="14" fontId="60" fillId="5" borderId="1" xfId="0" applyNumberFormat="1" applyFont="1" applyFill="1" applyBorder="1" applyAlignment="1">
      <alignment horizontal="center"/>
    </xf>
    <xf numFmtId="0" fontId="60" fillId="5" borderId="1" xfId="0" applyFont="1" applyFill="1" applyBorder="1" applyAlignment="1">
      <alignment horizontal="center"/>
    </xf>
    <xf numFmtId="0" fontId="60" fillId="5" borderId="2" xfId="0" applyFont="1" applyFill="1" applyBorder="1" applyAlignment="1">
      <alignment horizontal="center"/>
    </xf>
    <xf numFmtId="0" fontId="60" fillId="5" borderId="20" xfId="0" applyFont="1" applyFill="1" applyBorder="1" applyAlignment="1">
      <alignment horizontal="center"/>
    </xf>
    <xf numFmtId="2" fontId="60" fillId="5" borderId="1" xfId="0" applyNumberFormat="1" applyFont="1" applyFill="1" applyBorder="1" applyAlignment="1">
      <alignment horizontal="center"/>
    </xf>
    <xf numFmtId="2" fontId="60" fillId="5" borderId="11" xfId="0" applyNumberFormat="1" applyFont="1" applyFill="1" applyBorder="1" applyAlignment="1">
      <alignment horizontal="center"/>
    </xf>
    <xf numFmtId="0" fontId="60" fillId="6" borderId="5" xfId="0" applyFont="1" applyFill="1" applyBorder="1" applyAlignment="1">
      <alignment horizontal="center"/>
    </xf>
    <xf numFmtId="0" fontId="60" fillId="6" borderId="1" xfId="0" applyFont="1" applyFill="1" applyBorder="1" applyAlignment="1">
      <alignment horizontal="center"/>
    </xf>
    <xf numFmtId="2" fontId="60" fillId="3" borderId="1" xfId="0" applyNumberFormat="1" applyFont="1" applyFill="1" applyBorder="1" applyAlignment="1">
      <alignment horizontal="center"/>
    </xf>
    <xf numFmtId="2" fontId="60" fillId="3" borderId="2" xfId="0" applyNumberFormat="1" applyFont="1" applyFill="1" applyBorder="1" applyAlignment="1">
      <alignment horizontal="center"/>
    </xf>
    <xf numFmtId="2" fontId="60" fillId="3" borderId="20" xfId="0" applyNumberFormat="1" applyFont="1" applyFill="1" applyBorder="1" applyAlignment="1">
      <alignment horizontal="center"/>
    </xf>
    <xf numFmtId="0" fontId="60" fillId="3" borderId="11" xfId="0" applyFont="1" applyFill="1" applyBorder="1" applyAlignment="1">
      <alignment horizontal="center"/>
    </xf>
    <xf numFmtId="0" fontId="60" fillId="3" borderId="1" xfId="0" applyFont="1" applyFill="1" applyBorder="1" applyAlignment="1">
      <alignment horizontal="center"/>
    </xf>
    <xf numFmtId="0" fontId="60" fillId="3" borderId="1" xfId="0" applyFont="1" applyFill="1" applyBorder="1"/>
    <xf numFmtId="0" fontId="60" fillId="6" borderId="11" xfId="0" applyFont="1" applyFill="1" applyBorder="1"/>
    <xf numFmtId="0" fontId="60" fillId="3" borderId="2" xfId="0" applyFont="1" applyFill="1" applyBorder="1"/>
    <xf numFmtId="0" fontId="57" fillId="0" borderId="20" xfId="0" applyFont="1" applyBorder="1"/>
    <xf numFmtId="0" fontId="60" fillId="2" borderId="7" xfId="0" applyFont="1" applyFill="1" applyBorder="1"/>
    <xf numFmtId="2" fontId="60" fillId="2" borderId="8" xfId="0" applyNumberFormat="1" applyFont="1" applyFill="1" applyBorder="1"/>
    <xf numFmtId="0" fontId="60" fillId="2" borderId="8" xfId="0" applyFont="1" applyFill="1" applyBorder="1"/>
    <xf numFmtId="4" fontId="60" fillId="2" borderId="8" xfId="0" applyNumberFormat="1" applyFont="1" applyFill="1" applyBorder="1"/>
    <xf numFmtId="0" fontId="60" fillId="2" borderId="6" xfId="0" applyFont="1" applyFill="1" applyBorder="1"/>
    <xf numFmtId="164" fontId="60" fillId="10" borderId="1" xfId="29" applyNumberFormat="1" applyFont="1" applyFill="1" applyBorder="1" applyAlignment="1" applyProtection="1">
      <alignment horizontal="center"/>
    </xf>
    <xf numFmtId="0" fontId="60" fillId="10" borderId="1" xfId="29" applyNumberFormat="1" applyFont="1" applyFill="1" applyBorder="1" applyAlignment="1" applyProtection="1">
      <alignment horizontal="center"/>
    </xf>
    <xf numFmtId="164" fontId="60" fillId="10" borderId="22" xfId="0" applyNumberFormat="1" applyFont="1" applyFill="1" applyBorder="1" applyAlignment="1">
      <alignment horizontal="center"/>
    </xf>
    <xf numFmtId="4" fontId="60" fillId="10" borderId="1" xfId="0" applyNumberFormat="1" applyFont="1" applyFill="1" applyBorder="1" applyAlignment="1">
      <alignment horizontal="center"/>
    </xf>
    <xf numFmtId="4" fontId="57" fillId="10" borderId="11" xfId="0" applyNumberFormat="1" applyFont="1" applyFill="1" applyBorder="1" applyAlignment="1">
      <alignment horizontal="center"/>
    </xf>
    <xf numFmtId="4" fontId="57" fillId="10" borderId="5" xfId="0" applyNumberFormat="1" applyFont="1" applyFill="1" applyBorder="1" applyAlignment="1">
      <alignment horizontal="center"/>
    </xf>
    <xf numFmtId="4" fontId="57" fillId="10" borderId="1" xfId="0" applyNumberFormat="1" applyFont="1" applyFill="1" applyBorder="1" applyAlignment="1">
      <alignment horizontal="center"/>
    </xf>
    <xf numFmtId="4" fontId="60" fillId="10" borderId="2" xfId="7" applyNumberFormat="1" applyFont="1" applyFill="1" applyBorder="1" applyAlignment="1" applyProtection="1">
      <alignment horizontal="center"/>
    </xf>
    <xf numFmtId="4" fontId="60" fillId="10" borderId="20" xfId="7" applyNumberFormat="1" applyFont="1" applyFill="1" applyBorder="1" applyAlignment="1" applyProtection="1">
      <alignment horizontal="center"/>
    </xf>
    <xf numFmtId="4" fontId="60" fillId="10" borderId="1" xfId="7" applyNumberFormat="1" applyFont="1" applyFill="1" applyBorder="1" applyAlignment="1" applyProtection="1">
      <alignment horizontal="center"/>
    </xf>
    <xf numFmtId="4" fontId="60" fillId="10" borderId="17" xfId="0" applyNumberFormat="1" applyFont="1" applyFill="1" applyBorder="1" applyAlignment="1">
      <alignment horizontal="center"/>
    </xf>
    <xf numFmtId="4" fontId="60" fillId="10" borderId="2" xfId="0" applyNumberFormat="1" applyFont="1" applyFill="1" applyBorder="1" applyAlignment="1">
      <alignment horizontal="center"/>
    </xf>
    <xf numFmtId="0" fontId="60" fillId="10" borderId="24" xfId="0" applyFont="1" applyFill="1" applyBorder="1" applyAlignment="1">
      <alignment horizontal="center"/>
    </xf>
    <xf numFmtId="4" fontId="57" fillId="10" borderId="17" xfId="0" applyNumberFormat="1" applyFont="1" applyFill="1" applyBorder="1" applyAlignment="1">
      <alignment horizontal="center"/>
    </xf>
    <xf numFmtId="4" fontId="57" fillId="10" borderId="14" xfId="0" applyNumberFormat="1" applyFont="1" applyFill="1" applyBorder="1" applyAlignment="1">
      <alignment horizontal="center"/>
    </xf>
    <xf numFmtId="2" fontId="57" fillId="10" borderId="17" xfId="0" applyNumberFormat="1" applyFont="1" applyFill="1" applyBorder="1" applyAlignment="1" applyProtection="1">
      <alignment horizontal="center"/>
      <protection locked="0"/>
    </xf>
    <xf numFmtId="2" fontId="57" fillId="10" borderId="30" xfId="0" applyNumberFormat="1" applyFont="1" applyFill="1" applyBorder="1" applyAlignment="1" applyProtection="1">
      <alignment horizontal="center"/>
      <protection locked="0"/>
    </xf>
    <xf numFmtId="164" fontId="60" fillId="10" borderId="1" xfId="0" applyNumberFormat="1" applyFont="1" applyFill="1" applyBorder="1" applyAlignment="1">
      <alignment horizontal="center"/>
    </xf>
    <xf numFmtId="0" fontId="60" fillId="10" borderId="1" xfId="0" applyFont="1" applyFill="1" applyBorder="1" applyAlignment="1">
      <alignment horizontal="center"/>
    </xf>
    <xf numFmtId="164" fontId="60" fillId="10" borderId="20" xfId="0" applyNumberFormat="1" applyFont="1" applyFill="1" applyBorder="1" applyAlignment="1">
      <alignment horizontal="center"/>
    </xf>
    <xf numFmtId="4" fontId="60" fillId="10" borderId="11" xfId="0" applyNumberFormat="1" applyFont="1" applyFill="1" applyBorder="1" applyAlignment="1">
      <alignment horizontal="center"/>
    </xf>
    <xf numFmtId="0" fontId="60" fillId="10" borderId="3" xfId="0" applyFont="1" applyFill="1" applyBorder="1" applyAlignment="1">
      <alignment horizontal="center"/>
    </xf>
    <xf numFmtId="2" fontId="57" fillId="10" borderId="11" xfId="0" applyNumberFormat="1" applyFont="1" applyFill="1" applyBorder="1" applyAlignment="1" applyProtection="1">
      <alignment horizontal="center"/>
      <protection locked="0"/>
    </xf>
    <xf numFmtId="2" fontId="57" fillId="10" borderId="19" xfId="0" applyNumberFormat="1" applyFont="1" applyFill="1" applyBorder="1" applyAlignment="1" applyProtection="1">
      <alignment horizontal="center"/>
      <protection locked="0"/>
    </xf>
    <xf numFmtId="4" fontId="60" fillId="10" borderId="20" xfId="0" applyNumberFormat="1" applyFont="1" applyFill="1" applyBorder="1" applyAlignment="1">
      <alignment horizontal="center"/>
    </xf>
    <xf numFmtId="0" fontId="60" fillId="10" borderId="3" xfId="0" applyFont="1" applyFill="1" applyBorder="1"/>
    <xf numFmtId="2" fontId="60" fillId="10" borderId="11" xfId="0" applyNumberFormat="1" applyFont="1" applyFill="1" applyBorder="1" applyAlignment="1">
      <alignment horizontal="center"/>
    </xf>
    <xf numFmtId="2" fontId="60" fillId="10" borderId="19" xfId="0" applyNumberFormat="1" applyFont="1" applyFill="1" applyBorder="1" applyAlignment="1">
      <alignment horizontal="center"/>
    </xf>
    <xf numFmtId="4" fontId="60" fillId="10" borderId="19" xfId="0" applyNumberFormat="1" applyFont="1" applyFill="1" applyBorder="1" applyAlignment="1">
      <alignment horizontal="center"/>
    </xf>
    <xf numFmtId="4" fontId="60" fillId="10" borderId="11" xfId="0" applyNumberFormat="1" applyFont="1" applyFill="1" applyBorder="1"/>
    <xf numFmtId="4" fontId="60" fillId="10" borderId="1" xfId="0" applyNumberFormat="1" applyFont="1" applyFill="1" applyBorder="1"/>
    <xf numFmtId="0" fontId="60" fillId="10" borderId="1" xfId="0" applyFont="1" applyFill="1" applyBorder="1"/>
    <xf numFmtId="0" fontId="60" fillId="8" borderId="3" xfId="0" applyFont="1" applyFill="1" applyBorder="1" applyAlignment="1">
      <alignment horizontal="center"/>
    </xf>
    <xf numFmtId="0" fontId="60" fillId="8" borderId="12" xfId="0" applyFont="1" applyFill="1" applyBorder="1" applyAlignment="1">
      <alignment horizontal="center"/>
    </xf>
    <xf numFmtId="2" fontId="57" fillId="8" borderId="3" xfId="0" applyNumberFormat="1" applyFont="1" applyFill="1" applyBorder="1" applyAlignment="1">
      <alignment horizontal="center"/>
    </xf>
    <xf numFmtId="2" fontId="60" fillId="9" borderId="3" xfId="0" applyNumberFormat="1" applyFont="1" applyFill="1" applyBorder="1" applyAlignment="1">
      <alignment horizontal="center"/>
    </xf>
    <xf numFmtId="0" fontId="51" fillId="0" borderId="3" xfId="0" applyFont="1" applyFill="1" applyBorder="1" applyAlignment="1">
      <alignment horizontal="center"/>
    </xf>
    <xf numFmtId="14" fontId="60" fillId="5" borderId="12" xfId="0" applyNumberFormat="1" applyFont="1" applyFill="1" applyBorder="1" applyAlignment="1">
      <alignment horizontal="center"/>
    </xf>
    <xf numFmtId="2" fontId="60" fillId="5" borderId="3" xfId="0" applyNumberFormat="1" applyFont="1" applyFill="1" applyBorder="1" applyAlignment="1">
      <alignment horizontal="center"/>
    </xf>
    <xf numFmtId="2" fontId="60" fillId="3" borderId="3" xfId="0" applyNumberFormat="1" applyFont="1" applyFill="1" applyBorder="1" applyAlignment="1">
      <alignment horizontal="center"/>
    </xf>
    <xf numFmtId="0" fontId="60" fillId="3" borderId="12" xfId="0" applyFont="1" applyFill="1" applyBorder="1"/>
    <xf numFmtId="0" fontId="57" fillId="0" borderId="11" xfId="0" applyFont="1" applyBorder="1" applyAlignment="1">
      <alignment horizontal="center"/>
    </xf>
    <xf numFmtId="0" fontId="57" fillId="0" borderId="19" xfId="0" applyFont="1" applyBorder="1"/>
    <xf numFmtId="164" fontId="51" fillId="9" borderId="12" xfId="0" applyNumberFormat="1" applyFont="1" applyFill="1" applyBorder="1" applyAlignment="1">
      <alignment horizontal="center"/>
    </xf>
    <xf numFmtId="2" fontId="51" fillId="9" borderId="3" xfId="0" applyNumberFormat="1" applyFont="1" applyFill="1" applyBorder="1" applyAlignment="1">
      <alignment horizontal="center"/>
    </xf>
    <xf numFmtId="2" fontId="60" fillId="6" borderId="1" xfId="0" applyNumberFormat="1" applyFont="1" applyFill="1" applyBorder="1" applyAlignment="1">
      <alignment horizontal="center"/>
    </xf>
    <xf numFmtId="0" fontId="60" fillId="6" borderId="11" xfId="0" applyFont="1" applyFill="1" applyBorder="1" applyAlignment="1">
      <alignment horizontal="center"/>
    </xf>
    <xf numFmtId="0" fontId="60" fillId="3" borderId="19" xfId="0" applyFont="1" applyFill="1" applyBorder="1"/>
    <xf numFmtId="164" fontId="53" fillId="2" borderId="10" xfId="0" applyNumberFormat="1" applyFont="1" applyFill="1" applyBorder="1" applyAlignment="1">
      <alignment horizontal="center"/>
    </xf>
    <xf numFmtId="14" fontId="53" fillId="2" borderId="28" xfId="0" applyNumberFormat="1" applyFont="1" applyFill="1" applyBorder="1" applyAlignment="1">
      <alignment horizontal="center"/>
    </xf>
    <xf numFmtId="0" fontId="0" fillId="8" borderId="1" xfId="0" applyFill="1" applyBorder="1"/>
    <xf numFmtId="2" fontId="38" fillId="14" borderId="5" xfId="0" applyNumberFormat="1" applyFont="1" applyFill="1" applyBorder="1" applyAlignment="1">
      <alignment horizontal="center"/>
    </xf>
    <xf numFmtId="2" fontId="38" fillId="14" borderId="11" xfId="0" applyNumberFormat="1" applyFont="1" applyFill="1" applyBorder="1" applyAlignment="1">
      <alignment horizontal="center"/>
    </xf>
    <xf numFmtId="0" fontId="0" fillId="8" borderId="11" xfId="0" applyFill="1" applyBorder="1"/>
    <xf numFmtId="0" fontId="0" fillId="0" borderId="1" xfId="0" applyBorder="1" applyAlignment="1">
      <alignment horizontal="center"/>
    </xf>
    <xf numFmtId="0" fontId="0" fillId="0" borderId="20" xfId="0" applyBorder="1" applyAlignment="1">
      <alignment horizontal="center"/>
    </xf>
    <xf numFmtId="2" fontId="0" fillId="0" borderId="1" xfId="0" applyNumberFormat="1" applyBorder="1" applyAlignment="1">
      <alignment horizontal="center"/>
    </xf>
    <xf numFmtId="2" fontId="0" fillId="0" borderId="11" xfId="0" applyNumberFormat="1" applyBorder="1" applyAlignment="1">
      <alignment horizontal="center"/>
    </xf>
    <xf numFmtId="2" fontId="0" fillId="0" borderId="5" xfId="0" applyNumberFormat="1" applyBorder="1" applyAlignment="1">
      <alignment horizontal="center"/>
    </xf>
    <xf numFmtId="2" fontId="0" fillId="0" borderId="2" xfId="0" applyNumberFormat="1" applyBorder="1" applyAlignment="1">
      <alignment horizontal="center"/>
    </xf>
    <xf numFmtId="14" fontId="0" fillId="8" borderId="1" xfId="0" applyNumberFormat="1" applyFill="1" applyBorder="1" applyAlignment="1">
      <alignment horizontal="center"/>
    </xf>
    <xf numFmtId="2" fontId="0" fillId="8" borderId="1" xfId="0" applyNumberFormat="1" applyFill="1" applyBorder="1" applyAlignment="1">
      <alignment horizontal="center"/>
    </xf>
    <xf numFmtId="2" fontId="0" fillId="8" borderId="11" xfId="0" applyNumberFormat="1" applyFill="1" applyBorder="1" applyAlignment="1">
      <alignment horizontal="center"/>
    </xf>
    <xf numFmtId="2" fontId="0" fillId="8" borderId="5" xfId="0" applyNumberFormat="1" applyFill="1" applyBorder="1" applyAlignment="1">
      <alignment horizontal="center"/>
    </xf>
    <xf numFmtId="2" fontId="0" fillId="8" borderId="2" xfId="0" applyNumberFormat="1" applyFill="1" applyBorder="1" applyAlignment="1">
      <alignment horizontal="center"/>
    </xf>
    <xf numFmtId="0" fontId="0" fillId="8" borderId="1" xfId="0" applyFill="1" applyBorder="1" applyAlignment="1">
      <alignment horizontal="center"/>
    </xf>
    <xf numFmtId="0" fontId="0" fillId="8" borderId="20" xfId="0" applyFill="1" applyBorder="1" applyAlignment="1">
      <alignment horizontal="center"/>
    </xf>
    <xf numFmtId="2" fontId="39" fillId="11" borderId="3" xfId="0" applyNumberFormat="1" applyFont="1" applyFill="1" applyBorder="1" applyAlignment="1">
      <alignment horizontal="center"/>
    </xf>
    <xf numFmtId="2" fontId="39" fillId="11" borderId="5" xfId="0" applyNumberFormat="1" applyFont="1" applyFill="1" applyBorder="1" applyAlignment="1">
      <alignment horizontal="center"/>
    </xf>
    <xf numFmtId="2" fontId="38" fillId="12" borderId="5" xfId="0" applyNumberFormat="1" applyFont="1" applyFill="1" applyBorder="1" applyAlignment="1">
      <alignment horizontal="center"/>
    </xf>
    <xf numFmtId="0" fontId="0" fillId="0" borderId="1" xfId="0" applyBorder="1" applyAlignment="1">
      <alignment horizontal="center" vertical="center"/>
    </xf>
    <xf numFmtId="0" fontId="11" fillId="9" borderId="11" xfId="0" applyFont="1" applyFill="1" applyBorder="1" applyAlignment="1">
      <alignment horizontal="center"/>
    </xf>
    <xf numFmtId="0" fontId="11" fillId="0" borderId="11" xfId="0" applyFont="1" applyFill="1" applyBorder="1" applyAlignment="1">
      <alignment horizontal="center"/>
    </xf>
    <xf numFmtId="0" fontId="0" fillId="0" borderId="1" xfId="0" applyFill="1" applyBorder="1" applyAlignment="1">
      <alignment horizontal="center"/>
    </xf>
    <xf numFmtId="0" fontId="11" fillId="11" borderId="11" xfId="0" applyFont="1" applyFill="1" applyBorder="1" applyAlignment="1">
      <alignment horizontal="center"/>
    </xf>
    <xf numFmtId="0" fontId="11" fillId="12" borderId="12" xfId="0" applyFont="1" applyFill="1" applyBorder="1" applyAlignment="1">
      <alignment horizontal="center"/>
    </xf>
    <xf numFmtId="0" fontId="11" fillId="12" borderId="1" xfId="0" applyFont="1" applyFill="1" applyBorder="1" applyAlignment="1">
      <alignment horizontal="center"/>
    </xf>
    <xf numFmtId="0" fontId="11" fillId="12" borderId="11" xfId="0" applyFont="1" applyFill="1" applyBorder="1" applyAlignment="1">
      <alignment horizontal="center"/>
    </xf>
    <xf numFmtId="0" fontId="11" fillId="12" borderId="2" xfId="0" applyFont="1" applyFill="1" applyBorder="1" applyAlignment="1">
      <alignment horizontal="center"/>
    </xf>
    <xf numFmtId="0" fontId="11" fillId="12" borderId="19"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14" fontId="0" fillId="17" borderId="1" xfId="0" applyNumberFormat="1" applyFill="1" applyBorder="1" applyAlignment="1">
      <alignment horizontal="center"/>
    </xf>
    <xf numFmtId="0" fontId="36" fillId="17" borderId="1" xfId="0" applyFont="1" applyFill="1" applyBorder="1" applyAlignment="1">
      <alignment horizontal="center"/>
    </xf>
    <xf numFmtId="0" fontId="36" fillId="17" borderId="2" xfId="0" applyFont="1" applyFill="1" applyBorder="1" applyAlignment="1">
      <alignment horizontal="center"/>
    </xf>
    <xf numFmtId="0" fontId="36" fillId="17" borderId="20" xfId="0" applyFont="1" applyFill="1" applyBorder="1" applyAlignment="1">
      <alignment horizontal="center"/>
    </xf>
    <xf numFmtId="2" fontId="0" fillId="17" borderId="1" xfId="0" applyNumberFormat="1" applyFill="1" applyBorder="1" applyAlignment="1">
      <alignment horizontal="center"/>
    </xf>
    <xf numFmtId="2" fontId="0" fillId="17" borderId="11" xfId="0" applyNumberFormat="1" applyFill="1" applyBorder="1" applyAlignment="1">
      <alignment horizontal="center"/>
    </xf>
    <xf numFmtId="2" fontId="0" fillId="17" borderId="5" xfId="0" applyNumberFormat="1" applyFill="1" applyBorder="1" applyAlignment="1">
      <alignment horizontal="center"/>
    </xf>
    <xf numFmtId="2" fontId="0" fillId="17" borderId="2" xfId="0" applyNumberFormat="1" applyFill="1" applyBorder="1" applyAlignment="1">
      <alignment horizontal="center"/>
    </xf>
    <xf numFmtId="0" fontId="0" fillId="17" borderId="1" xfId="0" applyFill="1" applyBorder="1" applyAlignment="1">
      <alignment horizontal="center"/>
    </xf>
    <xf numFmtId="0" fontId="0" fillId="17" borderId="11" xfId="0" applyFill="1" applyBorder="1" applyAlignment="1">
      <alignment horizontal="center"/>
    </xf>
    <xf numFmtId="0" fontId="0" fillId="17" borderId="2" xfId="0" applyFill="1" applyBorder="1" applyAlignment="1">
      <alignment horizontal="center"/>
    </xf>
    <xf numFmtId="0" fontId="0" fillId="17" borderId="20" xfId="0" applyFill="1" applyBorder="1" applyAlignment="1">
      <alignment horizontal="center"/>
    </xf>
    <xf numFmtId="0" fontId="10" fillId="4" borderId="14" xfId="0" applyFont="1" applyFill="1" applyBorder="1" applyAlignment="1">
      <alignment horizontal="center"/>
    </xf>
    <xf numFmtId="0" fontId="11" fillId="0" borderId="1" xfId="0" applyFont="1" applyFill="1" applyBorder="1" applyAlignment="1">
      <alignment horizontal="center"/>
    </xf>
    <xf numFmtId="164" fontId="42" fillId="2" borderId="10" xfId="0" applyNumberFormat="1" applyFont="1" applyFill="1" applyBorder="1" applyAlignment="1">
      <alignment horizontal="center"/>
    </xf>
    <xf numFmtId="164" fontId="10" fillId="4" borderId="10" xfId="0" applyNumberFormat="1" applyFont="1" applyFill="1" applyBorder="1" applyAlignment="1">
      <alignment horizontal="center"/>
    </xf>
    <xf numFmtId="14" fontId="42" fillId="2" borderId="28" xfId="0" applyNumberFormat="1" applyFont="1" applyFill="1" applyBorder="1" applyAlignment="1">
      <alignment horizontal="center"/>
    </xf>
    <xf numFmtId="0" fontId="7" fillId="0" borderId="1" xfId="0" applyFont="1" applyFill="1" applyBorder="1" applyAlignment="1">
      <alignment horizontal="center"/>
    </xf>
    <xf numFmtId="0" fontId="7" fillId="2" borderId="12" xfId="0" applyFont="1" applyFill="1" applyBorder="1" applyAlignment="1">
      <alignment horizontal="center"/>
    </xf>
    <xf numFmtId="0" fontId="7" fillId="2" borderId="2" xfId="0" applyFont="1" applyFill="1" applyBorder="1" applyAlignment="1">
      <alignment horizontal="center"/>
    </xf>
    <xf numFmtId="2" fontId="7" fillId="2" borderId="1" xfId="0" applyNumberFormat="1" applyFont="1" applyFill="1" applyBorder="1" applyAlignment="1">
      <alignment horizontal="center"/>
    </xf>
    <xf numFmtId="0" fontId="7" fillId="2" borderId="1" xfId="0" applyFont="1" applyFill="1" applyBorder="1" applyAlignment="1">
      <alignment horizontal="center"/>
    </xf>
    <xf numFmtId="0" fontId="0" fillId="4" borderId="1" xfId="0" applyFill="1" applyBorder="1" applyAlignment="1">
      <alignment horizontal="center"/>
    </xf>
    <xf numFmtId="0" fontId="7" fillId="2" borderId="11" xfId="0" applyFont="1" applyFill="1" applyBorder="1" applyAlignment="1">
      <alignment horizontal="center"/>
    </xf>
    <xf numFmtId="0" fontId="39" fillId="4" borderId="2" xfId="0" applyFont="1" applyFill="1" applyBorder="1" applyAlignment="1">
      <alignment horizontal="center"/>
    </xf>
    <xf numFmtId="0" fontId="41" fillId="4" borderId="2" xfId="0" applyFont="1" applyFill="1" applyBorder="1" applyAlignment="1">
      <alignment horizontal="center"/>
    </xf>
    <xf numFmtId="0" fontId="7" fillId="2" borderId="7" xfId="0" applyFont="1" applyFill="1" applyBorder="1" applyAlignment="1">
      <alignment horizontal="center"/>
    </xf>
    <xf numFmtId="0" fontId="41" fillId="4" borderId="9" xfId="0" applyFont="1" applyFill="1" applyBorder="1" applyAlignment="1">
      <alignment horizontal="center"/>
    </xf>
    <xf numFmtId="2" fontId="7" fillId="2" borderId="8" xfId="0" applyNumberFormat="1" applyFont="1" applyFill="1" applyBorder="1" applyAlignment="1">
      <alignment horizontal="center"/>
    </xf>
    <xf numFmtId="0" fontId="7" fillId="2" borderId="8" xfId="0" applyFont="1" applyFill="1" applyBorder="1" applyAlignment="1">
      <alignment horizontal="center"/>
    </xf>
    <xf numFmtId="4" fontId="7" fillId="2" borderId="8" xfId="0" applyNumberFormat="1" applyFont="1" applyFill="1" applyBorder="1" applyAlignment="1">
      <alignment horizontal="center"/>
    </xf>
    <xf numFmtId="0" fontId="7" fillId="2" borderId="6" xfId="0" applyFont="1" applyFill="1" applyBorder="1" applyAlignment="1">
      <alignment horizontal="center"/>
    </xf>
    <xf numFmtId="0" fontId="57" fillId="18" borderId="1" xfId="0" applyFont="1" applyFill="1" applyBorder="1"/>
    <xf numFmtId="0" fontId="57" fillId="18" borderId="11" xfId="0" applyFont="1" applyFill="1" applyBorder="1"/>
    <xf numFmtId="0" fontId="57" fillId="18" borderId="19" xfId="0" applyFont="1" applyFill="1" applyBorder="1"/>
    <xf numFmtId="2" fontId="57" fillId="18" borderId="11" xfId="0" applyNumberFormat="1" applyFont="1" applyFill="1" applyBorder="1"/>
    <xf numFmtId="168" fontId="36" fillId="0" borderId="14" xfId="27" applyNumberFormat="1" applyFont="1" applyBorder="1" applyAlignment="1" applyProtection="1">
      <alignment horizontal="center"/>
      <protection locked="0"/>
    </xf>
    <xf numFmtId="0" fontId="57" fillId="18" borderId="2" xfId="0" applyFont="1" applyFill="1" applyBorder="1" applyAlignment="1">
      <alignment horizontal="center"/>
    </xf>
    <xf numFmtId="0" fontId="57" fillId="18" borderId="1" xfId="0" applyFont="1" applyFill="1" applyBorder="1" applyAlignment="1">
      <alignment horizontal="center"/>
    </xf>
    <xf numFmtId="14" fontId="57" fillId="18" borderId="1" xfId="0" applyNumberFormat="1" applyFont="1" applyFill="1" applyBorder="1" applyAlignment="1">
      <alignment horizontal="center"/>
    </xf>
    <xf numFmtId="0" fontId="57" fillId="18" borderId="11" xfId="0" applyFont="1" applyFill="1" applyBorder="1" applyAlignment="1">
      <alignment horizontal="center"/>
    </xf>
    <xf numFmtId="0" fontId="57" fillId="18" borderId="5" xfId="0" applyFont="1" applyFill="1" applyBorder="1" applyAlignment="1">
      <alignment horizontal="center"/>
    </xf>
    <xf numFmtId="2" fontId="57" fillId="18" borderId="1" xfId="0" applyNumberFormat="1" applyFont="1" applyFill="1" applyBorder="1" applyAlignment="1">
      <alignment horizontal="center"/>
    </xf>
    <xf numFmtId="2" fontId="57" fillId="18" borderId="2" xfId="0" applyNumberFormat="1" applyFont="1" applyFill="1" applyBorder="1" applyAlignment="1">
      <alignment horizontal="center"/>
    </xf>
    <xf numFmtId="0" fontId="24" fillId="0" borderId="30" xfId="9" applyNumberFormat="1" applyFont="1" applyBorder="1" applyAlignment="1" applyProtection="1">
      <alignment horizontal="center" vertical="center" wrapText="1"/>
      <protection locked="0"/>
    </xf>
    <xf numFmtId="4" fontId="51" fillId="9" borderId="2" xfId="0" applyNumberFormat="1" applyFont="1" applyFill="1" applyBorder="1" applyAlignment="1"/>
    <xf numFmtId="2" fontId="57" fillId="15" borderId="1" xfId="0" applyNumberFormat="1" applyFont="1" applyFill="1" applyBorder="1" applyAlignment="1">
      <alignment horizontal="center"/>
    </xf>
    <xf numFmtId="2" fontId="57" fillId="15" borderId="2" xfId="0" applyNumberFormat="1" applyFont="1" applyFill="1" applyBorder="1" applyAlignment="1">
      <alignment horizontal="center"/>
    </xf>
    <xf numFmtId="0" fontId="57" fillId="15" borderId="19" xfId="0" applyFont="1" applyFill="1" applyBorder="1" applyAlignment="1">
      <alignment horizontal="center"/>
    </xf>
    <xf numFmtId="0" fontId="10" fillId="0" borderId="15" xfId="30" applyFont="1" applyBorder="1" applyAlignment="1" applyProtection="1">
      <alignment horizontal="right"/>
    </xf>
    <xf numFmtId="0" fontId="10" fillId="0" borderId="12" xfId="30" applyFont="1" applyBorder="1" applyAlignment="1" applyProtection="1">
      <alignment horizontal="right"/>
    </xf>
    <xf numFmtId="2" fontId="10" fillId="0" borderId="12" xfId="30" applyNumberFormat="1" applyFont="1" applyBorder="1" applyAlignment="1" applyProtection="1">
      <alignment horizontal="right"/>
    </xf>
    <xf numFmtId="2" fontId="10" fillId="0" borderId="1" xfId="30" applyNumberFormat="1" applyFont="1" applyBorder="1" applyAlignment="1" applyProtection="1">
      <alignment horizontal="right"/>
    </xf>
    <xf numFmtId="0" fontId="13" fillId="0" borderId="11" xfId="27" applyBorder="1" applyAlignment="1" applyProtection="1">
      <alignment vertical="top"/>
    </xf>
    <xf numFmtId="0" fontId="13" fillId="0" borderId="1" xfId="27" applyBorder="1" applyAlignment="1" applyProtection="1">
      <alignment vertical="top"/>
    </xf>
    <xf numFmtId="0" fontId="13" fillId="0" borderId="1" xfId="27" applyAlignment="1" applyProtection="1">
      <alignment vertical="top"/>
    </xf>
    <xf numFmtId="0" fontId="12" fillId="0" borderId="11" xfId="30" applyBorder="1" applyAlignment="1" applyProtection="1"/>
    <xf numFmtId="0" fontId="12" fillId="0" borderId="1" xfId="30" applyBorder="1" applyAlignment="1" applyProtection="1"/>
    <xf numFmtId="0" fontId="12" fillId="0" borderId="1" xfId="30" applyAlignment="1" applyProtection="1"/>
    <xf numFmtId="0" fontId="12" fillId="0" borderId="6" xfId="30" applyBorder="1" applyAlignment="1" applyProtection="1">
      <alignment horizontal="centerContinuous"/>
    </xf>
    <xf numFmtId="0" fontId="14" fillId="0" borderId="15" xfId="30" applyFont="1" applyBorder="1" applyAlignment="1" applyProtection="1">
      <alignment horizontal="centerContinuous"/>
    </xf>
    <xf numFmtId="0" fontId="14" fillId="0" borderId="12" xfId="30" applyFont="1" applyBorder="1" applyAlignment="1" applyProtection="1">
      <alignment horizontal="centerContinuous"/>
    </xf>
    <xf numFmtId="0" fontId="12" fillId="0" borderId="1" xfId="30" applyBorder="1" applyAlignment="1" applyProtection="1">
      <alignment horizontal="centerContinuous"/>
    </xf>
    <xf numFmtId="1" fontId="12" fillId="0" borderId="1" xfId="30" applyNumberFormat="1" applyBorder="1" applyAlignment="1" applyProtection="1">
      <alignment horizontal="centerContinuous"/>
    </xf>
    <xf numFmtId="1" fontId="12" fillId="0" borderId="11" xfId="30" applyNumberFormat="1" applyBorder="1" applyAlignment="1" applyProtection="1">
      <alignment horizontal="centerContinuous"/>
    </xf>
    <xf numFmtId="1" fontId="12" fillId="0" borderId="12" xfId="30" applyNumberFormat="1" applyBorder="1" applyAlignment="1" applyProtection="1">
      <alignment horizontal="centerContinuous"/>
    </xf>
    <xf numFmtId="0" fontId="15" fillId="0" borderId="5" xfId="30" applyFont="1" applyBorder="1" applyAlignment="1" applyProtection="1">
      <alignment horizontal="right"/>
    </xf>
    <xf numFmtId="2" fontId="12" fillId="0" borderId="1" xfId="30" applyNumberFormat="1" applyBorder="1" applyAlignment="1" applyProtection="1">
      <alignment horizontal="center" vertical="center" wrapText="1"/>
    </xf>
    <xf numFmtId="0" fontId="12" fillId="0" borderId="1" xfId="30" applyBorder="1" applyAlignment="1" applyProtection="1">
      <alignment vertical="center"/>
    </xf>
    <xf numFmtId="0" fontId="13" fillId="0" borderId="1" xfId="25" applyAlignment="1" applyProtection="1">
      <alignment vertical="center" wrapText="1"/>
    </xf>
    <xf numFmtId="1" fontId="12" fillId="0" borderId="1" xfId="30" applyNumberFormat="1" applyBorder="1" applyAlignment="1" applyProtection="1"/>
    <xf numFmtId="1" fontId="12" fillId="0" borderId="11" xfId="30" applyNumberFormat="1" applyBorder="1" applyAlignment="1" applyProtection="1"/>
    <xf numFmtId="0" fontId="13" fillId="0" borderId="1" xfId="25" applyBorder="1" applyProtection="1"/>
    <xf numFmtId="0" fontId="12" fillId="0" borderId="11" xfId="30" applyBorder="1" applyAlignment="1" applyProtection="1">
      <alignment horizontal="center"/>
    </xf>
    <xf numFmtId="14" fontId="12" fillId="0" borderId="11" xfId="30" applyNumberFormat="1" applyBorder="1" applyAlignment="1" applyProtection="1">
      <alignment horizontal="centerContinuous"/>
    </xf>
    <xf numFmtId="2" fontId="13" fillId="0" borderId="1" xfId="25" applyNumberFormat="1" applyBorder="1" applyAlignment="1" applyProtection="1">
      <alignment horizontal="center" vertical="center" wrapText="1"/>
    </xf>
    <xf numFmtId="0" fontId="13" fillId="0" borderId="1" xfId="25" applyBorder="1" applyAlignment="1" applyProtection="1">
      <alignment vertical="center" wrapText="1"/>
    </xf>
    <xf numFmtId="0" fontId="12" fillId="0" borderId="12" xfId="30" applyBorder="1" applyAlignment="1" applyProtection="1">
      <alignment horizontal="center"/>
    </xf>
    <xf numFmtId="0" fontId="12" fillId="0" borderId="1" xfId="30" applyBorder="1" applyAlignment="1" applyProtection="1">
      <alignment horizontal="center"/>
    </xf>
    <xf numFmtId="0" fontId="12" fillId="0" borderId="5" xfId="30" applyBorder="1" applyAlignment="1" applyProtection="1">
      <alignment horizontal="center" vertical="center"/>
    </xf>
    <xf numFmtId="2" fontId="24" fillId="0" borderId="1" xfId="9" applyNumberFormat="1" applyBorder="1" applyAlignment="1" applyProtection="1">
      <alignment horizontal="center" vertical="center"/>
    </xf>
    <xf numFmtId="0" fontId="13" fillId="0" borderId="7" xfId="30" applyFont="1" applyBorder="1" applyAlignment="1" applyProtection="1">
      <alignment horizontal="center" vertical="center"/>
    </xf>
    <xf numFmtId="0" fontId="13" fillId="0" borderId="8" xfId="30" applyFont="1" applyBorder="1" applyAlignment="1" applyProtection="1">
      <alignment horizontal="center" vertical="center"/>
    </xf>
    <xf numFmtId="0" fontId="13" fillId="0" borderId="4" xfId="25" applyBorder="1" applyAlignment="1" applyProtection="1">
      <alignment vertical="center" wrapText="1"/>
    </xf>
    <xf numFmtId="0" fontId="13" fillId="0" borderId="6" xfId="30" applyFont="1" applyBorder="1" applyAlignment="1" applyProtection="1">
      <alignment horizontal="center" vertical="center"/>
    </xf>
    <xf numFmtId="2" fontId="21" fillId="0" borderId="1" xfId="8" applyNumberFormat="1" applyBorder="1" applyAlignment="1">
      <alignment horizontal="center" vertical="center" wrapText="1"/>
    </xf>
    <xf numFmtId="168" fontId="13" fillId="0" borderId="12" xfId="27" applyNumberFormat="1" applyBorder="1" applyAlignment="1" applyProtection="1">
      <alignment horizontal="center" vertical="center" wrapText="1"/>
    </xf>
    <xf numFmtId="168" fontId="13" fillId="0" borderId="11" xfId="27" applyNumberFormat="1" applyBorder="1" applyAlignment="1" applyProtection="1">
      <alignment horizontal="center" vertical="center" wrapText="1"/>
    </xf>
    <xf numFmtId="167" fontId="13" fillId="0" borderId="1" xfId="3" applyFont="1" applyBorder="1" applyAlignment="1" applyProtection="1">
      <alignment horizontal="center" vertical="center" wrapText="1"/>
    </xf>
    <xf numFmtId="167" fontId="13" fillId="0" borderId="12" xfId="3" applyFont="1" applyBorder="1" applyAlignment="1" applyProtection="1">
      <alignment horizontal="center" vertical="center" wrapText="1"/>
    </xf>
    <xf numFmtId="2" fontId="13" fillId="0" borderId="11" xfId="27" applyNumberFormat="1" applyBorder="1" applyAlignment="1" applyProtection="1">
      <alignment horizontal="center" vertical="center" wrapText="1"/>
    </xf>
    <xf numFmtId="168" fontId="13" fillId="0" borderId="11" xfId="25" applyNumberFormat="1" applyBorder="1" applyAlignment="1" applyProtection="1">
      <alignment horizontal="center" vertical="center"/>
    </xf>
    <xf numFmtId="0" fontId="24" fillId="0" borderId="2" xfId="9" applyNumberFormat="1" applyBorder="1" applyAlignment="1" applyProtection="1">
      <alignment horizontal="center" vertical="center" wrapText="1"/>
      <protection locked="0"/>
    </xf>
    <xf numFmtId="168" fontId="13" fillId="0" borderId="11" xfId="25" applyNumberFormat="1" applyBorder="1" applyAlignment="1" applyProtection="1">
      <alignment horizontal="center" vertical="center" wrapText="1"/>
    </xf>
    <xf numFmtId="0" fontId="13" fillId="0" borderId="11" xfId="25" applyBorder="1" applyAlignment="1" applyProtection="1">
      <alignment horizontal="left" vertical="center" wrapText="1"/>
    </xf>
    <xf numFmtId="0" fontId="13" fillId="0" borderId="1" xfId="25" applyAlignment="1" applyProtection="1">
      <alignment vertical="center"/>
    </xf>
    <xf numFmtId="0" fontId="13" fillId="0" borderId="11" xfId="25" applyBorder="1" applyAlignment="1" applyProtection="1">
      <alignment horizontal="left" vertical="center" wrapText="1"/>
      <protection locked="0"/>
    </xf>
    <xf numFmtId="2" fontId="13" fillId="0" borderId="1" xfId="25" applyNumberFormat="1" applyBorder="1" applyAlignment="1" applyProtection="1">
      <alignment horizontal="center" vertical="center"/>
    </xf>
    <xf numFmtId="0" fontId="13" fillId="0" borderId="1" xfId="25" applyProtection="1"/>
    <xf numFmtId="168" fontId="13" fillId="0" borderId="11" xfId="25" applyNumberFormat="1" applyBorder="1" applyAlignment="1" applyProtection="1">
      <alignment horizontal="center"/>
    </xf>
    <xf numFmtId="168" fontId="13" fillId="7" borderId="12" xfId="27" applyNumberFormat="1" applyFill="1" applyBorder="1" applyAlignment="1" applyProtection="1">
      <alignment horizontal="center" vertical="center" wrapText="1"/>
    </xf>
    <xf numFmtId="168" fontId="13" fillId="7" borderId="11" xfId="27" applyNumberFormat="1" applyFill="1" applyBorder="1" applyAlignment="1" applyProtection="1">
      <alignment horizontal="center" vertical="center" wrapText="1"/>
    </xf>
    <xf numFmtId="167" fontId="13" fillId="7" borderId="1" xfId="3" applyFont="1" applyFill="1" applyBorder="1" applyAlignment="1" applyProtection="1">
      <alignment horizontal="center" vertical="center" wrapText="1"/>
    </xf>
    <xf numFmtId="167" fontId="13" fillId="7" borderId="12" xfId="3" applyFont="1" applyFill="1" applyBorder="1" applyAlignment="1" applyProtection="1">
      <alignment horizontal="center" vertical="center" wrapText="1"/>
    </xf>
    <xf numFmtId="2" fontId="13" fillId="7" borderId="11" xfId="27" applyNumberFormat="1" applyFill="1" applyBorder="1" applyAlignment="1" applyProtection="1">
      <alignment horizontal="center" vertical="center" wrapText="1"/>
    </xf>
    <xf numFmtId="2" fontId="13" fillId="0" borderId="1" xfId="25" applyNumberFormat="1" applyBorder="1" applyAlignment="1" applyProtection="1">
      <alignment horizontal="center"/>
    </xf>
    <xf numFmtId="0" fontId="21" fillId="7" borderId="12" xfId="6" applyFill="1" applyBorder="1" applyAlignment="1" applyProtection="1">
      <alignment horizontal="center" vertical="center"/>
    </xf>
    <xf numFmtId="0" fontId="21" fillId="7" borderId="1" xfId="6" applyFill="1" applyBorder="1" applyAlignment="1" applyProtection="1">
      <alignment horizontal="center" vertical="center"/>
    </xf>
    <xf numFmtId="168" fontId="13" fillId="7" borderId="12" xfId="27" applyNumberFormat="1" applyFill="1" applyBorder="1" applyAlignment="1" applyProtection="1">
      <alignment horizontal="center" vertical="center"/>
    </xf>
    <xf numFmtId="168" fontId="13" fillId="7" borderId="11" xfId="27" applyNumberFormat="1" applyFill="1" applyBorder="1" applyAlignment="1" applyProtection="1">
      <alignment horizontal="center" vertical="center"/>
    </xf>
    <xf numFmtId="0" fontId="13" fillId="7" borderId="11" xfId="25" applyFill="1" applyBorder="1" applyAlignment="1" applyProtection="1">
      <alignment horizontal="left" vertical="center"/>
    </xf>
    <xf numFmtId="0" fontId="21" fillId="7" borderId="7" xfId="6" applyFill="1" applyBorder="1" applyAlignment="1" applyProtection="1">
      <alignment horizontal="center" vertical="center"/>
    </xf>
    <xf numFmtId="0" fontId="21" fillId="7" borderId="8" xfId="6" applyFill="1" applyBorder="1" applyAlignment="1" applyProtection="1">
      <alignment horizontal="center" vertical="center"/>
    </xf>
    <xf numFmtId="168" fontId="13" fillId="7" borderId="7" xfId="27" applyNumberFormat="1" applyFill="1" applyBorder="1" applyAlignment="1" applyProtection="1">
      <alignment horizontal="center" vertical="center"/>
    </xf>
    <xf numFmtId="168" fontId="13" fillId="7" borderId="6" xfId="27" applyNumberFormat="1" applyFill="1" applyBorder="1" applyAlignment="1" applyProtection="1">
      <alignment horizontal="center" vertical="center"/>
    </xf>
    <xf numFmtId="0" fontId="13" fillId="7" borderId="6" xfId="25" applyFill="1" applyBorder="1" applyAlignment="1" applyProtection="1">
      <alignment horizontal="left" vertical="center"/>
    </xf>
    <xf numFmtId="168" fontId="13" fillId="0" borderId="6" xfId="25" applyNumberFormat="1" applyBorder="1" applyAlignment="1" applyProtection="1">
      <alignment horizontal="center"/>
    </xf>
    <xf numFmtId="0" fontId="21" fillId="0" borderId="1" xfId="6" applyBorder="1" applyAlignment="1" applyProtection="1">
      <alignment horizontal="center"/>
    </xf>
    <xf numFmtId="168" fontId="13" fillId="0" borderId="1" xfId="27" applyNumberFormat="1" applyBorder="1" applyAlignment="1" applyProtection="1">
      <alignment horizontal="center"/>
    </xf>
    <xf numFmtId="0" fontId="13" fillId="0" borderId="1" xfId="25" applyBorder="1" applyAlignment="1" applyProtection="1">
      <alignment horizontal="left"/>
    </xf>
    <xf numFmtId="1" fontId="13" fillId="0" borderId="1" xfId="25" applyNumberFormat="1" applyBorder="1" applyProtection="1"/>
    <xf numFmtId="0" fontId="13" fillId="0" borderId="1" xfId="25" applyBorder="1" applyAlignment="1" applyProtection="1">
      <alignment horizontal="center"/>
    </xf>
    <xf numFmtId="0" fontId="13" fillId="0" borderId="1" xfId="25" applyAlignment="1" applyProtection="1">
      <alignment horizontal="center"/>
    </xf>
    <xf numFmtId="2" fontId="13" fillId="0" borderId="1" xfId="25" applyNumberFormat="1" applyProtection="1"/>
    <xf numFmtId="1" fontId="13" fillId="0" borderId="1" xfId="25" applyNumberFormat="1" applyProtection="1"/>
    <xf numFmtId="168" fontId="13" fillId="0" borderId="22" xfId="2" applyFont="1" applyBorder="1" applyAlignment="1" applyProtection="1">
      <alignment horizontal="center" vertical="center" wrapText="1"/>
      <protection locked="0"/>
    </xf>
    <xf numFmtId="0" fontId="13" fillId="0" borderId="20" xfId="25" applyFont="1" applyBorder="1" applyProtection="1"/>
    <xf numFmtId="168" fontId="36" fillId="0" borderId="1" xfId="27" applyNumberFormat="1" applyFont="1" applyAlignment="1" applyProtection="1">
      <alignment horizontal="center"/>
    </xf>
    <xf numFmtId="0" fontId="10" fillId="0" borderId="0" xfId="0" applyFont="1"/>
    <xf numFmtId="173" fontId="0" fillId="0" borderId="1" xfId="0" applyNumberFormat="1" applyBorder="1"/>
    <xf numFmtId="0" fontId="0" fillId="0" borderId="10" xfId="0" applyBorder="1"/>
    <xf numFmtId="2" fontId="39" fillId="5" borderId="1" xfId="0" applyNumberFormat="1" applyFont="1" applyFill="1" applyBorder="1" applyAlignment="1">
      <alignment horizontal="center"/>
    </xf>
    <xf numFmtId="0" fontId="6" fillId="0" borderId="3" xfId="0" applyFont="1" applyBorder="1" applyAlignment="1">
      <alignment horizontal="center"/>
    </xf>
    <xf numFmtId="0" fontId="6" fillId="0" borderId="1" xfId="0" applyFont="1" applyBorder="1" applyAlignment="1">
      <alignment horizontal="center"/>
    </xf>
    <xf numFmtId="0" fontId="6" fillId="0" borderId="11" xfId="0" applyFont="1" applyBorder="1" applyAlignment="1">
      <alignment horizontal="center"/>
    </xf>
    <xf numFmtId="0" fontId="53" fillId="0" borderId="3" xfId="0" applyFont="1" applyBorder="1" applyAlignment="1">
      <alignment horizontal="center"/>
    </xf>
    <xf numFmtId="0" fontId="53" fillId="0" borderId="1" xfId="0" applyFont="1" applyBorder="1" applyAlignment="1">
      <alignment horizontal="center"/>
    </xf>
    <xf numFmtId="0" fontId="53" fillId="0" borderId="11" xfId="0" applyFont="1" applyBorder="1" applyAlignment="1">
      <alignment horizontal="center"/>
    </xf>
    <xf numFmtId="165" fontId="56" fillId="0" borderId="1" xfId="0" applyNumberFormat="1" applyFont="1" applyBorder="1" applyAlignment="1">
      <alignment horizontal="center"/>
    </xf>
    <xf numFmtId="0" fontId="61" fillId="2" borderId="15" xfId="0" applyFont="1" applyFill="1" applyBorder="1" applyAlignment="1">
      <alignment horizontal="center" vertical="center"/>
    </xf>
    <xf numFmtId="0" fontId="61" fillId="2" borderId="13" xfId="0" applyFont="1" applyFill="1" applyBorder="1" applyAlignment="1">
      <alignment horizontal="center" vertical="center"/>
    </xf>
    <xf numFmtId="0" fontId="61" fillId="2" borderId="27" xfId="0" applyFont="1" applyFill="1" applyBorder="1" applyAlignment="1">
      <alignment horizontal="center" vertical="center"/>
    </xf>
    <xf numFmtId="0" fontId="61" fillId="2" borderId="21" xfId="0" applyFont="1" applyFill="1" applyBorder="1" applyAlignment="1">
      <alignment horizontal="center" vertical="center"/>
    </xf>
    <xf numFmtId="0" fontId="56" fillId="4" borderId="14" xfId="0" applyFont="1" applyFill="1" applyBorder="1" applyAlignment="1">
      <alignment horizontal="center"/>
    </xf>
    <xf numFmtId="0" fontId="11" fillId="5" borderId="1" xfId="0" applyFont="1" applyFill="1" applyBorder="1" applyAlignment="1">
      <alignment horizontal="center"/>
    </xf>
    <xf numFmtId="2" fontId="11" fillId="5" borderId="1" xfId="0" applyNumberFormat="1" applyFont="1" applyFill="1" applyBorder="1" applyAlignment="1">
      <alignment horizontal="center"/>
    </xf>
    <xf numFmtId="0" fontId="11" fillId="5" borderId="1" xfId="0" applyFont="1" applyFill="1" applyBorder="1"/>
    <xf numFmtId="0" fontId="0" fillId="5" borderId="1" xfId="0" applyFill="1" applyBorder="1"/>
    <xf numFmtId="14" fontId="11" fillId="5" borderId="1" xfId="0" applyNumberFormat="1" applyFont="1" applyFill="1" applyBorder="1" applyAlignment="1">
      <alignment horizontal="center"/>
    </xf>
    <xf numFmtId="0" fontId="12" fillId="0" borderId="6" xfId="30" applyBorder="1" applyAlignment="1" applyProtection="1">
      <alignment horizontal="center" vertical="center" wrapText="1"/>
    </xf>
    <xf numFmtId="0" fontId="24" fillId="0" borderId="13" xfId="9" applyNumberFormat="1" applyBorder="1" applyAlignment="1" applyProtection="1">
      <alignment horizontal="center" vertical="center" wrapText="1"/>
      <protection locked="0"/>
    </xf>
    <xf numFmtId="168" fontId="13" fillId="0" borderId="17" xfId="25" applyNumberFormat="1" applyBorder="1" applyAlignment="1" applyProtection="1">
      <alignment horizontal="center" vertical="center" wrapText="1"/>
    </xf>
    <xf numFmtId="169" fontId="13" fillId="0" borderId="11" xfId="27" applyNumberFormat="1" applyBorder="1" applyAlignment="1" applyProtection="1">
      <alignment horizontal="left" vertical="center" wrapText="1"/>
      <protection locked="0"/>
    </xf>
    <xf numFmtId="0" fontId="22" fillId="0" borderId="11" xfId="25" applyFont="1" applyBorder="1" applyAlignment="1" applyProtection="1">
      <alignment horizontal="left" vertical="center"/>
      <protection locked="0"/>
    </xf>
    <xf numFmtId="2" fontId="13" fillId="0" borderId="1" xfId="25" applyNumberFormat="1" applyBorder="1" applyProtection="1"/>
    <xf numFmtId="2" fontId="51" fillId="0" borderId="12" xfId="0" applyNumberFormat="1" applyFont="1" applyFill="1" applyBorder="1" applyAlignment="1">
      <alignment horizontal="center"/>
    </xf>
    <xf numFmtId="2" fontId="60" fillId="3" borderId="12" xfId="0" applyNumberFormat="1" applyFont="1" applyFill="1" applyBorder="1" applyAlignment="1">
      <alignment horizontal="center"/>
    </xf>
    <xf numFmtId="2" fontId="60" fillId="3" borderId="11" xfId="0" applyNumberFormat="1" applyFont="1" applyFill="1" applyBorder="1" applyAlignment="1">
      <alignment horizontal="center"/>
    </xf>
    <xf numFmtId="2" fontId="57" fillId="0" borderId="1" xfId="0" applyNumberFormat="1" applyFont="1" applyBorder="1"/>
    <xf numFmtId="2" fontId="57" fillId="0" borderId="11" xfId="0" applyNumberFormat="1" applyFont="1" applyBorder="1"/>
    <xf numFmtId="2" fontId="57" fillId="15" borderId="11" xfId="0" applyNumberFormat="1" applyFont="1" applyFill="1" applyBorder="1" applyAlignment="1">
      <alignment horizontal="center"/>
    </xf>
    <xf numFmtId="2" fontId="57" fillId="8" borderId="19" xfId="0" applyNumberFormat="1" applyFont="1" applyFill="1" applyBorder="1" applyAlignment="1">
      <alignment horizontal="center"/>
    </xf>
    <xf numFmtId="2" fontId="57" fillId="8" borderId="2" xfId="0" applyNumberFormat="1" applyFont="1" applyFill="1" applyBorder="1" applyAlignment="1">
      <alignment horizontal="center"/>
    </xf>
    <xf numFmtId="2" fontId="51" fillId="9" borderId="19" xfId="0" applyNumberFormat="1" applyFont="1" applyFill="1" applyBorder="1" applyAlignment="1">
      <alignment horizontal="center"/>
    </xf>
    <xf numFmtId="2" fontId="51" fillId="9" borderId="2" xfId="0" applyNumberFormat="1" applyFont="1" applyFill="1" applyBorder="1" applyAlignment="1">
      <alignment horizontal="center"/>
    </xf>
    <xf numFmtId="2" fontId="51" fillId="0" borderId="19" xfId="0" applyNumberFormat="1" applyFont="1" applyFill="1" applyBorder="1" applyAlignment="1">
      <alignment horizontal="center"/>
    </xf>
    <xf numFmtId="2" fontId="51" fillId="0" borderId="2" xfId="0" applyNumberFormat="1" applyFont="1" applyFill="1" applyBorder="1" applyAlignment="1">
      <alignment horizontal="center"/>
    </xf>
    <xf numFmtId="2" fontId="57" fillId="0" borderId="2" xfId="0" applyNumberFormat="1" applyFont="1" applyBorder="1"/>
    <xf numFmtId="2" fontId="39" fillId="0" borderId="1" xfId="0" applyNumberFormat="1" applyFont="1" applyFill="1" applyBorder="1"/>
    <xf numFmtId="2" fontId="39" fillId="5" borderId="12" xfId="0" applyNumberFormat="1" applyFont="1" applyFill="1" applyBorder="1" applyAlignment="1">
      <alignment horizontal="center"/>
    </xf>
    <xf numFmtId="2" fontId="39" fillId="5" borderId="1" xfId="0" applyNumberFormat="1" applyFont="1" applyFill="1" applyBorder="1"/>
    <xf numFmtId="0" fontId="8" fillId="0" borderId="15" xfId="0" applyFont="1" applyBorder="1" applyAlignment="1">
      <alignment horizontal="center"/>
    </xf>
    <xf numFmtId="0" fontId="8" fillId="0" borderId="14" xfId="0" applyFont="1" applyBorder="1" applyAlignment="1">
      <alignment horizontal="center"/>
    </xf>
    <xf numFmtId="0" fontId="8" fillId="0" borderId="17" xfId="0" applyFont="1" applyBorder="1" applyAlignment="1">
      <alignment horizontal="center"/>
    </xf>
    <xf numFmtId="0" fontId="8" fillId="0" borderId="12" xfId="0" applyFont="1" applyBorder="1" applyAlignment="1">
      <alignment horizontal="center"/>
    </xf>
    <xf numFmtId="0" fontId="8" fillId="0" borderId="1" xfId="0" applyFont="1" applyBorder="1" applyAlignment="1">
      <alignment horizontal="center"/>
    </xf>
    <xf numFmtId="0" fontId="6" fillId="0" borderId="3" xfId="0" applyFont="1" applyBorder="1" applyAlignment="1">
      <alignment horizontal="center"/>
    </xf>
    <xf numFmtId="0" fontId="6" fillId="0" borderId="1" xfId="0" applyFont="1" applyBorder="1" applyAlignment="1">
      <alignment horizontal="center"/>
    </xf>
    <xf numFmtId="0" fontId="6" fillId="0" borderId="11" xfId="0" applyFont="1" applyBorder="1" applyAlignment="1">
      <alignment horizontal="center"/>
    </xf>
    <xf numFmtId="165" fontId="9" fillId="0" borderId="12" xfId="0" applyNumberFormat="1" applyFont="1" applyBorder="1" applyAlignment="1">
      <alignment horizontal="center"/>
    </xf>
    <xf numFmtId="165" fontId="9" fillId="0" borderId="1" xfId="0" applyNumberFormat="1" applyFont="1" applyBorder="1" applyAlignment="1">
      <alignment horizontal="center"/>
    </xf>
    <xf numFmtId="0" fontId="47" fillId="2" borderId="15" xfId="0" applyFont="1" applyFill="1" applyBorder="1" applyAlignment="1">
      <alignment horizontal="center" vertical="center"/>
    </xf>
    <xf numFmtId="0" fontId="47" fillId="2" borderId="13" xfId="0" applyFont="1" applyFill="1" applyBorder="1" applyAlignment="1">
      <alignment horizontal="center" vertical="center"/>
    </xf>
    <xf numFmtId="0" fontId="47" fillId="2" borderId="27" xfId="0" applyFont="1" applyFill="1" applyBorder="1" applyAlignment="1">
      <alignment horizontal="center" vertical="center"/>
    </xf>
    <xf numFmtId="0" fontId="47" fillId="2" borderId="21" xfId="0" applyFont="1" applyFill="1" applyBorder="1" applyAlignment="1">
      <alignment horizontal="center" vertical="center"/>
    </xf>
    <xf numFmtId="0" fontId="9" fillId="4" borderId="24" xfId="0" applyFont="1" applyFill="1" applyBorder="1" applyAlignment="1">
      <alignment horizontal="center"/>
    </xf>
    <xf numFmtId="0" fontId="9" fillId="4" borderId="14" xfId="0" applyFont="1" applyFill="1" applyBorder="1" applyAlignment="1">
      <alignment horizontal="center"/>
    </xf>
    <xf numFmtId="0" fontId="54" fillId="0" borderId="15" xfId="0" applyFont="1" applyBorder="1" applyAlignment="1">
      <alignment horizontal="center"/>
    </xf>
    <xf numFmtId="0" fontId="54" fillId="0" borderId="14" xfId="0" applyFont="1" applyBorder="1" applyAlignment="1">
      <alignment horizontal="center"/>
    </xf>
    <xf numFmtId="0" fontId="54" fillId="0" borderId="17" xfId="0" applyFont="1" applyBorder="1" applyAlignment="1">
      <alignment horizontal="center"/>
    </xf>
    <xf numFmtId="0" fontId="54" fillId="0" borderId="12" xfId="0" applyFont="1" applyBorder="1" applyAlignment="1">
      <alignment horizontal="center"/>
    </xf>
    <xf numFmtId="0" fontId="54" fillId="0" borderId="1" xfId="0" applyFont="1" applyBorder="1" applyAlignment="1">
      <alignment horizontal="center"/>
    </xf>
    <xf numFmtId="0" fontId="53" fillId="0" borderId="3" xfId="0" applyFont="1" applyBorder="1" applyAlignment="1">
      <alignment horizontal="center"/>
    </xf>
    <xf numFmtId="0" fontId="53" fillId="0" borderId="1" xfId="0" applyFont="1" applyBorder="1" applyAlignment="1">
      <alignment horizontal="center"/>
    </xf>
    <xf numFmtId="0" fontId="53" fillId="0" borderId="11" xfId="0" applyFont="1" applyBorder="1" applyAlignment="1">
      <alignment horizontal="center"/>
    </xf>
    <xf numFmtId="165" fontId="56" fillId="0" borderId="12" xfId="0" applyNumberFormat="1" applyFont="1" applyBorder="1" applyAlignment="1">
      <alignment horizontal="center"/>
    </xf>
    <xf numFmtId="165" fontId="56" fillId="0" borderId="1" xfId="0" applyNumberFormat="1" applyFont="1" applyBorder="1" applyAlignment="1">
      <alignment horizontal="center"/>
    </xf>
    <xf numFmtId="0" fontId="61" fillId="2" borderId="15" xfId="0" applyFont="1" applyFill="1" applyBorder="1" applyAlignment="1">
      <alignment horizontal="center" vertical="center"/>
    </xf>
    <xf numFmtId="0" fontId="61" fillId="2" borderId="13" xfId="0" applyFont="1" applyFill="1" applyBorder="1" applyAlignment="1">
      <alignment horizontal="center" vertical="center"/>
    </xf>
    <xf numFmtId="0" fontId="61" fillId="2" borderId="27" xfId="0" applyFont="1" applyFill="1" applyBorder="1" applyAlignment="1">
      <alignment horizontal="center" vertical="center"/>
    </xf>
    <xf numFmtId="0" fontId="61" fillId="2" borderId="21" xfId="0" applyFont="1" applyFill="1" applyBorder="1" applyAlignment="1">
      <alignment horizontal="center" vertical="center"/>
    </xf>
    <xf numFmtId="0" fontId="56" fillId="4" borderId="24" xfId="0" applyFont="1" applyFill="1" applyBorder="1" applyAlignment="1">
      <alignment horizontal="center"/>
    </xf>
    <xf numFmtId="0" fontId="56" fillId="4" borderId="14" xfId="0" applyFont="1" applyFill="1" applyBorder="1" applyAlignment="1">
      <alignment horizontal="center"/>
    </xf>
    <xf numFmtId="0" fontId="12" fillId="0" borderId="14" xfId="25" applyFont="1" applyBorder="1" applyAlignment="1" applyProtection="1">
      <alignment horizontal="center"/>
    </xf>
    <xf numFmtId="0" fontId="12" fillId="0" borderId="17" xfId="25" applyFont="1" applyBorder="1" applyAlignment="1" applyProtection="1">
      <alignment horizontal="center"/>
    </xf>
    <xf numFmtId="1" fontId="14" fillId="0" borderId="15" xfId="6" applyNumberFormat="1" applyFont="1" applyBorder="1" applyAlignment="1" applyProtection="1">
      <alignment horizontal="center"/>
    </xf>
    <xf numFmtId="1" fontId="14" fillId="0" borderId="14" xfId="6" applyNumberFormat="1" applyFont="1" applyBorder="1" applyAlignment="1" applyProtection="1">
      <alignment horizontal="center"/>
    </xf>
    <xf numFmtId="1" fontId="14" fillId="0" borderId="17" xfId="6" applyNumberFormat="1" applyFont="1" applyBorder="1" applyAlignment="1" applyProtection="1">
      <alignment horizontal="center"/>
    </xf>
    <xf numFmtId="0" fontId="14" fillId="0" borderId="15" xfId="10" applyFont="1" applyBorder="1" applyAlignment="1" applyProtection="1">
      <alignment horizontal="center"/>
    </xf>
    <xf numFmtId="0" fontId="14" fillId="0" borderId="14" xfId="10" applyFont="1" applyBorder="1" applyAlignment="1" applyProtection="1">
      <alignment horizontal="center"/>
    </xf>
    <xf numFmtId="0" fontId="14" fillId="0" borderId="17" xfId="10" applyFont="1" applyBorder="1" applyAlignment="1" applyProtection="1">
      <alignment horizontal="center"/>
    </xf>
  </cellXfs>
  <cellStyles count="32">
    <cellStyle name="??0" xfId="2" xr:uid="{00000000-0005-0000-0000-000000000000}"/>
    <cellStyle name="??0.0" xfId="12" xr:uid="{00000000-0005-0000-0000-000001000000}"/>
    <cellStyle name="?0.0" xfId="7" xr:uid="{00000000-0005-0000-0000-000002000000}"/>
    <cellStyle name="?0.00" xfId="13" xr:uid="{00000000-0005-0000-0000-000003000000}"/>
    <cellStyle name="0.00" xfId="14" xr:uid="{00000000-0005-0000-0000-000004000000}"/>
    <cellStyle name="0.000" xfId="3" xr:uid="{00000000-0005-0000-0000-000005000000}"/>
    <cellStyle name="Blank" xfId="15" xr:uid="{00000000-0005-0000-0000-000006000000}"/>
    <cellStyle name="EndYear" xfId="16" xr:uid="{00000000-0005-0000-0000-000007000000}"/>
    <cellStyle name="est. Annual Balance" xfId="17" xr:uid="{00000000-0005-0000-0000-000008000000}"/>
    <cellStyle name="est. bw(s)" xfId="18" xr:uid="{00000000-0005-0000-0000-000009000000}"/>
    <cellStyle name="hel8" xfId="5" xr:uid="{00000000-0005-0000-0000-00000A000000}"/>
    <cellStyle name="hel8 2" xfId="27" xr:uid="{00000000-0005-0000-0000-00000B000000}"/>
    <cellStyle name="hel8 blue" xfId="6" xr:uid="{00000000-0005-0000-0000-00000C000000}"/>
    <cellStyle name="hel8_PD860330" xfId="19" xr:uid="{00000000-0005-0000-0000-00000D000000}"/>
    <cellStyle name="hel8b" xfId="20" xr:uid="{00000000-0005-0000-0000-00000E000000}"/>
    <cellStyle name="hel8b_Snow Pit1" xfId="10" xr:uid="{00000000-0005-0000-0000-00000F000000}"/>
    <cellStyle name="hel8b_Snow Pit1 2" xfId="30" xr:uid="{11513D1B-6653-4B2B-AE49-1E16CC4A7A14}"/>
    <cellStyle name="hel8b_StakeDat" xfId="29" xr:uid="{4D5E8C7A-6C79-4940-95E8-187C783B3E80}"/>
    <cellStyle name="hel8i" xfId="21" xr:uid="{00000000-0005-0000-0000-000010000000}"/>
    <cellStyle name="Hyperlink 2" xfId="11" xr:uid="{00000000-0005-0000-0000-000011000000}"/>
    <cellStyle name="McCall" xfId="8" xr:uid="{00000000-0005-0000-0000-000012000000}"/>
    <cellStyle name="Normal" xfId="0" builtinId="0"/>
    <cellStyle name="Normal 2" xfId="1" xr:uid="{00000000-0005-0000-0000-000014000000}"/>
    <cellStyle name="Normal 2 2" xfId="22" xr:uid="{00000000-0005-0000-0000-000015000000}"/>
    <cellStyle name="Normal 2 3" xfId="25" xr:uid="{00000000-0005-0000-0000-000016000000}"/>
    <cellStyle name="Normal 3" xfId="4" xr:uid="{00000000-0005-0000-0000-000017000000}"/>
    <cellStyle name="Normal 3 2" xfId="26" xr:uid="{00000000-0005-0000-0000-000018000000}"/>
    <cellStyle name="Normal 4" xfId="24" xr:uid="{00000000-0005-0000-0000-000019000000}"/>
    <cellStyle name="Normal 4 2" xfId="31" xr:uid="{80CAEF7D-5EDC-42C0-8F80-1A51F2F3FEC5}"/>
    <cellStyle name="Normal_C-snowpits" xfId="28" xr:uid="{00000000-0005-0000-0000-00001A000000}"/>
    <cellStyle name="OldStuff" xfId="23" xr:uid="{00000000-0005-0000-0000-00001B000000}"/>
    <cellStyle name="Probes" xfId="9" xr:uid="{00000000-0005-0000-0000-00001C000000}"/>
  </cellStyles>
  <dxfs count="4">
    <dxf>
      <font>
        <b/>
        <i val="0"/>
        <color rgb="FFC00000"/>
      </font>
    </dxf>
    <dxf>
      <font>
        <b/>
        <i val="0"/>
        <color rgb="FF0000FF"/>
      </font>
    </dxf>
    <dxf>
      <font>
        <b/>
        <i val="0"/>
        <color rgb="FFC00000"/>
      </font>
    </dxf>
    <dxf>
      <font>
        <b/>
        <i val="0"/>
        <color rgb="FF0000FF"/>
      </font>
    </dxf>
  </dxfs>
  <tableStyles count="0" defaultTableStyle="TableStyleMedium9" defaultPivotStyle="PivotStyleMedium4"/>
  <colors>
    <mruColors>
      <color rgb="FF66CCFF"/>
      <color rgb="FF3399FF"/>
      <color rgb="FF0066FF"/>
      <color rgb="FFFFCC00"/>
      <color rgb="FFF796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Stratigraphic </a:t>
            </a:r>
            <a:r>
              <a:rPr lang="en-US" baseline="0"/>
              <a:t>Balance Gradients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6824644078581086"/>
                  <c:y val="4.26111908177905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'GUI Input'!$E$2:$E$8</c:f>
              <c:numCache>
                <c:formatCode>General</c:formatCode>
                <c:ptCount val="7"/>
                <c:pt idx="0">
                  <c:v>1454</c:v>
                </c:pt>
                <c:pt idx="1">
                  <c:v>1546</c:v>
                </c:pt>
                <c:pt idx="2">
                  <c:v>1693</c:v>
                </c:pt>
                <c:pt idx="3">
                  <c:v>1854</c:v>
                </c:pt>
                <c:pt idx="4">
                  <c:v>1869</c:v>
                </c:pt>
                <c:pt idx="5">
                  <c:v>1878</c:v>
                </c:pt>
                <c:pt idx="6">
                  <c:v>2030</c:v>
                </c:pt>
              </c:numCache>
            </c:numRef>
          </c:xVal>
          <c:yVal>
            <c:numRef>
              <c:f>'GUI Input'!$F$2:$F$5</c:f>
              <c:numCache>
                <c:formatCode>0.00</c:formatCode>
                <c:ptCount val="4"/>
                <c:pt idx="0">
                  <c:v>0.35551249999999995</c:v>
                </c:pt>
                <c:pt idx="1">
                  <c:v>0.44281500000000001</c:v>
                </c:pt>
                <c:pt idx="2">
                  <c:v>0.85115916666666669</c:v>
                </c:pt>
                <c:pt idx="3">
                  <c:v>1.0877999999999999</c:v>
                </c:pt>
              </c:numCache>
            </c:numRef>
          </c:yVal>
          <c:smooth val="0"/>
          <c:extLst>
            <c:ext xmlns:c16="http://schemas.microsoft.com/office/drawing/2014/chart" uri="{C3380CC4-5D6E-409C-BE32-E72D297353CC}">
              <c16:uniqueId val="{00000001-052B-45DA-9701-3E30121851ED}"/>
            </c:ext>
          </c:extLst>
        </c:ser>
        <c:ser>
          <c:idx val="1"/>
          <c:order val="1"/>
          <c:tx>
            <c:v>ba</c:v>
          </c:tx>
          <c:spPr>
            <a:ln w="25400" cap="rnd">
              <a:noFill/>
              <a:round/>
            </a:ln>
            <a:effectLst/>
          </c:spPr>
          <c:marker>
            <c:symbol val="circle"/>
            <c:size val="5"/>
            <c:spPr>
              <a:solidFill>
                <a:schemeClr val="accent2"/>
              </a:solidFill>
              <a:ln w="9525">
                <a:solidFill>
                  <a:schemeClr val="accent2"/>
                </a:solidFill>
              </a:ln>
              <a:effectLst/>
            </c:spPr>
          </c:marker>
          <c:xVal>
            <c:numRef>
              <c:f>'GUI Input'!$E$2:$E$8</c:f>
              <c:numCache>
                <c:formatCode>General</c:formatCode>
                <c:ptCount val="7"/>
                <c:pt idx="0">
                  <c:v>1454</c:v>
                </c:pt>
                <c:pt idx="1">
                  <c:v>1546</c:v>
                </c:pt>
                <c:pt idx="2">
                  <c:v>1693</c:v>
                </c:pt>
                <c:pt idx="3">
                  <c:v>1854</c:v>
                </c:pt>
                <c:pt idx="4">
                  <c:v>1869</c:v>
                </c:pt>
                <c:pt idx="5">
                  <c:v>1878</c:v>
                </c:pt>
                <c:pt idx="6">
                  <c:v>2030</c:v>
                </c:pt>
              </c:numCache>
            </c:numRef>
          </c:xVal>
          <c:yVal>
            <c:numRef>
              <c:f>'GUI Input'!$G$2:$G$8</c:f>
              <c:numCache>
                <c:formatCode>0.00</c:formatCode>
                <c:ptCount val="7"/>
                <c:pt idx="0" formatCode="#,##0.00">
                  <c:v>-2.8743750000000001</c:v>
                </c:pt>
                <c:pt idx="1">
                  <c:v>-2.7855000000000012</c:v>
                </c:pt>
                <c:pt idx="2">
                  <c:v>-1.031625</c:v>
                </c:pt>
                <c:pt idx="3" formatCode="#,##0.00">
                  <c:v>0.41583850931677013</c:v>
                </c:pt>
                <c:pt idx="4" formatCode="#,##0.00">
                  <c:v>0.54585921325051756</c:v>
                </c:pt>
                <c:pt idx="5" formatCode="#,##0.00">
                  <c:v>0</c:v>
                </c:pt>
                <c:pt idx="6">
                  <c:v>0.56159420289855089</c:v>
                </c:pt>
              </c:numCache>
            </c:numRef>
          </c:yVal>
          <c:smooth val="0"/>
          <c:extLst>
            <c:ext xmlns:c16="http://schemas.microsoft.com/office/drawing/2014/chart" uri="{C3380CC4-5D6E-409C-BE32-E72D297353CC}">
              <c16:uniqueId val="{00000002-052B-45DA-9701-3E30121851ED}"/>
            </c:ext>
          </c:extLst>
        </c:ser>
        <c:dLbls>
          <c:showLegendKey val="0"/>
          <c:showVal val="0"/>
          <c:showCatName val="0"/>
          <c:showSerName val="0"/>
          <c:showPercent val="0"/>
          <c:showBubbleSize val="0"/>
        </c:dLbls>
        <c:axId val="259304264"/>
        <c:axId val="195280152"/>
      </c:scatterChart>
      <c:valAx>
        <c:axId val="259304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80152"/>
        <c:crosses val="autoZero"/>
        <c:crossBetween val="midCat"/>
      </c:valAx>
      <c:valAx>
        <c:axId val="195280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balance</a:t>
                </a:r>
                <a:r>
                  <a:rPr lang="en-US" baseline="0"/>
                  <a:t> (m w.e.)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3042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D450-453C-B84E-F8110E5E827F}"/>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5669-4103-943F-5A403806E1D4}"/>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'2021.04.27_SiteB_Probes'!$G$13:$G$21</c:f>
              <c:numCache>
                <c:formatCode>0.00</c:formatCode>
                <c:ptCount val="9"/>
              </c:numCache>
            </c:numRef>
          </c:xVal>
          <c:yVal>
            <c:numRef>
              <c:f>'2021.04.27_SiteB_Probes'!$C$13:$C$21</c:f>
              <c:numCache>
                <c:formatCode>??0</c:formatCode>
                <c:ptCount val="9"/>
              </c:numCache>
            </c:numRef>
          </c:yVal>
          <c:smooth val="1"/>
          <c:extLst>
            <c:ext xmlns:c16="http://schemas.microsoft.com/office/drawing/2014/chart" uri="{C3380CC4-5D6E-409C-BE32-E72D297353CC}">
              <c16:uniqueId val="{00000000-8865-46E1-8586-BCBC9DC43335}"/>
            </c:ext>
          </c:extLst>
        </c:ser>
        <c:ser>
          <c:idx val="1"/>
          <c:order val="1"/>
          <c:tx>
            <c:v>core</c:v>
          </c:tx>
          <c:xVal>
            <c:numRef>
              <c:f>'2021.04.27_SiteB_Probes'!$G$24:$G$29</c:f>
              <c:numCache>
                <c:formatCode>0.00</c:formatCode>
                <c:ptCount val="6"/>
              </c:numCache>
            </c:numRef>
          </c:xVal>
          <c:yVal>
            <c:numRef>
              <c:f>'2021.04.27_SiteB_Probes'!$C$24:$C$29</c:f>
              <c:numCache>
                <c:formatCode>??0</c:formatCode>
                <c:ptCount val="6"/>
              </c:numCache>
            </c:numRef>
          </c:yVal>
          <c:smooth val="1"/>
          <c:extLst>
            <c:ext xmlns:c16="http://schemas.microsoft.com/office/drawing/2014/chart" uri="{C3380CC4-5D6E-409C-BE32-E72D297353CC}">
              <c16:uniqueId val="{00000001-8865-46E1-8586-BCBC9DC43335}"/>
            </c:ext>
          </c:extLst>
        </c:ser>
        <c:ser>
          <c:idx val="2"/>
          <c:order val="2"/>
          <c:tx>
            <c:v>ice</c:v>
          </c:tx>
          <c:xVal>
            <c:numRef>
              <c:f>'2021.04.27_SiteB_Probes'!$G$29</c:f>
              <c:numCache>
                <c:formatCode>0.00</c:formatCode>
                <c:ptCount val="1"/>
              </c:numCache>
            </c:numRef>
          </c:xVal>
          <c:yVal>
            <c:numRef>
              <c:f>'2021.04.27_SiteB_Probes'!$C$29</c:f>
              <c:numCache>
                <c:formatCode>??0</c:formatCode>
                <c:ptCount val="1"/>
              </c:numCache>
            </c:numRef>
          </c:yVal>
          <c:smooth val="1"/>
          <c:extLst>
            <c:ext xmlns:c16="http://schemas.microsoft.com/office/drawing/2014/chart" uri="{C3380CC4-5D6E-409C-BE32-E72D297353CC}">
              <c16:uniqueId val="{00000002-8865-46E1-8586-BCBC9DC43335}"/>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'2021.04.27_SiteD_Probes'!$G$13:$G$22</c:f>
              <c:numCache>
                <c:formatCode>0.00</c:formatCode>
                <c:ptCount val="10"/>
              </c:numCache>
            </c:numRef>
          </c:xVal>
          <c:yVal>
            <c:numRef>
              <c:f>'2021.04.27_SiteD_Probes'!$C$13:$C$22</c:f>
              <c:numCache>
                <c:formatCode>??0</c:formatCode>
                <c:ptCount val="10"/>
              </c:numCache>
            </c:numRef>
          </c:yVal>
          <c:smooth val="1"/>
          <c:extLst>
            <c:ext xmlns:c16="http://schemas.microsoft.com/office/drawing/2014/chart" uri="{C3380CC4-5D6E-409C-BE32-E72D297353CC}">
              <c16:uniqueId val="{00000000-2250-47B1-8846-9FD97CF101EB}"/>
            </c:ext>
          </c:extLst>
        </c:ser>
        <c:ser>
          <c:idx val="1"/>
          <c:order val="1"/>
          <c:tx>
            <c:v>core</c:v>
          </c:tx>
          <c:dPt>
            <c:idx val="8"/>
            <c:marker>
              <c:spPr>
                <a:solidFill>
                  <a:srgbClr val="C00000"/>
                </a:solidFill>
              </c:spPr>
            </c:marker>
            <c:bubble3D val="0"/>
            <c:extLst>
              <c:ext xmlns:c16="http://schemas.microsoft.com/office/drawing/2014/chart" uri="{C3380CC4-5D6E-409C-BE32-E72D297353CC}">
                <c16:uniqueId val="{00000001-2250-47B1-8846-9FD97CF101EB}"/>
              </c:ext>
            </c:extLst>
          </c:dPt>
          <c:xVal>
            <c:strRef>
              <c:f>'2021.04.27_SiteD_Probes'!#REF!</c:f>
              <c:strCache>
                <c:ptCount val="1"/>
                <c:pt idx="0">
                  <c:v>#REF!</c:v>
                </c:pt>
              </c:strCache>
            </c:strRef>
          </c:xVal>
          <c:yVal>
            <c:numRef>
              <c:f>'2021.04.27_SiteD_Probes'!#REF!</c:f>
              <c:numCache>
                <c:formatCode>General</c:formatCode>
                <c:ptCount val="1"/>
                <c:pt idx="0">
                  <c:v>1</c:v>
                </c:pt>
              </c:numCache>
            </c:numRef>
          </c:yVal>
          <c:smooth val="1"/>
          <c:extLst>
            <c:ext xmlns:c16="http://schemas.microsoft.com/office/drawing/2014/chart" uri="{C3380CC4-5D6E-409C-BE32-E72D297353CC}">
              <c16:uniqueId val="{00000002-2250-47B1-8846-9FD97CF101EB}"/>
            </c:ext>
          </c:extLst>
        </c:ser>
        <c:ser>
          <c:idx val="2"/>
          <c:order val="2"/>
          <c:tx>
            <c:v>firn</c:v>
          </c:tx>
          <c:xVal>
            <c:strRef>
              <c:f>'2021.04.27_SiteD_Probes'!#REF!</c:f>
              <c:strCache>
                <c:ptCount val="1"/>
                <c:pt idx="0">
                  <c:v>#REF!</c:v>
                </c:pt>
              </c:strCache>
            </c:strRef>
          </c:xVal>
          <c:yVal>
            <c:numRef>
              <c:f>'2021.04.27_SiteD_Probes'!#REF!</c:f>
              <c:numCache>
                <c:formatCode>General</c:formatCode>
                <c:ptCount val="1"/>
                <c:pt idx="0">
                  <c:v>1</c:v>
                </c:pt>
              </c:numCache>
            </c:numRef>
          </c:yVal>
          <c:smooth val="1"/>
          <c:extLst>
            <c:ext xmlns:c16="http://schemas.microsoft.com/office/drawing/2014/chart" uri="{C3380CC4-5D6E-409C-BE32-E72D297353CC}">
              <c16:uniqueId val="{00000003-2250-47B1-8846-9FD97CF101EB}"/>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layout>
        <c:manualLayout>
          <c:xMode val="edge"/>
          <c:yMode val="edge"/>
          <c:x val="0.82900786403600701"/>
          <c:y val="0.39359176256814055"/>
          <c:w val="0.15198072911988664"/>
          <c:h val="0.18546577831617203"/>
        </c:manualLayout>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3A75-4662-A84B-AA041E8E90EF}"/>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F639-4287-8888-9468640B13A0}"/>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D6F9-4F45-815B-9E3B0D5E1D95}"/>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6289-4B67-BCC8-B0A958EFB9AC}"/>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22860</xdr:colOff>
      <xdr:row>0</xdr:row>
      <xdr:rowOff>0</xdr:rowOff>
    </xdr:from>
    <xdr:to>
      <xdr:col>17</xdr:col>
      <xdr:colOff>327660</xdr:colOff>
      <xdr:row>16</xdr:row>
      <xdr:rowOff>53340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24</xdr:row>
      <xdr:rowOff>30480</xdr:rowOff>
    </xdr:to>
    <xdr:graphicFrame macro="">
      <xdr:nvGraphicFramePr>
        <xdr:cNvPr id="2" name="Chart 1">
          <a:extLst>
            <a:ext uri="{FF2B5EF4-FFF2-40B4-BE49-F238E27FC236}">
              <a16:creationId xmlns:a16="http://schemas.microsoft.com/office/drawing/2014/main" id="{161D7648-2E35-4ED2-B7B2-AA3CD98A5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29</xdr:row>
      <xdr:rowOff>30480</xdr:rowOff>
    </xdr:to>
    <xdr:graphicFrame macro="">
      <xdr:nvGraphicFramePr>
        <xdr:cNvPr id="2" name="Chart 1">
          <a:extLst>
            <a:ext uri="{FF2B5EF4-FFF2-40B4-BE49-F238E27FC236}">
              <a16:creationId xmlns:a16="http://schemas.microsoft.com/office/drawing/2014/main" id="{FF8CFFDF-634E-4C9E-9407-603D3A6D0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23</xdr:row>
      <xdr:rowOff>30480</xdr:rowOff>
    </xdr:to>
    <xdr:graphicFrame macro="">
      <xdr:nvGraphicFramePr>
        <xdr:cNvPr id="2" name="Chart 1">
          <a:extLst>
            <a:ext uri="{FF2B5EF4-FFF2-40B4-BE49-F238E27FC236}">
              <a16:creationId xmlns:a16="http://schemas.microsoft.com/office/drawing/2014/main" id="{D24DDAF8-274A-44B3-B58B-684263BAB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31</xdr:row>
      <xdr:rowOff>30480</xdr:rowOff>
    </xdr:to>
    <xdr:graphicFrame macro="">
      <xdr:nvGraphicFramePr>
        <xdr:cNvPr id="2" name="Chart 1">
          <a:extLst>
            <a:ext uri="{FF2B5EF4-FFF2-40B4-BE49-F238E27FC236}">
              <a16:creationId xmlns:a16="http://schemas.microsoft.com/office/drawing/2014/main" id="{F76B2944-790B-4517-A3AE-35092754A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21</xdr:row>
      <xdr:rowOff>30480</xdr:rowOff>
    </xdr:to>
    <xdr:graphicFrame macro="">
      <xdr:nvGraphicFramePr>
        <xdr:cNvPr id="2" name="Chart 1">
          <a:extLst>
            <a:ext uri="{FF2B5EF4-FFF2-40B4-BE49-F238E27FC236}">
              <a16:creationId xmlns:a16="http://schemas.microsoft.com/office/drawing/2014/main" id="{CB4252A2-5045-492C-AD3E-C384080BF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23</xdr:row>
      <xdr:rowOff>30480</xdr:rowOff>
    </xdr:to>
    <xdr:graphicFrame macro="">
      <xdr:nvGraphicFramePr>
        <xdr:cNvPr id="2" name="Chart 1">
          <a:extLst>
            <a:ext uri="{FF2B5EF4-FFF2-40B4-BE49-F238E27FC236}">
              <a16:creationId xmlns:a16="http://schemas.microsoft.com/office/drawing/2014/main" id="{1BB46FD2-9DEC-4701-9B17-7930A2837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27</xdr:row>
      <xdr:rowOff>30480</xdr:rowOff>
    </xdr:to>
    <xdr:graphicFrame macro="">
      <xdr:nvGraphicFramePr>
        <xdr:cNvPr id="2" name="Chart 1">
          <a:extLst>
            <a:ext uri="{FF2B5EF4-FFF2-40B4-BE49-F238E27FC236}">
              <a16:creationId xmlns:a16="http://schemas.microsoft.com/office/drawing/2014/main" id="{95BB80D0-D808-4BBF-91BD-2E564A60E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0</xdr:row>
      <xdr:rowOff>0</xdr:rowOff>
    </xdr:to>
    <xdr:sp macro="" textlink="">
      <xdr:nvSpPr>
        <xdr:cNvPr id="2053" name="Rectangle 5" hidden="1">
          <a:extLst>
            <a:ext uri="{FF2B5EF4-FFF2-40B4-BE49-F238E27FC236}">
              <a16:creationId xmlns:a16="http://schemas.microsoft.com/office/drawing/2014/main" id="{00000000-0008-0000-0100-000005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66</xdr:row>
      <xdr:rowOff>142875</xdr:rowOff>
    </xdr:to>
    <xdr:sp macro="" textlink="">
      <xdr:nvSpPr>
        <xdr:cNvPr id="9" name="AutoShape 5">
          <a:extLst>
            <a:ext uri="{FF2B5EF4-FFF2-40B4-BE49-F238E27FC236}">
              <a16:creationId xmlns:a16="http://schemas.microsoft.com/office/drawing/2014/main" id="{00000000-0008-0000-01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66</xdr:row>
      <xdr:rowOff>142875</xdr:rowOff>
    </xdr:to>
    <xdr:sp macro="" textlink="">
      <xdr:nvSpPr>
        <xdr:cNvPr id="10" name="AutoShape 5">
          <a:extLst>
            <a:ext uri="{FF2B5EF4-FFF2-40B4-BE49-F238E27FC236}">
              <a16:creationId xmlns:a16="http://schemas.microsoft.com/office/drawing/2014/main" id="{00000000-0008-0000-01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66</xdr:row>
      <xdr:rowOff>142875</xdr:rowOff>
    </xdr:to>
    <xdr:sp macro="" textlink="">
      <xdr:nvSpPr>
        <xdr:cNvPr id="11" name="AutoShape 5">
          <a:extLst>
            <a:ext uri="{FF2B5EF4-FFF2-40B4-BE49-F238E27FC236}">
              <a16:creationId xmlns:a16="http://schemas.microsoft.com/office/drawing/2014/main" id="{00000000-0008-0000-01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67</xdr:row>
      <xdr:rowOff>142875</xdr:rowOff>
    </xdr:to>
    <xdr:sp macro="" textlink="">
      <xdr:nvSpPr>
        <xdr:cNvPr id="12" name="AutoShape 5">
          <a:extLst>
            <a:ext uri="{FF2B5EF4-FFF2-40B4-BE49-F238E27FC236}">
              <a16:creationId xmlns:a16="http://schemas.microsoft.com/office/drawing/2014/main" id="{00000000-0008-0000-01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67</xdr:row>
      <xdr:rowOff>142875</xdr:rowOff>
    </xdr:to>
    <xdr:sp macro="" textlink="">
      <xdr:nvSpPr>
        <xdr:cNvPr id="13" name="AutoShape 5">
          <a:extLst>
            <a:ext uri="{FF2B5EF4-FFF2-40B4-BE49-F238E27FC236}">
              <a16:creationId xmlns:a16="http://schemas.microsoft.com/office/drawing/2014/main" id="{00000000-0008-0000-01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67</xdr:row>
      <xdr:rowOff>142875</xdr:rowOff>
    </xdr:to>
    <xdr:sp macro="" textlink="">
      <xdr:nvSpPr>
        <xdr:cNvPr id="14" name="AutoShape 5">
          <a:extLst>
            <a:ext uri="{FF2B5EF4-FFF2-40B4-BE49-F238E27FC236}">
              <a16:creationId xmlns:a16="http://schemas.microsoft.com/office/drawing/2014/main" id="{00000000-0008-0000-01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15</xdr:col>
      <xdr:colOff>571500</xdr:colOff>
      <xdr:row>2</xdr:row>
      <xdr:rowOff>0</xdr:rowOff>
    </xdr:to>
    <xdr:sp macro="" textlink="">
      <xdr:nvSpPr>
        <xdr:cNvPr id="1030" name="Rectangle 6" hidden="1">
          <a:extLst>
            <a:ext uri="{FF2B5EF4-FFF2-40B4-BE49-F238E27FC236}">
              <a16:creationId xmlns:a16="http://schemas.microsoft.com/office/drawing/2014/main" id="{00000000-0008-0000-0200-000006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59</xdr:row>
      <xdr:rowOff>142875</xdr:rowOff>
    </xdr:to>
    <xdr:sp macro="" textlink="">
      <xdr:nvSpPr>
        <xdr:cNvPr id="9" name="AutoShape 5">
          <a:extLst>
            <a:ext uri="{FF2B5EF4-FFF2-40B4-BE49-F238E27FC236}">
              <a16:creationId xmlns:a16="http://schemas.microsoft.com/office/drawing/2014/main" id="{00000000-0008-0000-02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59</xdr:row>
      <xdr:rowOff>142875</xdr:rowOff>
    </xdr:to>
    <xdr:sp macro="" textlink="">
      <xdr:nvSpPr>
        <xdr:cNvPr id="10" name="AutoShape 5">
          <a:extLst>
            <a:ext uri="{FF2B5EF4-FFF2-40B4-BE49-F238E27FC236}">
              <a16:creationId xmlns:a16="http://schemas.microsoft.com/office/drawing/2014/main" id="{00000000-0008-0000-02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59</xdr:row>
      <xdr:rowOff>142875</xdr:rowOff>
    </xdr:to>
    <xdr:sp macro="" textlink="">
      <xdr:nvSpPr>
        <xdr:cNvPr id="11" name="AutoShape 5">
          <a:extLst>
            <a:ext uri="{FF2B5EF4-FFF2-40B4-BE49-F238E27FC236}">
              <a16:creationId xmlns:a16="http://schemas.microsoft.com/office/drawing/2014/main" id="{00000000-0008-0000-02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60</xdr:row>
      <xdr:rowOff>142875</xdr:rowOff>
    </xdr:to>
    <xdr:sp macro="" textlink="">
      <xdr:nvSpPr>
        <xdr:cNvPr id="12" name="AutoShape 5">
          <a:extLst>
            <a:ext uri="{FF2B5EF4-FFF2-40B4-BE49-F238E27FC236}">
              <a16:creationId xmlns:a16="http://schemas.microsoft.com/office/drawing/2014/main" id="{00000000-0008-0000-02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60</xdr:row>
      <xdr:rowOff>142875</xdr:rowOff>
    </xdr:to>
    <xdr:sp macro="" textlink="">
      <xdr:nvSpPr>
        <xdr:cNvPr id="13" name="AutoShape 5">
          <a:extLst>
            <a:ext uri="{FF2B5EF4-FFF2-40B4-BE49-F238E27FC236}">
              <a16:creationId xmlns:a16="http://schemas.microsoft.com/office/drawing/2014/main" id="{00000000-0008-0000-02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60</xdr:row>
      <xdr:rowOff>142875</xdr:rowOff>
    </xdr:to>
    <xdr:sp macro="" textlink="">
      <xdr:nvSpPr>
        <xdr:cNvPr id="14" name="AutoShape 5">
          <a:extLst>
            <a:ext uri="{FF2B5EF4-FFF2-40B4-BE49-F238E27FC236}">
              <a16:creationId xmlns:a16="http://schemas.microsoft.com/office/drawing/2014/main" id="{00000000-0008-0000-02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466725</xdr:colOff>
      <xdr:row>0</xdr:row>
      <xdr:rowOff>0</xdr:rowOff>
    </xdr:to>
    <xdr:sp macro="" textlink="">
      <xdr:nvSpPr>
        <xdr:cNvPr id="3080" name="Rectangle 8" hidden="1">
          <a:extLst>
            <a:ext uri="{FF2B5EF4-FFF2-40B4-BE49-F238E27FC236}">
              <a16:creationId xmlns:a16="http://schemas.microsoft.com/office/drawing/2014/main" id="{00000000-0008-0000-0300-0000080C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74</xdr:row>
      <xdr:rowOff>142875</xdr:rowOff>
    </xdr:to>
    <xdr:sp macro="" textlink="">
      <xdr:nvSpPr>
        <xdr:cNvPr id="9" name="AutoShape 5">
          <a:extLst>
            <a:ext uri="{FF2B5EF4-FFF2-40B4-BE49-F238E27FC236}">
              <a16:creationId xmlns:a16="http://schemas.microsoft.com/office/drawing/2014/main" id="{00000000-0008-0000-03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74</xdr:row>
      <xdr:rowOff>142875</xdr:rowOff>
    </xdr:to>
    <xdr:sp macro="" textlink="">
      <xdr:nvSpPr>
        <xdr:cNvPr id="10" name="AutoShape 5">
          <a:extLst>
            <a:ext uri="{FF2B5EF4-FFF2-40B4-BE49-F238E27FC236}">
              <a16:creationId xmlns:a16="http://schemas.microsoft.com/office/drawing/2014/main" id="{00000000-0008-0000-03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74</xdr:row>
      <xdr:rowOff>142875</xdr:rowOff>
    </xdr:to>
    <xdr:sp macro="" textlink="">
      <xdr:nvSpPr>
        <xdr:cNvPr id="11" name="AutoShape 5">
          <a:extLst>
            <a:ext uri="{FF2B5EF4-FFF2-40B4-BE49-F238E27FC236}">
              <a16:creationId xmlns:a16="http://schemas.microsoft.com/office/drawing/2014/main" id="{00000000-0008-0000-03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75</xdr:row>
      <xdr:rowOff>142875</xdr:rowOff>
    </xdr:to>
    <xdr:sp macro="" textlink="">
      <xdr:nvSpPr>
        <xdr:cNvPr id="12" name="AutoShape 5">
          <a:extLst>
            <a:ext uri="{FF2B5EF4-FFF2-40B4-BE49-F238E27FC236}">
              <a16:creationId xmlns:a16="http://schemas.microsoft.com/office/drawing/2014/main" id="{00000000-0008-0000-03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75</xdr:row>
      <xdr:rowOff>142875</xdr:rowOff>
    </xdr:to>
    <xdr:sp macro="" textlink="">
      <xdr:nvSpPr>
        <xdr:cNvPr id="13" name="AutoShape 5">
          <a:extLst>
            <a:ext uri="{FF2B5EF4-FFF2-40B4-BE49-F238E27FC236}">
              <a16:creationId xmlns:a16="http://schemas.microsoft.com/office/drawing/2014/main" id="{00000000-0008-0000-03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75</xdr:row>
      <xdr:rowOff>142875</xdr:rowOff>
    </xdr:to>
    <xdr:sp macro="" textlink="">
      <xdr:nvSpPr>
        <xdr:cNvPr id="14" name="AutoShape 5">
          <a:extLst>
            <a:ext uri="{FF2B5EF4-FFF2-40B4-BE49-F238E27FC236}">
              <a16:creationId xmlns:a16="http://schemas.microsoft.com/office/drawing/2014/main" id="{00000000-0008-0000-03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14</xdr:col>
      <xdr:colOff>466725</xdr:colOff>
      <xdr:row>2</xdr:row>
      <xdr:rowOff>0</xdr:rowOff>
    </xdr:to>
    <xdr:sp macro="" textlink="">
      <xdr:nvSpPr>
        <xdr:cNvPr id="4109" name="Rectangle 13" hidden="1">
          <a:extLst>
            <a:ext uri="{FF2B5EF4-FFF2-40B4-BE49-F238E27FC236}">
              <a16:creationId xmlns:a16="http://schemas.microsoft.com/office/drawing/2014/main" id="{00000000-0008-0000-0400-00000D1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74</xdr:row>
      <xdr:rowOff>142875</xdr:rowOff>
    </xdr:to>
    <xdr:sp macro="" textlink="">
      <xdr:nvSpPr>
        <xdr:cNvPr id="9" name="AutoShape 5">
          <a:extLst>
            <a:ext uri="{FF2B5EF4-FFF2-40B4-BE49-F238E27FC236}">
              <a16:creationId xmlns:a16="http://schemas.microsoft.com/office/drawing/2014/main" id="{00000000-0008-0000-04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74</xdr:row>
      <xdr:rowOff>142875</xdr:rowOff>
    </xdr:to>
    <xdr:sp macro="" textlink="">
      <xdr:nvSpPr>
        <xdr:cNvPr id="10" name="AutoShape 5">
          <a:extLst>
            <a:ext uri="{FF2B5EF4-FFF2-40B4-BE49-F238E27FC236}">
              <a16:creationId xmlns:a16="http://schemas.microsoft.com/office/drawing/2014/main" id="{00000000-0008-0000-04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74</xdr:row>
      <xdr:rowOff>142875</xdr:rowOff>
    </xdr:to>
    <xdr:sp macro="" textlink="">
      <xdr:nvSpPr>
        <xdr:cNvPr id="11" name="AutoShape 5">
          <a:extLst>
            <a:ext uri="{FF2B5EF4-FFF2-40B4-BE49-F238E27FC236}">
              <a16:creationId xmlns:a16="http://schemas.microsoft.com/office/drawing/2014/main" id="{00000000-0008-0000-04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75</xdr:row>
      <xdr:rowOff>142875</xdr:rowOff>
    </xdr:to>
    <xdr:sp macro="" textlink="">
      <xdr:nvSpPr>
        <xdr:cNvPr id="12" name="AutoShape 5">
          <a:extLst>
            <a:ext uri="{FF2B5EF4-FFF2-40B4-BE49-F238E27FC236}">
              <a16:creationId xmlns:a16="http://schemas.microsoft.com/office/drawing/2014/main" id="{00000000-0008-0000-04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75</xdr:row>
      <xdr:rowOff>142875</xdr:rowOff>
    </xdr:to>
    <xdr:sp macro="" textlink="">
      <xdr:nvSpPr>
        <xdr:cNvPr id="13" name="AutoShape 5">
          <a:extLst>
            <a:ext uri="{FF2B5EF4-FFF2-40B4-BE49-F238E27FC236}">
              <a16:creationId xmlns:a16="http://schemas.microsoft.com/office/drawing/2014/main" id="{00000000-0008-0000-04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75</xdr:row>
      <xdr:rowOff>142875</xdr:rowOff>
    </xdr:to>
    <xdr:sp macro="" textlink="">
      <xdr:nvSpPr>
        <xdr:cNvPr id="14" name="AutoShape 5">
          <a:extLst>
            <a:ext uri="{FF2B5EF4-FFF2-40B4-BE49-F238E27FC236}">
              <a16:creationId xmlns:a16="http://schemas.microsoft.com/office/drawing/2014/main" id="{00000000-0008-0000-04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74</xdr:row>
      <xdr:rowOff>142875</xdr:rowOff>
    </xdr:to>
    <xdr:sp macro="" textlink="">
      <xdr:nvSpPr>
        <xdr:cNvPr id="15" name="AutoShape 5">
          <a:extLst>
            <a:ext uri="{FF2B5EF4-FFF2-40B4-BE49-F238E27FC236}">
              <a16:creationId xmlns:a16="http://schemas.microsoft.com/office/drawing/2014/main" id="{0F8E1B39-33F1-4F56-8B98-7F483225B11A}"/>
            </a:ext>
          </a:extLst>
        </xdr:cNvPr>
        <xdr:cNvSpPr>
          <a:spLocks noChangeArrowheads="1"/>
        </xdr:cNvSpPr>
      </xdr:nvSpPr>
      <xdr:spPr bwMode="auto">
        <a:xfrm>
          <a:off x="0" y="0"/>
          <a:ext cx="13963650" cy="159924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74</xdr:row>
      <xdr:rowOff>142875</xdr:rowOff>
    </xdr:to>
    <xdr:sp macro="" textlink="">
      <xdr:nvSpPr>
        <xdr:cNvPr id="16" name="AutoShape 5">
          <a:extLst>
            <a:ext uri="{FF2B5EF4-FFF2-40B4-BE49-F238E27FC236}">
              <a16:creationId xmlns:a16="http://schemas.microsoft.com/office/drawing/2014/main" id="{6DDEE4F3-1D94-4A90-997D-54BB690DEBAC}"/>
            </a:ext>
          </a:extLst>
        </xdr:cNvPr>
        <xdr:cNvSpPr>
          <a:spLocks noChangeArrowheads="1"/>
        </xdr:cNvSpPr>
      </xdr:nvSpPr>
      <xdr:spPr bwMode="auto">
        <a:xfrm>
          <a:off x="0" y="0"/>
          <a:ext cx="13963650" cy="159924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74</xdr:row>
      <xdr:rowOff>142875</xdr:rowOff>
    </xdr:to>
    <xdr:sp macro="" textlink="">
      <xdr:nvSpPr>
        <xdr:cNvPr id="17" name="AutoShape 5">
          <a:extLst>
            <a:ext uri="{FF2B5EF4-FFF2-40B4-BE49-F238E27FC236}">
              <a16:creationId xmlns:a16="http://schemas.microsoft.com/office/drawing/2014/main" id="{FFC7497D-6545-4648-BF23-EFA7A544E26D}"/>
            </a:ext>
          </a:extLst>
        </xdr:cNvPr>
        <xdr:cNvSpPr>
          <a:spLocks noChangeArrowheads="1"/>
        </xdr:cNvSpPr>
      </xdr:nvSpPr>
      <xdr:spPr bwMode="auto">
        <a:xfrm>
          <a:off x="0" y="0"/>
          <a:ext cx="13963650" cy="159924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75</xdr:row>
      <xdr:rowOff>142875</xdr:rowOff>
    </xdr:to>
    <xdr:sp macro="" textlink="">
      <xdr:nvSpPr>
        <xdr:cNvPr id="18" name="AutoShape 5">
          <a:extLst>
            <a:ext uri="{FF2B5EF4-FFF2-40B4-BE49-F238E27FC236}">
              <a16:creationId xmlns:a16="http://schemas.microsoft.com/office/drawing/2014/main" id="{C5974907-87AC-4375-8A68-2E03C2E8D0BA}"/>
            </a:ext>
          </a:extLst>
        </xdr:cNvPr>
        <xdr:cNvSpPr>
          <a:spLocks noChangeArrowheads="1"/>
        </xdr:cNvSpPr>
      </xdr:nvSpPr>
      <xdr:spPr bwMode="auto">
        <a:xfrm>
          <a:off x="0" y="0"/>
          <a:ext cx="13963650" cy="16195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75</xdr:row>
      <xdr:rowOff>142875</xdr:rowOff>
    </xdr:to>
    <xdr:sp macro="" textlink="">
      <xdr:nvSpPr>
        <xdr:cNvPr id="19" name="AutoShape 5">
          <a:extLst>
            <a:ext uri="{FF2B5EF4-FFF2-40B4-BE49-F238E27FC236}">
              <a16:creationId xmlns:a16="http://schemas.microsoft.com/office/drawing/2014/main" id="{DBA77266-AB5C-4907-8156-1D8A778C7870}"/>
            </a:ext>
          </a:extLst>
        </xdr:cNvPr>
        <xdr:cNvSpPr>
          <a:spLocks noChangeArrowheads="1"/>
        </xdr:cNvSpPr>
      </xdr:nvSpPr>
      <xdr:spPr bwMode="auto">
        <a:xfrm>
          <a:off x="0" y="0"/>
          <a:ext cx="13963650" cy="16195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75</xdr:row>
      <xdr:rowOff>142875</xdr:rowOff>
    </xdr:to>
    <xdr:sp macro="" textlink="">
      <xdr:nvSpPr>
        <xdr:cNvPr id="20" name="AutoShape 5">
          <a:extLst>
            <a:ext uri="{FF2B5EF4-FFF2-40B4-BE49-F238E27FC236}">
              <a16:creationId xmlns:a16="http://schemas.microsoft.com/office/drawing/2014/main" id="{13C4FAFE-A92D-40F6-B260-469F845B4FA6}"/>
            </a:ext>
          </a:extLst>
        </xdr:cNvPr>
        <xdr:cNvSpPr>
          <a:spLocks noChangeArrowheads="1"/>
        </xdr:cNvSpPr>
      </xdr:nvSpPr>
      <xdr:spPr bwMode="auto">
        <a:xfrm>
          <a:off x="0" y="0"/>
          <a:ext cx="13963650" cy="1619567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466725</xdr:colOff>
      <xdr:row>0</xdr:row>
      <xdr:rowOff>0</xdr:rowOff>
    </xdr:to>
    <xdr:sp macro="" textlink="">
      <xdr:nvSpPr>
        <xdr:cNvPr id="6156" name="Rectangle 12" hidden="1">
          <a:extLst>
            <a:ext uri="{FF2B5EF4-FFF2-40B4-BE49-F238E27FC236}">
              <a16:creationId xmlns:a16="http://schemas.microsoft.com/office/drawing/2014/main" id="{00000000-0008-0000-0500-00000C1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79</xdr:row>
      <xdr:rowOff>142875</xdr:rowOff>
    </xdr:to>
    <xdr:sp macro="" textlink="">
      <xdr:nvSpPr>
        <xdr:cNvPr id="9" name="AutoShape 5">
          <a:extLst>
            <a:ext uri="{FF2B5EF4-FFF2-40B4-BE49-F238E27FC236}">
              <a16:creationId xmlns:a16="http://schemas.microsoft.com/office/drawing/2014/main" id="{00000000-0008-0000-05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79</xdr:row>
      <xdr:rowOff>142875</xdr:rowOff>
    </xdr:to>
    <xdr:sp macro="" textlink="">
      <xdr:nvSpPr>
        <xdr:cNvPr id="10" name="AutoShape 5">
          <a:extLst>
            <a:ext uri="{FF2B5EF4-FFF2-40B4-BE49-F238E27FC236}">
              <a16:creationId xmlns:a16="http://schemas.microsoft.com/office/drawing/2014/main" id="{00000000-0008-0000-05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79</xdr:row>
      <xdr:rowOff>142875</xdr:rowOff>
    </xdr:to>
    <xdr:sp macro="" textlink="">
      <xdr:nvSpPr>
        <xdr:cNvPr id="11" name="AutoShape 5">
          <a:extLst>
            <a:ext uri="{FF2B5EF4-FFF2-40B4-BE49-F238E27FC236}">
              <a16:creationId xmlns:a16="http://schemas.microsoft.com/office/drawing/2014/main" id="{00000000-0008-0000-05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80</xdr:row>
      <xdr:rowOff>142875</xdr:rowOff>
    </xdr:to>
    <xdr:sp macro="" textlink="">
      <xdr:nvSpPr>
        <xdr:cNvPr id="12" name="AutoShape 5">
          <a:extLst>
            <a:ext uri="{FF2B5EF4-FFF2-40B4-BE49-F238E27FC236}">
              <a16:creationId xmlns:a16="http://schemas.microsoft.com/office/drawing/2014/main" id="{00000000-0008-0000-05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80</xdr:row>
      <xdr:rowOff>142875</xdr:rowOff>
    </xdr:to>
    <xdr:sp macro="" textlink="">
      <xdr:nvSpPr>
        <xdr:cNvPr id="13" name="AutoShape 5">
          <a:extLst>
            <a:ext uri="{FF2B5EF4-FFF2-40B4-BE49-F238E27FC236}">
              <a16:creationId xmlns:a16="http://schemas.microsoft.com/office/drawing/2014/main" id="{00000000-0008-0000-05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80</xdr:row>
      <xdr:rowOff>142875</xdr:rowOff>
    </xdr:to>
    <xdr:sp macro="" textlink="">
      <xdr:nvSpPr>
        <xdr:cNvPr id="14" name="AutoShape 5">
          <a:extLst>
            <a:ext uri="{FF2B5EF4-FFF2-40B4-BE49-F238E27FC236}">
              <a16:creationId xmlns:a16="http://schemas.microsoft.com/office/drawing/2014/main" id="{00000000-0008-0000-05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314325</xdr:colOff>
      <xdr:row>0</xdr:row>
      <xdr:rowOff>0</xdr:rowOff>
    </xdr:to>
    <xdr:sp macro="" textlink="">
      <xdr:nvSpPr>
        <xdr:cNvPr id="7185" name="Rectangle 17" hidden="1">
          <a:extLst>
            <a:ext uri="{FF2B5EF4-FFF2-40B4-BE49-F238E27FC236}">
              <a16:creationId xmlns:a16="http://schemas.microsoft.com/office/drawing/2014/main" id="{00000000-0008-0000-0600-0000111C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70</xdr:row>
      <xdr:rowOff>142875</xdr:rowOff>
    </xdr:to>
    <xdr:sp macro="" textlink="">
      <xdr:nvSpPr>
        <xdr:cNvPr id="9" name="AutoShape 5">
          <a:extLst>
            <a:ext uri="{FF2B5EF4-FFF2-40B4-BE49-F238E27FC236}">
              <a16:creationId xmlns:a16="http://schemas.microsoft.com/office/drawing/2014/main" id="{00000000-0008-0000-06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70</xdr:row>
      <xdr:rowOff>142875</xdr:rowOff>
    </xdr:to>
    <xdr:sp macro="" textlink="">
      <xdr:nvSpPr>
        <xdr:cNvPr id="10" name="AutoShape 5">
          <a:extLst>
            <a:ext uri="{FF2B5EF4-FFF2-40B4-BE49-F238E27FC236}">
              <a16:creationId xmlns:a16="http://schemas.microsoft.com/office/drawing/2014/main" id="{00000000-0008-0000-06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70</xdr:row>
      <xdr:rowOff>142875</xdr:rowOff>
    </xdr:to>
    <xdr:sp macro="" textlink="">
      <xdr:nvSpPr>
        <xdr:cNvPr id="11" name="AutoShape 5">
          <a:extLst>
            <a:ext uri="{FF2B5EF4-FFF2-40B4-BE49-F238E27FC236}">
              <a16:creationId xmlns:a16="http://schemas.microsoft.com/office/drawing/2014/main" id="{00000000-0008-0000-06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71</xdr:row>
      <xdr:rowOff>142875</xdr:rowOff>
    </xdr:to>
    <xdr:sp macro="" textlink="">
      <xdr:nvSpPr>
        <xdr:cNvPr id="12" name="AutoShape 5">
          <a:extLst>
            <a:ext uri="{FF2B5EF4-FFF2-40B4-BE49-F238E27FC236}">
              <a16:creationId xmlns:a16="http://schemas.microsoft.com/office/drawing/2014/main" id="{00000000-0008-0000-06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71</xdr:row>
      <xdr:rowOff>142875</xdr:rowOff>
    </xdr:to>
    <xdr:sp macro="" textlink="">
      <xdr:nvSpPr>
        <xdr:cNvPr id="13" name="AutoShape 5">
          <a:extLst>
            <a:ext uri="{FF2B5EF4-FFF2-40B4-BE49-F238E27FC236}">
              <a16:creationId xmlns:a16="http://schemas.microsoft.com/office/drawing/2014/main" id="{00000000-0008-0000-06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71</xdr:row>
      <xdr:rowOff>142875</xdr:rowOff>
    </xdr:to>
    <xdr:sp macro="" textlink="">
      <xdr:nvSpPr>
        <xdr:cNvPr id="14" name="AutoShape 5">
          <a:extLst>
            <a:ext uri="{FF2B5EF4-FFF2-40B4-BE49-F238E27FC236}">
              <a16:creationId xmlns:a16="http://schemas.microsoft.com/office/drawing/2014/main" id="{00000000-0008-0000-06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66</xdr:row>
      <xdr:rowOff>142875</xdr:rowOff>
    </xdr:to>
    <xdr:sp macro="" textlink="">
      <xdr:nvSpPr>
        <xdr:cNvPr id="8" name="AutoShape 5">
          <a:extLst>
            <a:ext uri="{FF2B5EF4-FFF2-40B4-BE49-F238E27FC236}">
              <a16:creationId xmlns:a16="http://schemas.microsoft.com/office/drawing/2014/main" id="{00000000-0008-0000-0700-000008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66</xdr:row>
      <xdr:rowOff>142875</xdr:rowOff>
    </xdr:to>
    <xdr:sp macro="" textlink="">
      <xdr:nvSpPr>
        <xdr:cNvPr id="9" name="AutoShape 5">
          <a:extLst>
            <a:ext uri="{FF2B5EF4-FFF2-40B4-BE49-F238E27FC236}">
              <a16:creationId xmlns:a16="http://schemas.microsoft.com/office/drawing/2014/main" id="{00000000-0008-0000-0700-000009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66</xdr:row>
      <xdr:rowOff>142875</xdr:rowOff>
    </xdr:to>
    <xdr:sp macro="" textlink="">
      <xdr:nvSpPr>
        <xdr:cNvPr id="10" name="AutoShape 5">
          <a:extLst>
            <a:ext uri="{FF2B5EF4-FFF2-40B4-BE49-F238E27FC236}">
              <a16:creationId xmlns:a16="http://schemas.microsoft.com/office/drawing/2014/main" id="{00000000-0008-0000-07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67</xdr:row>
      <xdr:rowOff>142875</xdr:rowOff>
    </xdr:to>
    <xdr:sp macro="" textlink="">
      <xdr:nvSpPr>
        <xdr:cNvPr id="11" name="AutoShape 5">
          <a:extLst>
            <a:ext uri="{FF2B5EF4-FFF2-40B4-BE49-F238E27FC236}">
              <a16:creationId xmlns:a16="http://schemas.microsoft.com/office/drawing/2014/main" id="{00000000-0008-0000-0700-00000B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67</xdr:row>
      <xdr:rowOff>142875</xdr:rowOff>
    </xdr:to>
    <xdr:sp macro="" textlink="">
      <xdr:nvSpPr>
        <xdr:cNvPr id="12" name="AutoShape 5">
          <a:extLst>
            <a:ext uri="{FF2B5EF4-FFF2-40B4-BE49-F238E27FC236}">
              <a16:creationId xmlns:a16="http://schemas.microsoft.com/office/drawing/2014/main" id="{00000000-0008-0000-0700-00000C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67</xdr:row>
      <xdr:rowOff>142875</xdr:rowOff>
    </xdr:to>
    <xdr:sp macro="" textlink="">
      <xdr:nvSpPr>
        <xdr:cNvPr id="13" name="AutoShape 5">
          <a:extLst>
            <a:ext uri="{FF2B5EF4-FFF2-40B4-BE49-F238E27FC236}">
              <a16:creationId xmlns:a16="http://schemas.microsoft.com/office/drawing/2014/main" id="{00000000-0008-0000-07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24</xdr:row>
      <xdr:rowOff>30480</xdr:rowOff>
    </xdr:to>
    <xdr:graphicFrame macro="">
      <xdr:nvGraphicFramePr>
        <xdr:cNvPr id="2" name="Chart 1">
          <a:extLst>
            <a:ext uri="{FF2B5EF4-FFF2-40B4-BE49-F238E27FC236}">
              <a16:creationId xmlns:a16="http://schemas.microsoft.com/office/drawing/2014/main" id="{04DB65B4-8EFC-4788-B642-B810127E9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WOLVERINE\STAKEB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WOLVERINE\Wolv-C%20Snowpi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WOLVERINE\Wolv-B%20Snowpi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ke A"/>
      <sheetName val="Stake B"/>
      <sheetName val="Stake C"/>
      <sheetName val="SNOWPIT"/>
    </sheetNames>
    <sheetDataSet>
      <sheetData sheetId="0">
        <row r="103">
          <cell r="A103">
            <v>32784</v>
          </cell>
          <cell r="D103" t="str">
            <v>89T157</v>
          </cell>
          <cell r="E103" t="str">
            <v>89-A</v>
          </cell>
          <cell r="F103" t="str">
            <v>I</v>
          </cell>
          <cell r="H103">
            <v>7.9</v>
          </cell>
          <cell r="I103">
            <v>0</v>
          </cell>
          <cell r="J103">
            <v>0</v>
          </cell>
          <cell r="K103" t="str">
            <v/>
          </cell>
          <cell r="M103">
            <v>7.9</v>
          </cell>
          <cell r="N103" t="str">
            <v/>
          </cell>
          <cell r="X103" t="str">
            <v/>
          </cell>
          <cell r="Z103" t="str">
            <v/>
          </cell>
          <cell r="AA103" t="str">
            <v/>
          </cell>
          <cell r="AF103" t="str">
            <v/>
          </cell>
          <cell r="AJ103" t="str">
            <v/>
          </cell>
          <cell r="AM103" t="str">
            <v/>
          </cell>
          <cell r="AN103" t="str">
            <v/>
          </cell>
          <cell r="BG103" t="str">
            <v/>
          </cell>
          <cell r="BK103" t="str">
            <v/>
          </cell>
          <cell r="BL103" t="str">
            <v/>
          </cell>
          <cell r="BO103">
            <v>7.65</v>
          </cell>
          <cell r="BP103">
            <v>7.9</v>
          </cell>
          <cell r="BQ103">
            <v>7.9</v>
          </cell>
          <cell r="BU103" t="str">
            <v/>
          </cell>
          <cell r="BW103">
            <v>0</v>
          </cell>
          <cell r="BX103">
            <v>0</v>
          </cell>
          <cell r="BY103">
            <v>0</v>
          </cell>
          <cell r="BZ103">
            <v>0.23</v>
          </cell>
          <cell r="CA103">
            <v>0.23</v>
          </cell>
          <cell r="CB103">
            <v>0.23</v>
          </cell>
        </row>
        <row r="104">
          <cell r="A104">
            <v>32789</v>
          </cell>
          <cell r="D104" t="str">
            <v>89T160</v>
          </cell>
          <cell r="E104" t="str">
            <v>89-A</v>
          </cell>
          <cell r="F104" t="str">
            <v>I</v>
          </cell>
          <cell r="G104" t="str">
            <v>?/?</v>
          </cell>
          <cell r="H104">
            <v>7.85</v>
          </cell>
          <cell r="K104" t="str">
            <v/>
          </cell>
          <cell r="M104">
            <v>7.85</v>
          </cell>
          <cell r="N104" t="str">
            <v/>
          </cell>
          <cell r="X104" t="str">
            <v/>
          </cell>
          <cell r="Z104" t="str">
            <v/>
          </cell>
          <cell r="AA104" t="str">
            <v/>
          </cell>
          <cell r="AF104" t="str">
            <v/>
          </cell>
          <cell r="AJ104" t="str">
            <v/>
          </cell>
          <cell r="AM104" t="str">
            <v/>
          </cell>
          <cell r="AN104" t="str">
            <v/>
          </cell>
          <cell r="BG104" t="str">
            <v/>
          </cell>
          <cell r="BK104" t="str">
            <v/>
          </cell>
          <cell r="BL104" t="str">
            <v/>
          </cell>
          <cell r="BO104">
            <v>7.65</v>
          </cell>
          <cell r="BP104">
            <v>7.85</v>
          </cell>
          <cell r="BQ104">
            <v>7.85</v>
          </cell>
          <cell r="BU104" t="str">
            <v/>
          </cell>
          <cell r="BW104">
            <v>0</v>
          </cell>
          <cell r="BX104">
            <v>0</v>
          </cell>
          <cell r="BY104">
            <v>0</v>
          </cell>
          <cell r="BZ104">
            <v>0.18</v>
          </cell>
          <cell r="CA104">
            <v>0.18</v>
          </cell>
          <cell r="CB104">
            <v>0.18</v>
          </cell>
        </row>
        <row r="105">
          <cell r="A105">
            <v>32918</v>
          </cell>
          <cell r="D105" t="str">
            <v>90T53</v>
          </cell>
          <cell r="E105" t="str">
            <v>89-A</v>
          </cell>
          <cell r="F105" t="str">
            <v>S</v>
          </cell>
          <cell r="G105" t="str">
            <v>12/12</v>
          </cell>
          <cell r="H105">
            <v>9.5</v>
          </cell>
          <cell r="I105">
            <v>7.18</v>
          </cell>
          <cell r="J105">
            <v>7.15</v>
          </cell>
          <cell r="K105">
            <v>2.9999999999999361E-2</v>
          </cell>
          <cell r="M105">
            <v>9.4700000000000006</v>
          </cell>
          <cell r="N105">
            <v>1.8200000000000003</v>
          </cell>
          <cell r="X105">
            <v>1.82</v>
          </cell>
          <cell r="Z105" t="str">
            <v/>
          </cell>
          <cell r="AA105">
            <v>1</v>
          </cell>
          <cell r="AE105">
            <v>0.36</v>
          </cell>
          <cell r="AF105">
            <v>0.36</v>
          </cell>
          <cell r="AI105">
            <v>-1</v>
          </cell>
          <cell r="AJ105">
            <v>-1</v>
          </cell>
          <cell r="AM105">
            <v>7.65</v>
          </cell>
          <cell r="AN105">
            <v>7.65</v>
          </cell>
          <cell r="BG105" t="str">
            <v/>
          </cell>
          <cell r="BK105" t="str">
            <v/>
          </cell>
          <cell r="BL105" t="str">
            <v/>
          </cell>
          <cell r="BO105">
            <v>7.65</v>
          </cell>
          <cell r="BP105">
            <v>7.65</v>
          </cell>
          <cell r="BQ105">
            <v>7.65</v>
          </cell>
          <cell r="BU105">
            <v>0.66</v>
          </cell>
          <cell r="BW105">
            <v>0</v>
          </cell>
          <cell r="BX105">
            <v>0</v>
          </cell>
          <cell r="BY105">
            <v>0</v>
          </cell>
          <cell r="BZ105">
            <v>0</v>
          </cell>
          <cell r="CA105">
            <v>0.66</v>
          </cell>
          <cell r="CB105">
            <v>0</v>
          </cell>
        </row>
        <row r="106">
          <cell r="A106">
            <v>32949</v>
          </cell>
          <cell r="D106" t="str">
            <v>90T63</v>
          </cell>
          <cell r="E106" t="str">
            <v>89-A</v>
          </cell>
          <cell r="F106" t="str">
            <v>S</v>
          </cell>
          <cell r="G106" t="str">
            <v>12/12</v>
          </cell>
          <cell r="H106">
            <v>9.6</v>
          </cell>
          <cell r="K106" t="str">
            <v/>
          </cell>
          <cell r="M106">
            <v>9.6</v>
          </cell>
          <cell r="N106">
            <v>1.9499999999999993</v>
          </cell>
          <cell r="U106">
            <v>1.95</v>
          </cell>
          <cell r="V106">
            <v>3</v>
          </cell>
          <cell r="X106">
            <v>1.95</v>
          </cell>
          <cell r="AA106">
            <v>4</v>
          </cell>
          <cell r="AE106">
            <v>0.36</v>
          </cell>
          <cell r="AF106">
            <v>0.36</v>
          </cell>
          <cell r="AI106">
            <v>-1</v>
          </cell>
          <cell r="AJ106">
            <v>-1</v>
          </cell>
          <cell r="AM106">
            <v>7.65</v>
          </cell>
          <cell r="AN106">
            <v>7.65</v>
          </cell>
          <cell r="BG106" t="str">
            <v/>
          </cell>
          <cell r="BK106" t="str">
            <v/>
          </cell>
          <cell r="BL106" t="str">
            <v/>
          </cell>
          <cell r="BO106">
            <v>7.65</v>
          </cell>
          <cell r="BP106">
            <v>7.65</v>
          </cell>
          <cell r="BQ106">
            <v>7.65</v>
          </cell>
          <cell r="BU106">
            <v>0.7</v>
          </cell>
          <cell r="BW106">
            <v>0</v>
          </cell>
          <cell r="BX106">
            <v>0</v>
          </cell>
          <cell r="BY106">
            <v>0</v>
          </cell>
          <cell r="BZ106">
            <v>0</v>
          </cell>
          <cell r="CA106">
            <v>0.7</v>
          </cell>
          <cell r="CB106">
            <v>0</v>
          </cell>
        </row>
        <row r="107">
          <cell r="A107">
            <v>33026</v>
          </cell>
          <cell r="D107" t="str">
            <v>90M24</v>
          </cell>
          <cell r="E107" t="str">
            <v>89-A</v>
          </cell>
          <cell r="F107" t="str">
            <v>I</v>
          </cell>
          <cell r="G107" t="str">
            <v>12/6</v>
          </cell>
          <cell r="H107">
            <v>7.87</v>
          </cell>
          <cell r="I107">
            <v>3.26</v>
          </cell>
          <cell r="J107">
            <v>3.3</v>
          </cell>
          <cell r="K107">
            <v>-4.0000000000000036E-2</v>
          </cell>
          <cell r="M107">
            <v>7.91</v>
          </cell>
          <cell r="N107" t="str">
            <v/>
          </cell>
          <cell r="X107" t="str">
            <v/>
          </cell>
          <cell r="AA107" t="str">
            <v/>
          </cell>
          <cell r="AE107">
            <v>0.35</v>
          </cell>
          <cell r="AF107" t="str">
            <v/>
          </cell>
          <cell r="AI107">
            <v>-1</v>
          </cell>
          <cell r="AJ107" t="str">
            <v/>
          </cell>
          <cell r="AM107" t="str">
            <v/>
          </cell>
          <cell r="AN107" t="str">
            <v/>
          </cell>
          <cell r="BG107" t="str">
            <v/>
          </cell>
          <cell r="BK107" t="str">
            <v/>
          </cell>
          <cell r="BL107" t="str">
            <v/>
          </cell>
          <cell r="BO107">
            <v>7.65</v>
          </cell>
          <cell r="BP107">
            <v>7.91</v>
          </cell>
          <cell r="BQ107">
            <v>7.91</v>
          </cell>
          <cell r="BU107" t="str">
            <v/>
          </cell>
          <cell r="BW107">
            <v>0</v>
          </cell>
          <cell r="BX107">
            <v>0</v>
          </cell>
          <cell r="BY107">
            <v>0</v>
          </cell>
          <cell r="BZ107">
            <v>0.23</v>
          </cell>
          <cell r="CA107">
            <v>0.23</v>
          </cell>
          <cell r="CB107">
            <v>0.23</v>
          </cell>
        </row>
        <row r="108">
          <cell r="A108">
            <v>33123</v>
          </cell>
          <cell r="D108" t="str">
            <v>90M35</v>
          </cell>
          <cell r="E108" t="str">
            <v>89-A</v>
          </cell>
          <cell r="F108" t="str">
            <v>I</v>
          </cell>
          <cell r="G108" t="str">
            <v>9/3</v>
          </cell>
          <cell r="H108">
            <v>1.2</v>
          </cell>
          <cell r="I108">
            <v>3.29</v>
          </cell>
          <cell r="J108">
            <v>3.33</v>
          </cell>
          <cell r="K108">
            <v>-4.0000000000000036E-2</v>
          </cell>
          <cell r="M108">
            <v>1.2400000000000002</v>
          </cell>
          <cell r="N108" t="str">
            <v/>
          </cell>
          <cell r="X108" t="str">
            <v/>
          </cell>
          <cell r="AA108" t="str">
            <v/>
          </cell>
          <cell r="AF108" t="str">
            <v/>
          </cell>
          <cell r="AJ108" t="str">
            <v/>
          </cell>
          <cell r="AM108" t="str">
            <v/>
          </cell>
          <cell r="AN108" t="str">
            <v/>
          </cell>
          <cell r="BG108" t="str">
            <v/>
          </cell>
          <cell r="BK108" t="str">
            <v/>
          </cell>
          <cell r="BL108" t="str">
            <v/>
          </cell>
          <cell r="BO108">
            <v>7.65</v>
          </cell>
          <cell r="BP108">
            <v>1.2400000000000002</v>
          </cell>
          <cell r="BQ108">
            <v>1.2400000000000002</v>
          </cell>
          <cell r="BU108" t="str">
            <v/>
          </cell>
          <cell r="BW108">
            <v>0</v>
          </cell>
          <cell r="BX108">
            <v>0</v>
          </cell>
          <cell r="BY108">
            <v>0</v>
          </cell>
          <cell r="BZ108">
            <v>-5.77</v>
          </cell>
          <cell r="CA108">
            <v>-5.77</v>
          </cell>
          <cell r="CB108">
            <v>-5.77</v>
          </cell>
        </row>
        <row r="109">
          <cell r="D109" t="str">
            <v>bn 1990</v>
          </cell>
          <cell r="F109" t="str">
            <v>I</v>
          </cell>
          <cell r="M109" t="e">
            <v>#VALUE!</v>
          </cell>
          <cell r="BO109">
            <v>7.91</v>
          </cell>
          <cell r="BP109" t="e">
            <v>#VALUE!</v>
          </cell>
          <cell r="BQ109" t="e">
            <v>#VALUE!</v>
          </cell>
          <cell r="BU109" t="str">
            <v/>
          </cell>
          <cell r="BW109">
            <v>0</v>
          </cell>
          <cell r="BX109">
            <v>0</v>
          </cell>
          <cell r="BY109">
            <v>0</v>
          </cell>
          <cell r="BZ109" t="e">
            <v>#VALUE!</v>
          </cell>
          <cell r="CA109" t="e">
            <v>#VALUE!</v>
          </cell>
          <cell r="CB109" t="e">
            <v>#VALUE!</v>
          </cell>
        </row>
        <row r="110">
          <cell r="D110" t="str">
            <v>1990 HY end</v>
          </cell>
        </row>
        <row r="111">
          <cell r="K111" t="str">
            <v/>
          </cell>
          <cell r="N111" t="str">
            <v/>
          </cell>
          <cell r="X111" t="str">
            <v/>
          </cell>
          <cell r="AA111" t="str">
            <v/>
          </cell>
          <cell r="AF111" t="str">
            <v/>
          </cell>
          <cell r="AJ111" t="str">
            <v/>
          </cell>
          <cell r="AM111" t="str">
            <v/>
          </cell>
          <cell r="AN111" t="str">
            <v/>
          </cell>
          <cell r="BG111" t="str">
            <v/>
          </cell>
          <cell r="BK111" t="str">
            <v/>
          </cell>
          <cell r="BL111" t="str">
            <v/>
          </cell>
          <cell r="BP111" t="str">
            <v/>
          </cell>
          <cell r="BQ111" t="str">
            <v/>
          </cell>
          <cell r="BU111" t="str">
            <v/>
          </cell>
        </row>
        <row r="112">
          <cell r="A112">
            <v>33123</v>
          </cell>
          <cell r="D112" t="str">
            <v>90M35</v>
          </cell>
          <cell r="E112" t="str">
            <v>90-A</v>
          </cell>
          <cell r="F112" t="str">
            <v>I</v>
          </cell>
          <cell r="G112" t="str">
            <v>0/12</v>
          </cell>
          <cell r="H112">
            <v>8.1</v>
          </cell>
          <cell r="K112" t="str">
            <v/>
          </cell>
          <cell r="M112">
            <v>8.1</v>
          </cell>
          <cell r="N112" t="str">
            <v/>
          </cell>
          <cell r="X112" t="str">
            <v/>
          </cell>
          <cell r="AA112" t="str">
            <v/>
          </cell>
          <cell r="AF112" t="str">
            <v/>
          </cell>
          <cell r="AJ112" t="str">
            <v/>
          </cell>
          <cell r="AM112" t="str">
            <v/>
          </cell>
          <cell r="AN112" t="str">
            <v/>
          </cell>
          <cell r="BG112" t="str">
            <v/>
          </cell>
          <cell r="BK112" t="str">
            <v/>
          </cell>
          <cell r="BL112" t="str">
            <v/>
          </cell>
          <cell r="BO112">
            <v>8.1</v>
          </cell>
          <cell r="BP112">
            <v>8.1</v>
          </cell>
          <cell r="BQ112">
            <v>8.1</v>
          </cell>
          <cell r="BU112" t="str">
            <v/>
          </cell>
          <cell r="BW112">
            <v>0</v>
          </cell>
          <cell r="BX112">
            <v>0</v>
          </cell>
          <cell r="BY112">
            <v>0</v>
          </cell>
          <cell r="BZ112">
            <v>0</v>
          </cell>
          <cell r="CA112">
            <v>0</v>
          </cell>
          <cell r="CB112">
            <v>0</v>
          </cell>
        </row>
        <row r="113">
          <cell r="D113" t="str">
            <v>bn 1990</v>
          </cell>
          <cell r="F113" t="str">
            <v>I</v>
          </cell>
          <cell r="M113" t="e">
            <v>#VALUE!</v>
          </cell>
        </row>
        <row r="114">
          <cell r="D114" t="str">
            <v>1990 HY end</v>
          </cell>
        </row>
        <row r="115">
          <cell r="A115">
            <v>33245</v>
          </cell>
          <cell r="D115" t="str">
            <v>91M6</v>
          </cell>
          <cell r="E115" t="str">
            <v>90-A</v>
          </cell>
          <cell r="F115" t="str">
            <v>S</v>
          </cell>
          <cell r="G115" t="str">
            <v>12/12</v>
          </cell>
          <cell r="H115">
            <v>7.75</v>
          </cell>
          <cell r="I115">
            <v>3.3</v>
          </cell>
          <cell r="J115">
            <v>3.26</v>
          </cell>
          <cell r="K115">
            <v>4.0000000000000036E-2</v>
          </cell>
          <cell r="M115">
            <v>7.71</v>
          </cell>
          <cell r="N115" t="str">
            <v/>
          </cell>
          <cell r="U115">
            <v>0.12000000000000002</v>
          </cell>
          <cell r="V115">
            <v>10</v>
          </cell>
          <cell r="X115" t="e">
            <v>#VALUE!</v>
          </cell>
          <cell r="AA115">
            <v>10</v>
          </cell>
          <cell r="AE115">
            <v>0.37</v>
          </cell>
          <cell r="AF115">
            <v>0.37</v>
          </cell>
          <cell r="AI115">
            <v>-1</v>
          </cell>
          <cell r="AJ115" t="str">
            <v/>
          </cell>
          <cell r="AM115" t="e">
            <v>#VALUE!</v>
          </cell>
          <cell r="AN115" t="e">
            <v>#VALUE!</v>
          </cell>
          <cell r="BG115" t="str">
            <v/>
          </cell>
          <cell r="BK115" t="str">
            <v/>
          </cell>
          <cell r="BL115" t="str">
            <v/>
          </cell>
          <cell r="BO115" t="e">
            <v>#VALUE!</v>
          </cell>
          <cell r="BP115" t="e">
            <v>#VALUE!</v>
          </cell>
          <cell r="BQ115" t="e">
            <v>#VALUE!</v>
          </cell>
          <cell r="BU115" t="e">
            <v>#VALUE!</v>
          </cell>
          <cell r="BW115">
            <v>0</v>
          </cell>
          <cell r="BX115">
            <v>0</v>
          </cell>
          <cell r="BY115">
            <v>0</v>
          </cell>
          <cell r="BZ115">
            <v>0</v>
          </cell>
          <cell r="CA115" t="e">
            <v>#VALUE!</v>
          </cell>
          <cell r="CB115">
            <v>0</v>
          </cell>
        </row>
        <row r="116">
          <cell r="A116">
            <v>33371</v>
          </cell>
          <cell r="D116" t="str">
            <v>91M16</v>
          </cell>
          <cell r="E116" t="str">
            <v>90-A</v>
          </cell>
          <cell r="F116" t="str">
            <v>S</v>
          </cell>
          <cell r="G116" t="str">
            <v>12/9</v>
          </cell>
          <cell r="I116">
            <v>0</v>
          </cell>
          <cell r="J116">
            <v>0</v>
          </cell>
          <cell r="M116" t="str">
            <v/>
          </cell>
          <cell r="N116" t="str">
            <v/>
          </cell>
          <cell r="X116" t="str">
            <v/>
          </cell>
          <cell r="AA116" t="str">
            <v/>
          </cell>
          <cell r="AE116">
            <v>0.37</v>
          </cell>
          <cell r="AF116" t="str">
            <v/>
          </cell>
          <cell r="AI116">
            <v>-1</v>
          </cell>
          <cell r="AJ116" t="str">
            <v/>
          </cell>
          <cell r="AM116" t="str">
            <v/>
          </cell>
          <cell r="AN116" t="str">
            <v/>
          </cell>
          <cell r="BG116" t="str">
            <v/>
          </cell>
          <cell r="BK116" t="str">
            <v/>
          </cell>
          <cell r="BL116" t="str">
            <v/>
          </cell>
          <cell r="BO116" t="e">
            <v>#VALUE!</v>
          </cell>
          <cell r="BP116" t="str">
            <v/>
          </cell>
          <cell r="BQ116" t="str">
            <v/>
          </cell>
          <cell r="BU116" t="e">
            <v>#VALUE!</v>
          </cell>
          <cell r="BW116">
            <v>0</v>
          </cell>
          <cell r="BX116">
            <v>0</v>
          </cell>
          <cell r="BY116">
            <v>0</v>
          </cell>
          <cell r="BZ116">
            <v>0</v>
          </cell>
          <cell r="CA116" t="e">
            <v>#VALUE!</v>
          </cell>
          <cell r="CB116">
            <v>0</v>
          </cell>
        </row>
        <row r="117">
          <cell r="A117">
            <v>33493</v>
          </cell>
          <cell r="D117" t="str">
            <v>91M32</v>
          </cell>
          <cell r="E117" t="str">
            <v>90-A</v>
          </cell>
          <cell r="F117" t="str">
            <v>I</v>
          </cell>
          <cell r="G117" t="str">
            <v>9/6</v>
          </cell>
          <cell r="H117">
            <v>3.48</v>
          </cell>
          <cell r="I117">
            <v>3.57</v>
          </cell>
          <cell r="J117">
            <v>3.57</v>
          </cell>
          <cell r="K117" t="str">
            <v/>
          </cell>
          <cell r="M117">
            <v>3.48</v>
          </cell>
          <cell r="N117" t="str">
            <v/>
          </cell>
          <cell r="X117" t="str">
            <v/>
          </cell>
          <cell r="AA117" t="str">
            <v/>
          </cell>
          <cell r="AF117" t="str">
            <v/>
          </cell>
          <cell r="AJ117" t="str">
            <v/>
          </cell>
          <cell r="AM117" t="str">
            <v/>
          </cell>
          <cell r="AN117" t="str">
            <v/>
          </cell>
          <cell r="BG117" t="str">
            <v/>
          </cell>
          <cell r="BK117" t="str">
            <v/>
          </cell>
          <cell r="BL117" t="str">
            <v/>
          </cell>
          <cell r="BO117" t="e">
            <v>#VALUE!</v>
          </cell>
          <cell r="BP117">
            <v>3.48</v>
          </cell>
          <cell r="BQ117">
            <v>3.48</v>
          </cell>
          <cell r="BU117" t="str">
            <v/>
          </cell>
          <cell r="BW117">
            <v>0</v>
          </cell>
          <cell r="BX117">
            <v>0</v>
          </cell>
          <cell r="BY117">
            <v>0</v>
          </cell>
          <cell r="BZ117">
            <v>0</v>
          </cell>
          <cell r="CA117">
            <v>0</v>
          </cell>
          <cell r="CB117">
            <v>0</v>
          </cell>
        </row>
        <row r="118">
          <cell r="A118">
            <v>33499</v>
          </cell>
          <cell r="D118" t="str">
            <v>91M39</v>
          </cell>
          <cell r="E118" t="str">
            <v>90-A</v>
          </cell>
          <cell r="F118" t="str">
            <v>I</v>
          </cell>
          <cell r="G118" t="str">
            <v>9/6</v>
          </cell>
          <cell r="H118">
            <v>3.15</v>
          </cell>
          <cell r="K118" t="str">
            <v/>
          </cell>
          <cell r="M118">
            <v>3.15</v>
          </cell>
          <cell r="N118" t="str">
            <v/>
          </cell>
          <cell r="X118" t="str">
            <v/>
          </cell>
          <cell r="AA118" t="str">
            <v/>
          </cell>
          <cell r="AF118" t="str">
            <v/>
          </cell>
          <cell r="AJ118" t="str">
            <v/>
          </cell>
          <cell r="AM118" t="str">
            <v/>
          </cell>
          <cell r="AN118" t="str">
            <v/>
          </cell>
          <cell r="BG118" t="str">
            <v/>
          </cell>
          <cell r="BK118" t="str">
            <v/>
          </cell>
          <cell r="BL118" t="str">
            <v/>
          </cell>
          <cell r="BO118" t="e">
            <v>#VALUE!</v>
          </cell>
          <cell r="BP118">
            <v>3.15</v>
          </cell>
          <cell r="BQ118">
            <v>3.15</v>
          </cell>
          <cell r="BU118" t="str">
            <v/>
          </cell>
          <cell r="BW118">
            <v>0</v>
          </cell>
          <cell r="BX118">
            <v>0</v>
          </cell>
          <cell r="BY118">
            <v>0</v>
          </cell>
          <cell r="BZ118">
            <v>0</v>
          </cell>
          <cell r="CA118">
            <v>0</v>
          </cell>
          <cell r="CB118">
            <v>0</v>
          </cell>
        </row>
        <row r="119">
          <cell r="D119" t="str">
            <v>bn 1991</v>
          </cell>
          <cell r="F119" t="str">
            <v>I</v>
          </cell>
          <cell r="M119" t="e">
            <v>#VALUE!</v>
          </cell>
          <cell r="BO119" t="str">
            <v/>
          </cell>
          <cell r="BP119" t="e">
            <v>#VALUE!</v>
          </cell>
          <cell r="BQ119" t="e">
            <v>#VALUE!</v>
          </cell>
          <cell r="BU119" t="str">
            <v/>
          </cell>
          <cell r="BW119">
            <v>0</v>
          </cell>
          <cell r="BX119">
            <v>0</v>
          </cell>
          <cell r="BY119">
            <v>0</v>
          </cell>
          <cell r="BZ119">
            <v>0</v>
          </cell>
          <cell r="CA119">
            <v>0</v>
          </cell>
          <cell r="CB119">
            <v>0</v>
          </cell>
        </row>
        <row r="120">
          <cell r="D120" t="str">
            <v>1991 HY end</v>
          </cell>
        </row>
        <row r="121">
          <cell r="K121" t="str">
            <v/>
          </cell>
          <cell r="N121" t="str">
            <v/>
          </cell>
          <cell r="X121" t="str">
            <v/>
          </cell>
          <cell r="AA121" t="str">
            <v/>
          </cell>
          <cell r="AF121" t="str">
            <v/>
          </cell>
          <cell r="AJ121" t="str">
            <v/>
          </cell>
          <cell r="AM121" t="str">
            <v/>
          </cell>
          <cell r="AN121" t="str">
            <v/>
          </cell>
          <cell r="BG121" t="str">
            <v/>
          </cell>
          <cell r="BK121" t="str">
            <v/>
          </cell>
          <cell r="BL121" t="str">
            <v/>
          </cell>
          <cell r="BP121" t="str">
            <v/>
          </cell>
          <cell r="BQ121" t="str">
            <v/>
          </cell>
          <cell r="BU121" t="str">
            <v/>
          </cell>
        </row>
        <row r="122">
          <cell r="A122">
            <v>33499</v>
          </cell>
          <cell r="D122" t="str">
            <v>91M39</v>
          </cell>
          <cell r="E122" t="str">
            <v>91-A</v>
          </cell>
          <cell r="F122" t="str">
            <v>I</v>
          </cell>
          <cell r="G122" t="str">
            <v>0/12</v>
          </cell>
          <cell r="H122">
            <v>8.9</v>
          </cell>
          <cell r="K122" t="str">
            <v/>
          </cell>
          <cell r="M122">
            <v>8.9</v>
          </cell>
          <cell r="N122" t="str">
            <v/>
          </cell>
          <cell r="X122" t="str">
            <v/>
          </cell>
          <cell r="AA122" t="str">
            <v/>
          </cell>
          <cell r="AF122" t="str">
            <v/>
          </cell>
          <cell r="AJ122" t="str">
            <v/>
          </cell>
          <cell r="AM122" t="str">
            <v/>
          </cell>
          <cell r="AN122" t="str">
            <v/>
          </cell>
          <cell r="BG122" t="str">
            <v/>
          </cell>
          <cell r="BK122" t="str">
            <v/>
          </cell>
          <cell r="BL122" t="str">
            <v/>
          </cell>
          <cell r="BP122">
            <v>8.9</v>
          </cell>
          <cell r="BQ122">
            <v>8.9</v>
          </cell>
          <cell r="BU122" t="str">
            <v/>
          </cell>
          <cell r="BW122">
            <v>0</v>
          </cell>
          <cell r="BX122">
            <v>0</v>
          </cell>
          <cell r="BY122">
            <v>0</v>
          </cell>
          <cell r="BZ122">
            <v>0</v>
          </cell>
          <cell r="CA122">
            <v>0</v>
          </cell>
          <cell r="CB122">
            <v>0</v>
          </cell>
        </row>
        <row r="123">
          <cell r="D123" t="str">
            <v>bn 1991</v>
          </cell>
          <cell r="F123" t="str">
            <v>I</v>
          </cell>
          <cell r="M123" t="e">
            <v>#VALUE!</v>
          </cell>
        </row>
        <row r="124">
          <cell r="D124" t="str">
            <v>1991 HY end</v>
          </cell>
        </row>
        <row r="125">
          <cell r="A125">
            <v>33626</v>
          </cell>
          <cell r="D125" t="str">
            <v>92M3&amp;7</v>
          </cell>
          <cell r="E125" t="str">
            <v>91-A</v>
          </cell>
          <cell r="F125" t="str">
            <v>S</v>
          </cell>
          <cell r="I125">
            <v>3.29</v>
          </cell>
          <cell r="J125">
            <v>3.24</v>
          </cell>
          <cell r="K125">
            <v>4.9999999999999822E-2</v>
          </cell>
          <cell r="M125">
            <v>3.24</v>
          </cell>
          <cell r="N125" t="str">
            <v/>
          </cell>
          <cell r="X125" t="str">
            <v/>
          </cell>
          <cell r="AA125" t="str">
            <v/>
          </cell>
          <cell r="AE125">
            <v>0.39</v>
          </cell>
          <cell r="AF125" t="str">
            <v/>
          </cell>
          <cell r="AI125">
            <v>-1</v>
          </cell>
          <cell r="AJ125" t="str">
            <v/>
          </cell>
          <cell r="AM125" t="e">
            <v>#VALUE!</v>
          </cell>
          <cell r="AN125" t="e">
            <v>#VALUE!</v>
          </cell>
          <cell r="BG125" t="str">
            <v/>
          </cell>
          <cell r="BK125" t="str">
            <v/>
          </cell>
          <cell r="BL125" t="str">
            <v/>
          </cell>
          <cell r="BO125" t="e">
            <v>#VALUE!</v>
          </cell>
          <cell r="BP125" t="e">
            <v>#VALUE!</v>
          </cell>
          <cell r="BQ125" t="e">
            <v>#VALUE!</v>
          </cell>
          <cell r="BU125" t="e">
            <v>#VALUE!</v>
          </cell>
          <cell r="BW125">
            <v>0</v>
          </cell>
          <cell r="BX125">
            <v>0</v>
          </cell>
          <cell r="BY125">
            <v>0</v>
          </cell>
          <cell r="BZ125">
            <v>0</v>
          </cell>
          <cell r="CA125" t="e">
            <v>#VALUE!</v>
          </cell>
          <cell r="CB125">
            <v>0</v>
          </cell>
        </row>
        <row r="126">
          <cell r="A126">
            <v>33737</v>
          </cell>
          <cell r="D126" t="str">
            <v>92M12,14</v>
          </cell>
          <cell r="E126" t="str">
            <v>91-A</v>
          </cell>
          <cell r="F126" t="str">
            <v>S</v>
          </cell>
          <cell r="H126">
            <v>10.73</v>
          </cell>
          <cell r="I126">
            <v>0</v>
          </cell>
          <cell r="J126">
            <v>0</v>
          </cell>
          <cell r="K126" t="str">
            <v/>
          </cell>
          <cell r="M126">
            <v>10.73</v>
          </cell>
          <cell r="N126" t="str">
            <v/>
          </cell>
          <cell r="U126">
            <v>1.8233333333333333</v>
          </cell>
          <cell r="V126">
            <v>6</v>
          </cell>
          <cell r="X126" t="e">
            <v>#VALUE!</v>
          </cell>
          <cell r="AA126">
            <v>6</v>
          </cell>
          <cell r="AE126">
            <v>0.39</v>
          </cell>
          <cell r="AF126">
            <v>0.39</v>
          </cell>
          <cell r="AI126">
            <v>-1</v>
          </cell>
          <cell r="AJ126" t="str">
            <v/>
          </cell>
          <cell r="AM126" t="e">
            <v>#VALUE!</v>
          </cell>
          <cell r="AN126" t="e">
            <v>#VALUE!</v>
          </cell>
          <cell r="BG126" t="str">
            <v/>
          </cell>
          <cell r="BK126" t="str">
            <v/>
          </cell>
          <cell r="BL126" t="str">
            <v/>
          </cell>
          <cell r="BO126" t="e">
            <v>#VALUE!</v>
          </cell>
          <cell r="BP126" t="e">
            <v>#VALUE!</v>
          </cell>
          <cell r="BQ126" t="e">
            <v>#VALUE!</v>
          </cell>
          <cell r="BU126" t="e">
            <v>#VALUE!</v>
          </cell>
          <cell r="BW126">
            <v>0</v>
          </cell>
          <cell r="BX126">
            <v>0</v>
          </cell>
          <cell r="BY126">
            <v>0</v>
          </cell>
          <cell r="BZ126">
            <v>0</v>
          </cell>
          <cell r="CA126" t="e">
            <v>#VALUE!</v>
          </cell>
          <cell r="CB126">
            <v>0</v>
          </cell>
        </row>
        <row r="127">
          <cell r="A127">
            <v>33853</v>
          </cell>
          <cell r="D127" t="str">
            <v>92M61</v>
          </cell>
          <cell r="E127" t="str">
            <v>91-A</v>
          </cell>
          <cell r="F127" t="str">
            <v>I</v>
          </cell>
          <cell r="G127" t="str">
            <v>12/9</v>
          </cell>
          <cell r="I127">
            <v>4.79</v>
          </cell>
          <cell r="J127">
            <v>4.5999999999999996</v>
          </cell>
          <cell r="K127">
            <v>0.19000000000000039</v>
          </cell>
          <cell r="M127">
            <v>4.5999999999999996</v>
          </cell>
          <cell r="N127" t="str">
            <v/>
          </cell>
          <cell r="X127" t="str">
            <v/>
          </cell>
          <cell r="AA127" t="str">
            <v/>
          </cell>
          <cell r="AF127" t="str">
            <v/>
          </cell>
          <cell r="AJ127" t="str">
            <v/>
          </cell>
          <cell r="AM127" t="str">
            <v/>
          </cell>
          <cell r="AN127" t="str">
            <v/>
          </cell>
          <cell r="BG127" t="str">
            <v/>
          </cell>
          <cell r="BK127" t="str">
            <v/>
          </cell>
          <cell r="BL127" t="str">
            <v/>
          </cell>
          <cell r="BO127" t="e">
            <v>#VALUE!</v>
          </cell>
          <cell r="BP127">
            <v>4.5999999999999996</v>
          </cell>
          <cell r="BQ127">
            <v>4.5999999999999996</v>
          </cell>
          <cell r="BU127" t="str">
            <v/>
          </cell>
          <cell r="BW127">
            <v>0</v>
          </cell>
          <cell r="BX127">
            <v>0</v>
          </cell>
          <cell r="BY127">
            <v>0</v>
          </cell>
          <cell r="BZ127">
            <v>0</v>
          </cell>
          <cell r="CA127">
            <v>0</v>
          </cell>
          <cell r="CB127">
            <v>0</v>
          </cell>
        </row>
        <row r="128">
          <cell r="D128" t="str">
            <v>bn 1992</v>
          </cell>
          <cell r="F128" t="str">
            <v>I</v>
          </cell>
          <cell r="M128">
            <v>4.54</v>
          </cell>
          <cell r="BO128" t="e">
            <v>#VALUE!</v>
          </cell>
          <cell r="BP128">
            <v>4.54</v>
          </cell>
          <cell r="BQ128">
            <v>4.54</v>
          </cell>
          <cell r="BU128" t="str">
            <v/>
          </cell>
          <cell r="BW128">
            <v>0</v>
          </cell>
          <cell r="BX128">
            <v>0</v>
          </cell>
          <cell r="BY128">
            <v>0</v>
          </cell>
          <cell r="BZ128">
            <v>0</v>
          </cell>
          <cell r="CA128">
            <v>0</v>
          </cell>
          <cell r="CB128">
            <v>0</v>
          </cell>
        </row>
        <row r="129">
          <cell r="D129" t="str">
            <v>1992 HY end</v>
          </cell>
        </row>
        <row r="130">
          <cell r="A130">
            <v>34009</v>
          </cell>
          <cell r="D130" t="str">
            <v>93M5</v>
          </cell>
          <cell r="E130" t="str">
            <v>91-A</v>
          </cell>
          <cell r="F130" t="str">
            <v>S</v>
          </cell>
          <cell r="I130">
            <v>4.47</v>
          </cell>
          <cell r="J130">
            <v>4.3899999999999997</v>
          </cell>
          <cell r="K130">
            <v>8.0000000000000071E-2</v>
          </cell>
          <cell r="M130">
            <v>4.3899999999999997</v>
          </cell>
          <cell r="N130" t="str">
            <v/>
          </cell>
          <cell r="U130">
            <v>-0.15000000000000036</v>
          </cell>
          <cell r="V130">
            <v>1</v>
          </cell>
          <cell r="X130" t="e">
            <v>#VALUE!</v>
          </cell>
          <cell r="AA130">
            <v>1</v>
          </cell>
          <cell r="AE130">
            <v>0.39</v>
          </cell>
          <cell r="AF130">
            <v>0.39</v>
          </cell>
          <cell r="AI130">
            <v>-1</v>
          </cell>
          <cell r="AJ130" t="str">
            <v/>
          </cell>
          <cell r="AM130" t="e">
            <v>#VALUE!</v>
          </cell>
          <cell r="AN130" t="e">
            <v>#VALUE!</v>
          </cell>
          <cell r="BG130" t="str">
            <v/>
          </cell>
          <cell r="BK130" t="str">
            <v/>
          </cell>
          <cell r="BL130" t="str">
            <v/>
          </cell>
          <cell r="BO130" t="e">
            <v>#VALUE!</v>
          </cell>
          <cell r="BP130" t="e">
            <v>#VALUE!</v>
          </cell>
          <cell r="BQ130" t="e">
            <v>#VALUE!</v>
          </cell>
          <cell r="BU130" t="e">
            <v>#VALUE!</v>
          </cell>
          <cell r="BW130">
            <v>0</v>
          </cell>
          <cell r="BX130">
            <v>0</v>
          </cell>
          <cell r="BY130">
            <v>0</v>
          </cell>
          <cell r="BZ130">
            <v>0</v>
          </cell>
          <cell r="CA130" t="e">
            <v>#VALUE!</v>
          </cell>
          <cell r="CB130">
            <v>0</v>
          </cell>
        </row>
        <row r="131">
          <cell r="A131">
            <v>34105</v>
          </cell>
          <cell r="D131" t="str">
            <v>93M7</v>
          </cell>
          <cell r="E131" t="str">
            <v>91-A</v>
          </cell>
          <cell r="F131" t="str">
            <v>S</v>
          </cell>
          <cell r="G131" t="str">
            <v>13.?/12</v>
          </cell>
          <cell r="I131">
            <v>4.9000000000000004</v>
          </cell>
          <cell r="J131">
            <v>4.8499999999999996</v>
          </cell>
          <cell r="K131">
            <v>5.0000000000000711E-2</v>
          </cell>
          <cell r="M131">
            <v>4.8499999999999996</v>
          </cell>
          <cell r="N131" t="str">
            <v/>
          </cell>
          <cell r="X131" t="str">
            <v/>
          </cell>
          <cell r="AA131" t="str">
            <v/>
          </cell>
          <cell r="AE131">
            <v>0.39</v>
          </cell>
          <cell r="AF131" t="str">
            <v/>
          </cell>
          <cell r="AI131">
            <v>-1</v>
          </cell>
          <cell r="AJ131" t="str">
            <v/>
          </cell>
          <cell r="AM131" t="e">
            <v>#VALUE!</v>
          </cell>
          <cell r="AN131" t="e">
            <v>#VALUE!</v>
          </cell>
          <cell r="BG131" t="str">
            <v/>
          </cell>
          <cell r="BK131" t="str">
            <v/>
          </cell>
          <cell r="BL131" t="str">
            <v/>
          </cell>
          <cell r="BO131" t="e">
            <v>#VALUE!</v>
          </cell>
          <cell r="BP131" t="e">
            <v>#VALUE!</v>
          </cell>
          <cell r="BQ131" t="e">
            <v>#VALUE!</v>
          </cell>
          <cell r="BU131" t="e">
            <v>#VALUE!</v>
          </cell>
          <cell r="BW131">
            <v>0</v>
          </cell>
          <cell r="BX131">
            <v>0</v>
          </cell>
          <cell r="BY131">
            <v>0</v>
          </cell>
          <cell r="BZ131">
            <v>0</v>
          </cell>
          <cell r="CA131" t="e">
            <v>#VALUE!</v>
          </cell>
          <cell r="CB131">
            <v>0</v>
          </cell>
        </row>
        <row r="132">
          <cell r="A132">
            <v>34222</v>
          </cell>
          <cell r="D132" t="str">
            <v>93M32</v>
          </cell>
          <cell r="E132" t="str">
            <v>91-A</v>
          </cell>
          <cell r="F132" t="str">
            <v>I</v>
          </cell>
          <cell r="G132" t="str">
            <v>?/0</v>
          </cell>
          <cell r="H132" t="str">
            <v>STAKE MELTED OUT</v>
          </cell>
          <cell r="K132" t="str">
            <v/>
          </cell>
          <cell r="M132" t="str">
            <v>&lt;0</v>
          </cell>
          <cell r="N132" t="str">
            <v/>
          </cell>
          <cell r="X132" t="str">
            <v/>
          </cell>
          <cell r="AA132" t="str">
            <v/>
          </cell>
          <cell r="AF132" t="str">
            <v/>
          </cell>
          <cell r="AJ132" t="str">
            <v/>
          </cell>
          <cell r="AM132" t="str">
            <v/>
          </cell>
          <cell r="AN132" t="str">
            <v/>
          </cell>
          <cell r="BG132" t="str">
            <v/>
          </cell>
          <cell r="BK132" t="str">
            <v/>
          </cell>
          <cell r="BL132" t="str">
            <v/>
          </cell>
          <cell r="BO132" t="e">
            <v>#VALUE!</v>
          </cell>
          <cell r="BP132" t="str">
            <v>&lt;0</v>
          </cell>
          <cell r="BQ132">
            <v>0</v>
          </cell>
          <cell r="BU132" t="str">
            <v/>
          </cell>
          <cell r="BW132">
            <v>0</v>
          </cell>
          <cell r="BX132">
            <v>0</v>
          </cell>
          <cell r="BY132">
            <v>0</v>
          </cell>
          <cell r="BZ132">
            <v>0</v>
          </cell>
          <cell r="CA132">
            <v>0</v>
          </cell>
          <cell r="CB132">
            <v>0</v>
          </cell>
        </row>
        <row r="133">
          <cell r="K133" t="str">
            <v/>
          </cell>
          <cell r="N133" t="str">
            <v/>
          </cell>
          <cell r="X133" t="str">
            <v/>
          </cell>
          <cell r="AA133" t="str">
            <v/>
          </cell>
          <cell r="AF133" t="str">
            <v/>
          </cell>
          <cell r="AJ133" t="str">
            <v/>
          </cell>
          <cell r="AM133" t="str">
            <v/>
          </cell>
          <cell r="AN133" t="str">
            <v/>
          </cell>
          <cell r="BG133" t="str">
            <v/>
          </cell>
          <cell r="BK133" t="str">
            <v/>
          </cell>
          <cell r="BL133" t="str">
            <v/>
          </cell>
          <cell r="BP133" t="str">
            <v/>
          </cell>
          <cell r="BQ133" t="str">
            <v/>
          </cell>
          <cell r="BU133" t="str">
            <v/>
          </cell>
        </row>
        <row r="134">
          <cell r="A134">
            <v>33854</v>
          </cell>
          <cell r="D134" t="str">
            <v>92M63</v>
          </cell>
          <cell r="E134" t="str">
            <v>92-A</v>
          </cell>
          <cell r="F134" t="str">
            <v>I</v>
          </cell>
          <cell r="G134" t="str">
            <v>0/12</v>
          </cell>
          <cell r="H134">
            <v>8</v>
          </cell>
          <cell r="I134">
            <v>0</v>
          </cell>
          <cell r="J134">
            <v>0</v>
          </cell>
          <cell r="K134" t="str">
            <v/>
          </cell>
          <cell r="M134">
            <v>8</v>
          </cell>
          <cell r="N134" t="str">
            <v/>
          </cell>
          <cell r="X134" t="str">
            <v/>
          </cell>
          <cell r="AA134" t="str">
            <v/>
          </cell>
          <cell r="AF134" t="str">
            <v/>
          </cell>
          <cell r="AJ134" t="str">
            <v/>
          </cell>
          <cell r="AM134" t="str">
            <v/>
          </cell>
          <cell r="AN134" t="str">
            <v/>
          </cell>
          <cell r="BG134" t="str">
            <v/>
          </cell>
          <cell r="BK134" t="str">
            <v/>
          </cell>
          <cell r="BL134" t="str">
            <v/>
          </cell>
          <cell r="BO134" t="e">
            <v>#VALUE!</v>
          </cell>
          <cell r="BP134">
            <v>8</v>
          </cell>
          <cell r="BQ134">
            <v>8</v>
          </cell>
          <cell r="BU134" t="str">
            <v/>
          </cell>
          <cell r="BW134">
            <v>0</v>
          </cell>
          <cell r="BX134">
            <v>0</v>
          </cell>
          <cell r="BY134">
            <v>0</v>
          </cell>
          <cell r="BZ134">
            <v>0</v>
          </cell>
          <cell r="CA134">
            <v>0</v>
          </cell>
          <cell r="CB134">
            <v>0</v>
          </cell>
          <cell r="CC134" t="str">
            <v>This -2.93 agrees with B(I) for stk 91-A makes bn=-7.25</v>
          </cell>
        </row>
        <row r="135">
          <cell r="D135" t="str">
            <v>bn 1992</v>
          </cell>
          <cell r="M135">
            <v>7.94</v>
          </cell>
          <cell r="BO135" t="e">
            <v>#VALUE!</v>
          </cell>
          <cell r="BP135">
            <v>7.94</v>
          </cell>
          <cell r="BQ135">
            <v>7.94</v>
          </cell>
          <cell r="BU135" t="str">
            <v/>
          </cell>
          <cell r="BW135">
            <v>0</v>
          </cell>
          <cell r="BX135">
            <v>0</v>
          </cell>
          <cell r="BY135">
            <v>0</v>
          </cell>
          <cell r="BZ135">
            <v>0</v>
          </cell>
          <cell r="CA135">
            <v>0</v>
          </cell>
          <cell r="CB135">
            <v>0</v>
          </cell>
        </row>
        <row r="136">
          <cell r="D136" t="str">
            <v>1992 HY end</v>
          </cell>
        </row>
        <row r="137">
          <cell r="A137">
            <v>34105</v>
          </cell>
          <cell r="D137" t="str">
            <v>92M17</v>
          </cell>
          <cell r="E137" t="str">
            <v>92-A</v>
          </cell>
          <cell r="F137" t="str">
            <v>S</v>
          </cell>
          <cell r="I137">
            <v>4.57</v>
          </cell>
          <cell r="J137">
            <v>4.51</v>
          </cell>
          <cell r="K137">
            <v>6.0000000000000497E-2</v>
          </cell>
          <cell r="M137">
            <v>4.51</v>
          </cell>
          <cell r="N137" t="str">
            <v/>
          </cell>
          <cell r="U137">
            <v>-3.4300000000000006</v>
          </cell>
          <cell r="V137">
            <v>1</v>
          </cell>
          <cell r="X137" t="e">
            <v>#VALUE!</v>
          </cell>
          <cell r="AA137">
            <v>1</v>
          </cell>
          <cell r="AE137">
            <v>0.39</v>
          </cell>
          <cell r="AF137">
            <v>0.39</v>
          </cell>
          <cell r="AI137">
            <v>-1</v>
          </cell>
          <cell r="AJ137" t="str">
            <v/>
          </cell>
          <cell r="AM137" t="e">
            <v>#VALUE!</v>
          </cell>
          <cell r="AN137" t="e">
            <v>#VALUE!</v>
          </cell>
          <cell r="BG137" t="str">
            <v/>
          </cell>
          <cell r="BK137" t="str">
            <v/>
          </cell>
          <cell r="BL137" t="str">
            <v/>
          </cell>
          <cell r="BO137" t="e">
            <v>#VALUE!</v>
          </cell>
          <cell r="BP137" t="e">
            <v>#VALUE!</v>
          </cell>
          <cell r="BQ137" t="e">
            <v>#VALUE!</v>
          </cell>
          <cell r="BU137" t="e">
            <v>#VALUE!</v>
          </cell>
          <cell r="BW137">
            <v>0</v>
          </cell>
          <cell r="BX137">
            <v>0</v>
          </cell>
          <cell r="BY137">
            <v>0</v>
          </cell>
          <cell r="BZ137">
            <v>0</v>
          </cell>
          <cell r="CA137" t="e">
            <v>#VALUE!</v>
          </cell>
          <cell r="CB137">
            <v>0</v>
          </cell>
        </row>
        <row r="138">
          <cell r="A138">
            <v>34222</v>
          </cell>
          <cell r="D138" t="str">
            <v>93M32,34,37</v>
          </cell>
          <cell r="E138" t="str">
            <v>92-A</v>
          </cell>
          <cell r="F138" t="str">
            <v>I</v>
          </cell>
          <cell r="G138" t="str">
            <v>12/8</v>
          </cell>
          <cell r="H138">
            <v>3.7</v>
          </cell>
          <cell r="I138">
            <v>6.83</v>
          </cell>
          <cell r="J138">
            <v>6.53</v>
          </cell>
          <cell r="K138">
            <v>0.29999999999999982</v>
          </cell>
          <cell r="M138">
            <v>3.4000000000000004</v>
          </cell>
          <cell r="N138" t="str">
            <v/>
          </cell>
          <cell r="X138" t="str">
            <v/>
          </cell>
          <cell r="AA138" t="str">
            <v/>
          </cell>
          <cell r="AF138" t="str">
            <v/>
          </cell>
          <cell r="AJ138" t="str">
            <v/>
          </cell>
          <cell r="AM138" t="str">
            <v/>
          </cell>
          <cell r="AN138" t="str">
            <v/>
          </cell>
          <cell r="BG138" t="str">
            <v/>
          </cell>
          <cell r="BK138" t="str">
            <v/>
          </cell>
          <cell r="BL138" t="str">
            <v/>
          </cell>
          <cell r="BO138" t="e">
            <v>#VALUE!</v>
          </cell>
          <cell r="BP138">
            <v>3.4000000000000004</v>
          </cell>
          <cell r="BQ138">
            <v>3.4000000000000004</v>
          </cell>
          <cell r="BU138" t="str">
            <v/>
          </cell>
          <cell r="BW138">
            <v>0</v>
          </cell>
          <cell r="BX138">
            <v>0</v>
          </cell>
          <cell r="BY138">
            <v>0</v>
          </cell>
          <cell r="BZ138">
            <v>0</v>
          </cell>
          <cell r="CA138">
            <v>0</v>
          </cell>
          <cell r="CB138">
            <v>0</v>
          </cell>
        </row>
        <row r="139">
          <cell r="A139">
            <v>34225</v>
          </cell>
          <cell r="D139" t="str">
            <v>93M37</v>
          </cell>
          <cell r="E139" t="str">
            <v>92-A</v>
          </cell>
          <cell r="F139" t="str">
            <v>I</v>
          </cell>
          <cell r="G139" t="str">
            <v>8/8</v>
          </cell>
          <cell r="H139">
            <v>3.4</v>
          </cell>
          <cell r="K139" t="str">
            <v/>
          </cell>
          <cell r="M139">
            <v>3.4</v>
          </cell>
          <cell r="N139" t="str">
            <v/>
          </cell>
          <cell r="X139" t="str">
            <v/>
          </cell>
          <cell r="AA139" t="str">
            <v/>
          </cell>
          <cell r="AF139" t="str">
            <v/>
          </cell>
          <cell r="AJ139" t="str">
            <v/>
          </cell>
          <cell r="AM139" t="str">
            <v/>
          </cell>
          <cell r="AN139" t="str">
            <v/>
          </cell>
          <cell r="BG139" t="str">
            <v/>
          </cell>
          <cell r="BK139" t="str">
            <v/>
          </cell>
          <cell r="BL139" t="str">
            <v/>
          </cell>
          <cell r="BO139" t="e">
            <v>#VALUE!</v>
          </cell>
          <cell r="BP139">
            <v>3.4</v>
          </cell>
          <cell r="BQ139">
            <v>3.4</v>
          </cell>
          <cell r="BU139" t="str">
            <v/>
          </cell>
          <cell r="BW139">
            <v>0</v>
          </cell>
          <cell r="BX139">
            <v>0</v>
          </cell>
          <cell r="BY139">
            <v>0</v>
          </cell>
          <cell r="BZ139">
            <v>0</v>
          </cell>
          <cell r="CA139">
            <v>0</v>
          </cell>
          <cell r="CB139">
            <v>0</v>
          </cell>
        </row>
        <row r="140">
          <cell r="D140" t="str">
            <v>bn 1993</v>
          </cell>
          <cell r="F140" t="str">
            <v>I</v>
          </cell>
          <cell r="M140" t="e">
            <v>#VALUE!</v>
          </cell>
          <cell r="N140" t="str">
            <v/>
          </cell>
          <cell r="BO140" t="e">
            <v>#VALUE!</v>
          </cell>
          <cell r="BP140" t="e">
            <v>#VALUE!</v>
          </cell>
          <cell r="BQ140" t="e">
            <v>#VALUE!</v>
          </cell>
          <cell r="BU140" t="str">
            <v/>
          </cell>
          <cell r="BW140">
            <v>0</v>
          </cell>
          <cell r="BX140">
            <v>0</v>
          </cell>
          <cell r="BY140">
            <v>0</v>
          </cell>
          <cell r="BZ140">
            <v>0</v>
          </cell>
          <cell r="CA140">
            <v>0</v>
          </cell>
          <cell r="CB140">
            <v>0</v>
          </cell>
        </row>
        <row r="141">
          <cell r="D141" t="str">
            <v>1993 HY end</v>
          </cell>
        </row>
        <row r="142">
          <cell r="A142">
            <v>34370</v>
          </cell>
          <cell r="D142" t="str">
            <v>94M4</v>
          </cell>
          <cell r="E142" t="str">
            <v>92-A</v>
          </cell>
          <cell r="F142" t="str">
            <v>S</v>
          </cell>
          <cell r="I142">
            <v>4.3600000000000003</v>
          </cell>
          <cell r="J142">
            <v>3.95</v>
          </cell>
          <cell r="K142">
            <v>0.41000000000000014</v>
          </cell>
          <cell r="M142">
            <v>3.95</v>
          </cell>
          <cell r="N142" t="str">
            <v/>
          </cell>
          <cell r="X142" t="str">
            <v/>
          </cell>
          <cell r="AA142" t="str">
            <v/>
          </cell>
          <cell r="AE142">
            <v>0.38</v>
          </cell>
          <cell r="AF142" t="str">
            <v/>
          </cell>
          <cell r="AI142">
            <v>-1</v>
          </cell>
          <cell r="AJ142" t="str">
            <v/>
          </cell>
          <cell r="AM142" t="e">
            <v>#VALUE!</v>
          </cell>
          <cell r="AN142" t="e">
            <v>#VALUE!</v>
          </cell>
          <cell r="BG142" t="str">
            <v/>
          </cell>
          <cell r="BK142" t="str">
            <v/>
          </cell>
          <cell r="BL142" t="str">
            <v/>
          </cell>
          <cell r="BO142" t="e">
            <v>#VALUE!</v>
          </cell>
          <cell r="BP142" t="e">
            <v>#VALUE!</v>
          </cell>
          <cell r="BQ142" t="e">
            <v>#VALUE!</v>
          </cell>
          <cell r="BU142" t="e">
            <v>#VALUE!</v>
          </cell>
          <cell r="BW142">
            <v>0</v>
          </cell>
          <cell r="BX142">
            <v>0</v>
          </cell>
          <cell r="BY142">
            <v>0</v>
          </cell>
          <cell r="BZ142">
            <v>0</v>
          </cell>
          <cell r="CA142" t="e">
            <v>#VALUE!</v>
          </cell>
          <cell r="CB142">
            <v>0</v>
          </cell>
        </row>
        <row r="143">
          <cell r="A143">
            <v>34469</v>
          </cell>
          <cell r="D143" t="str">
            <v>94M14,16</v>
          </cell>
          <cell r="E143" t="str">
            <v>92-A</v>
          </cell>
          <cell r="F143" t="str">
            <v>S</v>
          </cell>
          <cell r="G143" t="str">
            <v>8/6?</v>
          </cell>
          <cell r="H143">
            <v>4.55</v>
          </cell>
          <cell r="I143">
            <v>0</v>
          </cell>
          <cell r="J143">
            <v>0</v>
          </cell>
          <cell r="K143" t="str">
            <v/>
          </cell>
          <cell r="M143">
            <v>4.55</v>
          </cell>
          <cell r="N143" t="str">
            <v/>
          </cell>
          <cell r="U143">
            <v>1.8199999999999998</v>
          </cell>
          <cell r="V143">
            <v>5</v>
          </cell>
          <cell r="X143" t="e">
            <v>#VALUE!</v>
          </cell>
          <cell r="AA143">
            <v>5</v>
          </cell>
          <cell r="AE143">
            <v>0.39</v>
          </cell>
          <cell r="AF143">
            <v>0.39</v>
          </cell>
          <cell r="AI143">
            <v>-1</v>
          </cell>
          <cell r="AJ143" t="str">
            <v/>
          </cell>
          <cell r="AM143" t="e">
            <v>#VALUE!</v>
          </cell>
          <cell r="AN143" t="e">
            <v>#VALUE!</v>
          </cell>
          <cell r="BG143" t="str">
            <v/>
          </cell>
          <cell r="BK143" t="str">
            <v/>
          </cell>
          <cell r="BL143" t="str">
            <v/>
          </cell>
          <cell r="BO143" t="e">
            <v>#VALUE!</v>
          </cell>
          <cell r="BP143" t="e">
            <v>#VALUE!</v>
          </cell>
          <cell r="BQ143" t="e">
            <v>#VALUE!</v>
          </cell>
          <cell r="BU143" t="e">
            <v>#VALUE!</v>
          </cell>
          <cell r="BW143">
            <v>0</v>
          </cell>
          <cell r="BX143">
            <v>0</v>
          </cell>
          <cell r="BY143">
            <v>0</v>
          </cell>
          <cell r="BZ143">
            <v>0</v>
          </cell>
          <cell r="CA143" t="e">
            <v>#VALUE!</v>
          </cell>
          <cell r="CB143">
            <v>0</v>
          </cell>
        </row>
        <row r="144">
          <cell r="K144" t="str">
            <v/>
          </cell>
          <cell r="N144" t="str">
            <v/>
          </cell>
          <cell r="X144" t="str">
            <v/>
          </cell>
          <cell r="AA144" t="str">
            <v/>
          </cell>
          <cell r="AF144" t="str">
            <v/>
          </cell>
          <cell r="AJ144" t="str">
            <v/>
          </cell>
          <cell r="AM144" t="str">
            <v/>
          </cell>
          <cell r="AN144" t="str">
            <v/>
          </cell>
          <cell r="BG144" t="str">
            <v/>
          </cell>
          <cell r="BK144" t="str">
            <v/>
          </cell>
          <cell r="BL144" t="str">
            <v/>
          </cell>
          <cell r="BP144" t="str">
            <v/>
          </cell>
          <cell r="BQ144" t="str">
            <v/>
          </cell>
          <cell r="BU144" t="str">
            <v/>
          </cell>
        </row>
        <row r="145">
          <cell r="A145">
            <v>34225</v>
          </cell>
          <cell r="D145" t="str">
            <v>93M37</v>
          </cell>
          <cell r="E145" t="str">
            <v>93-A</v>
          </cell>
          <cell r="F145" t="str">
            <v>I</v>
          </cell>
          <cell r="G145" t="str">
            <v>0/12</v>
          </cell>
          <cell r="H145">
            <v>9.1300000000000008</v>
          </cell>
          <cell r="I145">
            <v>6.83</v>
          </cell>
          <cell r="J145">
            <v>2.2599999999999998</v>
          </cell>
          <cell r="K145">
            <v>4.57</v>
          </cell>
          <cell r="M145">
            <v>4.5600000000000005</v>
          </cell>
          <cell r="N145" t="str">
            <v/>
          </cell>
          <cell r="X145" t="str">
            <v/>
          </cell>
          <cell r="AA145" t="str">
            <v/>
          </cell>
          <cell r="AF145" t="str">
            <v/>
          </cell>
          <cell r="AJ145" t="str">
            <v/>
          </cell>
          <cell r="AM145" t="str">
            <v/>
          </cell>
          <cell r="AN145" t="str">
            <v/>
          </cell>
          <cell r="BG145" t="str">
            <v/>
          </cell>
          <cell r="BK145" t="str">
            <v/>
          </cell>
          <cell r="BL145" t="str">
            <v/>
          </cell>
          <cell r="BP145">
            <v>4.5600000000000005</v>
          </cell>
          <cell r="BQ145">
            <v>4.5600000000000005</v>
          </cell>
          <cell r="BU145" t="str">
            <v/>
          </cell>
          <cell r="BW145">
            <v>0</v>
          </cell>
          <cell r="BX145">
            <v>0</v>
          </cell>
          <cell r="BY145">
            <v>0</v>
          </cell>
          <cell r="BZ145">
            <v>0</v>
          </cell>
          <cell r="CA145">
            <v>0</v>
          </cell>
          <cell r="CB145">
            <v>0</v>
          </cell>
        </row>
        <row r="146">
          <cell r="D146" t="str">
            <v>bn 1993</v>
          </cell>
          <cell r="F146" t="str">
            <v>I</v>
          </cell>
          <cell r="M146">
            <v>8.8800000000000008</v>
          </cell>
          <cell r="BP146">
            <v>8.8800000000000008</v>
          </cell>
          <cell r="BQ146">
            <v>8.8800000000000008</v>
          </cell>
          <cell r="BU146" t="str">
            <v/>
          </cell>
          <cell r="BW146">
            <v>0</v>
          </cell>
          <cell r="BX146">
            <v>0</v>
          </cell>
          <cell r="BY146">
            <v>0</v>
          </cell>
          <cell r="BZ146">
            <v>0</v>
          </cell>
          <cell r="CA146">
            <v>0</v>
          </cell>
          <cell r="CB146">
            <v>0</v>
          </cell>
        </row>
        <row r="147">
          <cell r="D147" t="str">
            <v>1993 HY end</v>
          </cell>
        </row>
        <row r="148">
          <cell r="A148">
            <v>34370</v>
          </cell>
          <cell r="D148" t="str">
            <v>94M4</v>
          </cell>
          <cell r="E148" t="str">
            <v>93-A</v>
          </cell>
          <cell r="F148" t="str">
            <v>S</v>
          </cell>
          <cell r="I148" t="str">
            <v>not observed or surveyed</v>
          </cell>
          <cell r="N148" t="str">
            <v/>
          </cell>
          <cell r="X148" t="str">
            <v/>
          </cell>
          <cell r="AA148" t="str">
            <v/>
          </cell>
          <cell r="AF148" t="str">
            <v/>
          </cell>
          <cell r="AI148">
            <v>-1</v>
          </cell>
          <cell r="AJ148" t="str">
            <v/>
          </cell>
          <cell r="AM148" t="str">
            <v/>
          </cell>
          <cell r="AN148" t="str">
            <v/>
          </cell>
          <cell r="BG148" t="str">
            <v/>
          </cell>
          <cell r="BK148" t="str">
            <v/>
          </cell>
          <cell r="BL148" t="str">
            <v/>
          </cell>
          <cell r="BU148" t="e">
            <v>#VALUE!</v>
          </cell>
          <cell r="BW148">
            <v>0</v>
          </cell>
          <cell r="BX148">
            <v>0</v>
          </cell>
          <cell r="BY148">
            <v>0</v>
          </cell>
          <cell r="BZ148">
            <v>0</v>
          </cell>
          <cell r="CA148" t="e">
            <v>#VALUE!</v>
          </cell>
          <cell r="CB148">
            <v>0</v>
          </cell>
        </row>
        <row r="149">
          <cell r="A149">
            <v>34468</v>
          </cell>
          <cell r="D149" t="str">
            <v>94M14,16</v>
          </cell>
          <cell r="E149" t="str">
            <v>93-A</v>
          </cell>
          <cell r="F149" t="str">
            <v>S</v>
          </cell>
          <cell r="G149" t="str">
            <v>9/9 or 12/12?</v>
          </cell>
          <cell r="H149">
            <v>10.7</v>
          </cell>
          <cell r="I149">
            <v>6.82</v>
          </cell>
          <cell r="J149">
            <v>6.82</v>
          </cell>
          <cell r="K149" t="str">
            <v/>
          </cell>
          <cell r="M149">
            <v>10.7</v>
          </cell>
          <cell r="U149">
            <v>1.8199999999999998</v>
          </cell>
          <cell r="V149">
            <v>5</v>
          </cell>
          <cell r="X149">
            <v>1.82</v>
          </cell>
          <cell r="AA149">
            <v>5</v>
          </cell>
          <cell r="AE149">
            <v>0.39</v>
          </cell>
          <cell r="AF149">
            <v>0.39</v>
          </cell>
          <cell r="AI149">
            <v>-1</v>
          </cell>
          <cell r="AJ149">
            <v>-1</v>
          </cell>
          <cell r="AM149">
            <v>8.8800000000000008</v>
          </cell>
          <cell r="AN149">
            <v>8.8800000000000008</v>
          </cell>
          <cell r="BG149" t="str">
            <v/>
          </cell>
          <cell r="BK149" t="str">
            <v/>
          </cell>
          <cell r="BL149" t="str">
            <v/>
          </cell>
          <cell r="BO149">
            <v>8.8800000000000008</v>
          </cell>
          <cell r="BP149">
            <v>8.8800000000000008</v>
          </cell>
          <cell r="BQ149">
            <v>8.8800000000000008</v>
          </cell>
          <cell r="BU149">
            <v>0.71</v>
          </cell>
          <cell r="BW149">
            <v>0</v>
          </cell>
          <cell r="BX149">
            <v>0</v>
          </cell>
          <cell r="BY149">
            <v>0</v>
          </cell>
          <cell r="BZ149">
            <v>0</v>
          </cell>
          <cell r="CA149">
            <v>0.71</v>
          </cell>
          <cell r="CB149">
            <v>0</v>
          </cell>
        </row>
        <row r="150">
          <cell r="A150">
            <v>34586</v>
          </cell>
          <cell r="D150" t="str">
            <v>94M27</v>
          </cell>
          <cell r="E150" t="str">
            <v>93-A</v>
          </cell>
          <cell r="F150" t="str">
            <v>I</v>
          </cell>
          <cell r="I150">
            <v>6.83</v>
          </cell>
          <cell r="J150">
            <v>2.2599999999999998</v>
          </cell>
          <cell r="K150">
            <v>4.57</v>
          </cell>
          <cell r="M150">
            <v>2.2599999999999998</v>
          </cell>
          <cell r="N150" t="str">
            <v/>
          </cell>
          <cell r="X150" t="str">
            <v/>
          </cell>
          <cell r="AA150" t="str">
            <v/>
          </cell>
          <cell r="AF150" t="str">
            <v/>
          </cell>
          <cell r="AJ150" t="str">
            <v/>
          </cell>
          <cell r="AM150" t="str">
            <v/>
          </cell>
          <cell r="AN150" t="str">
            <v/>
          </cell>
          <cell r="BG150" t="str">
            <v/>
          </cell>
          <cell r="BK150" t="str">
            <v/>
          </cell>
          <cell r="BL150" t="str">
            <v/>
          </cell>
          <cell r="BO150">
            <v>8.8800000000000008</v>
          </cell>
          <cell r="BP150">
            <v>2.2599999999999998</v>
          </cell>
          <cell r="BQ150">
            <v>2.2599999999999998</v>
          </cell>
          <cell r="BU150" t="str">
            <v/>
          </cell>
          <cell r="BW150">
            <v>0</v>
          </cell>
          <cell r="BX150">
            <v>0</v>
          </cell>
          <cell r="BY150">
            <v>0</v>
          </cell>
          <cell r="BZ150">
            <v>-5.96</v>
          </cell>
          <cell r="CA150">
            <v>-5.96</v>
          </cell>
          <cell r="CB150">
            <v>-5.96</v>
          </cell>
        </row>
        <row r="151">
          <cell r="D151" t="str">
            <v>bn 1994</v>
          </cell>
          <cell r="F151" t="str">
            <v>I</v>
          </cell>
          <cell r="M151">
            <v>0.77333333333333343</v>
          </cell>
          <cell r="BO151">
            <v>7.49</v>
          </cell>
          <cell r="BP151">
            <v>0.77333333333333343</v>
          </cell>
          <cell r="BQ151">
            <v>0.77333333333333343</v>
          </cell>
          <cell r="BU151" t="str">
            <v/>
          </cell>
          <cell r="BW151">
            <v>0</v>
          </cell>
          <cell r="BX151">
            <v>0</v>
          </cell>
          <cell r="BY151">
            <v>0</v>
          </cell>
          <cell r="BZ151">
            <v>-6.05</v>
          </cell>
          <cell r="CA151">
            <v>-6.05</v>
          </cell>
          <cell r="CB151">
            <v>-6.05</v>
          </cell>
        </row>
        <row r="152">
          <cell r="D152" t="str">
            <v>1994 HY end</v>
          </cell>
        </row>
        <row r="153">
          <cell r="A153">
            <v>34730</v>
          </cell>
          <cell r="D153" t="str">
            <v>95M3</v>
          </cell>
          <cell r="E153" t="str">
            <v>93-A</v>
          </cell>
          <cell r="F153" t="str">
            <v>S</v>
          </cell>
          <cell r="I153">
            <v>6.82</v>
          </cell>
          <cell r="J153">
            <v>6.82</v>
          </cell>
          <cell r="K153" t="str">
            <v/>
          </cell>
          <cell r="M153">
            <v>6.82</v>
          </cell>
          <cell r="N153">
            <v>3.33</v>
          </cell>
          <cell r="U153">
            <v>1.32</v>
          </cell>
          <cell r="V153">
            <v>1</v>
          </cell>
          <cell r="X153">
            <v>2.33</v>
          </cell>
          <cell r="AA153">
            <v>2</v>
          </cell>
          <cell r="AE153">
            <v>0.38</v>
          </cell>
          <cell r="AF153">
            <v>0.38</v>
          </cell>
          <cell r="AI153">
            <v>-1</v>
          </cell>
          <cell r="AJ153">
            <v>-1</v>
          </cell>
          <cell r="AM153">
            <v>4.49</v>
          </cell>
          <cell r="AN153">
            <v>4.49</v>
          </cell>
          <cell r="BG153" t="str">
            <v/>
          </cell>
          <cell r="BK153" t="str">
            <v/>
          </cell>
          <cell r="BL153" t="str">
            <v/>
          </cell>
          <cell r="BO153">
            <v>3.49</v>
          </cell>
          <cell r="BP153">
            <v>4.49</v>
          </cell>
          <cell r="BQ153">
            <v>4.49</v>
          </cell>
          <cell r="BU153">
            <v>0.89</v>
          </cell>
          <cell r="BW153">
            <v>0</v>
          </cell>
          <cell r="BX153">
            <v>0</v>
          </cell>
          <cell r="BY153">
            <v>0</v>
          </cell>
          <cell r="BZ153">
            <v>0.9</v>
          </cell>
          <cell r="CA153">
            <v>1.79</v>
          </cell>
          <cell r="CB153">
            <v>0.9</v>
          </cell>
        </row>
        <row r="154">
          <cell r="A154">
            <v>34833</v>
          </cell>
          <cell r="D154" t="str">
            <v>95M9,12</v>
          </cell>
          <cell r="E154" t="str">
            <v>93-A</v>
          </cell>
          <cell r="F154" t="str">
            <v>S</v>
          </cell>
          <cell r="I154">
            <v>1.5</v>
          </cell>
          <cell r="J154">
            <v>1.29</v>
          </cell>
          <cell r="K154">
            <v>0.20999999999999996</v>
          </cell>
          <cell r="M154">
            <v>1.29</v>
          </cell>
          <cell r="N154">
            <v>-2.2000000000000002</v>
          </cell>
          <cell r="U154">
            <v>1.952</v>
          </cell>
          <cell r="V154">
            <v>5</v>
          </cell>
          <cell r="X154">
            <v>1.26</v>
          </cell>
          <cell r="AA154">
            <v>6</v>
          </cell>
          <cell r="AE154">
            <v>0.4</v>
          </cell>
          <cell r="AF154">
            <v>0.4</v>
          </cell>
          <cell r="AJ154" t="e">
            <v>#DIV/0!</v>
          </cell>
          <cell r="AM154">
            <v>0.03</v>
          </cell>
          <cell r="AN154">
            <v>0.03</v>
          </cell>
          <cell r="BG154" t="str">
            <v/>
          </cell>
          <cell r="BK154" t="str">
            <v/>
          </cell>
          <cell r="BL154" t="str">
            <v/>
          </cell>
          <cell r="BO154">
            <v>3.49</v>
          </cell>
          <cell r="BP154">
            <v>0.03</v>
          </cell>
          <cell r="BQ154">
            <v>0.03</v>
          </cell>
          <cell r="BU154">
            <v>0.5</v>
          </cell>
          <cell r="BW154">
            <v>0</v>
          </cell>
          <cell r="BX154">
            <v>0</v>
          </cell>
          <cell r="BY154">
            <v>0</v>
          </cell>
          <cell r="BZ154">
            <v>-3.11</v>
          </cell>
          <cell r="CA154">
            <v>-2.61</v>
          </cell>
          <cell r="CB154">
            <v>-3.11</v>
          </cell>
        </row>
        <row r="155">
          <cell r="A155">
            <v>34957</v>
          </cell>
          <cell r="D155" t="str">
            <v>95M31</v>
          </cell>
          <cell r="E155" t="str">
            <v>93-A</v>
          </cell>
          <cell r="F155" t="str">
            <v>I</v>
          </cell>
          <cell r="G155" t="str">
            <v>6/0</v>
          </cell>
          <cell r="H155">
            <v>0.71</v>
          </cell>
          <cell r="K155" t="str">
            <v/>
          </cell>
          <cell r="M155">
            <v>0.71</v>
          </cell>
          <cell r="N155" t="str">
            <v/>
          </cell>
          <cell r="X155" t="str">
            <v/>
          </cell>
          <cell r="AA155" t="str">
            <v/>
          </cell>
          <cell r="AF155" t="str">
            <v/>
          </cell>
          <cell r="AJ155" t="str">
            <v/>
          </cell>
          <cell r="AM155" t="str">
            <v/>
          </cell>
          <cell r="AN155" t="str">
            <v/>
          </cell>
          <cell r="BG155" t="str">
            <v/>
          </cell>
          <cell r="BK155" t="str">
            <v/>
          </cell>
          <cell r="BL155" t="str">
            <v/>
          </cell>
          <cell r="BO155">
            <v>3.49</v>
          </cell>
          <cell r="BP155">
            <v>0.71</v>
          </cell>
          <cell r="BQ155">
            <v>0.71</v>
          </cell>
          <cell r="BU155" t="str">
            <v/>
          </cell>
          <cell r="BW155">
            <v>0</v>
          </cell>
          <cell r="BX155">
            <v>0</v>
          </cell>
          <cell r="BY155">
            <v>0</v>
          </cell>
          <cell r="BZ155">
            <v>-2.5</v>
          </cell>
          <cell r="CA155">
            <v>-2.5</v>
          </cell>
          <cell r="CB155">
            <v>-2.5</v>
          </cell>
        </row>
        <row r="156">
          <cell r="D156" t="str">
            <v>bn 1995</v>
          </cell>
        </row>
        <row r="157">
          <cell r="D157" t="str">
            <v>1995 HY end</v>
          </cell>
        </row>
        <row r="158">
          <cell r="K158" t="str">
            <v/>
          </cell>
          <cell r="N158" t="str">
            <v/>
          </cell>
          <cell r="X158" t="str">
            <v/>
          </cell>
          <cell r="AA158" t="str">
            <v/>
          </cell>
          <cell r="AF158" t="str">
            <v/>
          </cell>
          <cell r="AJ158" t="str">
            <v/>
          </cell>
          <cell r="AM158" t="str">
            <v/>
          </cell>
          <cell r="AN158" t="str">
            <v/>
          </cell>
          <cell r="BG158" t="str">
            <v/>
          </cell>
          <cell r="BK158" t="str">
            <v/>
          </cell>
          <cell r="BL158" t="str">
            <v/>
          </cell>
          <cell r="BP158" t="str">
            <v/>
          </cell>
          <cell r="BQ158" t="str">
            <v/>
          </cell>
          <cell r="BU158" t="str">
            <v/>
          </cell>
        </row>
        <row r="159">
          <cell r="A159">
            <v>34584</v>
          </cell>
          <cell r="D159" t="str">
            <v>94M25</v>
          </cell>
          <cell r="E159" t="str">
            <v>94-A</v>
          </cell>
          <cell r="F159" t="str">
            <v>I</v>
          </cell>
          <cell r="K159" t="str">
            <v/>
          </cell>
          <cell r="M159" t="str">
            <v/>
          </cell>
          <cell r="N159" t="str">
            <v/>
          </cell>
          <cell r="X159" t="str">
            <v/>
          </cell>
          <cell r="AA159" t="str">
            <v/>
          </cell>
          <cell r="AF159" t="str">
            <v/>
          </cell>
          <cell r="AJ159" t="str">
            <v/>
          </cell>
          <cell r="AM159" t="str">
            <v/>
          </cell>
          <cell r="AN159" t="str">
            <v/>
          </cell>
          <cell r="BG159" t="str">
            <v/>
          </cell>
          <cell r="BK159" t="str">
            <v/>
          </cell>
          <cell r="BL159" t="str">
            <v/>
          </cell>
          <cell r="BP159" t="str">
            <v/>
          </cell>
          <cell r="BQ159" t="str">
            <v/>
          </cell>
          <cell r="BU159" t="str">
            <v/>
          </cell>
          <cell r="BW159">
            <v>0</v>
          </cell>
          <cell r="BX159">
            <v>0</v>
          </cell>
          <cell r="BY159">
            <v>0</v>
          </cell>
          <cell r="BZ159">
            <v>0</v>
          </cell>
          <cell r="CA159">
            <v>0</v>
          </cell>
          <cell r="CB159">
            <v>0</v>
          </cell>
        </row>
        <row r="160">
          <cell r="A160">
            <v>34586</v>
          </cell>
          <cell r="D160" t="str">
            <v>94M27</v>
          </cell>
          <cell r="E160" t="str">
            <v>94-A</v>
          </cell>
          <cell r="F160" t="str">
            <v>I</v>
          </cell>
          <cell r="I160">
            <v>3.15</v>
          </cell>
          <cell r="J160">
            <v>3.17</v>
          </cell>
          <cell r="K160">
            <v>-2.0000000000000018E-2</v>
          </cell>
          <cell r="M160">
            <v>3.17</v>
          </cell>
          <cell r="N160" t="str">
            <v/>
          </cell>
          <cell r="X160" t="str">
            <v/>
          </cell>
          <cell r="AA160" t="str">
            <v/>
          </cell>
          <cell r="AF160" t="str">
            <v/>
          </cell>
          <cell r="AJ160" t="str">
            <v/>
          </cell>
          <cell r="AM160" t="str">
            <v/>
          </cell>
          <cell r="AN160" t="str">
            <v/>
          </cell>
          <cell r="BG160" t="str">
            <v/>
          </cell>
          <cell r="BK160" t="str">
            <v/>
          </cell>
          <cell r="BL160" t="str">
            <v/>
          </cell>
          <cell r="BO160">
            <v>15.58</v>
          </cell>
          <cell r="BP160">
            <v>3.17</v>
          </cell>
          <cell r="BQ160">
            <v>3.17</v>
          </cell>
          <cell r="BU160" t="str">
            <v/>
          </cell>
          <cell r="BW160">
            <v>0</v>
          </cell>
          <cell r="BX160">
            <v>0</v>
          </cell>
          <cell r="BY160">
            <v>0</v>
          </cell>
          <cell r="BZ160">
            <v>-11.17</v>
          </cell>
          <cell r="CA160">
            <v>-11.17</v>
          </cell>
          <cell r="CB160">
            <v>-11.17</v>
          </cell>
        </row>
        <row r="161">
          <cell r="D161" t="str">
            <v>bn 1994</v>
          </cell>
          <cell r="F161" t="str">
            <v>I</v>
          </cell>
          <cell r="M161" t="e">
            <v>#VALUE!</v>
          </cell>
          <cell r="BP161" t="e">
            <v>#VALUE!</v>
          </cell>
          <cell r="BQ161" t="e">
            <v>#VALUE!</v>
          </cell>
          <cell r="BU161" t="str">
            <v/>
          </cell>
          <cell r="BW161">
            <v>0</v>
          </cell>
          <cell r="BX161">
            <v>0</v>
          </cell>
          <cell r="BY161">
            <v>0</v>
          </cell>
          <cell r="BZ161">
            <v>0</v>
          </cell>
          <cell r="CA161">
            <v>0</v>
          </cell>
          <cell r="CB161">
            <v>0</v>
          </cell>
        </row>
        <row r="162">
          <cell r="D162" t="str">
            <v>1994 HY end</v>
          </cell>
        </row>
        <row r="163">
          <cell r="A163">
            <v>34730</v>
          </cell>
          <cell r="D163" t="str">
            <v>95M3</v>
          </cell>
          <cell r="E163" t="str">
            <v>94-A</v>
          </cell>
          <cell r="F163" t="str">
            <v>S</v>
          </cell>
          <cell r="I163">
            <v>1.96</v>
          </cell>
          <cell r="J163">
            <v>1.98</v>
          </cell>
          <cell r="K163">
            <v>-2.0000000000000018E-2</v>
          </cell>
          <cell r="M163">
            <v>1.98</v>
          </cell>
          <cell r="N163">
            <v>-7.4599999999999991</v>
          </cell>
          <cell r="U163">
            <v>1.32</v>
          </cell>
          <cell r="V163">
            <v>1</v>
          </cell>
          <cell r="X163">
            <v>-3.07</v>
          </cell>
          <cell r="AA163">
            <v>2</v>
          </cell>
          <cell r="AE163">
            <v>0.38</v>
          </cell>
          <cell r="AF163">
            <v>0.38</v>
          </cell>
          <cell r="AI163">
            <v>-1</v>
          </cell>
          <cell r="AJ163">
            <v>-1</v>
          </cell>
          <cell r="AM163">
            <v>5.05</v>
          </cell>
          <cell r="AN163">
            <v>5.05</v>
          </cell>
          <cell r="BG163" t="str">
            <v/>
          </cell>
          <cell r="BK163" t="str">
            <v/>
          </cell>
          <cell r="BL163" t="str">
            <v/>
          </cell>
          <cell r="BO163">
            <v>9.44</v>
          </cell>
          <cell r="BP163">
            <v>5.05</v>
          </cell>
          <cell r="BQ163">
            <v>5.05</v>
          </cell>
          <cell r="BU163">
            <v>-1.17</v>
          </cell>
          <cell r="BW163">
            <v>0</v>
          </cell>
          <cell r="BX163">
            <v>0</v>
          </cell>
          <cell r="BY163">
            <v>0</v>
          </cell>
          <cell r="BZ163">
            <v>-3.95</v>
          </cell>
          <cell r="CA163">
            <v>-5.12</v>
          </cell>
          <cell r="CB163">
            <v>-3.95</v>
          </cell>
        </row>
        <row r="164">
          <cell r="A164">
            <v>34831</v>
          </cell>
          <cell r="D164" t="str">
            <v>95M9,12</v>
          </cell>
          <cell r="E164" t="str">
            <v>94-A</v>
          </cell>
          <cell r="F164" t="str">
            <v>S</v>
          </cell>
          <cell r="G164" t="str">
            <v>12/12</v>
          </cell>
          <cell r="H164">
            <v>11.43</v>
          </cell>
          <cell r="I164" t="str">
            <v>No Data</v>
          </cell>
          <cell r="J164" t="str">
            <v>No Data</v>
          </cell>
          <cell r="K164" t="e">
            <v>#VALUE!</v>
          </cell>
          <cell r="M164" t="e">
            <v>#VALUE!</v>
          </cell>
          <cell r="N164" t="e">
            <v>#VALUE!</v>
          </cell>
          <cell r="U164">
            <v>1.952</v>
          </cell>
          <cell r="V164">
            <v>5</v>
          </cell>
          <cell r="X164" t="e">
            <v>#VALUE!</v>
          </cell>
          <cell r="AA164">
            <v>5</v>
          </cell>
          <cell r="AE164">
            <v>0.4</v>
          </cell>
          <cell r="AF164">
            <v>0.4</v>
          </cell>
          <cell r="AJ164" t="str">
            <v/>
          </cell>
          <cell r="AM164" t="str">
            <v/>
          </cell>
          <cell r="AN164" t="str">
            <v/>
          </cell>
          <cell r="BG164" t="str">
            <v/>
          </cell>
          <cell r="BK164" t="str">
            <v/>
          </cell>
          <cell r="BL164" t="str">
            <v/>
          </cell>
          <cell r="BO164">
            <v>9.44</v>
          </cell>
          <cell r="BP164" t="str">
            <v/>
          </cell>
          <cell r="BQ164" t="str">
            <v/>
          </cell>
          <cell r="BU164" t="e">
            <v>#VALUE!</v>
          </cell>
          <cell r="BW164">
            <v>0</v>
          </cell>
          <cell r="BX164">
            <v>0</v>
          </cell>
          <cell r="BY164">
            <v>0</v>
          </cell>
          <cell r="BZ164" t="e">
            <v>#VALUE!</v>
          </cell>
          <cell r="CA164" t="e">
            <v>#VALUE!</v>
          </cell>
          <cell r="CB164" t="e">
            <v>#VALUE!</v>
          </cell>
        </row>
        <row r="165">
          <cell r="A165">
            <v>34956</v>
          </cell>
          <cell r="D165" t="str">
            <v>95M26</v>
          </cell>
          <cell r="E165" t="str">
            <v>94-A</v>
          </cell>
          <cell r="F165" t="str">
            <v>I</v>
          </cell>
          <cell r="G165" t="str">
            <v>6/9</v>
          </cell>
          <cell r="H165">
            <v>5.09</v>
          </cell>
          <cell r="I165">
            <v>0</v>
          </cell>
          <cell r="J165">
            <v>0</v>
          </cell>
          <cell r="K165" t="str">
            <v/>
          </cell>
          <cell r="M165">
            <v>5.09</v>
          </cell>
          <cell r="N165" t="str">
            <v/>
          </cell>
          <cell r="X165" t="str">
            <v/>
          </cell>
          <cell r="AA165" t="str">
            <v/>
          </cell>
          <cell r="AF165" t="str">
            <v/>
          </cell>
          <cell r="AJ165" t="str">
            <v/>
          </cell>
          <cell r="AM165" t="str">
            <v/>
          </cell>
          <cell r="AN165" t="str">
            <v/>
          </cell>
          <cell r="BG165" t="str">
            <v/>
          </cell>
          <cell r="BK165" t="str">
            <v/>
          </cell>
          <cell r="BL165" t="str">
            <v/>
          </cell>
          <cell r="BO165">
            <v>9.44</v>
          </cell>
          <cell r="BP165">
            <v>5.09</v>
          </cell>
          <cell r="BQ165">
            <v>5.09</v>
          </cell>
          <cell r="BU165" t="str">
            <v/>
          </cell>
          <cell r="BW165">
            <v>0</v>
          </cell>
          <cell r="BX165">
            <v>0</v>
          </cell>
          <cell r="BY165">
            <v>0</v>
          </cell>
          <cell r="BZ165">
            <v>-3.92</v>
          </cell>
          <cell r="CA165">
            <v>-3.92</v>
          </cell>
          <cell r="CB165">
            <v>-3.92</v>
          </cell>
        </row>
        <row r="166">
          <cell r="F166" t="str">
            <v>I</v>
          </cell>
          <cell r="M166">
            <v>4.1499999999999995</v>
          </cell>
          <cell r="BO166">
            <v>9.44</v>
          </cell>
          <cell r="BP166">
            <v>4.1499999999999995</v>
          </cell>
          <cell r="BQ166">
            <v>4.1499999999999995</v>
          </cell>
          <cell r="BU166" t="str">
            <v/>
          </cell>
          <cell r="BW166">
            <v>0</v>
          </cell>
          <cell r="BX166">
            <v>0</v>
          </cell>
          <cell r="BY166">
            <v>0</v>
          </cell>
          <cell r="BZ166">
            <v>-4.76</v>
          </cell>
          <cell r="CA166">
            <v>-4.76</v>
          </cell>
          <cell r="CB166">
            <v>-4.76</v>
          </cell>
        </row>
        <row r="167">
          <cell r="M167">
            <v>4.16</v>
          </cell>
          <cell r="N167" t="str">
            <v/>
          </cell>
          <cell r="X167" t="str">
            <v/>
          </cell>
        </row>
        <row r="168">
          <cell r="F168" t="str">
            <v>S</v>
          </cell>
          <cell r="G168" t="str">
            <v>9/9</v>
          </cell>
          <cell r="H168">
            <v>5.0999999999999996</v>
          </cell>
          <cell r="I168">
            <v>4.8499999999999996</v>
          </cell>
          <cell r="J168">
            <v>4.8499999999999996</v>
          </cell>
          <cell r="K168" t="str">
            <v/>
          </cell>
          <cell r="M168">
            <v>5.0999999999999996</v>
          </cell>
          <cell r="N168">
            <v>0.94999999999999929</v>
          </cell>
          <cell r="S168">
            <v>0.9</v>
          </cell>
          <cell r="T168">
            <v>4</v>
          </cell>
          <cell r="U168">
            <v>0.96</v>
          </cell>
          <cell r="V168">
            <v>20</v>
          </cell>
          <cell r="X168">
            <v>0.95</v>
          </cell>
          <cell r="AA168">
            <v>25</v>
          </cell>
          <cell r="AD168">
            <v>0.35199999999999998</v>
          </cell>
          <cell r="AF168">
            <v>0.35199999999999998</v>
          </cell>
          <cell r="AJ168" t="e">
            <v>#DIV/0!</v>
          </cell>
          <cell r="AM168">
            <v>4.1500000000000004</v>
          </cell>
          <cell r="AN168">
            <v>4.1500000000000004</v>
          </cell>
          <cell r="BG168" t="str">
            <v/>
          </cell>
          <cell r="BK168" t="str">
            <v/>
          </cell>
          <cell r="BL168" t="str">
            <v/>
          </cell>
          <cell r="BO168">
            <v>4.1500000000000004</v>
          </cell>
          <cell r="BP168">
            <v>4.1500000000000004</v>
          </cell>
          <cell r="BQ168">
            <v>4.1500000000000004</v>
          </cell>
          <cell r="BU168">
            <v>0.33</v>
          </cell>
          <cell r="BW168">
            <v>0</v>
          </cell>
          <cell r="BX168">
            <v>0</v>
          </cell>
          <cell r="BY168">
            <v>0</v>
          </cell>
          <cell r="BZ168">
            <v>0</v>
          </cell>
          <cell r="CA168">
            <v>0.33</v>
          </cell>
          <cell r="CB168">
            <v>0</v>
          </cell>
        </row>
        <row r="169">
          <cell r="F169" t="str">
            <v>I</v>
          </cell>
          <cell r="G169" t="str">
            <v>9/3</v>
          </cell>
          <cell r="H169">
            <v>4.1500000000000004</v>
          </cell>
          <cell r="I169">
            <v>2.61</v>
          </cell>
          <cell r="J169">
            <v>2.64</v>
          </cell>
          <cell r="K169">
            <v>-3.0000000000000249E-2</v>
          </cell>
          <cell r="M169">
            <v>4.1800000000000006</v>
          </cell>
        </row>
        <row r="170">
          <cell r="K170" t="str">
            <v/>
          </cell>
          <cell r="N170" t="str">
            <v/>
          </cell>
          <cell r="X170" t="str">
            <v/>
          </cell>
          <cell r="AA170" t="str">
            <v/>
          </cell>
          <cell r="AF170" t="str">
            <v/>
          </cell>
          <cell r="AJ170" t="str">
            <v/>
          </cell>
          <cell r="AM170" t="str">
            <v/>
          </cell>
          <cell r="AN170" t="str">
            <v/>
          </cell>
          <cell r="BG170" t="str">
            <v/>
          </cell>
          <cell r="BK170" t="str">
            <v/>
          </cell>
          <cell r="BL170" t="str">
            <v/>
          </cell>
          <cell r="BP170" t="str">
            <v/>
          </cell>
          <cell r="BQ170" t="str">
            <v/>
          </cell>
          <cell r="BU170" t="str">
            <v/>
          </cell>
        </row>
        <row r="171">
          <cell r="F171" t="str">
            <v>I</v>
          </cell>
          <cell r="G171" t="str">
            <v>0/12</v>
          </cell>
          <cell r="H171">
            <v>9.1999999999999993</v>
          </cell>
          <cell r="I171">
            <v>7.98</v>
          </cell>
          <cell r="J171">
            <v>7.96</v>
          </cell>
          <cell r="K171">
            <v>2.0000000000000462E-2</v>
          </cell>
          <cell r="M171">
            <v>9.18</v>
          </cell>
          <cell r="N171" t="str">
            <v/>
          </cell>
          <cell r="X171" t="str">
            <v/>
          </cell>
          <cell r="AA171" t="str">
            <v/>
          </cell>
          <cell r="AF171" t="str">
            <v/>
          </cell>
          <cell r="AJ171" t="str">
            <v/>
          </cell>
          <cell r="AM171" t="str">
            <v/>
          </cell>
          <cell r="AN171" t="str">
            <v/>
          </cell>
          <cell r="BG171" t="str">
            <v/>
          </cell>
          <cell r="BK171" t="str">
            <v/>
          </cell>
          <cell r="BL171" t="str">
            <v/>
          </cell>
          <cell r="BO171">
            <v>9.0499999999999989</v>
          </cell>
          <cell r="BP171">
            <v>9.18</v>
          </cell>
          <cell r="BQ171">
            <v>9.18</v>
          </cell>
          <cell r="BU171" t="str">
            <v/>
          </cell>
          <cell r="BW171">
            <v>0</v>
          </cell>
          <cell r="BX171">
            <v>0</v>
          </cell>
          <cell r="BY171">
            <v>0</v>
          </cell>
          <cell r="BZ171">
            <v>0.12</v>
          </cell>
          <cell r="CA171">
            <v>0.12</v>
          </cell>
          <cell r="CB171">
            <v>0.12</v>
          </cell>
        </row>
        <row r="172">
          <cell r="F172" t="str">
            <v>S</v>
          </cell>
          <cell r="G172" t="str">
            <v>12/12</v>
          </cell>
          <cell r="H172">
            <v>9.41</v>
          </cell>
          <cell r="I172">
            <v>9.4600000000000009</v>
          </cell>
          <cell r="J172">
            <v>9.41</v>
          </cell>
          <cell r="K172">
            <v>5.0000000000000711E-2</v>
          </cell>
          <cell r="M172">
            <v>9.36</v>
          </cell>
          <cell r="N172">
            <v>0.3100000000000005</v>
          </cell>
          <cell r="S172">
            <v>0.9</v>
          </cell>
          <cell r="T172">
            <v>4</v>
          </cell>
          <cell r="U172">
            <v>0.96</v>
          </cell>
          <cell r="V172">
            <v>20</v>
          </cell>
          <cell r="X172">
            <v>0.92</v>
          </cell>
          <cell r="AA172">
            <v>25</v>
          </cell>
          <cell r="AD172">
            <v>0.35199999999999998</v>
          </cell>
          <cell r="AF172">
            <v>0.35199999999999998</v>
          </cell>
          <cell r="AJ172" t="e">
            <v>#DIV/0!</v>
          </cell>
          <cell r="AM172">
            <v>8.44</v>
          </cell>
          <cell r="AN172">
            <v>8.44</v>
          </cell>
          <cell r="BG172" t="str">
            <v/>
          </cell>
          <cell r="BK172" t="str">
            <v/>
          </cell>
          <cell r="BL172" t="str">
            <v/>
          </cell>
          <cell r="BO172">
            <v>9.0499999999999989</v>
          </cell>
          <cell r="BP172">
            <v>8.44</v>
          </cell>
          <cell r="BQ172">
            <v>8.44</v>
          </cell>
          <cell r="BU172">
            <v>0.32</v>
          </cell>
          <cell r="BW172">
            <v>0</v>
          </cell>
          <cell r="BX172">
            <v>0</v>
          </cell>
          <cell r="BY172">
            <v>0</v>
          </cell>
          <cell r="BZ172">
            <v>-0.55000000000000004</v>
          </cell>
          <cell r="CA172">
            <v>-0.23000000000000004</v>
          </cell>
          <cell r="CB172">
            <v>-0.55000000000000004</v>
          </cell>
        </row>
        <row r="173">
          <cell r="F173" t="str">
            <v>I</v>
          </cell>
          <cell r="G173" t="str">
            <v>12/9</v>
          </cell>
          <cell r="H173">
            <v>8.2799999999999994</v>
          </cell>
          <cell r="I173">
            <v>7.89</v>
          </cell>
          <cell r="J173">
            <v>7.77</v>
          </cell>
          <cell r="K173">
            <v>0.12000000000000011</v>
          </cell>
          <cell r="M173">
            <v>8.16</v>
          </cell>
          <cell r="N173" t="str">
            <v/>
          </cell>
          <cell r="X173" t="str">
            <v/>
          </cell>
          <cell r="AA173" t="str">
            <v/>
          </cell>
          <cell r="AF173" t="str">
            <v/>
          </cell>
          <cell r="AJ173" t="str">
            <v/>
          </cell>
          <cell r="AM173" t="str">
            <v/>
          </cell>
          <cell r="AN173" t="str">
            <v/>
          </cell>
          <cell r="BG173" t="str">
            <v/>
          </cell>
          <cell r="BK173" t="str">
            <v/>
          </cell>
          <cell r="BL173" t="str">
            <v/>
          </cell>
          <cell r="BO173">
            <v>9.0499999999999989</v>
          </cell>
          <cell r="BP173">
            <v>8.16</v>
          </cell>
          <cell r="BQ173">
            <v>8.16</v>
          </cell>
          <cell r="BU173" t="str">
            <v/>
          </cell>
          <cell r="BW173">
            <v>0</v>
          </cell>
          <cell r="BX173">
            <v>0</v>
          </cell>
          <cell r="BY173">
            <v>0</v>
          </cell>
          <cell r="BZ173">
            <v>-0.8</v>
          </cell>
          <cell r="CA173">
            <v>-0.8</v>
          </cell>
          <cell r="CB173">
            <v>-0.8</v>
          </cell>
        </row>
        <row r="174">
          <cell r="F174" t="str">
            <v>I</v>
          </cell>
          <cell r="G174" t="str">
            <v>6/6</v>
          </cell>
          <cell r="H174">
            <v>2.5</v>
          </cell>
          <cell r="I174">
            <v>2.0499999999999998</v>
          </cell>
          <cell r="J174">
            <v>1.36</v>
          </cell>
          <cell r="K174">
            <v>0.68999999999999972</v>
          </cell>
          <cell r="M174">
            <v>1.8100000000000003</v>
          </cell>
          <cell r="N174" t="str">
            <v/>
          </cell>
          <cell r="X174" t="str">
            <v/>
          </cell>
          <cell r="AA174" t="str">
            <v/>
          </cell>
          <cell r="AF174" t="str">
            <v/>
          </cell>
          <cell r="AJ174" t="str">
            <v/>
          </cell>
          <cell r="AM174" t="str">
            <v/>
          </cell>
          <cell r="AN174" t="str">
            <v/>
          </cell>
          <cell r="BG174" t="str">
            <v/>
          </cell>
          <cell r="BK174" t="str">
            <v/>
          </cell>
          <cell r="BL174" t="str">
            <v/>
          </cell>
          <cell r="BO174">
            <v>9.0499999999999989</v>
          </cell>
          <cell r="BP174">
            <v>1.8100000000000003</v>
          </cell>
          <cell r="BQ174">
            <v>1.8100000000000003</v>
          </cell>
          <cell r="BU174" t="str">
            <v/>
          </cell>
          <cell r="BW174">
            <v>0</v>
          </cell>
          <cell r="BX174">
            <v>0</v>
          </cell>
          <cell r="BY174">
            <v>0</v>
          </cell>
          <cell r="BZ174">
            <v>-6.52</v>
          </cell>
          <cell r="CA174">
            <v>-6.52</v>
          </cell>
          <cell r="CB174">
            <v>-6.52</v>
          </cell>
        </row>
        <row r="175">
          <cell r="F175" t="str">
            <v>I</v>
          </cell>
          <cell r="M175">
            <v>2.44</v>
          </cell>
          <cell r="BO175">
            <v>9.0499999999999989</v>
          </cell>
          <cell r="BP175">
            <v>2.44</v>
          </cell>
          <cell r="BQ175">
            <v>2.44</v>
          </cell>
          <cell r="BU175" t="str">
            <v/>
          </cell>
          <cell r="BW175">
            <v>0</v>
          </cell>
          <cell r="BX175">
            <v>0</v>
          </cell>
          <cell r="BY175">
            <v>0</v>
          </cell>
          <cell r="BZ175">
            <v>-5.95</v>
          </cell>
          <cell r="CA175">
            <v>-5.95</v>
          </cell>
          <cell r="CB175">
            <v>-5.95</v>
          </cell>
        </row>
        <row r="176">
          <cell r="N176" t="str">
            <v/>
          </cell>
          <cell r="X176" t="str">
            <v/>
          </cell>
        </row>
        <row r="177">
          <cell r="F177" t="str">
            <v>S</v>
          </cell>
          <cell r="G177" t="str">
            <v>6/6</v>
          </cell>
          <cell r="H177">
            <v>3.37</v>
          </cell>
          <cell r="I177">
            <v>0</v>
          </cell>
          <cell r="J177">
            <v>0</v>
          </cell>
          <cell r="K177" t="str">
            <v/>
          </cell>
          <cell r="M177">
            <v>3.37</v>
          </cell>
          <cell r="N177">
            <v>0.93000000000000016</v>
          </cell>
          <cell r="U177">
            <v>0.93</v>
          </cell>
          <cell r="V177">
            <v>3</v>
          </cell>
          <cell r="X177">
            <v>0.93</v>
          </cell>
          <cell r="AA177">
            <v>4</v>
          </cell>
          <cell r="AF177" t="e">
            <v>#DIV/0!</v>
          </cell>
          <cell r="AJ177" t="e">
            <v>#DIV/0!</v>
          </cell>
          <cell r="AM177">
            <v>2.44</v>
          </cell>
          <cell r="AN177">
            <v>2.44</v>
          </cell>
          <cell r="BG177" t="str">
            <v/>
          </cell>
          <cell r="BK177" t="str">
            <v/>
          </cell>
          <cell r="BL177" t="str">
            <v/>
          </cell>
          <cell r="BO177">
            <v>2.44</v>
          </cell>
          <cell r="BP177">
            <v>2.44</v>
          </cell>
          <cell r="BQ177">
            <v>2.44</v>
          </cell>
          <cell r="BU177" t="e">
            <v>#DIV/0!</v>
          </cell>
          <cell r="BW177">
            <v>0</v>
          </cell>
          <cell r="BX177">
            <v>0</v>
          </cell>
          <cell r="BY177">
            <v>0</v>
          </cell>
          <cell r="BZ177">
            <v>0</v>
          </cell>
          <cell r="CA177" t="e">
            <v>#DIV/0!</v>
          </cell>
          <cell r="CB177">
            <v>0</v>
          </cell>
        </row>
        <row r="178">
          <cell r="F178" t="str">
            <v>S</v>
          </cell>
          <cell r="G178" t="str">
            <v>-</v>
          </cell>
          <cell r="H178">
            <v>3.96</v>
          </cell>
          <cell r="AJ178" t="str">
            <v/>
          </cell>
          <cell r="BO178">
            <v>2.44</v>
          </cell>
          <cell r="BP178" t="str">
            <v/>
          </cell>
          <cell r="BQ178" t="str">
            <v/>
          </cell>
        </row>
        <row r="179">
          <cell r="AJ179" t="str">
            <v/>
          </cell>
          <cell r="BP179" t="str">
            <v/>
          </cell>
          <cell r="BQ179" t="str">
            <v/>
          </cell>
        </row>
        <row r="180">
          <cell r="K180" t="str">
            <v/>
          </cell>
          <cell r="N180" t="str">
            <v/>
          </cell>
          <cell r="X180" t="str">
            <v/>
          </cell>
          <cell r="AA180" t="str">
            <v/>
          </cell>
          <cell r="AF180" t="str">
            <v/>
          </cell>
          <cell r="AJ180" t="str">
            <v/>
          </cell>
          <cell r="AM180" t="str">
            <v/>
          </cell>
          <cell r="AN180" t="str">
            <v/>
          </cell>
          <cell r="BG180" t="str">
            <v/>
          </cell>
          <cell r="BK180" t="str">
            <v/>
          </cell>
          <cell r="BL180" t="str">
            <v/>
          </cell>
          <cell r="BP180" t="str">
            <v/>
          </cell>
          <cell r="BQ180" t="str">
            <v/>
          </cell>
          <cell r="BU180" t="str">
            <v/>
          </cell>
        </row>
        <row r="181">
          <cell r="F181" t="str">
            <v>I</v>
          </cell>
          <cell r="G181" t="str">
            <v>0/9</v>
          </cell>
          <cell r="H181">
            <v>5.56</v>
          </cell>
          <cell r="I181">
            <v>0</v>
          </cell>
          <cell r="J181">
            <v>0</v>
          </cell>
          <cell r="K181" t="str">
            <v/>
          </cell>
          <cell r="M181">
            <v>5.56</v>
          </cell>
          <cell r="N181" t="str">
            <v/>
          </cell>
          <cell r="X181" t="str">
            <v/>
          </cell>
          <cell r="AA181" t="str">
            <v/>
          </cell>
          <cell r="AF181" t="str">
            <v/>
          </cell>
          <cell r="AJ181" t="str">
            <v/>
          </cell>
          <cell r="AM181" t="str">
            <v/>
          </cell>
          <cell r="AN181" t="str">
            <v/>
          </cell>
          <cell r="BG181" t="str">
            <v/>
          </cell>
          <cell r="BK181" t="str">
            <v/>
          </cell>
          <cell r="BL181" t="str">
            <v/>
          </cell>
          <cell r="BO181">
            <v>5.56</v>
          </cell>
          <cell r="BP181">
            <v>5.56</v>
          </cell>
          <cell r="BQ181">
            <v>5.56</v>
          </cell>
          <cell r="BU181" t="str">
            <v/>
          </cell>
          <cell r="BW181">
            <v>0</v>
          </cell>
          <cell r="BX181">
            <v>0</v>
          </cell>
          <cell r="BY181">
            <v>0</v>
          </cell>
          <cell r="BZ181">
            <v>0</v>
          </cell>
          <cell r="CA181">
            <v>0</v>
          </cell>
          <cell r="CB181">
            <v>0</v>
          </cell>
        </row>
        <row r="182">
          <cell r="F182" t="str">
            <v>I</v>
          </cell>
          <cell r="M182" t="e">
            <v>#VALUE!</v>
          </cell>
          <cell r="BP182" t="e">
            <v>#VALUE!</v>
          </cell>
          <cell r="BQ182" t="e">
            <v>#VALUE!</v>
          </cell>
          <cell r="BU182" t="str">
            <v/>
          </cell>
          <cell r="BW182">
            <v>0</v>
          </cell>
          <cell r="BX182">
            <v>0</v>
          </cell>
          <cell r="BY182">
            <v>0</v>
          </cell>
          <cell r="BZ182">
            <v>0</v>
          </cell>
          <cell r="CA182">
            <v>0</v>
          </cell>
          <cell r="CB182">
            <v>0</v>
          </cell>
        </row>
        <row r="183">
          <cell r="N183" t="str">
            <v/>
          </cell>
          <cell r="X183" t="str">
            <v/>
          </cell>
        </row>
        <row r="184">
          <cell r="F184" t="str">
            <v>S</v>
          </cell>
          <cell r="G184" t="str">
            <v>9/9</v>
          </cell>
          <cell r="H184">
            <v>6.46</v>
          </cell>
          <cell r="I184">
            <v>8.1</v>
          </cell>
          <cell r="J184">
            <v>8.1</v>
          </cell>
          <cell r="K184" t="str">
            <v/>
          </cell>
          <cell r="M184">
            <v>6.46</v>
          </cell>
          <cell r="N184" t="str">
            <v/>
          </cell>
          <cell r="U184">
            <v>0.93</v>
          </cell>
          <cell r="V184">
            <v>3</v>
          </cell>
          <cell r="X184" t="e">
            <v>#VALUE!</v>
          </cell>
          <cell r="AA184">
            <v>3</v>
          </cell>
          <cell r="AF184" t="e">
            <v>#DIV/0!</v>
          </cell>
          <cell r="AJ184" t="str">
            <v/>
          </cell>
          <cell r="AM184" t="e">
            <v>#VALUE!</v>
          </cell>
          <cell r="AN184" t="e">
            <v>#VALUE!</v>
          </cell>
          <cell r="BG184" t="str">
            <v/>
          </cell>
          <cell r="BK184" t="str">
            <v/>
          </cell>
          <cell r="BL184" t="str">
            <v/>
          </cell>
          <cell r="BO184" t="e">
            <v>#VALUE!</v>
          </cell>
          <cell r="BP184" t="e">
            <v>#VALUE!</v>
          </cell>
          <cell r="BQ184" t="e">
            <v>#VALUE!</v>
          </cell>
          <cell r="BU184" t="e">
            <v>#VALUE!</v>
          </cell>
          <cell r="BW184">
            <v>0</v>
          </cell>
          <cell r="BX184">
            <v>0</v>
          </cell>
          <cell r="BY184">
            <v>0</v>
          </cell>
          <cell r="BZ184">
            <v>0</v>
          </cell>
          <cell r="CA184" t="e">
            <v>#VALUE!</v>
          </cell>
          <cell r="CB184">
            <v>0</v>
          </cell>
        </row>
        <row r="185">
          <cell r="F185" t="str">
            <v>S</v>
          </cell>
          <cell r="G185" t="str">
            <v>-</v>
          </cell>
          <cell r="H185">
            <v>7.03</v>
          </cell>
          <cell r="K185" t="str">
            <v/>
          </cell>
          <cell r="M185">
            <v>7.03</v>
          </cell>
          <cell r="N185" t="str">
            <v/>
          </cell>
          <cell r="X185" t="str">
            <v/>
          </cell>
          <cell r="AA185" t="str">
            <v/>
          </cell>
          <cell r="AE185">
            <v>0.4</v>
          </cell>
          <cell r="AF185" t="str">
            <v/>
          </cell>
          <cell r="AJ185" t="str">
            <v/>
          </cell>
          <cell r="AM185" t="e">
            <v>#VALUE!</v>
          </cell>
          <cell r="AN185" t="e">
            <v>#VALUE!</v>
          </cell>
          <cell r="BG185" t="str">
            <v/>
          </cell>
          <cell r="BK185" t="str">
            <v/>
          </cell>
          <cell r="BL185" t="str">
            <v/>
          </cell>
          <cell r="BO185" t="e">
            <v>#VALUE!</v>
          </cell>
          <cell r="BP185" t="e">
            <v>#VALUE!</v>
          </cell>
          <cell r="BQ185" t="e">
            <v>#VALUE!</v>
          </cell>
          <cell r="BU185" t="e">
            <v>#VALUE!</v>
          </cell>
          <cell r="BW185">
            <v>0</v>
          </cell>
          <cell r="BX185">
            <v>0</v>
          </cell>
          <cell r="BY185">
            <v>0</v>
          </cell>
          <cell r="BZ185">
            <v>0</v>
          </cell>
          <cell r="CA185" t="e">
            <v>#VALUE!</v>
          </cell>
          <cell r="CB185">
            <v>0</v>
          </cell>
        </row>
        <row r="186">
          <cell r="F186" t="str">
            <v>I</v>
          </cell>
          <cell r="G186" t="str">
            <v>3/0</v>
          </cell>
          <cell r="H186">
            <v>0.45</v>
          </cell>
          <cell r="BO186" t="e">
            <v>#VALUE!</v>
          </cell>
        </row>
        <row r="187">
          <cell r="F187" t="str">
            <v>I</v>
          </cell>
          <cell r="M187">
            <v>0.15</v>
          </cell>
          <cell r="BO187" t="e">
            <v>#VALUE!</v>
          </cell>
          <cell r="BP187">
            <v>0.15</v>
          </cell>
          <cell r="BQ187">
            <v>0.15</v>
          </cell>
          <cell r="BU187" t="str">
            <v/>
          </cell>
          <cell r="BW187">
            <v>0</v>
          </cell>
          <cell r="BX187">
            <v>0</v>
          </cell>
          <cell r="BY187">
            <v>0</v>
          </cell>
          <cell r="BZ187">
            <v>0</v>
          </cell>
          <cell r="CA187">
            <v>0</v>
          </cell>
          <cell r="CB187">
            <v>0</v>
          </cell>
        </row>
        <row r="188">
          <cell r="N188" t="str">
            <v/>
          </cell>
          <cell r="X188" t="str">
            <v/>
          </cell>
        </row>
        <row r="191">
          <cell r="F191" t="str">
            <v>S</v>
          </cell>
          <cell r="G191" t="str">
            <v>0/12</v>
          </cell>
          <cell r="H191">
            <v>9.61</v>
          </cell>
          <cell r="I191">
            <v>3.49</v>
          </cell>
          <cell r="J191">
            <v>3</v>
          </cell>
          <cell r="K191">
            <v>0.49000000000000021</v>
          </cell>
          <cell r="M191">
            <v>9.1199999999999992</v>
          </cell>
          <cell r="N191">
            <v>0.92999999999999972</v>
          </cell>
          <cell r="U191">
            <v>0.93</v>
          </cell>
          <cell r="V191">
            <v>3</v>
          </cell>
          <cell r="X191">
            <v>0.93</v>
          </cell>
          <cell r="AA191">
            <v>4</v>
          </cell>
          <cell r="AF191" t="e">
            <v>#DIV/0!</v>
          </cell>
          <cell r="AJ191" t="e">
            <v>#DIV/0!</v>
          </cell>
          <cell r="AM191">
            <v>8.19</v>
          </cell>
          <cell r="AN191">
            <v>8.19</v>
          </cell>
          <cell r="BG191" t="str">
            <v/>
          </cell>
          <cell r="BK191" t="str">
            <v/>
          </cell>
          <cell r="BL191" t="str">
            <v/>
          </cell>
          <cell r="BO191">
            <v>8.19</v>
          </cell>
          <cell r="BP191">
            <v>8.19</v>
          </cell>
          <cell r="BQ191">
            <v>8.19</v>
          </cell>
          <cell r="BU191" t="e">
            <v>#DIV/0!</v>
          </cell>
          <cell r="BW191">
            <v>0</v>
          </cell>
          <cell r="BX191">
            <v>0</v>
          </cell>
          <cell r="BY191">
            <v>0</v>
          </cell>
          <cell r="BZ191">
            <v>0</v>
          </cell>
          <cell r="CA191" t="e">
            <v>#DIV/0!</v>
          </cell>
          <cell r="CB191">
            <v>0</v>
          </cell>
        </row>
        <row r="192">
          <cell r="F192" t="str">
            <v>S</v>
          </cell>
          <cell r="G192" t="str">
            <v>12/9</v>
          </cell>
          <cell r="H192">
            <v>10.26</v>
          </cell>
          <cell r="K192" t="str">
            <v/>
          </cell>
          <cell r="M192">
            <v>10.26</v>
          </cell>
          <cell r="N192">
            <v>1.08</v>
          </cell>
          <cell r="X192">
            <v>1.08</v>
          </cell>
          <cell r="AA192">
            <v>1</v>
          </cell>
          <cell r="AF192" t="e">
            <v>#DIV/0!</v>
          </cell>
          <cell r="AJ192" t="e">
            <v>#DIV/0!</v>
          </cell>
          <cell r="AM192">
            <v>9.18</v>
          </cell>
          <cell r="AN192">
            <v>9.18</v>
          </cell>
          <cell r="BG192" t="str">
            <v/>
          </cell>
          <cell r="BK192" t="str">
            <v/>
          </cell>
          <cell r="BL192" t="str">
            <v/>
          </cell>
          <cell r="BO192">
            <v>9.18</v>
          </cell>
          <cell r="BP192">
            <v>9.18</v>
          </cell>
          <cell r="BQ192">
            <v>9.18</v>
          </cell>
          <cell r="BU192" t="e">
            <v>#DIV/0!</v>
          </cell>
          <cell r="BW192">
            <v>0</v>
          </cell>
          <cell r="BX192">
            <v>0</v>
          </cell>
          <cell r="BY192">
            <v>0</v>
          </cell>
          <cell r="BZ192">
            <v>0</v>
          </cell>
          <cell r="CA192" t="e">
            <v>#DIV/0!</v>
          </cell>
          <cell r="CB192">
            <v>0</v>
          </cell>
        </row>
        <row r="193">
          <cell r="F193" t="str">
            <v>I</v>
          </cell>
          <cell r="G193" t="str">
            <v>9/6</v>
          </cell>
          <cell r="H193">
            <v>3.5300000000000002</v>
          </cell>
        </row>
        <row r="194">
          <cell r="F194" t="str">
            <v>I</v>
          </cell>
          <cell r="M194">
            <v>0</v>
          </cell>
          <cell r="BO194">
            <v>0</v>
          </cell>
          <cell r="BP194">
            <v>0</v>
          </cell>
          <cell r="BQ194">
            <v>0</v>
          </cell>
          <cell r="BU194" t="str">
            <v/>
          </cell>
          <cell r="BW194">
            <v>0</v>
          </cell>
          <cell r="BX194">
            <v>0</v>
          </cell>
          <cell r="BY194">
            <v>0</v>
          </cell>
          <cell r="BZ194">
            <v>0</v>
          </cell>
          <cell r="CA194">
            <v>0</v>
          </cell>
          <cell r="CB194">
            <v>0</v>
          </cell>
        </row>
        <row r="195">
          <cell r="N195" t="str">
            <v/>
          </cell>
          <cell r="X195" t="str">
            <v/>
          </cell>
        </row>
        <row r="198">
          <cell r="F198" t="str">
            <v>S</v>
          </cell>
          <cell r="G198" t="str">
            <v>6/3</v>
          </cell>
          <cell r="H198">
            <v>5.4370000000000003</v>
          </cell>
          <cell r="I198">
            <v>5.47</v>
          </cell>
          <cell r="J198">
            <v>4.96</v>
          </cell>
          <cell r="K198">
            <v>0.50999999999999979</v>
          </cell>
          <cell r="M198">
            <v>4.9270000000000005</v>
          </cell>
          <cell r="N198" t="str">
            <v/>
          </cell>
          <cell r="U198">
            <v>2.9292857142857147</v>
          </cell>
          <cell r="V198">
            <v>14</v>
          </cell>
          <cell r="X198" t="e">
            <v>#VALUE!</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t Template"/>
      <sheetName val="Core Template"/>
      <sheetName val="SNOWPIT"/>
      <sheetName val="70.09.29"/>
      <sheetName val="76.10.20"/>
      <sheetName val="77.06.08"/>
      <sheetName val="96.01.13"/>
      <sheetName val="96.09.20"/>
      <sheetName val="97.05.19"/>
      <sheetName val="98.05.27"/>
      <sheetName val="99.05.14"/>
      <sheetName val="99.05.15"/>
      <sheetName val="99.09.24"/>
      <sheetName val="00.05.12"/>
      <sheetName val="00.05.12redone"/>
      <sheetName val="00.09.20"/>
      <sheetName val="01.05.17"/>
      <sheetName val="02.05.16"/>
      <sheetName val="02.10.02 core"/>
      <sheetName val="02.10.04 pit"/>
      <sheetName val="03.05.29"/>
      <sheetName val="03.09.14"/>
      <sheetName val="04.05.13 Pit"/>
      <sheetName val="04.05.13core"/>
      <sheetName val="2005.05.14Pit"/>
      <sheetName val="2005.05.14Core"/>
      <sheetName val="2006.05.13Pit"/>
      <sheetName val="2006.05.13Core"/>
      <sheetName val="2006.09.24Pit"/>
      <sheetName val="2007.05.10 Core"/>
      <sheetName val="2007.09.17Core"/>
      <sheetName val="2008.5.18 Core"/>
      <sheetName val="2008.5.18 Core (2)"/>
      <sheetName val="2008.9.28 Core"/>
      <sheetName val="2009.04.28 Pit"/>
      <sheetName val="2009.04.28 Core"/>
      <sheetName val="2010.05.05 Pit"/>
      <sheetName val="2010.05.05 Core"/>
      <sheetName val="2010.09.13 Core"/>
      <sheetName val="2011.04.27 Pit "/>
      <sheetName val="2011.04.27 Core"/>
    </sheetNames>
    <sheetDataSet>
      <sheetData sheetId="0"/>
      <sheetData sheetId="1"/>
      <sheetData sheetId="2">
        <row r="1">
          <cell r="Q1">
            <v>41.05</v>
          </cell>
        </row>
        <row r="9">
          <cell r="P9">
            <v>0</v>
          </cell>
          <cell r="Q9">
            <v>0</v>
          </cell>
        </row>
        <row r="10">
          <cell r="P10">
            <v>10</v>
          </cell>
          <cell r="Q10">
            <v>0</v>
          </cell>
        </row>
        <row r="11">
          <cell r="P11">
            <v>20</v>
          </cell>
          <cell r="Q11">
            <v>0</v>
          </cell>
        </row>
        <row r="12">
          <cell r="P12">
            <v>40</v>
          </cell>
          <cell r="Q12">
            <v>0</v>
          </cell>
        </row>
        <row r="13">
          <cell r="P13">
            <v>60</v>
          </cell>
          <cell r="Q13">
            <v>0</v>
          </cell>
        </row>
        <row r="14">
          <cell r="P14">
            <v>100</v>
          </cell>
          <cell r="Q14">
            <v>0</v>
          </cell>
        </row>
        <row r="15">
          <cell r="P15">
            <v>150</v>
          </cell>
          <cell r="Q15">
            <v>0</v>
          </cell>
        </row>
        <row r="16">
          <cell r="P16">
            <v>200</v>
          </cell>
          <cell r="Q16">
            <v>0</v>
          </cell>
        </row>
        <row r="17">
          <cell r="P17">
            <v>250</v>
          </cell>
          <cell r="Q17">
            <v>0</v>
          </cell>
        </row>
        <row r="18">
          <cell r="P18">
            <v>300</v>
          </cell>
          <cell r="Q18">
            <v>0</v>
          </cell>
        </row>
        <row r="19">
          <cell r="P19">
            <v>350</v>
          </cell>
          <cell r="Q19">
            <v>0</v>
          </cell>
        </row>
        <row r="20">
          <cell r="P20">
            <v>400</v>
          </cell>
          <cell r="Q20">
            <v>0</v>
          </cell>
        </row>
      </sheetData>
      <sheetData sheetId="3"/>
      <sheetData sheetId="4"/>
      <sheetData sheetId="5"/>
      <sheetData sheetId="6"/>
      <sheetData sheetId="7"/>
      <sheetData sheetId="8"/>
      <sheetData sheetId="9">
        <row r="3">
          <cell r="K3">
            <v>45.6</v>
          </cell>
        </row>
      </sheetData>
      <sheetData sheetId="10">
        <row r="3">
          <cell r="M3">
            <v>45.6</v>
          </cell>
        </row>
      </sheetData>
      <sheetData sheetId="11"/>
      <sheetData sheetId="12"/>
      <sheetData sheetId="13">
        <row r="3">
          <cell r="M3">
            <v>45.6</v>
          </cell>
        </row>
      </sheetData>
      <sheetData sheetId="14"/>
      <sheetData sheetId="15"/>
      <sheetData sheetId="16"/>
      <sheetData sheetId="17"/>
      <sheetData sheetId="18"/>
      <sheetData sheetId="19"/>
      <sheetData sheetId="20">
        <row r="35">
          <cell r="K35">
            <v>0.57713054921597162</v>
          </cell>
        </row>
      </sheetData>
      <sheetData sheetId="21"/>
      <sheetData sheetId="22"/>
      <sheetData sheetId="23">
        <row r="45">
          <cell r="G45">
            <v>0.54024015122222246</v>
          </cell>
        </row>
      </sheetData>
      <sheetData sheetId="24"/>
      <sheetData sheetId="25">
        <row r="33">
          <cell r="H33">
            <v>0.59710988796244679</v>
          </cell>
        </row>
      </sheetData>
      <sheetData sheetId="26"/>
      <sheetData sheetId="27">
        <row r="47">
          <cell r="M47">
            <v>-2.7</v>
          </cell>
        </row>
      </sheetData>
      <sheetData sheetId="28">
        <row r="13">
          <cell r="L13">
            <v>0.60899999999999999</v>
          </cell>
        </row>
      </sheetData>
      <sheetData sheetId="29">
        <row r="64">
          <cell r="I64">
            <v>0.48714429343263665</v>
          </cell>
        </row>
      </sheetData>
      <sheetData sheetId="30">
        <row r="32">
          <cell r="I32">
            <v>0.66464019559897736</v>
          </cell>
        </row>
      </sheetData>
      <sheetData sheetId="31">
        <row r="91">
          <cell r="I91">
            <v>0.55362323186368045</v>
          </cell>
        </row>
      </sheetData>
      <sheetData sheetId="32"/>
      <sheetData sheetId="33">
        <row r="12">
          <cell r="G12">
            <v>31</v>
          </cell>
        </row>
      </sheetData>
      <sheetData sheetId="34">
        <row r="28">
          <cell r="L28">
            <v>0.42199999999999999</v>
          </cell>
        </row>
      </sheetData>
      <sheetData sheetId="35"/>
      <sheetData sheetId="36">
        <row r="20">
          <cell r="Q20">
            <v>-1.7</v>
          </cell>
        </row>
      </sheetData>
      <sheetData sheetId="37">
        <row r="22">
          <cell r="R22">
            <v>0.41078164602432693</v>
          </cell>
        </row>
      </sheetData>
      <sheetData sheetId="38"/>
      <sheetData sheetId="39"/>
      <sheetData sheetId="4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nowpit Template"/>
      <sheetName val="Core Density Template"/>
      <sheetName val="SCD May 97, 1998"/>
      <sheetName val="Sipri Core 5-13-99"/>
      <sheetName val="Sipri 5-13-99"/>
      <sheetName val="Sipri 5-10-2000"/>
      <sheetName val="2001.05.16"/>
      <sheetName val="2002.05.14"/>
      <sheetName val="2004.05.12"/>
      <sheetName val="2005.05.12 Pit"/>
      <sheetName val="2006.5.12 Pit"/>
      <sheetName val="2006.5.12 Core"/>
      <sheetName val="2007.05.10 Core"/>
      <sheetName val="2008.5.18.Core"/>
      <sheetName val="2008.09.28 Pit"/>
      <sheetName val="2009.04.27 Pit"/>
      <sheetName val="2010.5.04.Core"/>
      <sheetName val="2010.05.04 Core 2"/>
      <sheetName val="2011.04.28 Pit"/>
    </sheetNames>
    <sheetDataSet>
      <sheetData sheetId="0"/>
      <sheetData sheetId="1"/>
      <sheetData sheetId="2">
        <row r="4">
          <cell r="K4">
            <v>41.05</v>
          </cell>
        </row>
      </sheetData>
      <sheetData sheetId="3"/>
      <sheetData sheetId="4"/>
      <sheetData sheetId="5">
        <row r="28">
          <cell r="K28">
            <v>0.48334576705493021</v>
          </cell>
        </row>
      </sheetData>
      <sheetData sheetId="6">
        <row r="68">
          <cell r="K68">
            <v>0.53855464348355564</v>
          </cell>
        </row>
      </sheetData>
      <sheetData sheetId="7">
        <row r="19">
          <cell r="L19">
            <v>0.55000000000000004</v>
          </cell>
        </row>
      </sheetData>
      <sheetData sheetId="8">
        <row r="9">
          <cell r="X9">
            <v>2.52</v>
          </cell>
        </row>
      </sheetData>
      <sheetData sheetId="9">
        <row r="19">
          <cell r="L19">
            <v>0.63100000000000001</v>
          </cell>
        </row>
      </sheetData>
      <sheetData sheetId="10">
        <row r="9">
          <cell r="P9">
            <v>0</v>
          </cell>
        </row>
        <row r="10">
          <cell r="P10">
            <v>20</v>
          </cell>
          <cell r="Q10">
            <v>0</v>
          </cell>
        </row>
        <row r="11">
          <cell r="P11">
            <v>40</v>
          </cell>
          <cell r="Q11">
            <v>-1.2</v>
          </cell>
        </row>
        <row r="12">
          <cell r="P12">
            <v>60</v>
          </cell>
          <cell r="Q12">
            <v>-2.6</v>
          </cell>
        </row>
        <row r="13">
          <cell r="P13">
            <v>120</v>
          </cell>
          <cell r="Q13">
            <v>-3.5</v>
          </cell>
        </row>
        <row r="14">
          <cell r="P14">
            <v>160</v>
          </cell>
          <cell r="Q14">
            <v>-4</v>
          </cell>
        </row>
        <row r="15">
          <cell r="P15">
            <v>200</v>
          </cell>
          <cell r="Q15">
            <v>-4</v>
          </cell>
        </row>
        <row r="16">
          <cell r="P16">
            <v>230</v>
          </cell>
          <cell r="Q16">
            <v>-4</v>
          </cell>
        </row>
        <row r="17">
          <cell r="P17">
            <v>243</v>
          </cell>
          <cell r="Q17">
            <v>-2.4</v>
          </cell>
        </row>
        <row r="18">
          <cell r="P18">
            <v>298</v>
          </cell>
          <cell r="Q18">
            <v>-2.4</v>
          </cell>
        </row>
        <row r="19">
          <cell r="P19">
            <v>330</v>
          </cell>
          <cell r="Q19">
            <v>-2.7</v>
          </cell>
        </row>
        <row r="20">
          <cell r="P20">
            <v>380</v>
          </cell>
          <cell r="Q20">
            <v>-2</v>
          </cell>
        </row>
        <row r="21">
          <cell r="P21">
            <v>416</v>
          </cell>
          <cell r="Q21">
            <v>-0.9</v>
          </cell>
        </row>
        <row r="22">
          <cell r="P22">
            <v>440</v>
          </cell>
          <cell r="Q22">
            <v>-0.6</v>
          </cell>
        </row>
        <row r="23">
          <cell r="P23">
            <v>477</v>
          </cell>
          <cell r="Q23">
            <v>-0.6</v>
          </cell>
        </row>
      </sheetData>
      <sheetData sheetId="11">
        <row r="31">
          <cell r="M31">
            <v>0.49883238314309786</v>
          </cell>
        </row>
      </sheetData>
      <sheetData sheetId="12">
        <row r="37">
          <cell r="T37">
            <v>0.12153188881934174</v>
          </cell>
        </row>
      </sheetData>
      <sheetData sheetId="13">
        <row r="60">
          <cell r="O60">
            <v>-1.1000000000000001</v>
          </cell>
        </row>
      </sheetData>
      <sheetData sheetId="14">
        <row r="9">
          <cell r="P9">
            <v>0</v>
          </cell>
        </row>
        <row r="10">
          <cell r="P10">
            <v>20</v>
          </cell>
          <cell r="Q10">
            <v>0</v>
          </cell>
        </row>
      </sheetData>
      <sheetData sheetId="15">
        <row r="17">
          <cell r="L17">
            <v>0.40899999999999997</v>
          </cell>
        </row>
      </sheetData>
      <sheetData sheetId="16"/>
      <sheetData sheetId="17">
        <row r="37">
          <cell r="U37">
            <v>0.47323391440778073</v>
          </cell>
        </row>
      </sheetData>
      <sheetData sheetId="18"/>
    </sheetDataSet>
  </externalBook>
</externalLink>
</file>

<file path=xl/persons/person.xml><?xml version="1.0" encoding="utf-8"?>
<personList xmlns="http://schemas.microsoft.com/office/spreadsheetml/2018/threadedcomments" xmlns:x="http://schemas.openxmlformats.org/spreadsheetml/2006/main">
  <person displayName="Otto, Daniel R" id="{36731DFA-CEA5-4825-8513-57B2AD324658}" userId="S::dotto@usgs.gov::025c054c-a2a2-44f4-8321-f8b55e414e5e" providerId="AD"/>
  <person displayName="Mcneil, Christopher J" id="{D8539000-E509-4238-9988-6ECD0EDB28AA}" userId="S::cmcneil@usgs.gov::31fd1366-8711-4764-bb54-c10860824430"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19" dT="2021-06-01T18:10:20.14" personId="{36731DFA-CEA5-4825-8513-57B2AD324658}" id="{8927EBDC-E177-4B9C-A762-2B6CF597E8F1}">
    <text>Mean density 2020-2011</text>
  </threadedComment>
  <threadedComment ref="K24" dT="2021-06-01T18:10:03.56" personId="{36731DFA-CEA5-4825-8513-57B2AD324658}" id="{DB2ECB5E-D8DF-4C93-82D8-8536E2DD742D}">
    <text>Mean density 2020-2011</text>
  </threadedComment>
  <threadedComment ref="K24" dT="2021-06-14T19:45:19.84" personId="{D8539000-E509-4238-9988-6ECD0EDB28AA}" id="{5F613445-5F8F-4520-8AE9-33F10B9D7AA0}" parentId="{DB2ECB5E-D8DF-4C93-82D8-8536E2DD742D}">
    <text>Change from mean 0.36 to median 0.37 based on group concensus</text>
  </threadedComment>
</ThreadedComments>
</file>

<file path=xl/threadedComments/threadedComment2.xml><?xml version="1.0" encoding="utf-8"?>
<ThreadedComments xmlns="http://schemas.microsoft.com/office/spreadsheetml/2018/threadedcomments" xmlns:x="http://schemas.openxmlformats.org/spreadsheetml/2006/main">
  <threadedComment ref="K18" dT="2021-06-01T18:11:59.45" personId="{36731DFA-CEA5-4825-8513-57B2AD324658}" id="{6ACB6E13-ED89-471D-BCA0-EDA2104A9161}">
    <text>Mean density 2015-2020</text>
  </threadedComment>
  <threadedComment ref="K23" dT="2021-06-01T18:12:15.81" personId="{36731DFA-CEA5-4825-8513-57B2AD324658}" id="{BEF422A3-0E09-48BA-82FA-68E476B20383}">
    <text>Mean density 2015-2020</text>
  </threadedComment>
</ThreadedComments>
</file>

<file path=xl/threadedComments/threadedComment3.xml><?xml version="1.0" encoding="utf-8"?>
<ThreadedComments xmlns="http://schemas.microsoft.com/office/spreadsheetml/2018/threadedcomments" xmlns:x="http://schemas.openxmlformats.org/spreadsheetml/2006/main">
  <threadedComment ref="K15" dT="2021-06-01T18:12:56.30" personId="{36731DFA-CEA5-4825-8513-57B2AD324658}" id="{44F86A75-DFD7-41C4-9BC5-D40F82E76DA3}">
    <text>Mean density 2011-2020</text>
  </threadedComment>
  <threadedComment ref="K26" dT="2021-06-01T18:13:12.53" personId="{36731DFA-CEA5-4825-8513-57B2AD324658}" id="{8C6C52B8-BD7D-49E0-A03E-5289CACF9F9F}">
    <text>Mean density 2015-2020</text>
  </threadedComment>
  <threadedComment ref="K32" dT="2021-06-01T18:13:33.17" personId="{36731DFA-CEA5-4825-8513-57B2AD324658}" id="{66F4ECC1-2E6F-412F-9CFA-7C15BF7136ED}">
    <text>Mean density 2015-2020</text>
  </threadedComment>
</ThreadedComments>
</file>

<file path=xl/threadedComments/threadedComment4.xml><?xml version="1.0" encoding="utf-8"?>
<ThreadedComments xmlns="http://schemas.microsoft.com/office/spreadsheetml/2018/threadedcomments" xmlns:x="http://schemas.openxmlformats.org/spreadsheetml/2006/main">
  <threadedComment ref="K23" dT="2019-09-03T20:19:49.27" personId="{D8539000-E509-4238-9988-6ECD0EDB28AA}" id="{2D50D978-317B-4DC2-9C1C-C9CAD1ED3098}">
    <text>assumed density based on previous falls measurement of new snow. New snow unmeasured on this trip as there was not to sample</text>
  </threadedComment>
  <threadedComment ref="K27" dT="2019-09-03T20:20:26.43" personId="{D8539000-E509-4238-9988-6ECD0EDB28AA}" id="{E6DF0E10-2050-4987-979E-A46F49160212}">
    <text>assumed density based on previous falls measurement of new snow. New snow unmeasured on this trip as there was not to sample</text>
  </threadedComment>
  <threadedComment ref="K31" dT="2021-06-01T18:14:28.98" personId="{36731DFA-CEA5-4825-8513-57B2AD324658}" id="{FD519A34-3A61-4248-B679-3A82AB9FFBB1}">
    <text>Mean density 2011-2020</text>
  </threadedComment>
  <threadedComment ref="K38" dT="2021-06-01T18:14:33.05" personId="{36731DFA-CEA5-4825-8513-57B2AD324658}" id="{EE181FB6-59DE-46BF-9E14-8C5CE822952F}">
    <text>Mean density 2011-2020</text>
  </threadedComment>
</ThreadedComments>
</file>

<file path=xl/threadedComments/threadedComment5.xml><?xml version="1.0" encoding="utf-8"?>
<ThreadedComments xmlns="http://schemas.microsoft.com/office/spreadsheetml/2018/threadedcomments" xmlns:x="http://schemas.openxmlformats.org/spreadsheetml/2006/main">
  <threadedComment ref="I18" dT="2019-09-03T20:32:48.93" personId="{D8539000-E509-4238-9988-6ECD0EDB28AA}" id="{FBC39322-062A-46BA-B9A9-AF797EF58F46}">
    <text>While new snow was present at this site, it was highly variable and mostly only existent in local depressions in the ice. The regional surface aroudn the stake was ice, while the depression imediately surround the stake had 6cm on new snow in it.</text>
  </threadedComment>
  <threadedComment ref="I24" dT="2019-09-03T20:36:08.72" personId="{D8539000-E509-4238-9988-6ECD0EDB28AA}" id="{FEAA4210-066D-408B-8675-489929D4AF23}">
    <text>While new snow was present at this site, it was highly variable and mostly only existent in local depressions in the ice. The regional surface aroudn the stake was ice, while the depression imediately surround the stake had 9cm on new snow in it.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microsoft.com/office/2017/10/relationships/threadedComment" Target="../threadedComments/threadedComment5.xm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
  <sheetViews>
    <sheetView workbookViewId="0">
      <selection activeCell="A6" sqref="A6:A8"/>
    </sheetView>
  </sheetViews>
  <sheetFormatPr defaultColWidth="8.88671875" defaultRowHeight="13.2"/>
  <cols>
    <col min="1" max="1" width="9.109375" style="11" bestFit="1" customWidth="1"/>
    <col min="2" max="2" width="8.88671875" style="11"/>
    <col min="3" max="3" width="9" style="11" bestFit="1" customWidth="1"/>
    <col min="4" max="4" width="11.33203125" style="11" bestFit="1" customWidth="1"/>
    <col min="5" max="5" width="9.109375" style="11" bestFit="1" customWidth="1"/>
    <col min="6" max="7" width="8.88671875" style="11"/>
    <col min="8" max="8" width="13.5546875" style="11" customWidth="1"/>
    <col min="9" max="9" width="21.5546875" style="11" customWidth="1"/>
    <col min="10" max="16384" width="8.88671875" style="11"/>
  </cols>
  <sheetData>
    <row r="1" spans="1:9">
      <c r="A1" s="986" t="s">
        <v>220</v>
      </c>
      <c r="B1" s="986" t="s">
        <v>221</v>
      </c>
      <c r="C1" s="986" t="s">
        <v>222</v>
      </c>
      <c r="D1" s="986" t="s">
        <v>223</v>
      </c>
      <c r="E1" s="986" t="s">
        <v>224</v>
      </c>
      <c r="F1" s="986" t="s">
        <v>1</v>
      </c>
      <c r="G1" s="986" t="s">
        <v>2</v>
      </c>
      <c r="H1" s="986" t="s">
        <v>225</v>
      </c>
      <c r="I1" s="986" t="s">
        <v>226</v>
      </c>
    </row>
    <row r="2" spans="1:9">
      <c r="A2" s="987">
        <f>C2</f>
        <v>44313</v>
      </c>
      <c r="B2" s="120" t="s">
        <v>5</v>
      </c>
      <c r="C2" s="360">
        <f>AU!G35</f>
        <v>44313</v>
      </c>
      <c r="D2" s="360">
        <f>AU!I35</f>
        <v>44429</v>
      </c>
      <c r="E2" s="11">
        <v>1454</v>
      </c>
      <c r="F2" s="147">
        <f>AU!C36</f>
        <v>0.35551249999999995</v>
      </c>
      <c r="G2" s="361">
        <f>AU!C38</f>
        <v>-2.8743750000000001</v>
      </c>
      <c r="H2" s="147">
        <f>AU!C40</f>
        <v>-0.5006250000000001</v>
      </c>
      <c r="I2" s="437">
        <f>AU!C41</f>
        <v>0</v>
      </c>
    </row>
    <row r="3" spans="1:9">
      <c r="A3" s="987">
        <f>C3</f>
        <v>44313</v>
      </c>
      <c r="B3" s="120" t="s">
        <v>6</v>
      </c>
      <c r="C3" s="360">
        <f>AB!G28</f>
        <v>44313</v>
      </c>
      <c r="D3" s="360">
        <f>AB!I28</f>
        <v>44429</v>
      </c>
      <c r="E3" s="11">
        <v>1546</v>
      </c>
      <c r="F3" s="147">
        <f>AB!C29</f>
        <v>0.44281500000000001</v>
      </c>
      <c r="G3" s="147">
        <f>AB!C31</f>
        <v>-2.7855000000000012</v>
      </c>
      <c r="H3" s="361">
        <f>AB!C33</f>
        <v>-0.35099999999999981</v>
      </c>
      <c r="I3" s="437">
        <f>AB!C34</f>
        <v>0</v>
      </c>
    </row>
    <row r="4" spans="1:9">
      <c r="A4" s="987">
        <f t="shared" ref="A4:A5" si="0">C4</f>
        <v>44313</v>
      </c>
      <c r="B4" s="120" t="s">
        <v>7</v>
      </c>
      <c r="C4" s="360">
        <f>B!G43</f>
        <v>44313</v>
      </c>
      <c r="D4" s="360">
        <f>B!I43</f>
        <v>44429</v>
      </c>
      <c r="E4" s="11">
        <v>1693</v>
      </c>
      <c r="F4" s="147">
        <f>B!C44</f>
        <v>0.85115916666666669</v>
      </c>
      <c r="G4" s="147">
        <f>B!C46</f>
        <v>-1.031625</v>
      </c>
      <c r="H4" s="361">
        <f>B!C48</f>
        <v>-0.47625000000000012</v>
      </c>
      <c r="I4" s="437">
        <f>B!C49</f>
        <v>5.9192916296953571E-2</v>
      </c>
    </row>
    <row r="5" spans="1:9">
      <c r="A5" s="987">
        <f t="shared" si="0"/>
        <v>44313</v>
      </c>
      <c r="B5" s="120" t="s">
        <v>8</v>
      </c>
      <c r="C5" s="360">
        <f>D!G43</f>
        <v>44313</v>
      </c>
      <c r="D5" s="360">
        <f>D!I43</f>
        <v>44429</v>
      </c>
      <c r="E5" s="11">
        <v>1854</v>
      </c>
      <c r="F5" s="147">
        <f>D!C44</f>
        <v>1.0877999999999999</v>
      </c>
      <c r="G5" s="361">
        <f>D!C46</f>
        <v>0.41583850931677013</v>
      </c>
      <c r="H5" s="147">
        <f>D!C48</f>
        <v>-0.15206111230099251</v>
      </c>
      <c r="I5" s="437">
        <f>D!C49</f>
        <v>0.20209627329192545</v>
      </c>
    </row>
    <row r="6" spans="1:9">
      <c r="A6" s="987">
        <f>C2</f>
        <v>44313</v>
      </c>
      <c r="B6" s="120" t="s">
        <v>9</v>
      </c>
      <c r="C6" s="369" t="s">
        <v>108</v>
      </c>
      <c r="D6" s="360">
        <f>T!I48</f>
        <v>44430</v>
      </c>
      <c r="E6" s="11">
        <v>1869</v>
      </c>
      <c r="F6" s="361" t="str">
        <f>T!C49</f>
        <v>nan</v>
      </c>
      <c r="G6" s="361">
        <f>T!C51</f>
        <v>0.54585921325051756</v>
      </c>
      <c r="H6" s="147" t="str">
        <f>T!C53</f>
        <v>nan</v>
      </c>
      <c r="I6" s="437">
        <f>T!C54</f>
        <v>0.19293478260869562</v>
      </c>
    </row>
    <row r="7" spans="1:9">
      <c r="A7" s="987">
        <f t="shared" ref="A7:A8" si="1">C3</f>
        <v>44313</v>
      </c>
      <c r="B7" s="120" t="s">
        <v>10</v>
      </c>
      <c r="C7" s="369" t="s">
        <v>108</v>
      </c>
      <c r="D7" s="360" t="str">
        <f>V!I39</f>
        <v>nan</v>
      </c>
      <c r="E7" s="11">
        <v>1878</v>
      </c>
      <c r="F7" s="361" t="str">
        <f>V!C40</f>
        <v>nan</v>
      </c>
      <c r="G7" s="361" t="str">
        <f>V!C42</f>
        <v>nan</v>
      </c>
      <c r="H7" s="361" t="str">
        <f>V!C44</f>
        <v>nan</v>
      </c>
      <c r="I7" s="437" t="str">
        <f>V!C45</f>
        <v>nan</v>
      </c>
    </row>
    <row r="8" spans="1:9">
      <c r="A8" s="987">
        <f t="shared" si="1"/>
        <v>44313</v>
      </c>
      <c r="B8" s="120" t="s">
        <v>11</v>
      </c>
      <c r="C8" s="369" t="s">
        <v>108</v>
      </c>
      <c r="D8" s="360">
        <f>X!I35</f>
        <v>44430</v>
      </c>
      <c r="E8" s="11">
        <v>2030</v>
      </c>
      <c r="F8" s="147" t="str">
        <f>X!C36</f>
        <v>nan</v>
      </c>
      <c r="G8" s="147">
        <f>X!C38</f>
        <v>0.56159420289855089</v>
      </c>
      <c r="H8" s="361" t="str">
        <f>X!C40</f>
        <v>nan</v>
      </c>
      <c r="I8" s="437">
        <f>X!C41</f>
        <v>0.30255348516218078</v>
      </c>
    </row>
    <row r="9" spans="1:9">
      <c r="A9" s="120"/>
      <c r="B9" s="120"/>
      <c r="C9" s="120"/>
      <c r="D9" s="120"/>
      <c r="E9" s="120"/>
      <c r="F9" s="120"/>
      <c r="G9" s="120"/>
      <c r="H9" s="120"/>
      <c r="I9" s="270"/>
    </row>
    <row r="10" spans="1:9">
      <c r="A10" s="120"/>
      <c r="B10" s="120"/>
      <c r="C10" s="120"/>
      <c r="D10" s="120"/>
      <c r="E10" s="120"/>
      <c r="F10" s="120"/>
      <c r="G10" s="120"/>
      <c r="H10" s="120"/>
      <c r="I10" s="270"/>
    </row>
    <row r="11" spans="1:9">
      <c r="A11" s="120"/>
      <c r="B11" s="120"/>
      <c r="C11" s="120"/>
      <c r="D11" s="120"/>
      <c r="E11" s="120"/>
      <c r="F11" s="120"/>
      <c r="G11" s="120"/>
      <c r="H11" s="120"/>
      <c r="I11" s="270"/>
    </row>
    <row r="12" spans="1:9">
      <c r="A12" s="120"/>
      <c r="B12" s="120"/>
      <c r="C12" s="120"/>
      <c r="D12" s="120"/>
      <c r="E12" s="120"/>
      <c r="F12" s="120"/>
      <c r="G12" s="120"/>
      <c r="H12" s="120"/>
      <c r="I12" s="270"/>
    </row>
    <row r="13" spans="1:9">
      <c r="A13" s="120"/>
      <c r="B13" s="120"/>
      <c r="C13" s="120"/>
      <c r="D13" s="120"/>
      <c r="E13" s="120"/>
      <c r="F13" s="120"/>
      <c r="G13" s="120"/>
      <c r="H13" s="120"/>
      <c r="I13" s="270"/>
    </row>
    <row r="14" spans="1:9">
      <c r="A14" s="120"/>
      <c r="B14" s="120"/>
      <c r="C14" s="120"/>
      <c r="D14" s="120"/>
      <c r="E14" s="120"/>
      <c r="F14" s="120"/>
      <c r="G14" s="120"/>
      <c r="H14" s="120"/>
      <c r="I14" s="270"/>
    </row>
    <row r="15" spans="1:9">
      <c r="A15" s="120"/>
      <c r="B15" s="120"/>
      <c r="C15" s="120"/>
      <c r="D15" s="120"/>
      <c r="E15" s="120"/>
      <c r="F15" s="120"/>
      <c r="G15" s="120"/>
      <c r="H15" s="120"/>
      <c r="I15" s="270"/>
    </row>
    <row r="16" spans="1:9" ht="13.8" thickBot="1">
      <c r="A16" s="988"/>
      <c r="B16" s="988"/>
      <c r="C16" s="362"/>
      <c r="D16" s="362"/>
      <c r="E16" s="362"/>
      <c r="F16" s="362"/>
      <c r="G16" s="362"/>
      <c r="H16" s="362"/>
      <c r="I16" s="363"/>
    </row>
  </sheetData>
  <pageMargins left="0.7" right="0.7" top="0.75" bottom="0.75" header="0.3" footer="0.3"/>
  <pageSetup orientation="portrait" verticalDpi="0"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FF423-2877-4A5A-92E2-2ABB64814055}">
  <dimension ref="A1:Q141"/>
  <sheetViews>
    <sheetView workbookViewId="0">
      <selection activeCell="I5" sqref="I5"/>
    </sheetView>
  </sheetViews>
  <sheetFormatPr defaultColWidth="7.88671875" defaultRowHeight="10.199999999999999"/>
  <cols>
    <col min="1" max="1" width="15.6640625" style="88" bestFit="1" customWidth="1"/>
    <col min="2" max="2" width="9.5546875" style="88" bestFit="1" customWidth="1"/>
    <col min="3" max="3" width="5.109375" style="107" customWidth="1"/>
    <col min="4" max="6" width="7.6640625" style="107" customWidth="1"/>
    <col min="7" max="7" width="6.33203125" style="103" customWidth="1"/>
    <col min="8" max="8" width="6.88671875" style="108" customWidth="1"/>
    <col min="9" max="9" width="9.6640625" style="103" customWidth="1"/>
    <col min="10" max="10" width="8.6640625" style="103" bestFit="1" customWidth="1"/>
    <col min="11" max="11" width="12.5546875" style="97" customWidth="1"/>
    <col min="12" max="12" width="17.33203125" style="104" bestFit="1" customWidth="1"/>
    <col min="13" max="13" width="12.88671875" style="88" customWidth="1"/>
    <col min="14" max="14" width="11.33203125" style="88" customWidth="1"/>
    <col min="15" max="15" width="14.5546875" style="51" customWidth="1"/>
    <col min="16" max="16" width="2.44140625" style="51" customWidth="1"/>
    <col min="17" max="17" width="14" style="88" bestFit="1" customWidth="1"/>
    <col min="18" max="18" width="5.44140625" style="88" customWidth="1"/>
    <col min="19" max="27" width="5.33203125" style="88" customWidth="1"/>
    <col min="28" max="28" width="17" style="88" customWidth="1"/>
    <col min="29" max="16384" width="7.88671875" style="88"/>
  </cols>
  <sheetData>
    <row r="1" spans="1:15" s="28" customFormat="1" ht="13.2">
      <c r="A1" s="171" t="s">
        <v>135</v>
      </c>
      <c r="B1" s="172" t="s">
        <v>136</v>
      </c>
      <c r="C1" s="173"/>
      <c r="D1" s="172"/>
      <c r="E1" s="174"/>
      <c r="F1" s="174"/>
      <c r="G1" s="175"/>
      <c r="H1" s="176" t="s">
        <v>137</v>
      </c>
      <c r="I1" s="177" t="s">
        <v>138</v>
      </c>
      <c r="J1" s="178"/>
      <c r="K1" s="172"/>
      <c r="L1" s="172"/>
      <c r="M1" s="35"/>
      <c r="N1" s="29"/>
    </row>
    <row r="2" spans="1:15" s="28" customFormat="1" ht="13.2">
      <c r="A2" s="179" t="s">
        <v>139</v>
      </c>
      <c r="B2" s="180" t="s">
        <v>6</v>
      </c>
      <c r="C2" s="181"/>
      <c r="D2" s="180"/>
      <c r="E2" s="182"/>
      <c r="F2" s="182"/>
      <c r="G2" s="183"/>
      <c r="H2" s="184" t="s">
        <v>140</v>
      </c>
      <c r="I2" s="185">
        <f>M25</f>
        <v>120</v>
      </c>
      <c r="J2" s="186"/>
      <c r="K2" s="180"/>
      <c r="L2" s="180"/>
      <c r="M2" s="187"/>
      <c r="N2" s="31"/>
    </row>
    <row r="3" spans="1:15" s="32" customFormat="1" ht="11.25" customHeight="1">
      <c r="A3" s="188" t="s">
        <v>141</v>
      </c>
      <c r="B3" s="262">
        <v>44313</v>
      </c>
      <c r="C3" s="181"/>
      <c r="D3" s="182"/>
      <c r="E3" s="182"/>
      <c r="F3" s="182"/>
      <c r="G3" s="183"/>
      <c r="H3" s="189" t="s">
        <v>142</v>
      </c>
      <c r="I3" s="191">
        <f>M25/100</f>
        <v>1.2</v>
      </c>
      <c r="J3" s="186"/>
      <c r="K3" s="180"/>
      <c r="L3" s="180"/>
      <c r="M3" s="190"/>
      <c r="N3" s="33"/>
    </row>
    <row r="4" spans="1:15" s="28" customFormat="1" ht="13.2">
      <c r="A4" s="188" t="s">
        <v>143</v>
      </c>
      <c r="B4" s="180" t="s">
        <v>144</v>
      </c>
      <c r="C4" s="181"/>
      <c r="D4" s="182"/>
      <c r="E4" s="182"/>
      <c r="F4" s="182"/>
      <c r="G4" s="183"/>
      <c r="H4" s="189" t="s">
        <v>145</v>
      </c>
      <c r="I4" s="191" t="s">
        <v>138</v>
      </c>
      <c r="J4" s="186"/>
      <c r="K4" s="180"/>
      <c r="L4" s="180"/>
      <c r="M4" s="187"/>
      <c r="N4" s="29"/>
    </row>
    <row r="5" spans="1:15" s="49" customFormat="1" ht="13.2">
      <c r="A5" s="179" t="s">
        <v>146</v>
      </c>
      <c r="B5" s="192" t="s">
        <v>147</v>
      </c>
      <c r="C5" s="181"/>
      <c r="D5" s="182"/>
      <c r="E5" s="182"/>
      <c r="F5" s="182"/>
      <c r="G5" s="183"/>
      <c r="H5" s="189"/>
      <c r="I5" s="193"/>
      <c r="J5" s="186"/>
      <c r="K5" s="180"/>
      <c r="L5" s="180"/>
      <c r="M5" s="48"/>
      <c r="N5" s="47"/>
    </row>
    <row r="6" spans="1:15" s="47" customFormat="1" ht="13.8" thickBot="1">
      <c r="A6" s="194"/>
      <c r="B6" s="195"/>
      <c r="C6" s="196"/>
      <c r="D6" s="197"/>
      <c r="E6" s="197"/>
      <c r="F6" s="197"/>
      <c r="G6" s="198"/>
      <c r="H6" s="199"/>
      <c r="I6" s="200"/>
      <c r="J6" s="198"/>
      <c r="K6" s="201"/>
      <c r="L6" s="195"/>
      <c r="M6" s="202"/>
    </row>
    <row r="7" spans="1:15" s="49" customFormat="1" ht="13.2" customHeight="1">
      <c r="A7" s="34" t="s">
        <v>148</v>
      </c>
      <c r="B7" s="19"/>
      <c r="C7" s="20"/>
      <c r="D7" s="203"/>
      <c r="E7" s="204" t="s">
        <v>149</v>
      </c>
      <c r="F7" s="19"/>
      <c r="G7" s="36" t="s">
        <v>150</v>
      </c>
      <c r="H7" s="37"/>
      <c r="I7" s="38" t="s">
        <v>151</v>
      </c>
      <c r="J7" s="38"/>
      <c r="K7" s="39"/>
      <c r="L7" s="1061" t="s">
        <v>152</v>
      </c>
      <c r="M7" s="1062"/>
      <c r="N7" s="47"/>
      <c r="O7" s="47"/>
    </row>
    <row r="8" spans="1:15" s="69" customFormat="1" ht="11.25" customHeight="1">
      <c r="A8" s="40"/>
      <c r="B8" s="41"/>
      <c r="C8" s="42"/>
      <c r="D8" s="205"/>
      <c r="E8" s="206"/>
      <c r="F8" s="205"/>
      <c r="G8" s="43"/>
      <c r="H8" s="44"/>
      <c r="I8" s="45"/>
      <c r="J8" s="45"/>
      <c r="K8" s="46"/>
      <c r="L8" s="48"/>
      <c r="M8" s="48"/>
      <c r="N8" s="68"/>
    </row>
    <row r="9" spans="1:15" s="74" customFormat="1">
      <c r="C9" s="50"/>
      <c r="D9" s="207"/>
      <c r="E9" s="206" t="s">
        <v>153</v>
      </c>
      <c r="F9" s="205"/>
      <c r="G9" s="43"/>
      <c r="H9" s="44"/>
      <c r="I9" s="51"/>
      <c r="J9" s="51"/>
      <c r="K9" s="46"/>
      <c r="L9" s="53"/>
      <c r="M9" s="54"/>
      <c r="N9" s="72"/>
      <c r="O9" s="73"/>
    </row>
    <row r="10" spans="1:15" s="74" customFormat="1">
      <c r="A10" s="55" t="s">
        <v>154</v>
      </c>
      <c r="B10" s="56" t="s">
        <v>155</v>
      </c>
      <c r="C10" s="57" t="s">
        <v>156</v>
      </c>
      <c r="D10" s="58" t="s">
        <v>157</v>
      </c>
      <c r="E10" s="52" t="s">
        <v>158</v>
      </c>
      <c r="F10" s="58" t="s">
        <v>159</v>
      </c>
      <c r="G10" s="43" t="s">
        <v>160</v>
      </c>
      <c r="H10" s="44" t="s">
        <v>161</v>
      </c>
      <c r="I10" s="45" t="s">
        <v>161</v>
      </c>
      <c r="J10" s="45" t="s">
        <v>160</v>
      </c>
      <c r="K10" s="208" t="s">
        <v>162</v>
      </c>
      <c r="L10" s="53" t="s">
        <v>163</v>
      </c>
      <c r="M10" s="53" t="s">
        <v>164</v>
      </c>
      <c r="N10" s="17"/>
    </row>
    <row r="11" spans="1:15" s="74" customFormat="1" ht="12" thickBot="1">
      <c r="A11" s="59" t="s">
        <v>165</v>
      </c>
      <c r="B11" s="60" t="s">
        <v>165</v>
      </c>
      <c r="C11" s="61" t="s">
        <v>166</v>
      </c>
      <c r="D11" s="62" t="s">
        <v>167</v>
      </c>
      <c r="E11" s="66" t="s">
        <v>166</v>
      </c>
      <c r="F11" s="62" t="s">
        <v>166</v>
      </c>
      <c r="G11" s="63" t="s">
        <v>168</v>
      </c>
      <c r="H11" s="64" t="s">
        <v>169</v>
      </c>
      <c r="I11" s="65" t="s">
        <v>169</v>
      </c>
      <c r="J11" s="65" t="s">
        <v>168</v>
      </c>
      <c r="K11" s="209"/>
      <c r="L11" s="452"/>
      <c r="M11" s="67" t="s">
        <v>166</v>
      </c>
      <c r="N11" s="17"/>
    </row>
    <row r="12" spans="1:15" s="74" customFormat="1">
      <c r="A12" s="211"/>
      <c r="B12" s="86"/>
      <c r="C12" s="212"/>
      <c r="D12" s="213"/>
      <c r="E12" s="214"/>
      <c r="F12" s="215"/>
      <c r="G12" s="23"/>
      <c r="H12" s="70"/>
      <c r="I12" s="216"/>
      <c r="J12" s="217"/>
      <c r="K12" s="450"/>
      <c r="L12" s="902" t="s">
        <v>185</v>
      </c>
      <c r="M12" s="453">
        <v>120</v>
      </c>
      <c r="N12" s="18"/>
    </row>
    <row r="13" spans="1:15" s="74" customFormat="1">
      <c r="A13" s="211"/>
      <c r="B13" s="86"/>
      <c r="C13" s="212"/>
      <c r="D13" s="213"/>
      <c r="E13" s="219"/>
      <c r="F13" s="75"/>
      <c r="G13" s="16"/>
      <c r="H13" s="77"/>
      <c r="I13" s="78"/>
      <c r="J13" s="220"/>
      <c r="K13" s="218"/>
      <c r="L13" s="435" t="s">
        <v>186</v>
      </c>
      <c r="M13" s="79">
        <v>128</v>
      </c>
      <c r="N13" s="17"/>
    </row>
    <row r="14" spans="1:15" s="74" customFormat="1">
      <c r="A14" s="211"/>
      <c r="B14" s="86"/>
      <c r="C14" s="212"/>
      <c r="D14" s="213"/>
      <c r="E14" s="219"/>
      <c r="F14" s="75"/>
      <c r="G14" s="16"/>
      <c r="H14" s="77"/>
      <c r="I14" s="78"/>
      <c r="J14" s="220"/>
      <c r="K14" s="218"/>
      <c r="L14" s="435" t="s">
        <v>187</v>
      </c>
      <c r="M14" s="79">
        <v>126</v>
      </c>
      <c r="N14" s="17"/>
    </row>
    <row r="15" spans="1:15" s="74" customFormat="1">
      <c r="A15" s="211"/>
      <c r="B15" s="86"/>
      <c r="C15" s="212"/>
      <c r="D15" s="213"/>
      <c r="E15" s="219"/>
      <c r="F15" s="75"/>
      <c r="G15" s="16"/>
      <c r="H15" s="77"/>
      <c r="I15" s="78"/>
      <c r="J15" s="220"/>
      <c r="K15" s="218"/>
      <c r="L15" s="435" t="s">
        <v>188</v>
      </c>
      <c r="M15" s="80">
        <v>112</v>
      </c>
      <c r="N15" s="17"/>
    </row>
    <row r="16" spans="1:15" s="74" customFormat="1">
      <c r="A16" s="221"/>
      <c r="B16" s="86"/>
      <c r="C16" s="212"/>
      <c r="D16" s="213"/>
      <c r="E16" s="219"/>
      <c r="F16" s="75"/>
      <c r="G16" s="16"/>
      <c r="H16" s="77"/>
      <c r="I16" s="78"/>
      <c r="J16" s="220"/>
      <c r="K16" s="218"/>
      <c r="L16" s="435" t="s">
        <v>189</v>
      </c>
      <c r="M16" s="455">
        <v>113</v>
      </c>
      <c r="N16" s="17"/>
    </row>
    <row r="17" spans="1:17" s="74" customFormat="1">
      <c r="A17" s="221"/>
      <c r="B17" s="86"/>
      <c r="C17" s="212"/>
      <c r="D17" s="213"/>
      <c r="E17" s="219"/>
      <c r="F17" s="75"/>
      <c r="G17" s="16"/>
      <c r="H17" s="77"/>
      <c r="I17" s="78"/>
      <c r="J17" s="220"/>
      <c r="K17" s="454" t="s">
        <v>175</v>
      </c>
      <c r="L17" s="435" t="s">
        <v>190</v>
      </c>
      <c r="M17" s="455">
        <v>115</v>
      </c>
      <c r="N17" s="72"/>
    </row>
    <row r="18" spans="1:17" s="74" customFormat="1">
      <c r="A18" s="221"/>
      <c r="B18" s="86"/>
      <c r="C18" s="212"/>
      <c r="D18" s="213"/>
      <c r="E18" s="219"/>
      <c r="F18" s="75"/>
      <c r="G18" s="16"/>
      <c r="H18" s="77"/>
      <c r="I18" s="78"/>
      <c r="J18" s="220"/>
      <c r="K18" s="223"/>
      <c r="L18" s="435" t="s">
        <v>191</v>
      </c>
      <c r="M18" s="79">
        <v>118</v>
      </c>
      <c r="N18" s="72"/>
    </row>
    <row r="19" spans="1:17" s="74" customFormat="1" ht="10.199999999999999" customHeight="1">
      <c r="A19" s="221"/>
      <c r="B19" s="86"/>
      <c r="C19" s="212"/>
      <c r="D19" s="213"/>
      <c r="E19" s="219"/>
      <c r="F19" s="75"/>
      <c r="G19" s="16"/>
      <c r="H19" s="77"/>
      <c r="I19" s="78"/>
      <c r="J19" s="220"/>
      <c r="K19" s="223"/>
      <c r="L19" s="435" t="s">
        <v>192</v>
      </c>
      <c r="M19" s="79">
        <v>128</v>
      </c>
      <c r="N19" s="82"/>
    </row>
    <row r="20" spans="1:17" s="74" customFormat="1">
      <c r="A20" s="221"/>
      <c r="B20" s="86"/>
      <c r="C20" s="212"/>
      <c r="D20" s="213"/>
      <c r="E20" s="219"/>
      <c r="F20" s="75"/>
      <c r="G20" s="16"/>
      <c r="H20" s="77"/>
      <c r="I20" s="78"/>
      <c r="J20" s="220"/>
      <c r="K20" s="218"/>
      <c r="L20" s="451"/>
      <c r="M20" s="455"/>
      <c r="N20" s="84"/>
    </row>
    <row r="21" spans="1:17" s="85" customFormat="1">
      <c r="A21" s="221"/>
      <c r="B21" s="86"/>
      <c r="C21" s="212"/>
      <c r="D21" s="213"/>
      <c r="E21" s="219"/>
      <c r="F21" s="75"/>
      <c r="G21" s="16"/>
      <c r="H21" s="77"/>
      <c r="I21" s="78"/>
      <c r="J21" s="220"/>
      <c r="K21" s="456"/>
      <c r="L21" s="21"/>
      <c r="M21" s="79"/>
      <c r="N21" s="84"/>
    </row>
    <row r="22" spans="1:17" s="85" customFormat="1">
      <c r="A22" s="221"/>
      <c r="B22" s="86"/>
      <c r="C22" s="212"/>
      <c r="D22" s="213"/>
      <c r="E22" s="219"/>
      <c r="F22" s="75"/>
      <c r="G22" s="16"/>
      <c r="H22" s="77"/>
      <c r="I22" s="78"/>
      <c r="J22" s="220"/>
      <c r="K22" s="218"/>
      <c r="L22" s="21"/>
      <c r="M22" s="81"/>
      <c r="N22" s="84"/>
    </row>
    <row r="23" spans="1:17" s="85" customFormat="1">
      <c r="A23" s="221"/>
      <c r="B23" s="86"/>
      <c r="C23" s="212"/>
      <c r="D23" s="213"/>
      <c r="E23" s="219"/>
      <c r="F23" s="75"/>
      <c r="G23" s="16"/>
      <c r="H23" s="77"/>
      <c r="I23" s="78"/>
      <c r="J23" s="220"/>
      <c r="K23" s="225"/>
      <c r="L23" s="21"/>
      <c r="M23" s="83"/>
      <c r="N23" s="87"/>
    </row>
    <row r="24" spans="1:17" ht="10.8" thickBot="1">
      <c r="A24" s="221"/>
      <c r="B24" s="86"/>
      <c r="C24" s="212"/>
      <c r="D24" s="213"/>
      <c r="E24" s="219"/>
      <c r="F24" s="75"/>
      <c r="G24" s="16"/>
      <c r="H24" s="77"/>
      <c r="I24" s="78"/>
      <c r="J24" s="220"/>
      <c r="K24" s="226"/>
      <c r="L24" s="21"/>
      <c r="M24" s="79"/>
      <c r="N24" s="87"/>
      <c r="O24" s="85"/>
      <c r="P24" s="85"/>
    </row>
    <row r="25" spans="1:17">
      <c r="A25" s="221"/>
      <c r="B25" s="86"/>
      <c r="C25" s="212"/>
      <c r="D25" s="213"/>
      <c r="E25" s="219"/>
      <c r="F25" s="75"/>
      <c r="G25" s="16"/>
      <c r="H25" s="77"/>
      <c r="I25" s="78"/>
      <c r="J25" s="220"/>
      <c r="K25" s="226"/>
      <c r="L25" s="227" t="s">
        <v>179</v>
      </c>
      <c r="M25" s="91">
        <f>AVERAGE(M12:M24)</f>
        <v>120</v>
      </c>
      <c r="O25" s="88"/>
      <c r="P25" s="88"/>
    </row>
    <row r="26" spans="1:17">
      <c r="A26" s="221"/>
      <c r="B26" s="86"/>
      <c r="C26" s="212"/>
      <c r="D26" s="213"/>
      <c r="E26" s="219"/>
      <c r="F26" s="75"/>
      <c r="G26" s="16"/>
      <c r="H26" s="77"/>
      <c r="I26" s="78"/>
      <c r="J26" s="220"/>
      <c r="K26" s="226"/>
      <c r="L26" s="29" t="s">
        <v>180</v>
      </c>
      <c r="M26" s="90">
        <f>STDEV(M12:M24)</f>
        <v>6.6116779802320771</v>
      </c>
      <c r="N26" s="51"/>
      <c r="P26" s="88"/>
    </row>
    <row r="27" spans="1:17">
      <c r="A27" s="228" t="s">
        <v>181</v>
      </c>
      <c r="B27" s="229"/>
      <c r="C27" s="230"/>
      <c r="D27" s="231"/>
      <c r="E27" s="232"/>
      <c r="F27" s="233"/>
      <c r="G27" s="234"/>
      <c r="H27" s="235"/>
      <c r="I27" s="236"/>
      <c r="J27" s="237"/>
      <c r="K27" s="238"/>
      <c r="L27" s="29" t="s">
        <v>182</v>
      </c>
      <c r="M27" s="90">
        <f>M26/SQRT(COUNT(M12:M24))</f>
        <v>2.3375811674219387</v>
      </c>
      <c r="N27" s="92"/>
      <c r="Q27" s="51"/>
    </row>
    <row r="28" spans="1:17">
      <c r="A28" s="239"/>
      <c r="B28" s="240"/>
      <c r="C28" s="241"/>
      <c r="D28" s="242"/>
      <c r="E28" s="243"/>
      <c r="F28" s="244"/>
      <c r="G28" s="245"/>
      <c r="H28" s="246"/>
      <c r="I28" s="247"/>
      <c r="J28" s="248"/>
      <c r="K28" s="249"/>
      <c r="L28" s="29" t="s">
        <v>183</v>
      </c>
      <c r="M28" s="90">
        <f>MAX(M12:M24)</f>
        <v>128</v>
      </c>
      <c r="N28" s="92"/>
      <c r="O28" s="88"/>
      <c r="P28" s="88"/>
    </row>
    <row r="29" spans="1:17" ht="10.8" thickBot="1">
      <c r="A29" s="250"/>
      <c r="B29" s="251"/>
      <c r="C29" s="252"/>
      <c r="D29" s="253"/>
      <c r="E29" s="254"/>
      <c r="F29" s="255"/>
      <c r="G29" s="256"/>
      <c r="H29" s="257"/>
      <c r="I29" s="258"/>
      <c r="J29" s="259"/>
      <c r="K29" s="260"/>
      <c r="L29" s="261" t="s">
        <v>184</v>
      </c>
      <c r="M29" s="93">
        <f>MIN(M12:M24)</f>
        <v>112</v>
      </c>
      <c r="N29" s="51"/>
      <c r="O29" s="88"/>
      <c r="P29" s="88"/>
    </row>
    <row r="30" spans="1:17">
      <c r="A30" s="15"/>
      <c r="B30" s="15"/>
      <c r="C30" s="14"/>
      <c r="D30" s="99"/>
      <c r="E30" s="99"/>
      <c r="F30" s="99"/>
      <c r="G30" s="13"/>
      <c r="H30" s="100"/>
      <c r="I30" s="101"/>
      <c r="J30" s="97"/>
      <c r="K30" s="94"/>
      <c r="L30" s="95"/>
      <c r="M30" s="51"/>
      <c r="O30" s="88"/>
      <c r="P30" s="88"/>
    </row>
    <row r="31" spans="1:17">
      <c r="A31" s="51"/>
      <c r="B31" s="51"/>
      <c r="C31" s="102"/>
      <c r="D31" s="102"/>
      <c r="E31" s="102"/>
      <c r="F31" s="102"/>
      <c r="G31" s="101"/>
      <c r="H31" s="100"/>
      <c r="I31" s="101"/>
      <c r="J31" s="97"/>
      <c r="K31" s="96"/>
      <c r="L31" s="95"/>
      <c r="M31" s="51"/>
      <c r="O31" s="88"/>
      <c r="P31" s="88"/>
    </row>
    <row r="32" spans="1:17">
      <c r="A32" s="103"/>
      <c r="B32" s="103"/>
      <c r="C32" s="103"/>
      <c r="D32" s="103"/>
      <c r="E32" s="97"/>
      <c r="F32" s="104"/>
      <c r="G32" s="51"/>
      <c r="H32" s="88"/>
      <c r="I32" s="51"/>
      <c r="J32" s="88"/>
      <c r="K32" s="88"/>
      <c r="L32" s="51"/>
      <c r="M32" s="51"/>
      <c r="O32" s="88"/>
      <c r="P32" s="88"/>
    </row>
    <row r="33" spans="1:16">
      <c r="A33" s="105"/>
      <c r="B33" s="105"/>
      <c r="C33" s="103"/>
      <c r="D33" s="103"/>
      <c r="E33" s="97"/>
      <c r="F33" s="104"/>
      <c r="G33" s="88"/>
      <c r="H33" s="88"/>
      <c r="I33" s="51"/>
      <c r="J33" s="88"/>
      <c r="K33" s="88"/>
      <c r="L33" s="51"/>
      <c r="M33" s="51"/>
      <c r="O33" s="88"/>
      <c r="P33" s="88"/>
    </row>
    <row r="34" spans="1:16">
      <c r="A34" s="45"/>
      <c r="B34" s="45"/>
      <c r="C34" s="103"/>
      <c r="D34" s="103"/>
      <c r="E34" s="97"/>
      <c r="F34" s="104"/>
      <c r="G34" s="88"/>
      <c r="H34" s="88"/>
      <c r="I34" s="51"/>
      <c r="J34" s="88"/>
      <c r="K34" s="88"/>
      <c r="L34" s="51"/>
      <c r="M34" s="51"/>
      <c r="O34" s="88"/>
      <c r="P34" s="88"/>
    </row>
    <row r="35" spans="1:16">
      <c r="A35" s="103"/>
      <c r="B35" s="103"/>
      <c r="C35" s="103"/>
      <c r="D35" s="103"/>
      <c r="E35" s="97"/>
      <c r="F35" s="104"/>
      <c r="G35" s="88"/>
      <c r="H35" s="88"/>
      <c r="I35" s="51"/>
      <c r="J35" s="88"/>
      <c r="K35" s="88"/>
      <c r="L35" s="51"/>
      <c r="M35" s="51"/>
      <c r="O35" s="88"/>
      <c r="P35" s="88"/>
    </row>
    <row r="36" spans="1:16">
      <c r="A36" s="103"/>
      <c r="B36" s="103"/>
      <c r="C36" s="103"/>
      <c r="D36" s="103"/>
      <c r="E36" s="97"/>
      <c r="F36" s="104"/>
      <c r="G36" s="88"/>
      <c r="H36" s="88"/>
      <c r="I36" s="51"/>
      <c r="J36" s="101"/>
      <c r="K36" s="88"/>
      <c r="L36" s="51"/>
      <c r="M36" s="51"/>
      <c r="O36" s="88"/>
      <c r="P36" s="88"/>
    </row>
    <row r="37" spans="1:16">
      <c r="A37" s="103"/>
      <c r="B37" s="103"/>
      <c r="C37" s="103"/>
      <c r="D37" s="103"/>
      <c r="E37" s="97"/>
      <c r="F37" s="104"/>
      <c r="G37" s="88"/>
      <c r="H37" s="88"/>
      <c r="I37" s="51"/>
      <c r="J37" s="101"/>
      <c r="K37" s="88"/>
      <c r="L37" s="51"/>
      <c r="M37" s="51"/>
      <c r="O37" s="88"/>
      <c r="P37" s="88"/>
    </row>
    <row r="38" spans="1:16">
      <c r="A38" s="103"/>
      <c r="B38" s="103"/>
      <c r="C38" s="103"/>
      <c r="D38" s="103"/>
      <c r="E38" s="97"/>
      <c r="F38" s="104"/>
      <c r="G38" s="88"/>
      <c r="H38" s="88"/>
      <c r="I38" s="51"/>
      <c r="J38" s="88"/>
      <c r="K38" s="88"/>
      <c r="L38" s="51"/>
      <c r="M38" s="51"/>
      <c r="O38" s="88"/>
      <c r="P38" s="88"/>
    </row>
    <row r="39" spans="1:16">
      <c r="A39" s="103"/>
      <c r="B39" s="103"/>
      <c r="C39" s="103"/>
      <c r="D39" s="103"/>
      <c r="E39" s="97"/>
      <c r="F39" s="104"/>
      <c r="G39" s="88"/>
      <c r="H39" s="88"/>
      <c r="I39" s="51"/>
      <c r="J39" s="88"/>
      <c r="K39" s="88"/>
      <c r="L39" s="51"/>
      <c r="M39" s="51"/>
      <c r="O39" s="88"/>
      <c r="P39" s="88"/>
    </row>
    <row r="40" spans="1:16">
      <c r="A40" s="103"/>
      <c r="B40" s="103"/>
      <c r="C40" s="103"/>
      <c r="D40" s="103"/>
      <c r="E40" s="97"/>
      <c r="F40" s="104"/>
      <c r="G40" s="88"/>
      <c r="H40" s="88"/>
      <c r="I40" s="51"/>
      <c r="J40" s="88"/>
      <c r="K40" s="88"/>
      <c r="L40" s="51"/>
      <c r="M40" s="51"/>
      <c r="O40" s="88"/>
      <c r="P40" s="88"/>
    </row>
    <row r="41" spans="1:16">
      <c r="A41" s="103"/>
      <c r="B41" s="103"/>
      <c r="C41" s="103"/>
      <c r="D41" s="103"/>
      <c r="E41" s="97"/>
      <c r="F41" s="104"/>
      <c r="G41" s="88"/>
      <c r="H41" s="88"/>
      <c r="I41" s="51"/>
      <c r="J41" s="88"/>
      <c r="K41" s="88"/>
      <c r="L41" s="51"/>
      <c r="M41" s="51"/>
      <c r="O41" s="88"/>
      <c r="P41" s="88"/>
    </row>
    <row r="42" spans="1:16">
      <c r="A42" s="103"/>
      <c r="B42" s="103"/>
      <c r="C42" s="103"/>
      <c r="D42" s="103"/>
      <c r="E42" s="97"/>
      <c r="F42" s="104"/>
      <c r="G42" s="88"/>
      <c r="H42" s="88"/>
      <c r="I42" s="51"/>
      <c r="J42" s="88"/>
      <c r="K42" s="88"/>
      <c r="L42" s="51"/>
      <c r="M42" s="51"/>
      <c r="O42" s="88"/>
      <c r="P42" s="88"/>
    </row>
    <row r="43" spans="1:16">
      <c r="A43" s="103"/>
      <c r="B43" s="103"/>
      <c r="C43" s="103"/>
      <c r="D43" s="103"/>
      <c r="E43" s="97"/>
      <c r="F43" s="104"/>
      <c r="G43" s="88"/>
      <c r="H43" s="88"/>
      <c r="I43" s="51"/>
      <c r="J43" s="88"/>
      <c r="K43" s="88"/>
      <c r="L43" s="51"/>
      <c r="O43" s="88"/>
      <c r="P43" s="88"/>
    </row>
    <row r="44" spans="1:16">
      <c r="A44" s="103"/>
      <c r="B44" s="103"/>
      <c r="C44" s="103"/>
      <c r="D44" s="103"/>
      <c r="E44" s="97"/>
      <c r="F44" s="104"/>
      <c r="G44" s="88"/>
      <c r="H44" s="88"/>
      <c r="I44" s="51"/>
      <c r="J44" s="88"/>
      <c r="K44" s="88"/>
      <c r="L44" s="51"/>
      <c r="O44" s="88"/>
      <c r="P44" s="88"/>
    </row>
    <row r="45" spans="1:16">
      <c r="A45" s="103"/>
      <c r="B45" s="103"/>
      <c r="C45" s="103"/>
      <c r="D45" s="103"/>
      <c r="E45" s="97"/>
      <c r="F45" s="104"/>
      <c r="G45" s="88"/>
      <c r="H45" s="88"/>
      <c r="I45" s="51"/>
      <c r="J45" s="88"/>
      <c r="K45" s="88"/>
      <c r="L45" s="88"/>
      <c r="O45" s="88"/>
      <c r="P45" s="88"/>
    </row>
    <row r="46" spans="1:16">
      <c r="A46" s="103"/>
      <c r="B46" s="103"/>
      <c r="C46" s="103"/>
      <c r="D46" s="103"/>
      <c r="E46" s="97"/>
      <c r="F46" s="104"/>
      <c r="G46" s="88"/>
      <c r="H46" s="88"/>
      <c r="I46" s="51"/>
      <c r="J46" s="88"/>
      <c r="K46" s="88"/>
      <c r="L46" s="88"/>
      <c r="O46" s="88"/>
      <c r="P46" s="88"/>
    </row>
    <row r="47" spans="1:16">
      <c r="A47" s="103"/>
      <c r="B47" s="103"/>
      <c r="C47" s="103"/>
      <c r="D47" s="103"/>
      <c r="E47" s="97"/>
      <c r="F47" s="104"/>
      <c r="G47" s="88"/>
      <c r="H47" s="88"/>
      <c r="I47" s="51"/>
      <c r="J47" s="88"/>
      <c r="K47" s="88"/>
      <c r="L47" s="88"/>
      <c r="O47" s="88"/>
      <c r="P47" s="88"/>
    </row>
    <row r="48" spans="1:16">
      <c r="A48" s="103"/>
      <c r="B48" s="103"/>
      <c r="C48" s="103"/>
      <c r="D48" s="103"/>
      <c r="E48" s="97"/>
      <c r="F48" s="104"/>
      <c r="G48" s="88"/>
      <c r="H48" s="88"/>
      <c r="I48" s="51"/>
      <c r="J48" s="88"/>
      <c r="K48" s="88"/>
      <c r="L48" s="88"/>
      <c r="O48" s="88"/>
      <c r="P48" s="88"/>
    </row>
    <row r="49" spans="1:17">
      <c r="A49" s="103"/>
      <c r="B49" s="103"/>
      <c r="C49" s="103"/>
      <c r="D49" s="103"/>
      <c r="E49" s="97"/>
      <c r="F49" s="104"/>
      <c r="G49" s="88"/>
      <c r="H49" s="88"/>
      <c r="I49" s="51"/>
      <c r="J49" s="88"/>
      <c r="K49" s="88"/>
      <c r="L49" s="88"/>
      <c r="O49" s="88"/>
      <c r="P49" s="88"/>
    </row>
    <row r="50" spans="1:17">
      <c r="A50" s="103"/>
      <c r="B50" s="103"/>
      <c r="C50" s="103"/>
      <c r="D50" s="103"/>
      <c r="E50" s="97"/>
      <c r="F50" s="104"/>
      <c r="G50" s="88"/>
      <c r="H50" s="88"/>
      <c r="I50" s="51"/>
      <c r="J50" s="88"/>
      <c r="K50" s="88"/>
      <c r="L50" s="88"/>
      <c r="O50" s="88"/>
      <c r="P50" s="88"/>
    </row>
    <row r="51" spans="1:17">
      <c r="A51" s="103"/>
      <c r="B51" s="103"/>
      <c r="C51" s="103"/>
      <c r="D51" s="103"/>
      <c r="E51" s="97"/>
      <c r="F51" s="104"/>
      <c r="G51" s="88"/>
      <c r="H51" s="88"/>
      <c r="I51" s="51"/>
      <c r="J51" s="88"/>
      <c r="K51" s="88"/>
      <c r="L51" s="88"/>
      <c r="O51" s="88"/>
      <c r="P51" s="88"/>
    </row>
    <row r="52" spans="1:17">
      <c r="A52" s="103"/>
      <c r="B52" s="103"/>
      <c r="C52" s="103"/>
      <c r="D52" s="103"/>
      <c r="E52" s="97"/>
      <c r="F52" s="104"/>
      <c r="G52" s="88"/>
      <c r="H52" s="88"/>
      <c r="I52" s="51"/>
      <c r="J52" s="88"/>
      <c r="K52" s="88"/>
      <c r="L52" s="88"/>
      <c r="O52" s="88"/>
      <c r="P52" s="88"/>
    </row>
    <row r="53" spans="1:17">
      <c r="A53" s="103"/>
      <c r="B53" s="103"/>
      <c r="C53" s="103"/>
      <c r="D53" s="103"/>
      <c r="E53" s="97"/>
      <c r="F53" s="104"/>
      <c r="G53" s="88"/>
      <c r="H53" s="88"/>
      <c r="I53" s="51"/>
      <c r="J53" s="88"/>
      <c r="K53" s="88"/>
      <c r="L53" s="88"/>
      <c r="O53" s="88"/>
      <c r="P53" s="88"/>
    </row>
    <row r="54" spans="1:17">
      <c r="A54" s="103"/>
      <c r="B54" s="103"/>
      <c r="C54" s="103"/>
      <c r="D54" s="103"/>
      <c r="E54" s="97"/>
      <c r="F54" s="104"/>
      <c r="G54" s="88"/>
      <c r="H54" s="88"/>
      <c r="I54" s="51"/>
      <c r="J54" s="88"/>
      <c r="K54" s="88"/>
      <c r="L54" s="88"/>
      <c r="O54" s="88"/>
      <c r="P54" s="88"/>
    </row>
    <row r="55" spans="1:17">
      <c r="A55" s="103"/>
      <c r="B55" s="103"/>
      <c r="C55" s="103"/>
      <c r="D55" s="103"/>
      <c r="E55" s="97"/>
      <c r="F55" s="104"/>
      <c r="G55" s="88"/>
      <c r="H55" s="88"/>
      <c r="I55" s="51"/>
      <c r="J55" s="88"/>
      <c r="K55" s="88"/>
      <c r="L55" s="88"/>
      <c r="O55" s="88"/>
      <c r="P55" s="88"/>
    </row>
    <row r="56" spans="1:17">
      <c r="A56" s="103"/>
      <c r="B56" s="103"/>
      <c r="C56" s="103"/>
      <c r="D56" s="103"/>
      <c r="E56" s="97"/>
      <c r="F56" s="104"/>
      <c r="G56" s="106"/>
      <c r="H56" s="88"/>
      <c r="I56" s="51"/>
      <c r="J56" s="88"/>
      <c r="K56" s="88"/>
      <c r="L56" s="88"/>
      <c r="O56" s="88"/>
      <c r="P56" s="88"/>
    </row>
    <row r="57" spans="1:17">
      <c r="A57" s="103"/>
      <c r="B57" s="103"/>
      <c r="C57" s="103"/>
      <c r="D57" s="103"/>
      <c r="E57" s="97"/>
      <c r="F57" s="104"/>
      <c r="G57" s="106"/>
      <c r="H57" s="88"/>
      <c r="I57" s="51"/>
      <c r="J57" s="88"/>
      <c r="K57" s="88"/>
      <c r="L57" s="88"/>
      <c r="O57" s="88"/>
      <c r="P57" s="88"/>
    </row>
    <row r="58" spans="1:17">
      <c r="A58" s="103"/>
      <c r="B58" s="103"/>
      <c r="C58" s="103"/>
      <c r="D58" s="103"/>
      <c r="E58" s="97"/>
      <c r="F58" s="104"/>
      <c r="G58" s="106"/>
      <c r="H58" s="88"/>
      <c r="I58" s="51"/>
      <c r="J58" s="88"/>
      <c r="K58" s="88"/>
      <c r="L58" s="88"/>
      <c r="O58" s="88"/>
      <c r="P58" s="88"/>
    </row>
    <row r="59" spans="1:17">
      <c r="A59" s="103"/>
      <c r="B59" s="103"/>
      <c r="C59" s="103"/>
      <c r="D59" s="103"/>
      <c r="E59" s="97"/>
      <c r="F59" s="104"/>
      <c r="G59" s="106"/>
      <c r="H59" s="88"/>
      <c r="I59" s="51"/>
      <c r="J59" s="88"/>
      <c r="K59" s="88"/>
      <c r="L59" s="88"/>
      <c r="O59" s="88"/>
      <c r="P59" s="88"/>
    </row>
    <row r="60" spans="1:17">
      <c r="A60" s="103"/>
      <c r="B60" s="103"/>
      <c r="C60" s="103"/>
      <c r="D60" s="103"/>
      <c r="E60" s="97"/>
      <c r="F60" s="104"/>
      <c r="G60" s="88"/>
      <c r="H60" s="88"/>
      <c r="I60" s="51"/>
      <c r="J60" s="88"/>
      <c r="K60" s="88"/>
      <c r="L60" s="88"/>
      <c r="O60" s="88"/>
      <c r="P60" s="88"/>
    </row>
    <row r="61" spans="1:17">
      <c r="A61" s="103"/>
      <c r="B61" s="103"/>
      <c r="C61" s="103"/>
      <c r="D61" s="103"/>
      <c r="E61" s="97"/>
      <c r="F61" s="104"/>
      <c r="G61" s="88"/>
      <c r="H61" s="88"/>
      <c r="I61" s="51"/>
      <c r="J61" s="88"/>
      <c r="K61" s="88"/>
      <c r="L61" s="88"/>
      <c r="O61" s="88"/>
      <c r="P61" s="88"/>
    </row>
    <row r="62" spans="1:17" s="103" customFormat="1">
      <c r="E62" s="97"/>
      <c r="F62" s="104"/>
      <c r="G62" s="88"/>
      <c r="H62" s="88"/>
      <c r="I62" s="51"/>
      <c r="J62" s="88"/>
      <c r="K62" s="88"/>
      <c r="L62" s="88"/>
      <c r="M62" s="88"/>
      <c r="N62" s="88"/>
      <c r="O62" s="88"/>
      <c r="P62" s="88"/>
      <c r="Q62" s="88"/>
    </row>
    <row r="63" spans="1:17" s="103" customFormat="1">
      <c r="E63" s="97"/>
      <c r="F63" s="104"/>
      <c r="G63" s="88"/>
      <c r="H63" s="88"/>
      <c r="I63" s="51"/>
      <c r="J63" s="88"/>
      <c r="K63" s="88"/>
      <c r="L63" s="88"/>
      <c r="M63" s="88"/>
      <c r="N63" s="88"/>
      <c r="O63" s="88"/>
      <c r="P63" s="88"/>
      <c r="Q63" s="88"/>
    </row>
    <row r="64" spans="1:17" s="103" customFormat="1">
      <c r="E64" s="97"/>
      <c r="F64" s="104"/>
      <c r="G64" s="88"/>
      <c r="H64" s="88"/>
      <c r="I64" s="51"/>
      <c r="J64" s="88"/>
      <c r="K64" s="88"/>
      <c r="L64" s="88"/>
      <c r="M64" s="88"/>
      <c r="N64" s="88"/>
      <c r="O64" s="88"/>
      <c r="P64" s="88"/>
      <c r="Q64" s="88"/>
    </row>
    <row r="65" spans="5:17" s="103" customFormat="1">
      <c r="E65" s="97"/>
      <c r="F65" s="104"/>
      <c r="G65" s="88"/>
      <c r="H65" s="88"/>
      <c r="I65" s="51"/>
      <c r="J65" s="88"/>
      <c r="K65" s="88"/>
      <c r="L65" s="88"/>
      <c r="M65" s="88"/>
      <c r="N65" s="88"/>
      <c r="O65" s="88"/>
      <c r="P65" s="88"/>
      <c r="Q65" s="88"/>
    </row>
    <row r="66" spans="5:17" s="103" customFormat="1">
      <c r="E66" s="97"/>
      <c r="F66" s="104"/>
      <c r="G66" s="88"/>
      <c r="H66" s="88"/>
      <c r="I66" s="51"/>
      <c r="J66" s="88"/>
      <c r="K66" s="88"/>
      <c r="L66" s="88"/>
      <c r="M66" s="88"/>
      <c r="N66" s="88"/>
      <c r="O66" s="88"/>
      <c r="P66" s="88"/>
      <c r="Q66" s="88"/>
    </row>
    <row r="67" spans="5:17" s="103" customFormat="1">
      <c r="E67" s="97"/>
      <c r="F67" s="104"/>
      <c r="G67" s="88"/>
      <c r="H67" s="88"/>
      <c r="I67" s="51"/>
      <c r="J67" s="88"/>
      <c r="K67" s="88"/>
      <c r="L67" s="88"/>
      <c r="M67" s="88"/>
    </row>
    <row r="68" spans="5:17" s="103" customFormat="1">
      <c r="E68" s="97"/>
      <c r="F68" s="104"/>
      <c r="G68" s="88"/>
      <c r="H68" s="88"/>
      <c r="I68" s="51"/>
      <c r="J68" s="88"/>
      <c r="K68" s="88"/>
      <c r="L68" s="88"/>
      <c r="M68" s="88"/>
    </row>
    <row r="69" spans="5:17" s="103" customFormat="1">
      <c r="E69" s="97"/>
      <c r="F69" s="104"/>
      <c r="G69" s="88"/>
      <c r="H69" s="88"/>
      <c r="I69" s="51"/>
      <c r="J69" s="88"/>
      <c r="K69" s="88"/>
      <c r="L69" s="88"/>
      <c r="M69" s="88"/>
    </row>
    <row r="70" spans="5:17" s="103" customFormat="1">
      <c r="E70" s="97"/>
      <c r="F70" s="104"/>
      <c r="G70" s="88"/>
      <c r="H70" s="88"/>
      <c r="I70" s="51"/>
      <c r="J70" s="88"/>
      <c r="K70" s="88"/>
      <c r="L70" s="88"/>
      <c r="M70" s="88"/>
    </row>
    <row r="71" spans="5:17" s="103" customFormat="1">
      <c r="E71" s="97"/>
      <c r="F71" s="104"/>
      <c r="G71" s="88"/>
      <c r="H71" s="88"/>
      <c r="I71" s="51"/>
      <c r="J71" s="88"/>
      <c r="K71" s="88"/>
      <c r="L71" s="88"/>
      <c r="M71" s="88"/>
    </row>
    <row r="72" spans="5:17" s="103" customFormat="1">
      <c r="E72" s="97"/>
      <c r="F72" s="104"/>
      <c r="G72" s="88"/>
      <c r="H72" s="88"/>
      <c r="I72" s="51"/>
      <c r="J72" s="88"/>
      <c r="K72" s="88"/>
      <c r="L72" s="88"/>
      <c r="M72" s="88"/>
    </row>
    <row r="73" spans="5:17" s="103" customFormat="1">
      <c r="E73" s="97"/>
      <c r="F73" s="104"/>
      <c r="G73" s="88"/>
      <c r="H73" s="88"/>
      <c r="I73" s="51"/>
      <c r="J73" s="88"/>
      <c r="K73" s="88"/>
      <c r="L73" s="88"/>
      <c r="M73" s="88"/>
    </row>
    <row r="74" spans="5:17" s="103" customFormat="1">
      <c r="E74" s="97"/>
      <c r="F74" s="104"/>
      <c r="G74" s="88"/>
      <c r="H74" s="88"/>
      <c r="I74" s="51"/>
      <c r="J74" s="88"/>
      <c r="K74" s="88"/>
      <c r="L74" s="88"/>
      <c r="M74" s="88"/>
    </row>
    <row r="75" spans="5:17" s="103" customFormat="1">
      <c r="E75" s="97"/>
      <c r="F75" s="104"/>
      <c r="G75" s="88"/>
      <c r="H75" s="88"/>
      <c r="I75" s="51"/>
      <c r="J75" s="88"/>
      <c r="K75" s="88"/>
      <c r="L75" s="88"/>
      <c r="M75" s="88"/>
    </row>
    <row r="76" spans="5:17" s="103" customFormat="1">
      <c r="E76" s="97"/>
      <c r="F76" s="104"/>
      <c r="G76" s="88"/>
      <c r="H76" s="88"/>
      <c r="I76" s="51"/>
      <c r="J76" s="88"/>
      <c r="K76" s="88"/>
      <c r="L76" s="88"/>
      <c r="M76" s="88"/>
    </row>
    <row r="77" spans="5:17" s="103" customFormat="1">
      <c r="E77" s="97"/>
      <c r="F77" s="104"/>
      <c r="G77" s="88"/>
      <c r="H77" s="88"/>
      <c r="I77" s="51"/>
      <c r="J77" s="88"/>
      <c r="K77" s="88"/>
      <c r="L77" s="88"/>
      <c r="M77" s="88"/>
    </row>
    <row r="78" spans="5:17" s="103" customFormat="1">
      <c r="E78" s="97"/>
      <c r="F78" s="104"/>
      <c r="G78" s="88"/>
      <c r="H78" s="88"/>
      <c r="I78" s="51"/>
      <c r="J78" s="88"/>
      <c r="K78" s="88"/>
      <c r="L78" s="88"/>
      <c r="M78" s="88"/>
    </row>
    <row r="79" spans="5:17" s="103" customFormat="1">
      <c r="E79" s="97"/>
      <c r="F79" s="104"/>
      <c r="G79" s="88"/>
      <c r="H79" s="88"/>
      <c r="I79" s="51"/>
      <c r="J79" s="88"/>
      <c r="K79" s="88"/>
      <c r="L79" s="88"/>
      <c r="M79" s="88"/>
    </row>
    <row r="80" spans="5:17" s="103" customFormat="1">
      <c r="E80" s="97"/>
      <c r="F80" s="104"/>
      <c r="G80" s="88"/>
      <c r="H80" s="88"/>
      <c r="I80" s="51"/>
      <c r="J80" s="88"/>
      <c r="K80" s="88"/>
      <c r="L80" s="88"/>
      <c r="M80" s="88"/>
    </row>
    <row r="81" spans="5:13" s="103" customFormat="1">
      <c r="E81" s="97"/>
      <c r="F81" s="104"/>
      <c r="G81" s="88"/>
      <c r="H81" s="88"/>
      <c r="I81" s="51"/>
      <c r="J81" s="88"/>
      <c r="K81" s="88"/>
      <c r="L81" s="88"/>
      <c r="M81" s="88"/>
    </row>
    <row r="82" spans="5:13" s="103" customFormat="1">
      <c r="E82" s="97"/>
      <c r="F82" s="104"/>
      <c r="G82" s="88"/>
      <c r="H82" s="88"/>
      <c r="I82" s="51"/>
      <c r="J82" s="88"/>
      <c r="K82" s="88"/>
      <c r="L82" s="88"/>
    </row>
    <row r="83" spans="5:13" s="103" customFormat="1">
      <c r="E83" s="97"/>
      <c r="F83" s="104"/>
      <c r="G83" s="88"/>
      <c r="H83" s="88"/>
      <c r="I83" s="51"/>
      <c r="J83" s="88"/>
      <c r="K83" s="88"/>
      <c r="L83" s="88"/>
    </row>
    <row r="84" spans="5:13" s="103" customFormat="1">
      <c r="E84" s="97"/>
      <c r="F84" s="104"/>
      <c r="G84" s="88"/>
      <c r="H84" s="88"/>
      <c r="I84" s="51"/>
      <c r="J84" s="88"/>
      <c r="K84" s="88"/>
      <c r="L84" s="88"/>
    </row>
    <row r="85" spans="5:13" s="103" customFormat="1">
      <c r="E85" s="97"/>
      <c r="F85" s="104"/>
      <c r="G85" s="88"/>
      <c r="H85" s="88"/>
      <c r="I85" s="51"/>
      <c r="J85" s="88"/>
      <c r="K85" s="88"/>
      <c r="L85" s="88"/>
    </row>
    <row r="86" spans="5:13" s="103" customFormat="1">
      <c r="E86" s="97"/>
      <c r="F86" s="104"/>
      <c r="G86" s="88"/>
      <c r="H86" s="88"/>
      <c r="I86" s="51"/>
      <c r="J86" s="88"/>
      <c r="K86" s="88"/>
      <c r="L86" s="88"/>
    </row>
    <row r="87" spans="5:13" s="103" customFormat="1">
      <c r="E87" s="97"/>
      <c r="F87" s="104"/>
      <c r="G87" s="88"/>
      <c r="H87" s="88"/>
      <c r="I87" s="51"/>
      <c r="J87" s="88"/>
      <c r="K87" s="88"/>
      <c r="L87" s="88"/>
    </row>
    <row r="88" spans="5:13" s="103" customFormat="1">
      <c r="E88" s="97"/>
      <c r="F88" s="104"/>
      <c r="G88" s="88"/>
      <c r="H88" s="88"/>
      <c r="I88" s="51"/>
      <c r="J88" s="88"/>
      <c r="K88" s="88"/>
      <c r="L88" s="88"/>
    </row>
    <row r="89" spans="5:13" s="103" customFormat="1">
      <c r="E89" s="97"/>
      <c r="F89" s="104"/>
      <c r="G89" s="88"/>
      <c r="H89" s="88"/>
      <c r="I89" s="51"/>
      <c r="J89" s="88"/>
      <c r="K89" s="88"/>
      <c r="L89" s="88"/>
    </row>
    <row r="90" spans="5:13" s="103" customFormat="1">
      <c r="E90" s="97"/>
      <c r="F90" s="104"/>
      <c r="G90" s="88"/>
      <c r="H90" s="88"/>
      <c r="I90" s="51"/>
      <c r="J90" s="88"/>
      <c r="K90" s="88"/>
      <c r="L90" s="88"/>
    </row>
    <row r="91" spans="5:13" s="103" customFormat="1">
      <c r="E91" s="97"/>
      <c r="F91" s="104"/>
      <c r="G91" s="88"/>
      <c r="H91" s="88"/>
      <c r="I91" s="51"/>
      <c r="J91" s="88"/>
      <c r="K91" s="88"/>
      <c r="L91" s="88"/>
    </row>
    <row r="92" spans="5:13" s="103" customFormat="1">
      <c r="E92" s="97"/>
      <c r="F92" s="104"/>
      <c r="G92" s="88"/>
      <c r="H92" s="88"/>
      <c r="I92" s="51"/>
      <c r="J92" s="88"/>
      <c r="K92" s="88"/>
      <c r="L92" s="88"/>
    </row>
    <row r="93" spans="5:13" s="103" customFormat="1">
      <c r="E93" s="97"/>
      <c r="F93" s="104"/>
      <c r="G93" s="88"/>
      <c r="H93" s="88"/>
      <c r="I93" s="51"/>
      <c r="J93" s="88"/>
      <c r="K93" s="88"/>
      <c r="L93" s="88"/>
    </row>
    <row r="94" spans="5:13" s="103" customFormat="1">
      <c r="E94" s="97"/>
      <c r="F94" s="104"/>
      <c r="G94" s="88"/>
      <c r="H94" s="88"/>
      <c r="I94" s="51"/>
      <c r="J94" s="88"/>
      <c r="K94" s="88"/>
      <c r="L94" s="88"/>
    </row>
    <row r="95" spans="5:13" s="103" customFormat="1">
      <c r="E95" s="97"/>
      <c r="F95" s="104"/>
      <c r="G95" s="88"/>
      <c r="H95" s="88"/>
      <c r="I95" s="51"/>
      <c r="J95" s="88"/>
      <c r="K95" s="88"/>
      <c r="L95" s="88"/>
    </row>
    <row r="96" spans="5:13" s="103" customFormat="1">
      <c r="E96" s="97"/>
      <c r="F96" s="104"/>
      <c r="G96" s="88"/>
      <c r="H96" s="88"/>
      <c r="I96" s="51"/>
      <c r="J96" s="88"/>
      <c r="K96" s="88"/>
      <c r="L96" s="88"/>
    </row>
    <row r="97" spans="5:12" s="103" customFormat="1">
      <c r="E97" s="97"/>
      <c r="F97" s="104"/>
      <c r="G97" s="88"/>
      <c r="H97" s="88"/>
      <c r="I97" s="51"/>
      <c r="J97" s="88"/>
      <c r="K97" s="88"/>
      <c r="L97" s="88"/>
    </row>
    <row r="98" spans="5:12" s="103" customFormat="1">
      <c r="E98" s="97"/>
      <c r="F98" s="104"/>
      <c r="G98" s="88"/>
      <c r="H98" s="88"/>
      <c r="I98" s="51"/>
      <c r="J98" s="88"/>
      <c r="K98" s="88"/>
      <c r="L98" s="88"/>
    </row>
    <row r="99" spans="5:12" s="103" customFormat="1">
      <c r="E99" s="97"/>
      <c r="F99" s="104"/>
      <c r="G99" s="88"/>
      <c r="H99" s="88"/>
      <c r="I99" s="51"/>
      <c r="J99" s="88"/>
      <c r="K99" s="88"/>
      <c r="L99" s="88"/>
    </row>
    <row r="100" spans="5:12" s="103" customFormat="1">
      <c r="E100" s="97"/>
      <c r="F100" s="104"/>
      <c r="G100" s="88"/>
      <c r="H100" s="88"/>
      <c r="I100" s="51"/>
      <c r="J100" s="88"/>
      <c r="K100" s="88"/>
      <c r="L100" s="88"/>
    </row>
    <row r="101" spans="5:12" s="103" customFormat="1">
      <c r="E101" s="97"/>
      <c r="F101" s="104"/>
      <c r="G101" s="88"/>
      <c r="H101" s="88"/>
      <c r="I101" s="51"/>
      <c r="J101" s="88"/>
      <c r="K101" s="88"/>
      <c r="L101" s="88"/>
    </row>
    <row r="102" spans="5:12" s="103" customFormat="1">
      <c r="E102" s="97"/>
      <c r="F102" s="104"/>
      <c r="G102" s="88"/>
      <c r="H102" s="88"/>
      <c r="I102" s="51"/>
      <c r="J102" s="88"/>
      <c r="K102" s="88"/>
      <c r="L102" s="88"/>
    </row>
    <row r="103" spans="5:12" s="103" customFormat="1">
      <c r="E103" s="97"/>
      <c r="F103" s="104"/>
      <c r="G103" s="88"/>
      <c r="H103" s="88"/>
      <c r="I103" s="51"/>
      <c r="J103" s="88"/>
      <c r="K103" s="88"/>
      <c r="L103" s="88"/>
    </row>
    <row r="104" spans="5:12" s="103" customFormat="1">
      <c r="E104" s="97"/>
      <c r="F104" s="104"/>
      <c r="G104" s="88"/>
      <c r="H104" s="88"/>
      <c r="I104" s="51"/>
      <c r="J104" s="88"/>
      <c r="K104" s="88"/>
      <c r="L104" s="88"/>
    </row>
    <row r="105" spans="5:12" s="103" customFormat="1">
      <c r="E105" s="97"/>
      <c r="F105" s="104"/>
      <c r="G105" s="88"/>
      <c r="H105" s="88"/>
      <c r="I105" s="51"/>
      <c r="J105" s="88"/>
      <c r="K105" s="88"/>
      <c r="L105" s="88"/>
    </row>
    <row r="106" spans="5:12" s="103" customFormat="1">
      <c r="E106" s="97"/>
      <c r="F106" s="104"/>
      <c r="G106" s="88"/>
      <c r="H106" s="88"/>
      <c r="I106" s="51"/>
      <c r="J106" s="88"/>
      <c r="K106" s="88"/>
      <c r="L106" s="88"/>
    </row>
    <row r="107" spans="5:12" s="103" customFormat="1">
      <c r="E107" s="97"/>
      <c r="F107" s="104"/>
      <c r="G107" s="88"/>
      <c r="H107" s="88"/>
      <c r="I107" s="51"/>
      <c r="J107" s="88"/>
      <c r="K107" s="88"/>
      <c r="L107" s="88"/>
    </row>
    <row r="108" spans="5:12" s="103" customFormat="1">
      <c r="E108" s="97"/>
      <c r="F108" s="104"/>
      <c r="G108" s="88"/>
      <c r="H108" s="88"/>
      <c r="I108" s="51"/>
      <c r="J108" s="88"/>
      <c r="K108" s="88"/>
      <c r="L108" s="88"/>
    </row>
    <row r="109" spans="5:12" s="103" customFormat="1">
      <c r="E109" s="97"/>
      <c r="F109" s="104"/>
      <c r="G109" s="88"/>
      <c r="H109" s="88"/>
      <c r="I109" s="51"/>
      <c r="J109" s="88"/>
      <c r="K109" s="88"/>
      <c r="L109" s="88"/>
    </row>
    <row r="110" spans="5:12" s="103" customFormat="1">
      <c r="E110" s="97"/>
      <c r="F110" s="104"/>
      <c r="G110" s="88"/>
      <c r="H110" s="88"/>
      <c r="I110" s="51"/>
      <c r="J110" s="88"/>
      <c r="K110" s="88"/>
      <c r="L110" s="88"/>
    </row>
    <row r="111" spans="5:12" s="103" customFormat="1">
      <c r="E111" s="97"/>
      <c r="F111" s="104"/>
      <c r="G111" s="88"/>
      <c r="H111" s="88"/>
      <c r="I111" s="51"/>
      <c r="J111" s="88"/>
      <c r="K111" s="88"/>
      <c r="L111" s="88"/>
    </row>
    <row r="112" spans="5:12" s="103" customFormat="1">
      <c r="E112" s="97"/>
      <c r="F112" s="104"/>
      <c r="G112" s="88"/>
      <c r="H112" s="88"/>
      <c r="I112" s="51"/>
      <c r="J112" s="88"/>
      <c r="K112" s="88"/>
      <c r="L112" s="88"/>
    </row>
    <row r="113" spans="1:17" s="103" customFormat="1">
      <c r="E113" s="97"/>
      <c r="F113" s="104"/>
      <c r="G113" s="88"/>
      <c r="H113" s="88"/>
      <c r="I113" s="51"/>
      <c r="J113" s="88"/>
      <c r="K113" s="88"/>
      <c r="L113" s="88"/>
    </row>
    <row r="114" spans="1:17" s="103" customFormat="1">
      <c r="E114" s="97"/>
      <c r="F114" s="104"/>
      <c r="G114" s="88"/>
      <c r="H114" s="88"/>
      <c r="I114" s="51"/>
      <c r="J114" s="88"/>
      <c r="K114" s="88"/>
      <c r="L114" s="88"/>
    </row>
    <row r="115" spans="1:17" s="103" customFormat="1">
      <c r="E115" s="97"/>
      <c r="F115" s="104"/>
      <c r="G115" s="88"/>
      <c r="H115" s="88"/>
      <c r="I115" s="51"/>
      <c r="J115" s="88"/>
      <c r="K115" s="88"/>
      <c r="L115" s="88"/>
    </row>
    <row r="116" spans="1:17" s="103" customFormat="1">
      <c r="E116" s="97"/>
      <c r="F116" s="104"/>
      <c r="G116" s="88"/>
      <c r="H116" s="88"/>
      <c r="I116" s="51"/>
      <c r="J116" s="88"/>
      <c r="K116" s="88"/>
      <c r="L116" s="88"/>
    </row>
    <row r="117" spans="1:17" s="103" customFormat="1">
      <c r="E117" s="97"/>
      <c r="F117" s="104"/>
      <c r="G117" s="88"/>
      <c r="H117" s="88"/>
      <c r="I117" s="51"/>
      <c r="J117" s="88"/>
      <c r="K117" s="88"/>
      <c r="L117" s="88"/>
    </row>
    <row r="118" spans="1:17" s="103" customFormat="1">
      <c r="E118" s="97"/>
      <c r="F118" s="104"/>
      <c r="G118" s="88"/>
      <c r="H118" s="88"/>
      <c r="I118" s="51"/>
      <c r="J118" s="88"/>
      <c r="K118" s="88"/>
      <c r="L118" s="88"/>
    </row>
    <row r="119" spans="1:17">
      <c r="A119" s="103"/>
      <c r="B119" s="103"/>
      <c r="C119" s="103"/>
      <c r="D119" s="103"/>
      <c r="E119" s="97"/>
      <c r="F119" s="104"/>
      <c r="G119" s="88"/>
      <c r="H119" s="88"/>
      <c r="I119" s="51"/>
      <c r="J119" s="88"/>
      <c r="K119" s="88"/>
      <c r="L119" s="88"/>
      <c r="M119" s="103"/>
      <c r="N119" s="103"/>
      <c r="O119" s="103"/>
      <c r="P119" s="103"/>
      <c r="Q119" s="103"/>
    </row>
    <row r="120" spans="1:17">
      <c r="A120" s="103"/>
      <c r="B120" s="103"/>
      <c r="C120" s="103"/>
      <c r="D120" s="103"/>
      <c r="E120" s="97"/>
      <c r="F120" s="104"/>
      <c r="G120" s="88"/>
      <c r="H120" s="88"/>
      <c r="I120" s="51"/>
      <c r="J120" s="88"/>
      <c r="K120" s="88"/>
      <c r="L120" s="88"/>
      <c r="M120" s="103"/>
      <c r="N120" s="103"/>
      <c r="O120" s="103"/>
      <c r="P120" s="103"/>
      <c r="Q120" s="103"/>
    </row>
    <row r="121" spans="1:17">
      <c r="A121" s="103"/>
      <c r="B121" s="103"/>
      <c r="C121" s="103"/>
      <c r="D121" s="103"/>
      <c r="E121" s="97"/>
      <c r="F121" s="104"/>
      <c r="G121" s="88"/>
      <c r="H121" s="88"/>
      <c r="I121" s="51"/>
      <c r="J121" s="88"/>
      <c r="K121" s="88"/>
      <c r="L121" s="88"/>
      <c r="M121" s="103"/>
      <c r="N121" s="103"/>
      <c r="O121" s="103"/>
      <c r="P121" s="103"/>
      <c r="Q121" s="103"/>
    </row>
    <row r="122" spans="1:17">
      <c r="A122" s="103"/>
      <c r="B122" s="103"/>
      <c r="C122" s="103"/>
      <c r="D122" s="103"/>
      <c r="E122" s="97"/>
      <c r="F122" s="104"/>
      <c r="G122" s="88"/>
      <c r="H122" s="88"/>
      <c r="I122" s="51"/>
      <c r="J122" s="88"/>
      <c r="K122" s="88"/>
      <c r="L122" s="88"/>
      <c r="M122" s="103"/>
      <c r="N122" s="103"/>
      <c r="O122" s="103"/>
      <c r="P122" s="103"/>
      <c r="Q122" s="103"/>
    </row>
    <row r="123" spans="1:17">
      <c r="A123" s="103"/>
      <c r="B123" s="103"/>
      <c r="C123" s="103"/>
      <c r="D123" s="103"/>
      <c r="E123" s="97"/>
      <c r="F123" s="104"/>
      <c r="G123" s="88"/>
      <c r="H123" s="88"/>
      <c r="I123" s="51"/>
      <c r="J123" s="88"/>
      <c r="K123" s="88"/>
      <c r="L123" s="88"/>
      <c r="M123" s="103"/>
      <c r="N123" s="103"/>
      <c r="O123" s="103"/>
      <c r="P123" s="103"/>
      <c r="Q123" s="103"/>
    </row>
    <row r="124" spans="1:17">
      <c r="A124" s="103"/>
      <c r="B124" s="103"/>
      <c r="C124" s="103"/>
      <c r="D124" s="103"/>
      <c r="E124" s="97"/>
      <c r="F124" s="104"/>
      <c r="G124" s="88"/>
      <c r="H124" s="88"/>
      <c r="I124" s="51"/>
      <c r="J124" s="88"/>
      <c r="K124" s="88"/>
      <c r="L124" s="88"/>
      <c r="M124" s="103"/>
    </row>
    <row r="125" spans="1:17">
      <c r="A125" s="103"/>
      <c r="B125" s="103"/>
      <c r="C125" s="103"/>
      <c r="D125" s="103"/>
      <c r="E125" s="97"/>
      <c r="F125" s="104"/>
      <c r="G125" s="88"/>
      <c r="H125" s="88"/>
      <c r="I125" s="51"/>
      <c r="J125" s="88"/>
      <c r="K125" s="88"/>
      <c r="L125" s="88"/>
      <c r="M125" s="103"/>
    </row>
    <row r="126" spans="1:17">
      <c r="A126" s="103"/>
      <c r="B126" s="103"/>
      <c r="C126" s="103"/>
      <c r="D126" s="103"/>
      <c r="E126" s="97"/>
      <c r="F126" s="104"/>
      <c r="G126" s="88"/>
      <c r="H126" s="88"/>
      <c r="I126" s="51"/>
      <c r="J126" s="88"/>
      <c r="K126" s="88"/>
      <c r="L126" s="88"/>
      <c r="M126" s="103"/>
    </row>
    <row r="127" spans="1:17">
      <c r="A127" s="103"/>
      <c r="B127" s="103"/>
      <c r="C127" s="103"/>
      <c r="D127" s="103"/>
      <c r="E127" s="97"/>
      <c r="F127" s="104"/>
      <c r="G127" s="88"/>
      <c r="H127" s="88"/>
      <c r="I127" s="51"/>
      <c r="J127" s="88"/>
      <c r="K127" s="88"/>
      <c r="L127" s="88"/>
      <c r="M127" s="103"/>
    </row>
    <row r="128" spans="1:17">
      <c r="J128" s="88"/>
      <c r="K128" s="88"/>
      <c r="L128" s="88"/>
      <c r="M128" s="103"/>
    </row>
    <row r="129" spans="10:13">
      <c r="J129" s="88"/>
      <c r="K129" s="88"/>
      <c r="L129" s="88"/>
      <c r="M129" s="103"/>
    </row>
    <row r="130" spans="10:13">
      <c r="J130" s="88"/>
      <c r="K130" s="88"/>
      <c r="L130" s="88"/>
      <c r="M130" s="103"/>
    </row>
    <row r="131" spans="10:13">
      <c r="J131" s="88"/>
      <c r="K131" s="88"/>
      <c r="L131" s="88"/>
      <c r="M131" s="103"/>
    </row>
    <row r="132" spans="10:13">
      <c r="J132" s="88"/>
      <c r="K132" s="88"/>
      <c r="L132" s="88"/>
      <c r="M132" s="103"/>
    </row>
    <row r="133" spans="10:13">
      <c r="J133" s="88"/>
      <c r="K133" s="88"/>
      <c r="L133" s="88"/>
      <c r="M133" s="103"/>
    </row>
    <row r="134" spans="10:13">
      <c r="K134" s="88"/>
      <c r="L134" s="88"/>
      <c r="M134" s="103"/>
    </row>
    <row r="135" spans="10:13">
      <c r="K135" s="88"/>
      <c r="L135" s="88"/>
      <c r="M135" s="103"/>
    </row>
    <row r="136" spans="10:13">
      <c r="K136" s="88"/>
      <c r="L136" s="88"/>
      <c r="M136" s="103"/>
    </row>
    <row r="137" spans="10:13">
      <c r="L137" s="88"/>
      <c r="M137" s="103"/>
    </row>
    <row r="138" spans="10:13">
      <c r="L138" s="88"/>
      <c r="M138" s="103"/>
    </row>
    <row r="139" spans="10:13">
      <c r="L139" s="88"/>
    </row>
    <row r="140" spans="10:13">
      <c r="L140" s="88"/>
    </row>
    <row r="141" spans="10:13">
      <c r="L141" s="88"/>
    </row>
  </sheetData>
  <mergeCells count="1">
    <mergeCell ref="L7:M7"/>
  </mergeCells>
  <dataValidations count="1">
    <dataValidation type="list" allowBlank="1" showInputMessage="1" showErrorMessage="1" sqref="B5" xr:uid="{517D9F82-175B-4A34-91DE-79AC5BACFC14}">
      <formula1>$AB$5:$AB$8</formula1>
    </dataValidation>
  </dataValidations>
  <pageMargins left="0.7" right="0.7" top="0.75" bottom="0.75" header="0.3" footer="0.3"/>
  <pageSetup orientation="portrait" horizontalDpi="1200" verticalDpi="12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3FAC4-9E8C-4049-84F8-09DBDF3A90FA}">
  <dimension ref="A1:S146"/>
  <sheetViews>
    <sheetView workbookViewId="0">
      <selection activeCell="I4" sqref="I4"/>
    </sheetView>
  </sheetViews>
  <sheetFormatPr defaultColWidth="7.88671875" defaultRowHeight="10.199999999999999"/>
  <cols>
    <col min="1" max="1" width="17.33203125" style="88" customWidth="1"/>
    <col min="2" max="2" width="10.88671875" style="88" customWidth="1"/>
    <col min="3" max="3" width="7.88671875" style="107" customWidth="1"/>
    <col min="4" max="4" width="7.109375" style="107" bestFit="1" customWidth="1"/>
    <col min="5" max="5" width="4" style="107" bestFit="1" customWidth="1"/>
    <col min="6" max="6" width="6.6640625" style="107" bestFit="1" customWidth="1"/>
    <col min="7" max="7" width="6.88671875" style="103" bestFit="1" customWidth="1"/>
    <col min="8" max="8" width="5.6640625" style="108" bestFit="1" customWidth="1"/>
    <col min="9" max="10" width="6.88671875" style="103" bestFit="1" customWidth="1"/>
    <col min="11" max="11" width="10.33203125" style="97" bestFit="1" customWidth="1"/>
    <col min="12" max="12" width="19.6640625" style="104" bestFit="1" customWidth="1"/>
    <col min="13" max="13" width="10.44140625" style="88" bestFit="1" customWidth="1"/>
    <col min="14" max="14" width="5.6640625" style="88" bestFit="1" customWidth="1"/>
    <col min="15" max="15" width="5.88671875" style="51" bestFit="1" customWidth="1"/>
    <col min="16" max="16" width="5.88671875" style="392" bestFit="1" customWidth="1"/>
    <col min="17" max="17" width="14" style="106" bestFit="1" customWidth="1"/>
    <col min="18" max="18" width="6" style="106" bestFit="1" customWidth="1"/>
    <col min="19" max="19" width="8.6640625" style="106" bestFit="1" customWidth="1"/>
    <col min="20" max="21" width="17.33203125" style="88" bestFit="1" customWidth="1"/>
    <col min="22" max="22" width="9.33203125" style="88" bestFit="1" customWidth="1"/>
    <col min="23" max="27" width="5.33203125" style="88" customWidth="1"/>
    <col min="28" max="28" width="17" style="88" customWidth="1"/>
    <col min="29" max="16384" width="7.88671875" style="88"/>
  </cols>
  <sheetData>
    <row r="1" spans="1:19" s="28" customFormat="1" ht="13.2">
      <c r="A1" s="370" t="s">
        <v>135</v>
      </c>
      <c r="B1" s="371" t="s">
        <v>136</v>
      </c>
      <c r="C1" s="173"/>
      <c r="D1" s="371"/>
      <c r="E1" s="174"/>
      <c r="F1" s="174"/>
      <c r="G1" s="175"/>
      <c r="H1" s="176" t="s">
        <v>193</v>
      </c>
      <c r="I1" s="177" t="s">
        <v>138</v>
      </c>
      <c r="J1" s="178"/>
      <c r="K1" s="371"/>
      <c r="L1" s="371"/>
      <c r="N1" s="29"/>
      <c r="P1" s="372"/>
      <c r="Q1" s="372"/>
      <c r="R1" s="372"/>
      <c r="S1" s="372"/>
    </row>
    <row r="2" spans="1:19" s="28" customFormat="1" ht="13.2">
      <c r="A2" s="373" t="s">
        <v>139</v>
      </c>
      <c r="B2" s="371" t="s">
        <v>7</v>
      </c>
      <c r="C2" s="181"/>
      <c r="D2" s="371"/>
      <c r="E2" s="182"/>
      <c r="F2" s="182"/>
      <c r="G2" s="183"/>
      <c r="H2" s="184" t="s">
        <v>194</v>
      </c>
      <c r="I2" s="374">
        <f>M30</f>
        <v>233.91666666666666</v>
      </c>
      <c r="J2" s="186"/>
      <c r="K2" s="371"/>
      <c r="L2" s="371"/>
      <c r="N2" s="31"/>
      <c r="P2" s="372"/>
      <c r="Q2" s="372"/>
      <c r="R2" s="372"/>
      <c r="S2" s="372"/>
    </row>
    <row r="3" spans="1:19" s="32" customFormat="1" ht="11.25" customHeight="1">
      <c r="A3" s="189" t="s">
        <v>141</v>
      </c>
      <c r="B3" s="262">
        <v>44313</v>
      </c>
      <c r="C3" s="181"/>
      <c r="D3" s="182"/>
      <c r="E3" s="182"/>
      <c r="F3" s="182"/>
      <c r="G3" s="183"/>
      <c r="H3" s="189" t="s">
        <v>195</v>
      </c>
      <c r="I3" s="376">
        <f>M30/100</f>
        <v>2.3391666666666664</v>
      </c>
      <c r="J3" s="186"/>
      <c r="K3" s="371"/>
      <c r="L3" s="371"/>
      <c r="N3" s="33"/>
      <c r="P3" s="375"/>
      <c r="Q3" s="375"/>
      <c r="R3" s="375"/>
      <c r="S3" s="375"/>
    </row>
    <row r="4" spans="1:19" s="28" customFormat="1" ht="13.2">
      <c r="A4" s="189" t="s">
        <v>143</v>
      </c>
      <c r="B4" s="180" t="s">
        <v>144</v>
      </c>
      <c r="C4" s="181"/>
      <c r="D4" s="182"/>
      <c r="E4" s="182"/>
      <c r="F4" s="182"/>
      <c r="G4" s="183"/>
      <c r="H4" s="189" t="s">
        <v>196</v>
      </c>
      <c r="I4" s="376" t="s">
        <v>138</v>
      </c>
      <c r="J4" s="186"/>
      <c r="K4" s="371"/>
      <c r="L4" s="371"/>
      <c r="M4" s="29"/>
      <c r="N4" s="29"/>
      <c r="P4" s="372"/>
      <c r="Q4" s="372"/>
      <c r="R4" s="372"/>
      <c r="S4" s="372"/>
    </row>
    <row r="5" spans="1:19" s="49" customFormat="1" ht="13.2">
      <c r="A5" s="373" t="s">
        <v>146</v>
      </c>
      <c r="B5" s="192" t="s">
        <v>147</v>
      </c>
      <c r="C5" s="181"/>
      <c r="D5" s="182"/>
      <c r="E5" s="182"/>
      <c r="F5" s="182"/>
      <c r="G5" s="183"/>
      <c r="H5" s="189"/>
      <c r="I5" s="377"/>
      <c r="J5" s="186"/>
      <c r="K5" s="371"/>
      <c r="L5" s="371"/>
      <c r="M5" s="47"/>
      <c r="N5" s="47"/>
      <c r="P5" s="378"/>
      <c r="Q5" s="378"/>
      <c r="R5" s="378"/>
      <c r="S5" s="378"/>
    </row>
    <row r="6" spans="1:19" s="47" customFormat="1" ht="13.8" thickBot="1">
      <c r="A6" s="379"/>
      <c r="B6" s="380"/>
      <c r="C6" s="381"/>
      <c r="D6" s="382"/>
      <c r="E6" s="382"/>
      <c r="F6" s="382"/>
      <c r="G6" s="383"/>
      <c r="H6" s="384"/>
      <c r="I6" s="385"/>
      <c r="J6" s="383"/>
      <c r="K6" s="380"/>
      <c r="L6" s="380"/>
      <c r="M6" s="41"/>
      <c r="P6" s="386"/>
      <c r="Q6" s="386"/>
      <c r="R6" s="386"/>
      <c r="S6" s="386"/>
    </row>
    <row r="7" spans="1:19" s="49" customFormat="1" ht="12.75" customHeight="1">
      <c r="A7" s="1066" t="s">
        <v>148</v>
      </c>
      <c r="B7" s="1067"/>
      <c r="C7" s="1068"/>
      <c r="D7" s="1063" t="s">
        <v>149</v>
      </c>
      <c r="E7" s="1064"/>
      <c r="F7" s="1065"/>
      <c r="G7" s="387" t="s">
        <v>150</v>
      </c>
      <c r="H7" s="37"/>
      <c r="I7" s="387" t="s">
        <v>151</v>
      </c>
      <c r="J7" s="387"/>
      <c r="K7" s="39"/>
      <c r="L7" s="1061" t="s">
        <v>152</v>
      </c>
      <c r="M7" s="1062"/>
      <c r="N7" s="47"/>
      <c r="O7" s="47"/>
    </row>
    <row r="8" spans="1:19" s="69" customFormat="1">
      <c r="A8" s="40"/>
      <c r="B8" s="41"/>
      <c r="C8" s="42"/>
      <c r="D8" s="388"/>
      <c r="E8" s="389"/>
      <c r="F8" s="205"/>
      <c r="G8" s="390"/>
      <c r="H8" s="44"/>
      <c r="I8" s="390"/>
      <c r="J8" s="390"/>
      <c r="K8" s="46"/>
      <c r="L8" s="48"/>
      <c r="M8" s="48"/>
      <c r="N8" s="68"/>
    </row>
    <row r="9" spans="1:19" s="74" customFormat="1" ht="13.2" customHeight="1">
      <c r="A9" s="30"/>
      <c r="B9" s="47"/>
      <c r="C9" s="50"/>
      <c r="D9" s="391"/>
      <c r="E9" s="389" t="s">
        <v>153</v>
      </c>
      <c r="F9" s="205"/>
      <c r="G9" s="390"/>
      <c r="H9" s="44"/>
      <c r="I9" s="392"/>
      <c r="J9" s="392"/>
      <c r="K9" s="46"/>
      <c r="L9" s="53"/>
      <c r="M9" s="54"/>
      <c r="N9" s="72"/>
      <c r="O9" s="73"/>
    </row>
    <row r="10" spans="1:19" s="74" customFormat="1">
      <c r="A10" s="55" t="s">
        <v>154</v>
      </c>
      <c r="B10" s="56" t="s">
        <v>155</v>
      </c>
      <c r="C10" s="57" t="s">
        <v>156</v>
      </c>
      <c r="D10" s="52" t="s">
        <v>157</v>
      </c>
      <c r="E10" s="393" t="s">
        <v>158</v>
      </c>
      <c r="F10" s="58" t="s">
        <v>159</v>
      </c>
      <c r="G10" s="45" t="s">
        <v>160</v>
      </c>
      <c r="H10" s="44" t="s">
        <v>161</v>
      </c>
      <c r="I10" s="45" t="s">
        <v>161</v>
      </c>
      <c r="J10" s="45" t="s">
        <v>160</v>
      </c>
      <c r="K10" s="208" t="s">
        <v>162</v>
      </c>
      <c r="L10" s="53" t="s">
        <v>163</v>
      </c>
      <c r="M10" s="53" t="s">
        <v>164</v>
      </c>
      <c r="N10" s="17"/>
    </row>
    <row r="11" spans="1:19" s="74" customFormat="1" ht="12" thickBot="1">
      <c r="A11" s="59" t="s">
        <v>165</v>
      </c>
      <c r="B11" s="60" t="s">
        <v>165</v>
      </c>
      <c r="C11" s="61" t="s">
        <v>166</v>
      </c>
      <c r="D11" s="66" t="s">
        <v>167</v>
      </c>
      <c r="E11" s="394" t="s">
        <v>166</v>
      </c>
      <c r="F11" s="62" t="s">
        <v>166</v>
      </c>
      <c r="G11" s="65" t="s">
        <v>168</v>
      </c>
      <c r="H11" s="64" t="s">
        <v>169</v>
      </c>
      <c r="I11" s="98" t="s">
        <v>39</v>
      </c>
      <c r="J11" s="98" t="s">
        <v>197</v>
      </c>
      <c r="K11" s="209"/>
      <c r="L11" s="210"/>
      <c r="M11" s="67" t="s">
        <v>198</v>
      </c>
      <c r="N11" s="17"/>
    </row>
    <row r="12" spans="1:19" s="74" customFormat="1" ht="12" customHeight="1">
      <c r="A12" s="395"/>
      <c r="B12" s="396"/>
      <c r="C12" s="397"/>
      <c r="D12" s="983"/>
      <c r="E12" s="398"/>
      <c r="F12" s="24"/>
      <c r="G12" s="399"/>
      <c r="H12" s="400"/>
      <c r="I12" s="401"/>
      <c r="J12" s="402"/>
      <c r="K12" s="403"/>
      <c r="L12" s="902" t="s">
        <v>199</v>
      </c>
      <c r="M12" s="71">
        <v>224</v>
      </c>
      <c r="N12" s="18"/>
    </row>
    <row r="13" spans="1:19" s="74" customFormat="1" ht="12" customHeight="1">
      <c r="A13" s="211"/>
      <c r="B13" s="86"/>
      <c r="C13" s="212"/>
      <c r="D13" s="417"/>
      <c r="E13" s="404"/>
      <c r="F13" s="76"/>
      <c r="G13" s="16"/>
      <c r="H13" s="70"/>
      <c r="I13" s="169"/>
      <c r="J13" s="220"/>
      <c r="K13" s="218"/>
      <c r="L13" s="435" t="s">
        <v>200</v>
      </c>
      <c r="M13" s="79">
        <v>226</v>
      </c>
      <c r="N13" s="17"/>
    </row>
    <row r="14" spans="1:19" s="74" customFormat="1" ht="12" customHeight="1">
      <c r="A14" s="211"/>
      <c r="B14" s="86"/>
      <c r="C14" s="212"/>
      <c r="D14" s="417"/>
      <c r="E14" s="404"/>
      <c r="F14" s="76"/>
      <c r="G14" s="16"/>
      <c r="H14" s="70"/>
      <c r="I14" s="169"/>
      <c r="J14" s="220"/>
      <c r="K14" s="218"/>
      <c r="L14" s="435" t="s">
        <v>201</v>
      </c>
      <c r="M14" s="79">
        <v>220</v>
      </c>
      <c r="N14" s="17"/>
    </row>
    <row r="15" spans="1:19" s="74" customFormat="1" ht="12" customHeight="1">
      <c r="A15" s="211"/>
      <c r="B15" s="86"/>
      <c r="C15" s="212"/>
      <c r="D15" s="417"/>
      <c r="E15" s="404"/>
      <c r="F15" s="76"/>
      <c r="G15" s="16"/>
      <c r="H15" s="70"/>
      <c r="I15" s="169"/>
      <c r="J15" s="220"/>
      <c r="K15" s="218"/>
      <c r="L15" s="435" t="s">
        <v>202</v>
      </c>
      <c r="M15" s="80">
        <v>226</v>
      </c>
      <c r="N15" s="17"/>
    </row>
    <row r="16" spans="1:19" s="74" customFormat="1" ht="12" customHeight="1">
      <c r="A16" s="221"/>
      <c r="B16" s="86"/>
      <c r="C16" s="212"/>
      <c r="D16" s="417"/>
      <c r="E16" s="404"/>
      <c r="F16" s="76"/>
      <c r="G16" s="16"/>
      <c r="H16" s="70"/>
      <c r="I16" s="169"/>
      <c r="J16" s="220"/>
      <c r="K16" s="218"/>
      <c r="L16" s="435" t="s">
        <v>203</v>
      </c>
      <c r="M16" s="79">
        <v>251</v>
      </c>
      <c r="N16" s="17"/>
    </row>
    <row r="17" spans="1:19" s="74" customFormat="1" ht="12" customHeight="1">
      <c r="A17" s="221"/>
      <c r="B17" s="86"/>
      <c r="C17" s="212"/>
      <c r="D17" s="417"/>
      <c r="E17" s="404"/>
      <c r="F17" s="76"/>
      <c r="G17" s="16"/>
      <c r="H17" s="70"/>
      <c r="I17" s="169"/>
      <c r="J17" s="220"/>
      <c r="K17" s="218"/>
      <c r="L17" s="435" t="s">
        <v>204</v>
      </c>
      <c r="M17" s="79">
        <v>232</v>
      </c>
      <c r="N17" s="72"/>
    </row>
    <row r="18" spans="1:19" s="74" customFormat="1" ht="12" customHeight="1">
      <c r="A18" s="221"/>
      <c r="B18" s="86"/>
      <c r="C18" s="212"/>
      <c r="D18" s="417"/>
      <c r="E18" s="404"/>
      <c r="F18" s="76"/>
      <c r="G18" s="16"/>
      <c r="H18" s="70"/>
      <c r="I18" s="169"/>
      <c r="J18" s="220"/>
      <c r="K18" s="223"/>
      <c r="L18" s="435" t="s">
        <v>205</v>
      </c>
      <c r="M18" s="79">
        <v>256</v>
      </c>
      <c r="N18" s="72"/>
    </row>
    <row r="19" spans="1:19" s="74" customFormat="1" ht="12" customHeight="1">
      <c r="A19" s="221"/>
      <c r="B19" s="86"/>
      <c r="C19" s="212"/>
      <c r="D19" s="417"/>
      <c r="E19" s="404"/>
      <c r="F19" s="76"/>
      <c r="G19" s="16"/>
      <c r="H19" s="70"/>
      <c r="I19" s="169"/>
      <c r="J19" s="220"/>
      <c r="K19" s="223"/>
      <c r="L19" s="435" t="s">
        <v>206</v>
      </c>
      <c r="M19" s="79">
        <v>248</v>
      </c>
      <c r="N19" s="82"/>
    </row>
    <row r="20" spans="1:19" s="74" customFormat="1" ht="12" customHeight="1">
      <c r="A20" s="221"/>
      <c r="B20" s="86"/>
      <c r="C20" s="212"/>
      <c r="D20" s="417"/>
      <c r="E20" s="404"/>
      <c r="F20" s="76"/>
      <c r="G20" s="16"/>
      <c r="H20" s="70"/>
      <c r="I20" s="169"/>
      <c r="J20" s="220"/>
      <c r="K20" s="218"/>
      <c r="L20" s="21" t="s">
        <v>207</v>
      </c>
      <c r="M20" s="79">
        <v>234</v>
      </c>
      <c r="N20" s="84"/>
    </row>
    <row r="21" spans="1:19" s="85" customFormat="1" ht="12" customHeight="1">
      <c r="A21" s="221"/>
      <c r="B21" s="86"/>
      <c r="C21" s="212"/>
      <c r="D21" s="417"/>
      <c r="E21" s="404"/>
      <c r="F21" s="76"/>
      <c r="G21" s="16"/>
      <c r="H21" s="70"/>
      <c r="I21" s="169"/>
      <c r="J21" s="220"/>
      <c r="K21" s="226"/>
      <c r="L21" s="21" t="s">
        <v>208</v>
      </c>
      <c r="M21" s="81">
        <v>238</v>
      </c>
      <c r="N21" s="84"/>
    </row>
    <row r="22" spans="1:19" s="85" customFormat="1" ht="12" customHeight="1" thickBot="1">
      <c r="A22" s="405"/>
      <c r="B22" s="406"/>
      <c r="C22" s="407"/>
      <c r="D22" s="408"/>
      <c r="E22" s="409"/>
      <c r="F22" s="410"/>
      <c r="G22" s="411"/>
      <c r="H22" s="412"/>
      <c r="I22" s="413"/>
      <c r="J22" s="414"/>
      <c r="K22" s="415"/>
      <c r="L22" s="21" t="s">
        <v>209</v>
      </c>
      <c r="M22" s="83">
        <v>225</v>
      </c>
      <c r="N22" s="87"/>
    </row>
    <row r="23" spans="1:19" s="85" customFormat="1" ht="12" customHeight="1">
      <c r="A23" s="416"/>
      <c r="B23" s="86"/>
      <c r="C23" s="212"/>
      <c r="D23" s="417"/>
      <c r="E23" s="404"/>
      <c r="F23" s="76"/>
      <c r="G23" s="16"/>
      <c r="H23" s="70"/>
      <c r="I23" s="169"/>
      <c r="J23" s="220"/>
      <c r="K23" s="226"/>
      <c r="L23" s="21" t="s">
        <v>210</v>
      </c>
      <c r="M23" s="83">
        <v>227</v>
      </c>
      <c r="N23" s="87"/>
    </row>
    <row r="24" spans="1:19" s="85" customFormat="1" ht="12" customHeight="1">
      <c r="A24" s="221"/>
      <c r="B24" s="86"/>
      <c r="C24" s="212"/>
      <c r="D24" s="417"/>
      <c r="E24" s="404"/>
      <c r="F24" s="76"/>
      <c r="G24" s="16"/>
      <c r="H24" s="70"/>
      <c r="I24" s="169"/>
      <c r="J24" s="220"/>
      <c r="K24" s="226"/>
      <c r="L24" s="21"/>
      <c r="M24" s="83"/>
      <c r="N24" s="87"/>
    </row>
    <row r="25" spans="1:19" s="85" customFormat="1" ht="12" customHeight="1">
      <c r="A25" s="221"/>
      <c r="B25" s="86"/>
      <c r="C25" s="212"/>
      <c r="D25" s="417"/>
      <c r="E25" s="404"/>
      <c r="F25" s="76"/>
      <c r="G25" s="16"/>
      <c r="H25" s="70"/>
      <c r="I25" s="169"/>
      <c r="J25" s="220"/>
      <c r="K25" s="226"/>
      <c r="L25" s="21"/>
      <c r="M25" s="79"/>
      <c r="N25" s="87"/>
    </row>
    <row r="26" spans="1:19" s="85" customFormat="1" ht="12" customHeight="1">
      <c r="A26" s="221"/>
      <c r="B26" s="86"/>
      <c r="C26" s="212"/>
      <c r="D26" s="417"/>
      <c r="E26" s="404"/>
      <c r="F26" s="76"/>
      <c r="G26" s="16"/>
      <c r="H26" s="70"/>
      <c r="I26" s="169"/>
      <c r="J26" s="220"/>
      <c r="K26" s="226"/>
      <c r="L26" s="21"/>
      <c r="M26" s="79"/>
      <c r="N26" s="87"/>
    </row>
    <row r="27" spans="1:19" s="85" customFormat="1" ht="12" customHeight="1">
      <c r="A27" s="221"/>
      <c r="B27" s="86"/>
      <c r="C27" s="212"/>
      <c r="D27" s="417"/>
      <c r="E27" s="404"/>
      <c r="F27" s="76"/>
      <c r="G27" s="16"/>
      <c r="H27" s="70"/>
      <c r="I27" s="169"/>
      <c r="J27" s="220"/>
      <c r="K27" s="226"/>
      <c r="L27" s="21"/>
      <c r="M27" s="79"/>
      <c r="N27" s="87"/>
    </row>
    <row r="28" spans="1:19" ht="12" customHeight="1">
      <c r="A28" s="221"/>
      <c r="B28" s="86"/>
      <c r="C28" s="212"/>
      <c r="D28" s="417"/>
      <c r="E28" s="404"/>
      <c r="F28" s="76"/>
      <c r="G28" s="16"/>
      <c r="H28" s="70"/>
      <c r="I28" s="169"/>
      <c r="J28" s="220"/>
      <c r="K28" s="226"/>
      <c r="L28" s="21"/>
      <c r="M28" s="79"/>
      <c r="N28" s="87"/>
      <c r="O28" s="85"/>
      <c r="P28" s="85"/>
      <c r="Q28" s="88"/>
      <c r="R28" s="88"/>
      <c r="S28" s="88"/>
    </row>
    <row r="29" spans="1:19" ht="12" customHeight="1" thickBot="1">
      <c r="A29" s="221"/>
      <c r="B29" s="86"/>
      <c r="C29" s="212"/>
      <c r="D29" s="417"/>
      <c r="E29" s="404"/>
      <c r="F29" s="76"/>
      <c r="G29" s="16"/>
      <c r="H29" s="70"/>
      <c r="I29" s="169"/>
      <c r="J29" s="220"/>
      <c r="K29" s="226"/>
      <c r="L29" s="21"/>
      <c r="M29" s="79"/>
      <c r="N29" s="89"/>
      <c r="O29" s="88"/>
      <c r="P29" s="88"/>
      <c r="Q29" s="88"/>
      <c r="R29" s="88"/>
      <c r="S29" s="88"/>
    </row>
    <row r="30" spans="1:19">
      <c r="A30" s="221"/>
      <c r="B30" s="86"/>
      <c r="C30" s="212"/>
      <c r="D30" s="417"/>
      <c r="E30" s="404"/>
      <c r="F30" s="76"/>
      <c r="G30" s="16"/>
      <c r="H30" s="70"/>
      <c r="I30" s="169"/>
      <c r="J30" s="220"/>
      <c r="K30" s="226"/>
      <c r="L30" s="227" t="s">
        <v>179</v>
      </c>
      <c r="M30" s="91">
        <f>AVERAGE(M12:M29)</f>
        <v>233.91666666666666</v>
      </c>
      <c r="O30" s="88"/>
      <c r="P30" s="88"/>
      <c r="Q30" s="88"/>
      <c r="R30" s="88"/>
      <c r="S30" s="88"/>
    </row>
    <row r="31" spans="1:19">
      <c r="A31" s="221"/>
      <c r="C31" s="51"/>
      <c r="D31" s="984"/>
      <c r="E31" s="457"/>
      <c r="F31" s="88"/>
      <c r="G31" s="458"/>
      <c r="H31" s="88"/>
      <c r="I31" s="458"/>
      <c r="J31" s="449"/>
      <c r="K31" s="226"/>
      <c r="L31" s="29" t="s">
        <v>180</v>
      </c>
      <c r="M31" s="90">
        <f>STDEV(M12:M29)</f>
        <v>11.843358962522055</v>
      </c>
      <c r="N31" s="51"/>
      <c r="P31" s="88"/>
      <c r="Q31" s="88"/>
      <c r="R31" s="88"/>
      <c r="S31" s="88"/>
    </row>
    <row r="32" spans="1:19">
      <c r="A32" s="228" t="s">
        <v>181</v>
      </c>
      <c r="B32" s="229"/>
      <c r="C32" s="230"/>
      <c r="D32" s="418"/>
      <c r="E32" s="419"/>
      <c r="F32" s="420"/>
      <c r="G32" s="234"/>
      <c r="H32" s="421"/>
      <c r="I32" s="422"/>
      <c r="J32" s="237"/>
      <c r="K32" s="238"/>
      <c r="L32" s="29" t="s">
        <v>182</v>
      </c>
      <c r="M32" s="90">
        <f>M31/SQRT(COUNT(M12:M29))</f>
        <v>3.4188832425607378</v>
      </c>
      <c r="N32" s="92"/>
      <c r="P32" s="51"/>
      <c r="Q32" s="51"/>
      <c r="R32" s="88"/>
      <c r="S32" s="88"/>
    </row>
    <row r="33" spans="1:19">
      <c r="A33" s="239"/>
      <c r="B33" s="240"/>
      <c r="C33" s="241"/>
      <c r="D33" s="423"/>
      <c r="E33" s="424"/>
      <c r="F33" s="425"/>
      <c r="G33" s="426"/>
      <c r="H33" s="246"/>
      <c r="I33" s="427"/>
      <c r="J33" s="428"/>
      <c r="K33" s="249"/>
      <c r="L33" s="29" t="s">
        <v>183</v>
      </c>
      <c r="M33" s="90">
        <f>MAX(M12:M29)</f>
        <v>256</v>
      </c>
      <c r="N33" s="92"/>
      <c r="O33" s="88"/>
      <c r="P33" s="88"/>
      <c r="Q33" s="88"/>
      <c r="R33" s="88"/>
      <c r="S33" s="88"/>
    </row>
    <row r="34" spans="1:19" ht="10.8" thickBot="1">
      <c r="A34" s="250"/>
      <c r="B34" s="251"/>
      <c r="C34" s="252"/>
      <c r="D34" s="429"/>
      <c r="E34" s="430"/>
      <c r="F34" s="431"/>
      <c r="G34" s="432"/>
      <c r="H34" s="257"/>
      <c r="I34" s="433"/>
      <c r="J34" s="434"/>
      <c r="K34" s="260"/>
      <c r="L34" s="261" t="s">
        <v>184</v>
      </c>
      <c r="M34" s="93">
        <f>MIN(M12:M29)</f>
        <v>220</v>
      </c>
      <c r="N34" s="51"/>
      <c r="O34" s="88"/>
      <c r="P34" s="88"/>
      <c r="Q34" s="88"/>
      <c r="R34" s="88"/>
      <c r="S34" s="88"/>
    </row>
    <row r="35" spans="1:19">
      <c r="A35" s="15"/>
      <c r="B35" s="15"/>
      <c r="C35" s="14"/>
      <c r="D35" s="99"/>
      <c r="E35" s="99"/>
      <c r="F35" s="99"/>
      <c r="G35" s="13"/>
      <c r="H35" s="100"/>
      <c r="I35" s="101"/>
      <c r="J35" s="97"/>
      <c r="K35" s="94"/>
      <c r="L35" s="95"/>
      <c r="M35" s="51"/>
      <c r="O35" s="88"/>
      <c r="P35" s="106"/>
    </row>
    <row r="36" spans="1:19">
      <c r="A36" s="51"/>
      <c r="B36" s="51"/>
      <c r="C36" s="102"/>
      <c r="D36" s="102"/>
      <c r="E36" s="102"/>
      <c r="F36" s="102"/>
      <c r="G36" s="101"/>
      <c r="H36" s="100"/>
      <c r="I36" s="101"/>
      <c r="J36" s="97"/>
      <c r="K36" s="96"/>
      <c r="L36" s="95"/>
      <c r="M36" s="51"/>
      <c r="O36" s="88"/>
      <c r="P36" s="106"/>
    </row>
    <row r="37" spans="1:19">
      <c r="A37" s="103"/>
      <c r="B37" s="103"/>
      <c r="C37" s="103"/>
      <c r="D37" s="103"/>
      <c r="E37" s="97"/>
      <c r="F37" s="104"/>
      <c r="G37" s="51"/>
      <c r="H37" s="88"/>
      <c r="I37" s="51"/>
      <c r="J37" s="88"/>
      <c r="K37" s="88"/>
      <c r="L37" s="51"/>
      <c r="M37" s="51"/>
      <c r="O37" s="88"/>
      <c r="P37" s="106"/>
    </row>
    <row r="38" spans="1:19">
      <c r="A38" s="105"/>
      <c r="B38" s="105"/>
      <c r="C38" s="103"/>
      <c r="D38" s="103"/>
      <c r="E38" s="97"/>
      <c r="F38" s="104"/>
      <c r="G38" s="88"/>
      <c r="H38" s="88"/>
      <c r="I38" s="51"/>
      <c r="J38" s="88"/>
      <c r="K38" s="88"/>
      <c r="L38" s="51"/>
      <c r="M38" s="51"/>
      <c r="O38" s="88"/>
      <c r="P38" s="106"/>
    </row>
    <row r="39" spans="1:19">
      <c r="A39" s="45"/>
      <c r="B39" s="45"/>
      <c r="C39" s="103"/>
      <c r="D39" s="103"/>
      <c r="E39" s="97"/>
      <c r="F39" s="104"/>
      <c r="G39" s="88"/>
      <c r="H39" s="88"/>
      <c r="I39" s="51"/>
      <c r="J39" s="88"/>
      <c r="K39" s="88"/>
      <c r="L39" s="51"/>
      <c r="M39" s="51"/>
      <c r="O39" s="88"/>
      <c r="P39" s="106"/>
    </row>
    <row r="40" spans="1:19">
      <c r="A40" s="103"/>
      <c r="B40" s="103"/>
      <c r="C40" s="103"/>
      <c r="D40" s="103"/>
      <c r="E40" s="97"/>
      <c r="F40" s="104"/>
      <c r="G40" s="88"/>
      <c r="H40" s="88"/>
      <c r="I40" s="51"/>
      <c r="J40" s="88"/>
      <c r="K40" s="88"/>
      <c r="L40" s="51"/>
      <c r="M40" s="51"/>
      <c r="O40" s="88"/>
      <c r="P40" s="106"/>
    </row>
    <row r="41" spans="1:19">
      <c r="A41" s="103"/>
      <c r="B41" s="103"/>
      <c r="C41" s="103"/>
      <c r="D41" s="103"/>
      <c r="E41" s="97"/>
      <c r="F41" s="104"/>
      <c r="G41" s="88"/>
      <c r="H41" s="88"/>
      <c r="I41" s="51"/>
      <c r="J41" s="101"/>
      <c r="K41" s="88"/>
      <c r="L41" s="51"/>
      <c r="M41" s="51"/>
      <c r="O41" s="88"/>
      <c r="P41" s="106"/>
    </row>
    <row r="42" spans="1:19">
      <c r="A42" s="103"/>
      <c r="B42" s="103"/>
      <c r="C42" s="103"/>
      <c r="D42" s="103"/>
      <c r="E42" s="97"/>
      <c r="F42" s="104"/>
      <c r="G42" s="88"/>
      <c r="H42" s="88"/>
      <c r="I42" s="51"/>
      <c r="J42" s="101"/>
      <c r="K42" s="88"/>
      <c r="L42" s="51"/>
      <c r="M42" s="51"/>
      <c r="O42" s="88"/>
      <c r="P42" s="106"/>
    </row>
    <row r="43" spans="1:19">
      <c r="A43" s="103"/>
      <c r="B43" s="103"/>
      <c r="C43" s="103"/>
      <c r="D43" s="103"/>
      <c r="E43" s="97"/>
      <c r="F43" s="104"/>
      <c r="G43" s="88"/>
      <c r="H43" s="88"/>
      <c r="I43" s="51"/>
      <c r="J43" s="88"/>
      <c r="K43" s="88"/>
      <c r="L43" s="51"/>
      <c r="M43" s="51"/>
      <c r="O43" s="88"/>
      <c r="P43" s="106"/>
    </row>
    <row r="44" spans="1:19">
      <c r="A44" s="103"/>
      <c r="B44" s="103"/>
      <c r="C44" s="103"/>
      <c r="D44" s="103"/>
      <c r="E44" s="97"/>
      <c r="F44" s="104"/>
      <c r="G44" s="88"/>
      <c r="H44" s="88"/>
      <c r="I44" s="51"/>
      <c r="J44" s="88"/>
      <c r="K44" s="88"/>
      <c r="L44" s="51"/>
      <c r="M44" s="51"/>
      <c r="O44" s="88"/>
      <c r="P44" s="106"/>
    </row>
    <row r="45" spans="1:19">
      <c r="A45" s="103"/>
      <c r="B45" s="103"/>
      <c r="C45" s="103"/>
      <c r="D45" s="103"/>
      <c r="E45" s="97"/>
      <c r="F45" s="104"/>
      <c r="G45" s="88"/>
      <c r="H45" s="88"/>
      <c r="I45" s="51"/>
      <c r="J45" s="88"/>
      <c r="K45" s="88"/>
      <c r="L45" s="51"/>
      <c r="M45" s="51"/>
      <c r="O45" s="88"/>
      <c r="P45" s="106"/>
    </row>
    <row r="46" spans="1:19">
      <c r="A46" s="103"/>
      <c r="B46" s="103"/>
      <c r="C46" s="103"/>
      <c r="D46" s="103"/>
      <c r="E46" s="97"/>
      <c r="F46" s="104"/>
      <c r="G46" s="88"/>
      <c r="H46" s="88"/>
      <c r="I46" s="51"/>
      <c r="J46" s="88"/>
      <c r="K46" s="88"/>
      <c r="L46" s="51"/>
      <c r="M46" s="51"/>
      <c r="O46" s="88"/>
      <c r="P46" s="106"/>
    </row>
    <row r="47" spans="1:19">
      <c r="A47" s="103"/>
      <c r="B47" s="103"/>
      <c r="C47" s="103"/>
      <c r="D47" s="103"/>
      <c r="E47" s="97"/>
      <c r="F47" s="104"/>
      <c r="G47" s="88"/>
      <c r="H47" s="88"/>
      <c r="I47" s="51"/>
      <c r="J47" s="88"/>
      <c r="K47" s="88"/>
      <c r="L47" s="51"/>
      <c r="M47" s="51"/>
      <c r="O47" s="88"/>
      <c r="P47" s="106"/>
    </row>
    <row r="48" spans="1:19">
      <c r="A48" s="103"/>
      <c r="B48" s="103"/>
      <c r="C48" s="103"/>
      <c r="D48" s="103"/>
      <c r="E48" s="97"/>
      <c r="F48" s="104"/>
      <c r="G48" s="88"/>
      <c r="H48" s="88"/>
      <c r="I48" s="51"/>
      <c r="J48" s="88"/>
      <c r="K48" s="88"/>
      <c r="L48" s="51"/>
      <c r="O48" s="88"/>
      <c r="P48" s="106"/>
    </row>
    <row r="49" spans="1:16">
      <c r="A49" s="103"/>
      <c r="B49" s="103"/>
      <c r="C49" s="103"/>
      <c r="D49" s="103"/>
      <c r="E49" s="97"/>
      <c r="F49" s="104"/>
      <c r="G49" s="88"/>
      <c r="H49" s="88"/>
      <c r="I49" s="51"/>
      <c r="J49" s="88"/>
      <c r="K49" s="88"/>
      <c r="L49" s="51"/>
      <c r="O49" s="88"/>
      <c r="P49" s="106"/>
    </row>
    <row r="50" spans="1:16">
      <c r="A50" s="103"/>
      <c r="B50" s="103"/>
      <c r="C50" s="103"/>
      <c r="D50" s="103"/>
      <c r="E50" s="97"/>
      <c r="F50" s="104"/>
      <c r="G50" s="88"/>
      <c r="H50" s="88"/>
      <c r="I50" s="51"/>
      <c r="J50" s="88"/>
      <c r="K50" s="88"/>
      <c r="L50" s="88"/>
      <c r="O50" s="88"/>
      <c r="P50" s="106"/>
    </row>
    <row r="51" spans="1:16">
      <c r="A51" s="103"/>
      <c r="B51" s="103"/>
      <c r="C51" s="103"/>
      <c r="D51" s="103"/>
      <c r="E51" s="97"/>
      <c r="F51" s="104"/>
      <c r="G51" s="88"/>
      <c r="H51" s="88"/>
      <c r="I51" s="51"/>
      <c r="J51" s="88"/>
      <c r="K51" s="88"/>
      <c r="L51" s="88"/>
      <c r="O51" s="88"/>
      <c r="P51" s="106"/>
    </row>
    <row r="52" spans="1:16">
      <c r="A52" s="103"/>
      <c r="B52" s="103"/>
      <c r="C52" s="103"/>
      <c r="D52" s="103"/>
      <c r="E52" s="97"/>
      <c r="F52" s="104"/>
      <c r="G52" s="88"/>
      <c r="H52" s="88"/>
      <c r="I52" s="51"/>
      <c r="J52" s="88"/>
      <c r="K52" s="88"/>
      <c r="L52" s="88"/>
      <c r="O52" s="88"/>
      <c r="P52" s="106"/>
    </row>
    <row r="53" spans="1:16">
      <c r="A53" s="103"/>
      <c r="B53" s="103"/>
      <c r="C53" s="103"/>
      <c r="D53" s="103"/>
      <c r="E53" s="97"/>
      <c r="F53" s="104"/>
      <c r="G53" s="88"/>
      <c r="H53" s="88"/>
      <c r="I53" s="51"/>
      <c r="J53" s="88"/>
      <c r="K53" s="88"/>
      <c r="L53" s="88"/>
      <c r="O53" s="88"/>
      <c r="P53" s="106"/>
    </row>
    <row r="54" spans="1:16">
      <c r="A54" s="103"/>
      <c r="B54" s="103"/>
      <c r="C54" s="103"/>
      <c r="D54" s="103"/>
      <c r="E54" s="97"/>
      <c r="F54" s="104"/>
      <c r="G54" s="88"/>
      <c r="H54" s="88"/>
      <c r="I54" s="51"/>
      <c r="J54" s="88"/>
      <c r="K54" s="88"/>
      <c r="L54" s="88"/>
      <c r="O54" s="88"/>
      <c r="P54" s="106"/>
    </row>
    <row r="55" spans="1:16">
      <c r="A55" s="103"/>
      <c r="B55" s="103"/>
      <c r="C55" s="103"/>
      <c r="D55" s="103"/>
      <c r="E55" s="97"/>
      <c r="F55" s="104"/>
      <c r="G55" s="88"/>
      <c r="H55" s="88"/>
      <c r="I55" s="51"/>
      <c r="J55" s="88"/>
      <c r="K55" s="88"/>
      <c r="L55" s="88"/>
      <c r="O55" s="88"/>
      <c r="P55" s="106"/>
    </row>
    <row r="56" spans="1:16">
      <c r="A56" s="103"/>
      <c r="B56" s="103"/>
      <c r="C56" s="103"/>
      <c r="D56" s="103"/>
      <c r="E56" s="97"/>
      <c r="F56" s="104"/>
      <c r="G56" s="88"/>
      <c r="H56" s="88"/>
      <c r="I56" s="51"/>
      <c r="J56" s="88"/>
      <c r="K56" s="88"/>
      <c r="L56" s="88"/>
      <c r="O56" s="88"/>
      <c r="P56" s="106"/>
    </row>
    <row r="57" spans="1:16">
      <c r="A57" s="103"/>
      <c r="B57" s="103"/>
      <c r="C57" s="103"/>
      <c r="D57" s="103"/>
      <c r="E57" s="97"/>
      <c r="F57" s="104"/>
      <c r="G57" s="88"/>
      <c r="H57" s="88"/>
      <c r="I57" s="51"/>
      <c r="J57" s="88"/>
      <c r="K57" s="88"/>
      <c r="L57" s="88"/>
      <c r="O57" s="88"/>
      <c r="P57" s="106"/>
    </row>
    <row r="58" spans="1:16">
      <c r="A58" s="103"/>
      <c r="B58" s="103"/>
      <c r="C58" s="103"/>
      <c r="D58" s="103"/>
      <c r="E58" s="97"/>
      <c r="F58" s="104"/>
      <c r="G58" s="88"/>
      <c r="H58" s="88"/>
      <c r="I58" s="51"/>
      <c r="J58" s="88"/>
      <c r="K58" s="88"/>
      <c r="L58" s="88"/>
      <c r="O58" s="88"/>
      <c r="P58" s="106"/>
    </row>
    <row r="59" spans="1:16">
      <c r="A59" s="103"/>
      <c r="B59" s="103"/>
      <c r="C59" s="103"/>
      <c r="D59" s="103"/>
      <c r="E59" s="97"/>
      <c r="F59" s="104"/>
      <c r="G59" s="88"/>
      <c r="H59" s="88"/>
      <c r="I59" s="51"/>
      <c r="J59" s="88"/>
      <c r="K59" s="88"/>
      <c r="L59" s="88"/>
      <c r="O59" s="88"/>
      <c r="P59" s="106"/>
    </row>
    <row r="60" spans="1:16">
      <c r="A60" s="103"/>
      <c r="B60" s="103"/>
      <c r="C60" s="103"/>
      <c r="D60" s="103"/>
      <c r="E60" s="97"/>
      <c r="F60" s="104"/>
      <c r="G60" s="88"/>
      <c r="H60" s="88"/>
      <c r="I60" s="51"/>
      <c r="J60" s="88"/>
      <c r="K60" s="88"/>
      <c r="L60" s="88"/>
      <c r="O60" s="88"/>
      <c r="P60" s="106"/>
    </row>
    <row r="61" spans="1:16">
      <c r="A61" s="103"/>
      <c r="B61" s="103"/>
      <c r="C61" s="103"/>
      <c r="D61" s="103"/>
      <c r="E61" s="97"/>
      <c r="F61" s="104"/>
      <c r="G61" s="106"/>
      <c r="H61" s="88"/>
      <c r="I61" s="51"/>
      <c r="J61" s="88"/>
      <c r="K61" s="88"/>
      <c r="L61" s="88"/>
      <c r="O61" s="88"/>
      <c r="P61" s="106"/>
    </row>
    <row r="62" spans="1:16">
      <c r="A62" s="103"/>
      <c r="B62" s="103"/>
      <c r="C62" s="103"/>
      <c r="D62" s="103"/>
      <c r="E62" s="97"/>
      <c r="F62" s="104"/>
      <c r="G62" s="106"/>
      <c r="H62" s="88"/>
      <c r="I62" s="51"/>
      <c r="J62" s="88"/>
      <c r="K62" s="88"/>
      <c r="L62" s="88"/>
      <c r="O62" s="88"/>
      <c r="P62" s="106"/>
    </row>
    <row r="63" spans="1:16">
      <c r="A63" s="103"/>
      <c r="B63" s="103"/>
      <c r="C63" s="103"/>
      <c r="D63" s="103"/>
      <c r="E63" s="97"/>
      <c r="F63" s="104"/>
      <c r="G63" s="106"/>
      <c r="H63" s="88"/>
      <c r="I63" s="51"/>
      <c r="J63" s="88"/>
      <c r="K63" s="88"/>
      <c r="L63" s="88"/>
      <c r="O63" s="88"/>
      <c r="P63" s="106"/>
    </row>
    <row r="64" spans="1:16">
      <c r="A64" s="103"/>
      <c r="B64" s="103"/>
      <c r="C64" s="103"/>
      <c r="D64" s="103"/>
      <c r="E64" s="97"/>
      <c r="F64" s="104"/>
      <c r="G64" s="106"/>
      <c r="H64" s="88"/>
      <c r="I64" s="51"/>
      <c r="J64" s="88"/>
      <c r="K64" s="88"/>
      <c r="L64" s="88"/>
      <c r="O64" s="88"/>
      <c r="P64" s="106"/>
    </row>
    <row r="65" spans="1:19">
      <c r="A65" s="103"/>
      <c r="B65" s="103"/>
      <c r="C65" s="103"/>
      <c r="D65" s="103"/>
      <c r="E65" s="97"/>
      <c r="F65" s="104"/>
      <c r="G65" s="88"/>
      <c r="H65" s="88"/>
      <c r="I65" s="51"/>
      <c r="J65" s="88"/>
      <c r="K65" s="88"/>
      <c r="L65" s="88"/>
      <c r="O65" s="88"/>
      <c r="P65" s="106"/>
    </row>
    <row r="66" spans="1:19">
      <c r="A66" s="103"/>
      <c r="B66" s="103"/>
      <c r="C66" s="103"/>
      <c r="D66" s="103"/>
      <c r="E66" s="97"/>
      <c r="F66" s="104"/>
      <c r="G66" s="88"/>
      <c r="H66" s="88"/>
      <c r="I66" s="51"/>
      <c r="J66" s="88"/>
      <c r="K66" s="88"/>
      <c r="L66" s="88"/>
      <c r="O66" s="88"/>
      <c r="P66" s="106"/>
    </row>
    <row r="67" spans="1:19" s="103" customFormat="1">
      <c r="E67" s="97"/>
      <c r="F67" s="104"/>
      <c r="G67" s="88"/>
      <c r="H67" s="88"/>
      <c r="I67" s="51"/>
      <c r="J67" s="88"/>
      <c r="K67" s="88"/>
      <c r="L67" s="88"/>
      <c r="M67" s="88"/>
      <c r="N67" s="88"/>
      <c r="O67" s="88"/>
      <c r="P67" s="106"/>
      <c r="Q67" s="106"/>
      <c r="R67" s="108"/>
      <c r="S67" s="108"/>
    </row>
    <row r="68" spans="1:19" s="103" customFormat="1">
      <c r="E68" s="97"/>
      <c r="F68" s="104"/>
      <c r="G68" s="88"/>
      <c r="H68" s="88"/>
      <c r="I68" s="51"/>
      <c r="J68" s="88"/>
      <c r="K68" s="88"/>
      <c r="L68" s="88"/>
      <c r="M68" s="88"/>
      <c r="N68" s="88"/>
      <c r="O68" s="88"/>
      <c r="P68" s="106"/>
      <c r="Q68" s="106"/>
      <c r="R68" s="108"/>
      <c r="S68" s="108"/>
    </row>
    <row r="69" spans="1:19" s="103" customFormat="1">
      <c r="E69" s="97"/>
      <c r="F69" s="104"/>
      <c r="G69" s="88"/>
      <c r="H69" s="88"/>
      <c r="I69" s="51"/>
      <c r="J69" s="88"/>
      <c r="K69" s="88"/>
      <c r="L69" s="88"/>
      <c r="M69" s="88"/>
      <c r="N69" s="88"/>
      <c r="O69" s="88"/>
      <c r="P69" s="106"/>
      <c r="Q69" s="106"/>
      <c r="R69" s="108"/>
      <c r="S69" s="108"/>
    </row>
    <row r="70" spans="1:19" s="103" customFormat="1">
      <c r="E70" s="97"/>
      <c r="F70" s="104"/>
      <c r="G70" s="88"/>
      <c r="H70" s="88"/>
      <c r="I70" s="51"/>
      <c r="J70" s="88"/>
      <c r="K70" s="88"/>
      <c r="L70" s="88"/>
      <c r="M70" s="88"/>
      <c r="N70" s="88"/>
      <c r="O70" s="88"/>
      <c r="P70" s="106"/>
      <c r="Q70" s="106"/>
      <c r="R70" s="108"/>
      <c r="S70" s="108"/>
    </row>
    <row r="71" spans="1:19" s="103" customFormat="1">
      <c r="E71" s="97"/>
      <c r="F71" s="104"/>
      <c r="G71" s="88"/>
      <c r="H71" s="88"/>
      <c r="I71" s="51"/>
      <c r="J71" s="88"/>
      <c r="K71" s="88"/>
      <c r="L71" s="88"/>
      <c r="M71" s="88"/>
      <c r="N71" s="88"/>
      <c r="O71" s="88"/>
      <c r="P71" s="106"/>
      <c r="Q71" s="106"/>
      <c r="R71" s="108"/>
      <c r="S71" s="108"/>
    </row>
    <row r="72" spans="1:19" s="103" customFormat="1">
      <c r="E72" s="97"/>
      <c r="F72" s="104"/>
      <c r="G72" s="88"/>
      <c r="H72" s="88"/>
      <c r="I72" s="51"/>
      <c r="J72" s="88"/>
      <c r="K72" s="88"/>
      <c r="L72" s="88"/>
      <c r="M72" s="88"/>
      <c r="P72" s="108"/>
      <c r="Q72" s="108"/>
      <c r="R72" s="108"/>
      <c r="S72" s="108"/>
    </row>
    <row r="73" spans="1:19" s="103" customFormat="1">
      <c r="E73" s="97"/>
      <c r="F73" s="104"/>
      <c r="G73" s="88"/>
      <c r="H73" s="88"/>
      <c r="I73" s="51"/>
      <c r="J73" s="88"/>
      <c r="K73" s="88"/>
      <c r="L73" s="88"/>
      <c r="M73" s="88"/>
      <c r="P73" s="108"/>
      <c r="Q73" s="108"/>
      <c r="R73" s="108"/>
      <c r="S73" s="108"/>
    </row>
    <row r="74" spans="1:19" s="103" customFormat="1">
      <c r="E74" s="97"/>
      <c r="F74" s="104"/>
      <c r="G74" s="88"/>
      <c r="H74" s="88"/>
      <c r="I74" s="51"/>
      <c r="J74" s="88"/>
      <c r="K74" s="88"/>
      <c r="L74" s="88"/>
      <c r="M74" s="88"/>
      <c r="P74" s="108"/>
      <c r="Q74" s="108"/>
      <c r="R74" s="108"/>
      <c r="S74" s="108"/>
    </row>
    <row r="75" spans="1:19" s="103" customFormat="1">
      <c r="E75" s="97"/>
      <c r="F75" s="104"/>
      <c r="G75" s="88"/>
      <c r="H75" s="88"/>
      <c r="I75" s="51"/>
      <c r="J75" s="88"/>
      <c r="K75" s="88"/>
      <c r="L75" s="88"/>
      <c r="M75" s="88"/>
      <c r="P75" s="108"/>
      <c r="Q75" s="108"/>
      <c r="R75" s="108"/>
      <c r="S75" s="108"/>
    </row>
    <row r="76" spans="1:19" s="103" customFormat="1">
      <c r="E76" s="97"/>
      <c r="F76" s="104"/>
      <c r="G76" s="88"/>
      <c r="H76" s="88"/>
      <c r="I76" s="51"/>
      <c r="J76" s="88"/>
      <c r="K76" s="88"/>
      <c r="L76" s="88"/>
      <c r="M76" s="88"/>
      <c r="P76" s="108"/>
      <c r="Q76" s="108"/>
      <c r="R76" s="108"/>
      <c r="S76" s="108"/>
    </row>
    <row r="77" spans="1:19" s="103" customFormat="1">
      <c r="E77" s="97"/>
      <c r="F77" s="104"/>
      <c r="G77" s="88"/>
      <c r="H77" s="88"/>
      <c r="I77" s="51"/>
      <c r="J77" s="88"/>
      <c r="K77" s="88"/>
      <c r="L77" s="88"/>
      <c r="M77" s="88"/>
      <c r="P77" s="108"/>
      <c r="Q77" s="108"/>
      <c r="R77" s="108"/>
      <c r="S77" s="108"/>
    </row>
    <row r="78" spans="1:19" s="103" customFormat="1">
      <c r="E78" s="97"/>
      <c r="F78" s="104"/>
      <c r="G78" s="88"/>
      <c r="H78" s="88"/>
      <c r="I78" s="51"/>
      <c r="J78" s="88"/>
      <c r="K78" s="88"/>
      <c r="L78" s="88"/>
      <c r="M78" s="88"/>
      <c r="P78" s="108"/>
      <c r="Q78" s="108"/>
      <c r="R78" s="108"/>
      <c r="S78" s="108"/>
    </row>
    <row r="79" spans="1:19" s="103" customFormat="1">
      <c r="E79" s="97"/>
      <c r="F79" s="104"/>
      <c r="G79" s="88"/>
      <c r="H79" s="88"/>
      <c r="I79" s="51"/>
      <c r="J79" s="88"/>
      <c r="K79" s="88"/>
      <c r="L79" s="88"/>
      <c r="M79" s="88"/>
      <c r="P79" s="108"/>
      <c r="Q79" s="108"/>
      <c r="R79" s="108"/>
      <c r="S79" s="108"/>
    </row>
    <row r="80" spans="1:19" s="103" customFormat="1">
      <c r="E80" s="97"/>
      <c r="F80" s="104"/>
      <c r="G80" s="88"/>
      <c r="H80" s="88"/>
      <c r="I80" s="51"/>
      <c r="J80" s="88"/>
      <c r="K80" s="88"/>
      <c r="L80" s="88"/>
      <c r="M80" s="88"/>
      <c r="P80" s="108"/>
      <c r="Q80" s="108"/>
      <c r="R80" s="108"/>
      <c r="S80" s="108"/>
    </row>
    <row r="81" spans="5:19" s="103" customFormat="1">
      <c r="E81" s="97"/>
      <c r="F81" s="104"/>
      <c r="G81" s="88"/>
      <c r="H81" s="88"/>
      <c r="I81" s="51"/>
      <c r="J81" s="88"/>
      <c r="K81" s="88"/>
      <c r="L81" s="88"/>
      <c r="M81" s="88"/>
      <c r="P81" s="108"/>
      <c r="Q81" s="108"/>
      <c r="R81" s="108"/>
      <c r="S81" s="108"/>
    </row>
    <row r="82" spans="5:19" s="103" customFormat="1">
      <c r="E82" s="97"/>
      <c r="F82" s="104"/>
      <c r="G82" s="88"/>
      <c r="H82" s="88"/>
      <c r="I82" s="51"/>
      <c r="J82" s="88"/>
      <c r="K82" s="88"/>
      <c r="L82" s="88"/>
      <c r="M82" s="88"/>
      <c r="P82" s="108"/>
      <c r="Q82" s="108"/>
      <c r="R82" s="108"/>
      <c r="S82" s="108"/>
    </row>
    <row r="83" spans="5:19" s="103" customFormat="1">
      <c r="E83" s="97"/>
      <c r="F83" s="104"/>
      <c r="G83" s="88"/>
      <c r="H83" s="88"/>
      <c r="I83" s="51"/>
      <c r="J83" s="88"/>
      <c r="K83" s="88"/>
      <c r="L83" s="88"/>
      <c r="M83" s="88"/>
      <c r="P83" s="108"/>
      <c r="Q83" s="108"/>
      <c r="R83" s="108"/>
      <c r="S83" s="108"/>
    </row>
    <row r="84" spans="5:19" s="103" customFormat="1">
      <c r="E84" s="97"/>
      <c r="F84" s="104"/>
      <c r="G84" s="88"/>
      <c r="H84" s="88"/>
      <c r="I84" s="51"/>
      <c r="J84" s="88"/>
      <c r="K84" s="88"/>
      <c r="L84" s="88"/>
      <c r="M84" s="88"/>
      <c r="P84" s="108"/>
      <c r="Q84" s="108"/>
      <c r="R84" s="108"/>
      <c r="S84" s="108"/>
    </row>
    <row r="85" spans="5:19" s="103" customFormat="1">
      <c r="E85" s="97"/>
      <c r="F85" s="104"/>
      <c r="G85" s="88"/>
      <c r="H85" s="88"/>
      <c r="I85" s="51"/>
      <c r="J85" s="88"/>
      <c r="K85" s="88"/>
      <c r="L85" s="88"/>
      <c r="M85" s="88"/>
      <c r="P85" s="108"/>
      <c r="Q85" s="108"/>
      <c r="R85" s="108"/>
      <c r="S85" s="108"/>
    </row>
    <row r="86" spans="5:19" s="103" customFormat="1">
      <c r="E86" s="97"/>
      <c r="F86" s="104"/>
      <c r="G86" s="88"/>
      <c r="H86" s="88"/>
      <c r="I86" s="51"/>
      <c r="J86" s="88"/>
      <c r="K86" s="88"/>
      <c r="L86" s="88"/>
      <c r="M86" s="88"/>
      <c r="P86" s="108"/>
      <c r="Q86" s="108"/>
      <c r="R86" s="108"/>
      <c r="S86" s="108"/>
    </row>
    <row r="87" spans="5:19" s="103" customFormat="1">
      <c r="E87" s="97"/>
      <c r="F87" s="104"/>
      <c r="G87" s="88"/>
      <c r="H87" s="88"/>
      <c r="I87" s="51"/>
      <c r="J87" s="88"/>
      <c r="K87" s="88"/>
      <c r="L87" s="88"/>
      <c r="P87" s="108"/>
      <c r="Q87" s="108"/>
      <c r="R87" s="108"/>
      <c r="S87" s="108"/>
    </row>
    <row r="88" spans="5:19" s="103" customFormat="1">
      <c r="E88" s="97"/>
      <c r="F88" s="104"/>
      <c r="G88" s="88"/>
      <c r="H88" s="88"/>
      <c r="I88" s="51"/>
      <c r="J88" s="88"/>
      <c r="K88" s="88"/>
      <c r="L88" s="88"/>
      <c r="P88" s="108"/>
      <c r="Q88" s="108"/>
      <c r="R88" s="108"/>
      <c r="S88" s="108"/>
    </row>
    <row r="89" spans="5:19" s="103" customFormat="1">
      <c r="E89" s="97"/>
      <c r="F89" s="104"/>
      <c r="G89" s="88"/>
      <c r="H89" s="88"/>
      <c r="I89" s="51"/>
      <c r="J89" s="88"/>
      <c r="K89" s="88"/>
      <c r="L89" s="88"/>
      <c r="P89" s="108"/>
      <c r="Q89" s="108"/>
      <c r="R89" s="108"/>
      <c r="S89" s="108"/>
    </row>
    <row r="90" spans="5:19" s="103" customFormat="1">
      <c r="E90" s="97"/>
      <c r="F90" s="104"/>
      <c r="G90" s="88"/>
      <c r="H90" s="88"/>
      <c r="I90" s="51"/>
      <c r="J90" s="88"/>
      <c r="K90" s="88"/>
      <c r="L90" s="88"/>
      <c r="P90" s="108"/>
      <c r="Q90" s="108"/>
      <c r="R90" s="108"/>
      <c r="S90" s="108"/>
    </row>
    <row r="91" spans="5:19" s="103" customFormat="1">
      <c r="E91" s="97"/>
      <c r="F91" s="104"/>
      <c r="G91" s="88"/>
      <c r="H91" s="88"/>
      <c r="I91" s="51"/>
      <c r="J91" s="88"/>
      <c r="K91" s="88"/>
      <c r="L91" s="88"/>
      <c r="P91" s="108"/>
      <c r="Q91" s="108"/>
      <c r="R91" s="108"/>
      <c r="S91" s="108"/>
    </row>
    <row r="92" spans="5:19" s="103" customFormat="1">
      <c r="E92" s="97"/>
      <c r="F92" s="104"/>
      <c r="G92" s="88"/>
      <c r="H92" s="88"/>
      <c r="I92" s="51"/>
      <c r="J92" s="88"/>
      <c r="K92" s="88"/>
      <c r="L92" s="88"/>
      <c r="P92" s="108"/>
      <c r="Q92" s="108"/>
      <c r="R92" s="108"/>
      <c r="S92" s="108"/>
    </row>
    <row r="93" spans="5:19" s="103" customFormat="1">
      <c r="E93" s="97"/>
      <c r="F93" s="104"/>
      <c r="G93" s="88"/>
      <c r="H93" s="88"/>
      <c r="I93" s="51"/>
      <c r="J93" s="88"/>
      <c r="K93" s="88"/>
      <c r="L93" s="88"/>
      <c r="P93" s="108"/>
      <c r="Q93" s="108"/>
      <c r="R93" s="108"/>
      <c r="S93" s="108"/>
    </row>
    <row r="94" spans="5:19" s="103" customFormat="1">
      <c r="E94" s="97"/>
      <c r="F94" s="104"/>
      <c r="G94" s="88"/>
      <c r="H94" s="88"/>
      <c r="I94" s="51"/>
      <c r="J94" s="88"/>
      <c r="K94" s="88"/>
      <c r="L94" s="88"/>
      <c r="P94" s="108"/>
      <c r="Q94" s="108"/>
      <c r="R94" s="108"/>
      <c r="S94" s="108"/>
    </row>
    <row r="95" spans="5:19" s="103" customFormat="1">
      <c r="E95" s="97"/>
      <c r="F95" s="104"/>
      <c r="G95" s="88"/>
      <c r="H95" s="88"/>
      <c r="I95" s="51"/>
      <c r="J95" s="88"/>
      <c r="K95" s="88"/>
      <c r="L95" s="88"/>
      <c r="P95" s="108"/>
      <c r="Q95" s="108"/>
      <c r="R95" s="108"/>
      <c r="S95" s="108"/>
    </row>
    <row r="96" spans="5:19" s="103" customFormat="1">
      <c r="E96" s="97"/>
      <c r="F96" s="104"/>
      <c r="G96" s="88"/>
      <c r="H96" s="88"/>
      <c r="I96" s="51"/>
      <c r="J96" s="88"/>
      <c r="K96" s="88"/>
      <c r="L96" s="88"/>
      <c r="P96" s="108"/>
      <c r="Q96" s="108"/>
      <c r="R96" s="108"/>
      <c r="S96" s="108"/>
    </row>
    <row r="97" spans="5:19" s="103" customFormat="1">
      <c r="E97" s="97"/>
      <c r="F97" s="104"/>
      <c r="G97" s="88"/>
      <c r="H97" s="88"/>
      <c r="I97" s="51"/>
      <c r="J97" s="88"/>
      <c r="K97" s="88"/>
      <c r="L97" s="88"/>
      <c r="P97" s="108"/>
      <c r="Q97" s="108"/>
      <c r="R97" s="108"/>
      <c r="S97" s="108"/>
    </row>
    <row r="98" spans="5:19" s="103" customFormat="1">
      <c r="E98" s="97"/>
      <c r="F98" s="104"/>
      <c r="G98" s="88"/>
      <c r="H98" s="88"/>
      <c r="I98" s="51"/>
      <c r="J98" s="88"/>
      <c r="K98" s="88"/>
      <c r="L98" s="88"/>
      <c r="P98" s="108"/>
      <c r="Q98" s="108"/>
      <c r="R98" s="108"/>
      <c r="S98" s="108"/>
    </row>
    <row r="99" spans="5:19" s="103" customFormat="1">
      <c r="E99" s="97"/>
      <c r="F99" s="104"/>
      <c r="G99" s="88"/>
      <c r="H99" s="88"/>
      <c r="I99" s="51"/>
      <c r="J99" s="88"/>
      <c r="K99" s="88"/>
      <c r="L99" s="88"/>
      <c r="P99" s="108"/>
      <c r="Q99" s="108"/>
      <c r="R99" s="108"/>
      <c r="S99" s="108"/>
    </row>
    <row r="100" spans="5:19" s="103" customFormat="1">
      <c r="E100" s="97"/>
      <c r="F100" s="104"/>
      <c r="G100" s="88"/>
      <c r="H100" s="88"/>
      <c r="I100" s="51"/>
      <c r="J100" s="88"/>
      <c r="K100" s="88"/>
      <c r="L100" s="88"/>
      <c r="P100" s="108"/>
      <c r="Q100" s="108"/>
      <c r="R100" s="108"/>
      <c r="S100" s="108"/>
    </row>
    <row r="101" spans="5:19" s="103" customFormat="1">
      <c r="E101" s="97"/>
      <c r="F101" s="104"/>
      <c r="G101" s="88"/>
      <c r="H101" s="88"/>
      <c r="I101" s="51"/>
      <c r="J101" s="88"/>
      <c r="K101" s="88"/>
      <c r="L101" s="88"/>
      <c r="P101" s="108"/>
      <c r="Q101" s="108"/>
      <c r="R101" s="108"/>
      <c r="S101" s="108"/>
    </row>
    <row r="102" spans="5:19" s="103" customFormat="1">
      <c r="E102" s="97"/>
      <c r="F102" s="104"/>
      <c r="G102" s="88"/>
      <c r="H102" s="88"/>
      <c r="I102" s="51"/>
      <c r="J102" s="88"/>
      <c r="K102" s="88"/>
      <c r="L102" s="88"/>
      <c r="P102" s="108"/>
      <c r="Q102" s="108"/>
      <c r="R102" s="108"/>
      <c r="S102" s="108"/>
    </row>
    <row r="103" spans="5:19" s="103" customFormat="1">
      <c r="E103" s="97"/>
      <c r="F103" s="104"/>
      <c r="G103" s="88"/>
      <c r="H103" s="88"/>
      <c r="I103" s="51"/>
      <c r="J103" s="88"/>
      <c r="K103" s="88"/>
      <c r="L103" s="88"/>
      <c r="P103" s="108"/>
      <c r="Q103" s="108"/>
      <c r="R103" s="108"/>
      <c r="S103" s="108"/>
    </row>
    <row r="104" spans="5:19" s="103" customFormat="1">
      <c r="E104" s="97"/>
      <c r="F104" s="104"/>
      <c r="G104" s="88"/>
      <c r="H104" s="88"/>
      <c r="I104" s="51"/>
      <c r="J104" s="88"/>
      <c r="K104" s="88"/>
      <c r="L104" s="88"/>
      <c r="P104" s="108"/>
      <c r="Q104" s="108"/>
      <c r="R104" s="108"/>
      <c r="S104" s="108"/>
    </row>
    <row r="105" spans="5:19" s="103" customFormat="1">
      <c r="E105" s="97"/>
      <c r="F105" s="104"/>
      <c r="G105" s="88"/>
      <c r="H105" s="88"/>
      <c r="I105" s="51"/>
      <c r="J105" s="88"/>
      <c r="K105" s="88"/>
      <c r="L105" s="88"/>
      <c r="P105" s="108"/>
      <c r="Q105" s="108"/>
      <c r="R105" s="108"/>
      <c r="S105" s="108"/>
    </row>
    <row r="106" spans="5:19" s="103" customFormat="1">
      <c r="E106" s="97"/>
      <c r="F106" s="104"/>
      <c r="G106" s="88"/>
      <c r="H106" s="88"/>
      <c r="I106" s="51"/>
      <c r="J106" s="88"/>
      <c r="K106" s="88"/>
      <c r="L106" s="88"/>
      <c r="P106" s="108"/>
      <c r="Q106" s="108"/>
      <c r="R106" s="108"/>
      <c r="S106" s="108"/>
    </row>
    <row r="107" spans="5:19" s="103" customFormat="1">
      <c r="E107" s="97"/>
      <c r="F107" s="104"/>
      <c r="G107" s="88"/>
      <c r="H107" s="88"/>
      <c r="I107" s="51"/>
      <c r="J107" s="88"/>
      <c r="K107" s="88"/>
      <c r="L107" s="88"/>
      <c r="P107" s="108"/>
      <c r="Q107" s="108"/>
      <c r="R107" s="108"/>
      <c r="S107" s="108"/>
    </row>
    <row r="108" spans="5:19" s="103" customFormat="1">
      <c r="E108" s="97"/>
      <c r="F108" s="104"/>
      <c r="G108" s="88"/>
      <c r="H108" s="88"/>
      <c r="I108" s="51"/>
      <c r="J108" s="88"/>
      <c r="K108" s="88"/>
      <c r="L108" s="88"/>
      <c r="P108" s="108"/>
      <c r="Q108" s="108"/>
      <c r="R108" s="108"/>
      <c r="S108" s="108"/>
    </row>
    <row r="109" spans="5:19" s="103" customFormat="1">
      <c r="E109" s="97"/>
      <c r="F109" s="104"/>
      <c r="G109" s="88"/>
      <c r="H109" s="88"/>
      <c r="I109" s="51"/>
      <c r="J109" s="88"/>
      <c r="K109" s="88"/>
      <c r="L109" s="88"/>
      <c r="P109" s="108"/>
      <c r="Q109" s="108"/>
      <c r="R109" s="108"/>
      <c r="S109" s="108"/>
    </row>
    <row r="110" spans="5:19" s="103" customFormat="1">
      <c r="E110" s="97"/>
      <c r="F110" s="104"/>
      <c r="G110" s="88"/>
      <c r="H110" s="88"/>
      <c r="I110" s="51"/>
      <c r="J110" s="88"/>
      <c r="K110" s="88"/>
      <c r="L110" s="88"/>
      <c r="P110" s="108"/>
      <c r="Q110" s="108"/>
      <c r="R110" s="108"/>
      <c r="S110" s="108"/>
    </row>
    <row r="111" spans="5:19" s="103" customFormat="1">
      <c r="E111" s="97"/>
      <c r="F111" s="104"/>
      <c r="G111" s="88"/>
      <c r="H111" s="88"/>
      <c r="I111" s="51"/>
      <c r="J111" s="88"/>
      <c r="K111" s="88"/>
      <c r="L111" s="88"/>
      <c r="P111" s="108"/>
      <c r="Q111" s="108"/>
      <c r="R111" s="108"/>
      <c r="S111" s="108"/>
    </row>
    <row r="112" spans="5:19" s="103" customFormat="1">
      <c r="E112" s="97"/>
      <c r="F112" s="104"/>
      <c r="G112" s="88"/>
      <c r="H112" s="88"/>
      <c r="I112" s="51"/>
      <c r="J112" s="88"/>
      <c r="K112" s="88"/>
      <c r="L112" s="88"/>
      <c r="P112" s="108"/>
      <c r="Q112" s="108"/>
      <c r="R112" s="108"/>
      <c r="S112" s="108"/>
    </row>
    <row r="113" spans="1:19" s="103" customFormat="1">
      <c r="E113" s="97"/>
      <c r="F113" s="104"/>
      <c r="G113" s="88"/>
      <c r="H113" s="88"/>
      <c r="I113" s="51"/>
      <c r="J113" s="88"/>
      <c r="K113" s="88"/>
      <c r="L113" s="88"/>
      <c r="P113" s="108"/>
      <c r="Q113" s="108"/>
      <c r="R113" s="108"/>
      <c r="S113" s="108"/>
    </row>
    <row r="114" spans="1:19" s="103" customFormat="1">
      <c r="E114" s="97"/>
      <c r="F114" s="104"/>
      <c r="G114" s="88"/>
      <c r="H114" s="88"/>
      <c r="I114" s="51"/>
      <c r="J114" s="88"/>
      <c r="K114" s="88"/>
      <c r="L114" s="88"/>
      <c r="P114" s="108"/>
      <c r="Q114" s="108"/>
      <c r="R114" s="108"/>
      <c r="S114" s="108"/>
    </row>
    <row r="115" spans="1:19" s="103" customFormat="1">
      <c r="E115" s="97"/>
      <c r="F115" s="104"/>
      <c r="G115" s="88"/>
      <c r="H115" s="88"/>
      <c r="I115" s="51"/>
      <c r="J115" s="88"/>
      <c r="K115" s="88"/>
      <c r="L115" s="88"/>
      <c r="P115" s="108"/>
      <c r="Q115" s="108"/>
      <c r="R115" s="108"/>
      <c r="S115" s="108"/>
    </row>
    <row r="116" spans="1:19" s="103" customFormat="1">
      <c r="E116" s="97"/>
      <c r="F116" s="104"/>
      <c r="G116" s="88"/>
      <c r="H116" s="88"/>
      <c r="I116" s="51"/>
      <c r="J116" s="88"/>
      <c r="K116" s="88"/>
      <c r="L116" s="88"/>
      <c r="P116" s="108"/>
      <c r="Q116" s="108"/>
      <c r="R116" s="108"/>
      <c r="S116" s="108"/>
    </row>
    <row r="117" spans="1:19" s="103" customFormat="1">
      <c r="E117" s="97"/>
      <c r="F117" s="104"/>
      <c r="G117" s="88"/>
      <c r="H117" s="88"/>
      <c r="I117" s="51"/>
      <c r="J117" s="88"/>
      <c r="K117" s="88"/>
      <c r="L117" s="88"/>
      <c r="P117" s="108"/>
      <c r="Q117" s="108"/>
      <c r="R117" s="108"/>
      <c r="S117" s="108"/>
    </row>
    <row r="118" spans="1:19" s="103" customFormat="1">
      <c r="E118" s="97"/>
      <c r="F118" s="104"/>
      <c r="G118" s="88"/>
      <c r="H118" s="88"/>
      <c r="I118" s="51"/>
      <c r="J118" s="88"/>
      <c r="K118" s="88"/>
      <c r="L118" s="88"/>
      <c r="P118" s="108"/>
      <c r="Q118" s="108"/>
      <c r="R118" s="108"/>
      <c r="S118" s="108"/>
    </row>
    <row r="119" spans="1:19" s="103" customFormat="1">
      <c r="E119" s="97"/>
      <c r="F119" s="104"/>
      <c r="G119" s="88"/>
      <c r="H119" s="88"/>
      <c r="I119" s="51"/>
      <c r="J119" s="88"/>
      <c r="K119" s="88"/>
      <c r="L119" s="88"/>
      <c r="P119" s="108"/>
      <c r="Q119" s="108"/>
      <c r="R119" s="108"/>
      <c r="S119" s="108"/>
    </row>
    <row r="120" spans="1:19" s="103" customFormat="1">
      <c r="E120" s="97"/>
      <c r="F120" s="104"/>
      <c r="G120" s="88"/>
      <c r="H120" s="88"/>
      <c r="I120" s="51"/>
      <c r="J120" s="88"/>
      <c r="K120" s="88"/>
      <c r="L120" s="88"/>
      <c r="P120" s="108"/>
      <c r="Q120" s="108"/>
      <c r="R120" s="108"/>
      <c r="S120" s="108"/>
    </row>
    <row r="121" spans="1:19" s="103" customFormat="1">
      <c r="E121" s="97"/>
      <c r="F121" s="104"/>
      <c r="G121" s="88"/>
      <c r="H121" s="88"/>
      <c r="I121" s="51"/>
      <c r="J121" s="88"/>
      <c r="K121" s="88"/>
      <c r="L121" s="88"/>
      <c r="P121" s="108"/>
      <c r="Q121" s="108"/>
      <c r="R121" s="108"/>
      <c r="S121" s="108"/>
    </row>
    <row r="122" spans="1:19" s="103" customFormat="1">
      <c r="E122" s="97"/>
      <c r="F122" s="104"/>
      <c r="G122" s="88"/>
      <c r="H122" s="88"/>
      <c r="I122" s="51"/>
      <c r="J122" s="88"/>
      <c r="K122" s="88"/>
      <c r="L122" s="88"/>
      <c r="P122" s="108"/>
      <c r="Q122" s="108"/>
      <c r="R122" s="108"/>
      <c r="S122" s="108"/>
    </row>
    <row r="123" spans="1:19" s="103" customFormat="1">
      <c r="E123" s="97"/>
      <c r="F123" s="104"/>
      <c r="G123" s="88"/>
      <c r="H123" s="88"/>
      <c r="I123" s="51"/>
      <c r="J123" s="88"/>
      <c r="K123" s="88"/>
      <c r="L123" s="88"/>
      <c r="P123" s="108"/>
      <c r="Q123" s="108"/>
      <c r="R123" s="108"/>
      <c r="S123" s="108"/>
    </row>
    <row r="124" spans="1:19">
      <c r="A124" s="103"/>
      <c r="B124" s="103"/>
      <c r="C124" s="103"/>
      <c r="D124" s="103"/>
      <c r="E124" s="97"/>
      <c r="F124" s="104"/>
      <c r="G124" s="88"/>
      <c r="H124" s="88"/>
      <c r="I124" s="51"/>
      <c r="J124" s="88"/>
      <c r="K124" s="88"/>
      <c r="L124" s="88"/>
      <c r="M124" s="103"/>
      <c r="N124" s="103"/>
      <c r="O124" s="103"/>
      <c r="P124" s="108"/>
      <c r="Q124" s="108"/>
    </row>
    <row r="125" spans="1:19">
      <c r="A125" s="103"/>
      <c r="B125" s="103"/>
      <c r="C125" s="103"/>
      <c r="D125" s="103"/>
      <c r="E125" s="97"/>
      <c r="F125" s="104"/>
      <c r="G125" s="88"/>
      <c r="H125" s="88"/>
      <c r="I125" s="51"/>
      <c r="J125" s="88"/>
      <c r="K125" s="88"/>
      <c r="L125" s="88"/>
      <c r="M125" s="103"/>
      <c r="N125" s="103"/>
      <c r="O125" s="103"/>
      <c r="P125" s="108"/>
      <c r="Q125" s="108"/>
    </row>
    <row r="126" spans="1:19">
      <c r="A126" s="103"/>
      <c r="B126" s="103"/>
      <c r="C126" s="103"/>
      <c r="D126" s="103"/>
      <c r="E126" s="97"/>
      <c r="F126" s="104"/>
      <c r="G126" s="88"/>
      <c r="H126" s="88"/>
      <c r="I126" s="51"/>
      <c r="J126" s="88"/>
      <c r="K126" s="88"/>
      <c r="L126" s="88"/>
      <c r="M126" s="103"/>
      <c r="N126" s="103"/>
      <c r="O126" s="103"/>
      <c r="P126" s="108"/>
      <c r="Q126" s="108"/>
    </row>
    <row r="127" spans="1:19">
      <c r="A127" s="103"/>
      <c r="B127" s="103"/>
      <c r="C127" s="103"/>
      <c r="D127" s="103"/>
      <c r="E127" s="97"/>
      <c r="F127" s="104"/>
      <c r="G127" s="88"/>
      <c r="H127" s="88"/>
      <c r="I127" s="51"/>
      <c r="J127" s="88"/>
      <c r="K127" s="88"/>
      <c r="L127" s="88"/>
      <c r="M127" s="103"/>
      <c r="N127" s="103"/>
      <c r="O127" s="103"/>
      <c r="P127" s="108"/>
      <c r="Q127" s="108"/>
    </row>
    <row r="128" spans="1:19">
      <c r="A128" s="103"/>
      <c r="B128" s="103"/>
      <c r="C128" s="103"/>
      <c r="D128" s="103"/>
      <c r="E128" s="97"/>
      <c r="F128" s="104"/>
      <c r="G128" s="88"/>
      <c r="H128" s="88"/>
      <c r="I128" s="51"/>
      <c r="J128" s="88"/>
      <c r="K128" s="88"/>
      <c r="L128" s="88"/>
      <c r="M128" s="103"/>
      <c r="N128" s="103"/>
      <c r="O128" s="103"/>
      <c r="P128" s="108"/>
      <c r="Q128" s="108"/>
    </row>
    <row r="129" spans="1:13">
      <c r="A129" s="103"/>
      <c r="B129" s="103"/>
      <c r="C129" s="103"/>
      <c r="D129" s="103"/>
      <c r="E129" s="97"/>
      <c r="F129" s="104"/>
      <c r="G129" s="88"/>
      <c r="H129" s="88"/>
      <c r="I129" s="51"/>
      <c r="J129" s="88"/>
      <c r="K129" s="88"/>
      <c r="L129" s="88"/>
      <c r="M129" s="103"/>
    </row>
    <row r="130" spans="1:13">
      <c r="A130" s="103"/>
      <c r="B130" s="103"/>
      <c r="C130" s="103"/>
      <c r="D130" s="103"/>
      <c r="E130" s="97"/>
      <c r="F130" s="104"/>
      <c r="G130" s="88"/>
      <c r="H130" s="88"/>
      <c r="I130" s="51"/>
      <c r="J130" s="88"/>
      <c r="K130" s="88"/>
      <c r="L130" s="88"/>
      <c r="M130" s="103"/>
    </row>
    <row r="131" spans="1:13">
      <c r="A131" s="103"/>
      <c r="B131" s="103"/>
      <c r="C131" s="103"/>
      <c r="D131" s="103"/>
      <c r="E131" s="97"/>
      <c r="F131" s="104"/>
      <c r="G131" s="88"/>
      <c r="H131" s="88"/>
      <c r="I131" s="51"/>
      <c r="J131" s="88"/>
      <c r="K131" s="88"/>
      <c r="L131" s="88"/>
      <c r="M131" s="103"/>
    </row>
    <row r="132" spans="1:13">
      <c r="A132" s="103"/>
      <c r="B132" s="103"/>
      <c r="C132" s="103"/>
      <c r="D132" s="103"/>
      <c r="E132" s="97"/>
      <c r="F132" s="104"/>
      <c r="G132" s="88"/>
      <c r="H132" s="88"/>
      <c r="I132" s="51"/>
      <c r="J132" s="88"/>
      <c r="K132" s="88"/>
      <c r="L132" s="88"/>
      <c r="M132" s="103"/>
    </row>
    <row r="133" spans="1:13">
      <c r="J133" s="88"/>
      <c r="K133" s="88"/>
      <c r="L133" s="88"/>
      <c r="M133" s="103"/>
    </row>
    <row r="134" spans="1:13">
      <c r="J134" s="88"/>
      <c r="K134" s="88"/>
      <c r="L134" s="88"/>
      <c r="M134" s="103"/>
    </row>
    <row r="135" spans="1:13">
      <c r="J135" s="88"/>
      <c r="K135" s="88"/>
      <c r="L135" s="88"/>
      <c r="M135" s="103"/>
    </row>
    <row r="136" spans="1:13">
      <c r="J136" s="88"/>
      <c r="K136" s="88"/>
      <c r="L136" s="88"/>
      <c r="M136" s="103"/>
    </row>
    <row r="137" spans="1:13">
      <c r="J137" s="88"/>
      <c r="K137" s="88"/>
      <c r="L137" s="88"/>
      <c r="M137" s="103"/>
    </row>
    <row r="138" spans="1:13">
      <c r="J138" s="88"/>
      <c r="K138" s="88"/>
      <c r="L138" s="88"/>
      <c r="M138" s="103"/>
    </row>
    <row r="139" spans="1:13">
      <c r="K139" s="88"/>
      <c r="L139" s="88"/>
      <c r="M139" s="103"/>
    </row>
    <row r="140" spans="1:13">
      <c r="K140" s="88"/>
      <c r="L140" s="88"/>
      <c r="M140" s="103"/>
    </row>
    <row r="141" spans="1:13">
      <c r="K141" s="88"/>
      <c r="L141" s="88"/>
      <c r="M141" s="103"/>
    </row>
    <row r="142" spans="1:13">
      <c r="L142" s="88"/>
      <c r="M142" s="103"/>
    </row>
    <row r="143" spans="1:13">
      <c r="L143" s="88"/>
      <c r="M143" s="103"/>
    </row>
    <row r="144" spans="1:13">
      <c r="L144" s="88"/>
    </row>
    <row r="145" spans="12:12">
      <c r="L145" s="88"/>
    </row>
    <row r="146" spans="12:12">
      <c r="L146" s="88"/>
    </row>
  </sheetData>
  <mergeCells count="3">
    <mergeCell ref="D7:F7"/>
    <mergeCell ref="L7:M7"/>
    <mergeCell ref="A7:C7"/>
  </mergeCells>
  <conditionalFormatting sqref="Q9:Q34 P35:P51">
    <cfRule type="aboveAverage" dxfId="3" priority="1" aboveAverage="0" stdDev="1"/>
    <cfRule type="aboveAverage" dxfId="2" priority="2" stdDev="1"/>
  </conditionalFormatting>
  <dataValidations count="1">
    <dataValidation type="list" allowBlank="1" showInputMessage="1" showErrorMessage="1" sqref="B5" xr:uid="{5926CDA0-EB7E-4027-BA32-418DC78A17F2}">
      <formula1>$AB$5:$AB$8</formula1>
    </dataValidation>
  </dataValidations>
  <pageMargins left="0.7" right="0.7" top="0.75" bottom="0.75" header="0.3" footer="0.3"/>
  <pageSetup orientation="portrait" horizontalDpi="1200" verticalDpi="12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1EAFA-F5B4-4088-88E2-5B1299C8B471}">
  <dimension ref="A1:Z140"/>
  <sheetViews>
    <sheetView zoomScaleNormal="100" workbookViewId="0">
      <selection activeCell="I4" sqref="I4"/>
    </sheetView>
  </sheetViews>
  <sheetFormatPr defaultColWidth="7.88671875" defaultRowHeight="10.199999999999999"/>
  <cols>
    <col min="1" max="1" width="10.88671875" style="88" bestFit="1" customWidth="1"/>
    <col min="2" max="2" width="12.33203125" style="88" customWidth="1"/>
    <col min="3" max="3" width="6" style="107" bestFit="1" customWidth="1"/>
    <col min="4" max="4" width="8.44140625" style="107" bestFit="1" customWidth="1"/>
    <col min="5" max="5" width="6" style="107" bestFit="1" customWidth="1"/>
    <col min="6" max="6" width="8.5546875" style="107" bestFit="1" customWidth="1"/>
    <col min="7" max="7" width="8.44140625" style="103" bestFit="1" customWidth="1"/>
    <col min="8" max="8" width="6" style="108" bestFit="1" customWidth="1"/>
    <col min="9" max="9" width="6.88671875" style="103" bestFit="1" customWidth="1"/>
    <col min="10" max="10" width="8.44140625" style="103" bestFit="1" customWidth="1"/>
    <col min="11" max="11" width="12" style="97" bestFit="1" customWidth="1"/>
    <col min="12" max="12" width="22.44140625" style="104" bestFit="1" customWidth="1"/>
    <col min="13" max="13" width="12.33203125" style="88" bestFit="1" customWidth="1"/>
    <col min="14" max="14" width="5.6640625" style="88" bestFit="1" customWidth="1"/>
    <col min="15" max="15" width="5.88671875" style="51" bestFit="1" customWidth="1"/>
    <col min="16" max="16" width="5.88671875" style="392" bestFit="1" customWidth="1"/>
    <col min="17" max="17" width="14" style="106" bestFit="1" customWidth="1"/>
    <col min="18" max="18" width="6" style="106" bestFit="1" customWidth="1"/>
    <col min="19" max="19" width="8.6640625" style="106" bestFit="1" customWidth="1"/>
    <col min="20" max="21" width="17.33203125" style="88" bestFit="1" customWidth="1"/>
    <col min="22" max="22" width="9.33203125" style="88" bestFit="1" customWidth="1"/>
    <col min="23" max="27" width="5.33203125" style="88" customWidth="1"/>
    <col min="28" max="28" width="17" style="88" customWidth="1"/>
    <col min="29" max="16384" width="7.88671875" style="88"/>
  </cols>
  <sheetData>
    <row r="1" spans="1:19" s="28" customFormat="1" ht="13.2">
      <c r="A1" s="370" t="s">
        <v>135</v>
      </c>
      <c r="B1" s="371" t="s">
        <v>136</v>
      </c>
      <c r="C1" s="173"/>
      <c r="D1" s="371"/>
      <c r="E1" s="174"/>
      <c r="F1" s="174"/>
      <c r="G1" s="175"/>
      <c r="H1" s="176" t="s">
        <v>193</v>
      </c>
      <c r="I1" s="894" t="s">
        <v>138</v>
      </c>
      <c r="J1" s="178"/>
      <c r="K1" s="371"/>
      <c r="L1" s="371"/>
      <c r="N1" s="29"/>
      <c r="P1" s="372"/>
      <c r="Q1" s="372"/>
      <c r="R1" s="372"/>
      <c r="S1" s="372"/>
    </row>
    <row r="2" spans="1:19" s="28" customFormat="1" ht="13.2">
      <c r="A2" s="373" t="s">
        <v>139</v>
      </c>
      <c r="B2" s="371" t="s">
        <v>8</v>
      </c>
      <c r="C2" s="181"/>
      <c r="D2" s="371"/>
      <c r="E2" s="182"/>
      <c r="F2" s="182"/>
      <c r="G2" s="183"/>
      <c r="H2" s="184" t="s">
        <v>194</v>
      </c>
      <c r="I2" s="985">
        <f>M24</f>
        <v>294</v>
      </c>
      <c r="J2" s="186"/>
      <c r="K2" s="371"/>
      <c r="L2" s="371"/>
      <c r="N2" s="31"/>
      <c r="P2" s="372"/>
      <c r="Q2" s="372"/>
      <c r="R2" s="372"/>
      <c r="S2" s="372"/>
    </row>
    <row r="3" spans="1:19" s="32" customFormat="1" ht="11.25" customHeight="1">
      <c r="A3" s="189" t="s">
        <v>141</v>
      </c>
      <c r="B3" s="262">
        <v>44313</v>
      </c>
      <c r="C3" s="181"/>
      <c r="D3" s="182"/>
      <c r="E3" s="182"/>
      <c r="F3" s="182"/>
      <c r="G3" s="183"/>
      <c r="H3" s="189" t="s">
        <v>195</v>
      </c>
      <c r="I3" s="376">
        <f>M24/100</f>
        <v>2.94</v>
      </c>
      <c r="J3" s="186"/>
      <c r="K3" s="371"/>
      <c r="L3" s="371"/>
      <c r="N3" s="33"/>
      <c r="P3" s="375"/>
      <c r="Q3" s="375"/>
      <c r="R3" s="375"/>
      <c r="S3" s="375"/>
    </row>
    <row r="4" spans="1:19" s="28" customFormat="1" ht="13.2">
      <c r="A4" s="189" t="s">
        <v>143</v>
      </c>
      <c r="B4" s="180" t="s">
        <v>144</v>
      </c>
      <c r="C4" s="181"/>
      <c r="D4" s="182"/>
      <c r="E4" s="182"/>
      <c r="F4" s="182"/>
      <c r="G4" s="183"/>
      <c r="H4" s="189" t="s">
        <v>196</v>
      </c>
      <c r="I4" s="376" t="s">
        <v>138</v>
      </c>
      <c r="J4" s="186"/>
      <c r="K4" s="371"/>
      <c r="L4" s="371"/>
      <c r="M4" s="29"/>
      <c r="N4" s="29"/>
      <c r="P4" s="372"/>
      <c r="Q4" s="372"/>
      <c r="R4" s="372"/>
      <c r="S4" s="372"/>
    </row>
    <row r="5" spans="1:19" s="49" customFormat="1" ht="13.2">
      <c r="A5" s="373" t="s">
        <v>146</v>
      </c>
      <c r="B5" s="192" t="s">
        <v>147</v>
      </c>
      <c r="C5" s="181"/>
      <c r="D5" s="182"/>
      <c r="E5" s="182"/>
      <c r="F5" s="182"/>
      <c r="G5" s="183"/>
      <c r="H5" s="189"/>
      <c r="I5" s="377"/>
      <c r="J5" s="186"/>
      <c r="K5" s="371"/>
      <c r="L5" s="371"/>
      <c r="M5" s="47"/>
      <c r="N5" s="47"/>
      <c r="P5" s="378"/>
      <c r="Q5" s="378"/>
      <c r="R5" s="378"/>
      <c r="S5" s="378"/>
    </row>
    <row r="6" spans="1:19" s="47" customFormat="1" ht="13.8" thickBot="1">
      <c r="A6" s="379"/>
      <c r="B6" s="380"/>
      <c r="C6" s="381"/>
      <c r="D6" s="382"/>
      <c r="E6" s="382"/>
      <c r="F6" s="382"/>
      <c r="G6" s="383"/>
      <c r="H6" s="384"/>
      <c r="I6" s="385"/>
      <c r="J6" s="383"/>
      <c r="K6" s="380"/>
      <c r="L6" s="380"/>
      <c r="M6" s="41"/>
      <c r="P6" s="386"/>
      <c r="Q6" s="386"/>
      <c r="R6" s="386"/>
      <c r="S6" s="386"/>
    </row>
    <row r="7" spans="1:19" s="49" customFormat="1" ht="13.2" customHeight="1">
      <c r="A7" s="1066" t="s">
        <v>148</v>
      </c>
      <c r="B7" s="1067"/>
      <c r="C7" s="1068"/>
      <c r="D7" s="1063" t="s">
        <v>149</v>
      </c>
      <c r="E7" s="1064"/>
      <c r="F7" s="1065"/>
      <c r="G7" s="387" t="s">
        <v>150</v>
      </c>
      <c r="H7" s="37"/>
      <c r="I7" s="387" t="s">
        <v>151</v>
      </c>
      <c r="J7" s="387"/>
      <c r="K7" s="39"/>
      <c r="L7" s="1061" t="s">
        <v>152</v>
      </c>
      <c r="M7" s="1062"/>
      <c r="N7" s="47"/>
      <c r="O7" s="47"/>
    </row>
    <row r="8" spans="1:19" s="69" customFormat="1">
      <c r="A8" s="40"/>
      <c r="B8" s="41"/>
      <c r="C8" s="42"/>
      <c r="D8" s="388"/>
      <c r="E8" s="389"/>
      <c r="F8" s="205"/>
      <c r="G8" s="390"/>
      <c r="H8" s="44"/>
      <c r="I8" s="390"/>
      <c r="J8" s="390"/>
      <c r="K8" s="46"/>
      <c r="L8" s="48"/>
      <c r="M8" s="48"/>
      <c r="N8" s="68"/>
    </row>
    <row r="9" spans="1:19" s="74" customFormat="1" ht="13.2" customHeight="1">
      <c r="A9" s="30"/>
      <c r="B9" s="47"/>
      <c r="C9" s="50"/>
      <c r="D9" s="391"/>
      <c r="E9" s="389" t="s">
        <v>153</v>
      </c>
      <c r="F9" s="205"/>
      <c r="G9" s="390"/>
      <c r="H9" s="44"/>
      <c r="I9" s="392"/>
      <c r="J9" s="392"/>
      <c r="K9" s="46"/>
      <c r="L9" s="53"/>
      <c r="M9" s="54"/>
      <c r="N9" s="72"/>
      <c r="O9" s="73"/>
    </row>
    <row r="10" spans="1:19" s="74" customFormat="1">
      <c r="A10" s="55" t="s">
        <v>154</v>
      </c>
      <c r="B10" s="56" t="s">
        <v>155</v>
      </c>
      <c r="C10" s="57" t="s">
        <v>156</v>
      </c>
      <c r="D10" s="52" t="s">
        <v>157</v>
      </c>
      <c r="E10" s="393" t="s">
        <v>158</v>
      </c>
      <c r="F10" s="58" t="s">
        <v>159</v>
      </c>
      <c r="G10" s="45" t="s">
        <v>160</v>
      </c>
      <c r="H10" s="44" t="s">
        <v>161</v>
      </c>
      <c r="I10" s="45" t="s">
        <v>161</v>
      </c>
      <c r="J10" s="45" t="s">
        <v>160</v>
      </c>
      <c r="K10" s="208" t="s">
        <v>162</v>
      </c>
      <c r="L10" s="53" t="s">
        <v>163</v>
      </c>
      <c r="M10" s="53" t="s">
        <v>164</v>
      </c>
      <c r="N10" s="17"/>
    </row>
    <row r="11" spans="1:19" s="74" customFormat="1" ht="12" thickBot="1">
      <c r="A11" s="59" t="s">
        <v>165</v>
      </c>
      <c r="B11" s="60" t="s">
        <v>165</v>
      </c>
      <c r="C11" s="61" t="s">
        <v>166</v>
      </c>
      <c r="D11" s="66" t="s">
        <v>167</v>
      </c>
      <c r="E11" s="394" t="s">
        <v>166</v>
      </c>
      <c r="F11" s="62" t="s">
        <v>166</v>
      </c>
      <c r="G11" s="65" t="s">
        <v>168</v>
      </c>
      <c r="H11" s="64" t="s">
        <v>169</v>
      </c>
      <c r="I11" s="98" t="s">
        <v>39</v>
      </c>
      <c r="J11" s="98" t="s">
        <v>197</v>
      </c>
      <c r="K11" s="209"/>
      <c r="L11" s="210"/>
      <c r="M11" s="67" t="s">
        <v>198</v>
      </c>
      <c r="N11" s="17"/>
    </row>
    <row r="12" spans="1:19" s="74" customFormat="1">
      <c r="A12" s="395"/>
      <c r="B12" s="396"/>
      <c r="C12" s="397"/>
      <c r="D12" s="212"/>
      <c r="E12" s="398"/>
      <c r="F12" s="24"/>
      <c r="G12" s="399"/>
      <c r="H12" s="400"/>
      <c r="I12" s="401"/>
      <c r="J12" s="402"/>
      <c r="K12" s="403"/>
      <c r="L12" s="22" t="s">
        <v>211</v>
      </c>
      <c r="M12" s="71">
        <v>292</v>
      </c>
      <c r="N12" s="18"/>
    </row>
    <row r="13" spans="1:19" s="74" customFormat="1">
      <c r="A13" s="211"/>
      <c r="B13" s="86"/>
      <c r="C13" s="212"/>
      <c r="D13" s="212"/>
      <c r="E13" s="404"/>
      <c r="F13" s="76"/>
      <c r="G13" s="16"/>
      <c r="H13" s="70"/>
      <c r="I13" s="169"/>
      <c r="J13" s="220"/>
      <c r="K13" s="218"/>
      <c r="L13" s="21" t="s">
        <v>212</v>
      </c>
      <c r="M13" s="79">
        <v>296</v>
      </c>
      <c r="N13" s="17"/>
    </row>
    <row r="14" spans="1:19" s="74" customFormat="1">
      <c r="A14" s="211"/>
      <c r="B14" s="86"/>
      <c r="C14" s="212"/>
      <c r="D14" s="212"/>
      <c r="E14" s="404"/>
      <c r="F14" s="76"/>
      <c r="G14" s="16"/>
      <c r="H14" s="70"/>
      <c r="I14" s="169"/>
      <c r="J14" s="220"/>
      <c r="K14" s="218"/>
      <c r="L14" s="21" t="s">
        <v>213</v>
      </c>
      <c r="M14" s="79">
        <v>281</v>
      </c>
      <c r="N14" s="17"/>
    </row>
    <row r="15" spans="1:19" s="74" customFormat="1">
      <c r="A15" s="211"/>
      <c r="B15" s="86"/>
      <c r="C15" s="212"/>
      <c r="D15" s="212"/>
      <c r="E15" s="404"/>
      <c r="F15" s="76"/>
      <c r="G15" s="16"/>
      <c r="H15" s="70"/>
      <c r="I15" s="169"/>
      <c r="J15" s="220"/>
      <c r="K15" s="218"/>
      <c r="L15" s="21" t="s">
        <v>214</v>
      </c>
      <c r="M15" s="80">
        <v>290</v>
      </c>
      <c r="N15" s="17"/>
    </row>
    <row r="16" spans="1:19" s="74" customFormat="1">
      <c r="A16" s="221"/>
      <c r="B16" s="86"/>
      <c r="C16" s="212"/>
      <c r="D16" s="212"/>
      <c r="E16" s="404"/>
      <c r="F16" s="76"/>
      <c r="G16" s="16"/>
      <c r="H16" s="70"/>
      <c r="I16" s="169"/>
      <c r="J16" s="220"/>
      <c r="K16" s="218"/>
      <c r="L16" s="21" t="s">
        <v>215</v>
      </c>
      <c r="M16" s="79">
        <v>300</v>
      </c>
      <c r="N16" s="17"/>
    </row>
    <row r="17" spans="1:19" s="74" customFormat="1">
      <c r="A17" s="221"/>
      <c r="B17" s="86"/>
      <c r="C17" s="212"/>
      <c r="D17" s="212"/>
      <c r="E17" s="404"/>
      <c r="F17" s="76"/>
      <c r="G17" s="16"/>
      <c r="H17" s="70"/>
      <c r="I17" s="169"/>
      <c r="J17" s="220"/>
      <c r="K17" s="218" t="s">
        <v>175</v>
      </c>
      <c r="L17" s="21" t="s">
        <v>216</v>
      </c>
      <c r="M17" s="79">
        <v>308</v>
      </c>
      <c r="N17" s="72"/>
    </row>
    <row r="18" spans="1:19" s="74" customFormat="1">
      <c r="A18" s="221"/>
      <c r="B18" s="86"/>
      <c r="C18" s="212"/>
      <c r="D18" s="212"/>
      <c r="E18" s="404"/>
      <c r="F18" s="76"/>
      <c r="G18" s="16"/>
      <c r="H18" s="70"/>
      <c r="I18" s="169"/>
      <c r="J18" s="220"/>
      <c r="K18" s="223"/>
      <c r="L18" s="21" t="s">
        <v>217</v>
      </c>
      <c r="M18" s="79">
        <v>304</v>
      </c>
      <c r="N18" s="72"/>
    </row>
    <row r="19" spans="1:19" s="74" customFormat="1">
      <c r="A19" s="221"/>
      <c r="B19" s="86"/>
      <c r="C19" s="212"/>
      <c r="D19" s="212"/>
      <c r="E19" s="404"/>
      <c r="F19" s="76"/>
      <c r="G19" s="16"/>
      <c r="H19" s="70"/>
      <c r="I19" s="169"/>
      <c r="J19" s="220"/>
      <c r="K19" s="223"/>
      <c r="L19" s="21" t="s">
        <v>218</v>
      </c>
      <c r="M19" s="79">
        <v>281</v>
      </c>
      <c r="N19" s="82"/>
    </row>
    <row r="20" spans="1:19" s="74" customFormat="1">
      <c r="A20" s="221"/>
      <c r="B20" s="86"/>
      <c r="C20" s="212"/>
      <c r="D20" s="212"/>
      <c r="E20" s="404"/>
      <c r="F20" s="76"/>
      <c r="G20" s="16"/>
      <c r="H20" s="70"/>
      <c r="I20" s="169"/>
      <c r="J20" s="220"/>
      <c r="K20" s="218"/>
      <c r="L20" s="21"/>
      <c r="M20" s="79"/>
      <c r="N20" s="84"/>
    </row>
    <row r="21" spans="1:19" s="85" customFormat="1">
      <c r="A21" s="221"/>
      <c r="B21" s="86"/>
      <c r="C21" s="212"/>
      <c r="D21" s="212"/>
      <c r="E21" s="404"/>
      <c r="F21" s="76"/>
      <c r="G21" s="16"/>
      <c r="H21" s="70"/>
      <c r="I21" s="169"/>
      <c r="J21" s="220"/>
      <c r="K21" s="224"/>
      <c r="L21" s="21"/>
      <c r="M21" s="83"/>
      <c r="N21" s="84"/>
    </row>
    <row r="22" spans="1:19" s="85" customFormat="1">
      <c r="A22" s="221"/>
      <c r="B22" s="86"/>
      <c r="C22" s="212"/>
      <c r="D22" s="212"/>
      <c r="E22" s="404"/>
      <c r="F22" s="76"/>
      <c r="G22" s="16"/>
      <c r="H22" s="70"/>
      <c r="I22" s="169"/>
      <c r="J22" s="220"/>
      <c r="K22" s="226"/>
      <c r="L22" s="21"/>
      <c r="M22" s="83"/>
      <c r="N22" s="84"/>
    </row>
    <row r="23" spans="1:19" s="85" customFormat="1" ht="10.8" thickBot="1">
      <c r="A23" s="221"/>
      <c r="B23" s="86"/>
      <c r="C23" s="212"/>
      <c r="D23" s="212"/>
      <c r="E23" s="404"/>
      <c r="F23" s="76"/>
      <c r="G23" s="16"/>
      <c r="H23" s="70"/>
      <c r="I23" s="169"/>
      <c r="J23" s="220"/>
      <c r="K23" s="226"/>
      <c r="L23" s="21"/>
      <c r="M23" s="79"/>
      <c r="N23" s="87"/>
    </row>
    <row r="24" spans="1:19">
      <c r="A24" s="221"/>
      <c r="B24" s="86"/>
      <c r="C24" s="212"/>
      <c r="D24" s="212"/>
      <c r="E24" s="404"/>
      <c r="F24" s="76"/>
      <c r="G24" s="16"/>
      <c r="H24" s="70"/>
      <c r="I24" s="169"/>
      <c r="J24" s="220"/>
      <c r="K24" s="226"/>
      <c r="L24" s="227" t="s">
        <v>179</v>
      </c>
      <c r="M24" s="91">
        <f>AVERAGE(M12:M23)</f>
        <v>294</v>
      </c>
      <c r="O24" s="88"/>
      <c r="P24" s="88"/>
      <c r="Q24" s="88"/>
      <c r="R24" s="88"/>
      <c r="S24" s="88"/>
    </row>
    <row r="25" spans="1:19">
      <c r="A25" s="221"/>
      <c r="B25" s="86"/>
      <c r="C25" s="212"/>
      <c r="D25" s="88"/>
      <c r="E25" s="88"/>
      <c r="F25" s="76"/>
      <c r="G25" s="88"/>
      <c r="H25" s="88"/>
      <c r="I25" s="88"/>
      <c r="J25" s="88"/>
      <c r="K25" s="226"/>
      <c r="L25" s="29" t="s">
        <v>180</v>
      </c>
      <c r="M25" s="90">
        <f>STDEV(M12:M23)</f>
        <v>9.9570506247009281</v>
      </c>
      <c r="N25" s="51"/>
      <c r="P25" s="88"/>
      <c r="Q25" s="88"/>
      <c r="R25" s="88"/>
      <c r="S25" s="88"/>
    </row>
    <row r="26" spans="1:19">
      <c r="A26" s="228" t="s">
        <v>181</v>
      </c>
      <c r="B26" s="229"/>
      <c r="C26" s="230"/>
      <c r="D26" s="230"/>
      <c r="E26" s="419"/>
      <c r="F26" s="420"/>
      <c r="G26" s="234"/>
      <c r="H26" s="421"/>
      <c r="I26" s="422"/>
      <c r="J26" s="237"/>
      <c r="K26" s="238"/>
      <c r="L26" s="29" t="s">
        <v>182</v>
      </c>
      <c r="M26" s="90">
        <f>M25/SQRT(COUNT(M12:M23))</f>
        <v>3.5203490086718876</v>
      </c>
      <c r="N26" s="92"/>
      <c r="P26" s="51"/>
      <c r="Q26" s="51"/>
      <c r="R26" s="88"/>
      <c r="S26" s="88"/>
    </row>
    <row r="27" spans="1:19">
      <c r="A27" s="239"/>
      <c r="B27" s="240"/>
      <c r="C27" s="241"/>
      <c r="D27" s="241"/>
      <c r="E27" s="424"/>
      <c r="F27" s="425"/>
      <c r="G27" s="426"/>
      <c r="H27" s="246"/>
      <c r="I27" s="427"/>
      <c r="J27" s="428"/>
      <c r="K27" s="249"/>
      <c r="L27" s="29" t="s">
        <v>183</v>
      </c>
      <c r="M27" s="90">
        <f>MAX(M12:M23)</f>
        <v>308</v>
      </c>
      <c r="N27" s="92"/>
      <c r="O27" s="88"/>
      <c r="P27" s="88"/>
      <c r="Q27" s="88"/>
      <c r="R27" s="88"/>
      <c r="S27" s="88"/>
    </row>
    <row r="28" spans="1:19" ht="10.8" thickBot="1">
      <c r="A28" s="250"/>
      <c r="B28" s="251"/>
      <c r="C28" s="252"/>
      <c r="D28" s="252"/>
      <c r="E28" s="430"/>
      <c r="F28" s="431"/>
      <c r="G28" s="432"/>
      <c r="H28" s="257"/>
      <c r="I28" s="433"/>
      <c r="J28" s="434"/>
      <c r="K28" s="260"/>
      <c r="L28" s="261" t="s">
        <v>184</v>
      </c>
      <c r="M28" s="93">
        <f>MIN(M12:M23)</f>
        <v>281</v>
      </c>
      <c r="N28" s="51"/>
      <c r="O28" s="88"/>
      <c r="P28" s="88"/>
      <c r="Q28" s="88"/>
      <c r="R28" s="88"/>
      <c r="S28" s="88"/>
    </row>
    <row r="29" spans="1:19">
      <c r="A29" s="15"/>
      <c r="B29" s="15"/>
      <c r="C29" s="14"/>
      <c r="D29" s="99"/>
      <c r="E29" s="99"/>
      <c r="F29" s="99"/>
      <c r="G29" s="13"/>
      <c r="H29" s="100"/>
      <c r="I29" s="101"/>
      <c r="J29" s="97"/>
      <c r="K29" s="94"/>
      <c r="L29" s="95"/>
      <c r="M29" s="51"/>
      <c r="O29" s="88"/>
      <c r="P29" s="106"/>
    </row>
    <row r="30" spans="1:19">
      <c r="A30" s="51"/>
      <c r="B30" s="51"/>
      <c r="C30" s="102"/>
      <c r="D30" s="102"/>
      <c r="E30" s="102"/>
      <c r="F30" s="102"/>
      <c r="G30" s="101"/>
      <c r="H30" s="100"/>
      <c r="I30" s="101"/>
      <c r="J30" s="97"/>
      <c r="K30" s="96"/>
      <c r="L30" s="95"/>
      <c r="M30" s="51"/>
      <c r="O30" s="88"/>
      <c r="P30" s="106"/>
    </row>
    <row r="31" spans="1:19">
      <c r="A31" s="103"/>
      <c r="B31" s="103"/>
      <c r="C31" s="103"/>
      <c r="D31" s="103"/>
      <c r="E31" s="97"/>
      <c r="F31" s="104"/>
      <c r="G31" s="51"/>
      <c r="H31" s="88"/>
      <c r="I31" s="51"/>
      <c r="J31" s="88"/>
      <c r="K31" s="88"/>
      <c r="L31" s="51"/>
      <c r="M31" s="51"/>
      <c r="O31" s="88"/>
      <c r="P31" s="106"/>
    </row>
    <row r="32" spans="1:19">
      <c r="A32" s="105"/>
      <c r="B32" s="105"/>
      <c r="C32" s="103"/>
      <c r="D32" s="103"/>
      <c r="E32" s="97"/>
      <c r="F32" s="104"/>
      <c r="G32" s="88"/>
      <c r="H32" s="88"/>
      <c r="I32" s="51"/>
      <c r="J32" s="88"/>
      <c r="K32" s="88"/>
      <c r="L32" s="51"/>
      <c r="M32" s="51"/>
      <c r="O32" s="88"/>
      <c r="P32" s="106"/>
    </row>
    <row r="33" spans="1:26">
      <c r="A33" s="45"/>
      <c r="B33" s="45"/>
      <c r="C33" s="103"/>
      <c r="D33" s="103"/>
      <c r="E33" s="97"/>
      <c r="F33" s="104"/>
      <c r="G33" s="88"/>
      <c r="H33" s="88"/>
      <c r="I33" s="51"/>
      <c r="J33" s="88"/>
      <c r="K33" s="88"/>
      <c r="L33" s="51"/>
      <c r="M33" s="51"/>
      <c r="O33" s="88"/>
      <c r="P33" s="106"/>
    </row>
    <row r="34" spans="1:26">
      <c r="A34" s="103"/>
      <c r="B34" s="103"/>
      <c r="C34" s="103"/>
      <c r="D34" s="103"/>
      <c r="E34" s="97"/>
      <c r="F34" s="104"/>
      <c r="G34" s="88"/>
      <c r="H34" s="88"/>
      <c r="I34" s="51"/>
      <c r="J34" s="88"/>
      <c r="K34" s="88"/>
      <c r="L34" s="51"/>
      <c r="M34" s="51"/>
      <c r="O34" s="88"/>
      <c r="P34" s="106"/>
    </row>
    <row r="35" spans="1:26">
      <c r="A35" s="103"/>
      <c r="B35" s="103"/>
      <c r="C35" s="103"/>
      <c r="D35" s="103"/>
      <c r="E35" s="97"/>
      <c r="F35" s="104"/>
      <c r="G35" s="88"/>
      <c r="H35" s="88"/>
      <c r="I35" s="51"/>
      <c r="J35" s="101"/>
      <c r="K35" s="88"/>
      <c r="L35" s="51"/>
      <c r="M35" s="51"/>
      <c r="O35" s="88"/>
      <c r="P35" s="106"/>
    </row>
    <row r="36" spans="1:26">
      <c r="A36" s="103"/>
      <c r="B36" s="103"/>
      <c r="C36" s="103"/>
      <c r="D36" s="103"/>
      <c r="E36" s="97"/>
      <c r="F36" s="104"/>
      <c r="G36" s="88"/>
      <c r="H36" s="88"/>
      <c r="I36" s="51"/>
      <c r="J36" s="101"/>
      <c r="K36" s="88"/>
      <c r="L36" s="51"/>
      <c r="M36" s="51"/>
      <c r="O36" s="88"/>
      <c r="P36" s="106"/>
    </row>
    <row r="37" spans="1:26">
      <c r="A37" s="103"/>
      <c r="B37" s="103"/>
      <c r="C37" s="103"/>
      <c r="D37" s="103"/>
      <c r="E37" s="97"/>
      <c r="F37" s="104"/>
      <c r="G37" s="88"/>
      <c r="H37" s="88"/>
      <c r="I37" s="51"/>
      <c r="J37" s="88"/>
      <c r="K37" s="88"/>
      <c r="L37" s="51"/>
      <c r="M37" s="51"/>
      <c r="O37" s="88"/>
      <c r="P37" s="106"/>
    </row>
    <row r="38" spans="1:26">
      <c r="A38" s="103"/>
      <c r="B38" s="103"/>
      <c r="C38" s="103"/>
      <c r="D38" s="103"/>
      <c r="E38" s="97"/>
      <c r="F38" s="104"/>
      <c r="G38" s="88"/>
      <c r="H38" s="88"/>
      <c r="I38" s="51"/>
      <c r="J38" s="88"/>
      <c r="K38" s="88"/>
      <c r="L38" s="51"/>
      <c r="M38" s="51"/>
      <c r="O38" s="88"/>
      <c r="P38" s="106"/>
    </row>
    <row r="39" spans="1:26" s="106" customFormat="1">
      <c r="A39" s="103"/>
      <c r="B39" s="103"/>
      <c r="C39" s="103"/>
      <c r="D39" s="103"/>
      <c r="E39" s="97"/>
      <c r="F39" s="104"/>
      <c r="G39" s="88"/>
      <c r="H39" s="88"/>
      <c r="I39" s="51"/>
      <c r="J39" s="88"/>
      <c r="K39" s="88"/>
      <c r="L39" s="51"/>
      <c r="M39" s="51"/>
      <c r="N39" s="88"/>
      <c r="O39" s="88"/>
      <c r="T39" s="88"/>
      <c r="U39" s="88"/>
      <c r="V39" s="88"/>
      <c r="W39" s="88"/>
      <c r="X39" s="88"/>
      <c r="Y39" s="88"/>
      <c r="Z39" s="88"/>
    </row>
    <row r="40" spans="1:26" s="106" customFormat="1">
      <c r="A40" s="103"/>
      <c r="B40" s="103"/>
      <c r="C40" s="103"/>
      <c r="D40" s="103"/>
      <c r="E40" s="97"/>
      <c r="F40" s="104"/>
      <c r="G40" s="88"/>
      <c r="H40" s="88"/>
      <c r="I40" s="51"/>
      <c r="J40" s="88"/>
      <c r="K40" s="88"/>
      <c r="L40" s="51"/>
      <c r="M40" s="51"/>
      <c r="N40" s="88"/>
      <c r="O40" s="88"/>
      <c r="T40" s="88"/>
      <c r="U40" s="88"/>
      <c r="V40" s="88"/>
      <c r="W40" s="88"/>
      <c r="X40" s="88"/>
      <c r="Y40" s="88"/>
      <c r="Z40" s="88"/>
    </row>
    <row r="41" spans="1:26" s="106" customFormat="1">
      <c r="A41" s="103"/>
      <c r="B41" s="103"/>
      <c r="C41" s="103"/>
      <c r="D41" s="103"/>
      <c r="E41" s="97"/>
      <c r="F41" s="104"/>
      <c r="G41" s="88"/>
      <c r="H41" s="88"/>
      <c r="I41" s="51"/>
      <c r="J41" s="88"/>
      <c r="K41" s="88"/>
      <c r="L41" s="51"/>
      <c r="M41" s="51"/>
      <c r="N41" s="88"/>
      <c r="O41" s="88"/>
      <c r="T41" s="88"/>
      <c r="U41" s="88"/>
      <c r="V41" s="88"/>
      <c r="W41" s="88"/>
      <c r="X41" s="88"/>
      <c r="Y41" s="88"/>
      <c r="Z41" s="88"/>
    </row>
    <row r="42" spans="1:26" s="106" customFormat="1">
      <c r="A42" s="103"/>
      <c r="B42" s="103"/>
      <c r="C42" s="103"/>
      <c r="D42" s="103"/>
      <c r="E42" s="97"/>
      <c r="F42" s="104"/>
      <c r="G42" s="88"/>
      <c r="H42" s="88"/>
      <c r="I42" s="51"/>
      <c r="J42" s="88"/>
      <c r="K42" s="88"/>
      <c r="L42" s="51"/>
      <c r="M42" s="88"/>
      <c r="N42" s="88"/>
      <c r="O42" s="88"/>
      <c r="T42" s="88"/>
      <c r="U42" s="88"/>
      <c r="V42" s="88"/>
      <c r="W42" s="88"/>
      <c r="X42" s="88"/>
      <c r="Y42" s="88"/>
      <c r="Z42" s="88"/>
    </row>
    <row r="43" spans="1:26" s="106" customFormat="1">
      <c r="A43" s="103"/>
      <c r="B43" s="103"/>
      <c r="C43" s="103"/>
      <c r="D43" s="103"/>
      <c r="E43" s="97"/>
      <c r="F43" s="104"/>
      <c r="G43" s="88"/>
      <c r="H43" s="88"/>
      <c r="I43" s="51"/>
      <c r="J43" s="88"/>
      <c r="K43" s="88"/>
      <c r="L43" s="51"/>
      <c r="M43" s="88"/>
      <c r="N43" s="88"/>
      <c r="O43" s="88"/>
      <c r="T43" s="88"/>
      <c r="U43" s="88"/>
      <c r="V43" s="88"/>
      <c r="W43" s="88"/>
      <c r="X43" s="88"/>
      <c r="Y43" s="88"/>
      <c r="Z43" s="88"/>
    </row>
    <row r="44" spans="1:26" s="106" customFormat="1">
      <c r="A44" s="103"/>
      <c r="B44" s="103"/>
      <c r="C44" s="103"/>
      <c r="D44" s="103"/>
      <c r="E44" s="97"/>
      <c r="F44" s="104"/>
      <c r="G44" s="88"/>
      <c r="H44" s="88"/>
      <c r="I44" s="51"/>
      <c r="J44" s="88"/>
      <c r="K44" s="88"/>
      <c r="L44" s="88"/>
      <c r="M44" s="88"/>
      <c r="N44" s="88"/>
      <c r="O44" s="88"/>
      <c r="T44" s="88"/>
      <c r="U44" s="88"/>
      <c r="V44" s="88"/>
      <c r="W44" s="88"/>
      <c r="X44" s="88"/>
      <c r="Y44" s="88"/>
      <c r="Z44" s="88"/>
    </row>
    <row r="45" spans="1:26" s="106" customFormat="1">
      <c r="A45" s="103"/>
      <c r="B45" s="103"/>
      <c r="C45" s="103"/>
      <c r="D45" s="103"/>
      <c r="E45" s="97"/>
      <c r="F45" s="104"/>
      <c r="G45" s="88"/>
      <c r="H45" s="88"/>
      <c r="I45" s="51"/>
      <c r="J45" s="88"/>
      <c r="K45" s="88"/>
      <c r="L45" s="88"/>
      <c r="M45" s="88"/>
      <c r="N45" s="88"/>
      <c r="O45" s="88"/>
      <c r="T45" s="88"/>
      <c r="U45" s="88"/>
      <c r="V45" s="88"/>
      <c r="W45" s="88"/>
      <c r="X45" s="88"/>
      <c r="Y45" s="88"/>
      <c r="Z45" s="88"/>
    </row>
    <row r="46" spans="1:26" s="106" customFormat="1">
      <c r="A46" s="103"/>
      <c r="B46" s="103"/>
      <c r="C46" s="103"/>
      <c r="D46" s="103"/>
      <c r="E46" s="97"/>
      <c r="F46" s="104"/>
      <c r="G46" s="88"/>
      <c r="H46" s="88"/>
      <c r="I46" s="51"/>
      <c r="J46" s="88"/>
      <c r="K46" s="88"/>
      <c r="L46" s="88"/>
      <c r="M46" s="88"/>
      <c r="N46" s="88"/>
      <c r="O46" s="88"/>
      <c r="T46" s="88"/>
      <c r="U46" s="88"/>
      <c r="V46" s="88"/>
      <c r="W46" s="88"/>
      <c r="X46" s="88"/>
      <c r="Y46" s="88"/>
      <c r="Z46" s="88"/>
    </row>
    <row r="47" spans="1:26" s="106" customFormat="1">
      <c r="A47" s="103"/>
      <c r="B47" s="103"/>
      <c r="C47" s="103"/>
      <c r="D47" s="103"/>
      <c r="E47" s="97"/>
      <c r="F47" s="104"/>
      <c r="G47" s="88"/>
      <c r="H47" s="88"/>
      <c r="I47" s="51"/>
      <c r="J47" s="88"/>
      <c r="K47" s="88"/>
      <c r="L47" s="88"/>
      <c r="M47" s="88"/>
      <c r="N47" s="88"/>
      <c r="O47" s="88"/>
      <c r="T47" s="88"/>
      <c r="U47" s="88"/>
      <c r="V47" s="88"/>
      <c r="W47" s="88"/>
      <c r="X47" s="88"/>
      <c r="Y47" s="88"/>
      <c r="Z47" s="88"/>
    </row>
    <row r="48" spans="1:26" s="106" customFormat="1">
      <c r="A48" s="103"/>
      <c r="B48" s="103"/>
      <c r="C48" s="103"/>
      <c r="D48" s="103"/>
      <c r="E48" s="97"/>
      <c r="F48" s="104"/>
      <c r="G48" s="88"/>
      <c r="H48" s="88"/>
      <c r="I48" s="51"/>
      <c r="J48" s="88"/>
      <c r="K48" s="88"/>
      <c r="L48" s="88"/>
      <c r="M48" s="88"/>
      <c r="N48" s="88"/>
      <c r="O48" s="88"/>
      <c r="T48" s="88"/>
      <c r="U48" s="88"/>
      <c r="V48" s="88"/>
      <c r="W48" s="88"/>
      <c r="X48" s="88"/>
      <c r="Y48" s="88"/>
      <c r="Z48" s="88"/>
    </row>
    <row r="49" spans="1:26" s="106" customFormat="1">
      <c r="A49" s="103"/>
      <c r="B49" s="103"/>
      <c r="C49" s="103"/>
      <c r="D49" s="103"/>
      <c r="E49" s="97"/>
      <c r="F49" s="104"/>
      <c r="G49" s="88"/>
      <c r="H49" s="88"/>
      <c r="I49" s="51"/>
      <c r="J49" s="88"/>
      <c r="K49" s="88"/>
      <c r="L49" s="88"/>
      <c r="M49" s="88"/>
      <c r="N49" s="88"/>
      <c r="O49" s="88"/>
      <c r="T49" s="88"/>
      <c r="U49" s="88"/>
      <c r="V49" s="88"/>
      <c r="W49" s="88"/>
      <c r="X49" s="88"/>
      <c r="Y49" s="88"/>
      <c r="Z49" s="88"/>
    </row>
    <row r="50" spans="1:26" s="106" customFormat="1">
      <c r="A50" s="103"/>
      <c r="B50" s="103"/>
      <c r="C50" s="103"/>
      <c r="D50" s="103"/>
      <c r="E50" s="97"/>
      <c r="F50" s="104"/>
      <c r="G50" s="88"/>
      <c r="H50" s="88"/>
      <c r="I50" s="51"/>
      <c r="J50" s="88"/>
      <c r="K50" s="88"/>
      <c r="L50" s="88"/>
      <c r="M50" s="88"/>
      <c r="N50" s="88"/>
      <c r="O50" s="88"/>
      <c r="T50" s="88"/>
      <c r="U50" s="88"/>
      <c r="V50" s="88"/>
      <c r="W50" s="88"/>
      <c r="X50" s="88"/>
      <c r="Y50" s="88"/>
      <c r="Z50" s="88"/>
    </row>
    <row r="51" spans="1:26" s="106" customFormat="1">
      <c r="A51" s="103"/>
      <c r="B51" s="103"/>
      <c r="C51" s="103"/>
      <c r="D51" s="103"/>
      <c r="E51" s="97"/>
      <c r="F51" s="104"/>
      <c r="G51" s="88"/>
      <c r="H51" s="88"/>
      <c r="I51" s="51"/>
      <c r="J51" s="88"/>
      <c r="K51" s="88"/>
      <c r="L51" s="88"/>
      <c r="M51" s="88"/>
      <c r="N51" s="88"/>
      <c r="O51" s="88"/>
      <c r="T51" s="88"/>
      <c r="U51" s="88"/>
      <c r="V51" s="88"/>
      <c r="W51" s="88"/>
      <c r="X51" s="88"/>
      <c r="Y51" s="88"/>
      <c r="Z51" s="88"/>
    </row>
    <row r="52" spans="1:26" s="106" customFormat="1">
      <c r="A52" s="103"/>
      <c r="B52" s="103"/>
      <c r="C52" s="103"/>
      <c r="D52" s="103"/>
      <c r="E52" s="97"/>
      <c r="F52" s="104"/>
      <c r="G52" s="88"/>
      <c r="H52" s="88"/>
      <c r="I52" s="51"/>
      <c r="J52" s="88"/>
      <c r="K52" s="88"/>
      <c r="L52" s="88"/>
      <c r="M52" s="88"/>
      <c r="N52" s="88"/>
      <c r="O52" s="88"/>
      <c r="T52" s="88"/>
      <c r="U52" s="88"/>
      <c r="V52" s="88"/>
      <c r="W52" s="88"/>
      <c r="X52" s="88"/>
      <c r="Y52" s="88"/>
      <c r="Z52" s="88"/>
    </row>
    <row r="53" spans="1:26" s="106" customFormat="1">
      <c r="A53" s="103"/>
      <c r="B53" s="103"/>
      <c r="C53" s="103"/>
      <c r="D53" s="103"/>
      <c r="E53" s="97"/>
      <c r="F53" s="104"/>
      <c r="G53" s="88"/>
      <c r="H53" s="88"/>
      <c r="I53" s="51"/>
      <c r="J53" s="88"/>
      <c r="K53" s="88"/>
      <c r="L53" s="88"/>
      <c r="M53" s="88"/>
      <c r="N53" s="88"/>
      <c r="O53" s="88"/>
      <c r="T53" s="88"/>
      <c r="U53" s="88"/>
      <c r="V53" s="88"/>
      <c r="W53" s="88"/>
      <c r="X53" s="88"/>
      <c r="Y53" s="88"/>
      <c r="Z53" s="88"/>
    </row>
    <row r="54" spans="1:26" s="106" customFormat="1">
      <c r="A54" s="103"/>
      <c r="B54" s="103"/>
      <c r="C54" s="103"/>
      <c r="D54" s="103"/>
      <c r="E54" s="97"/>
      <c r="F54" s="104"/>
      <c r="G54" s="88"/>
      <c r="H54" s="88"/>
      <c r="I54" s="51"/>
      <c r="J54" s="88"/>
      <c r="K54" s="88"/>
      <c r="L54" s="88"/>
      <c r="M54" s="88"/>
      <c r="N54" s="88"/>
      <c r="O54" s="88"/>
      <c r="T54" s="88"/>
      <c r="U54" s="88"/>
      <c r="V54" s="88"/>
      <c r="W54" s="88"/>
      <c r="X54" s="88"/>
      <c r="Y54" s="88"/>
      <c r="Z54" s="88"/>
    </row>
    <row r="55" spans="1:26">
      <c r="A55" s="103"/>
      <c r="B55" s="103"/>
      <c r="C55" s="103"/>
      <c r="D55" s="103"/>
      <c r="E55" s="97"/>
      <c r="F55" s="104"/>
      <c r="G55" s="106"/>
      <c r="H55" s="88"/>
      <c r="I55" s="51"/>
      <c r="J55" s="88"/>
      <c r="K55" s="88"/>
      <c r="L55" s="88"/>
      <c r="O55" s="88"/>
      <c r="P55" s="106"/>
    </row>
    <row r="56" spans="1:26">
      <c r="A56" s="103"/>
      <c r="B56" s="103"/>
      <c r="C56" s="103"/>
      <c r="D56" s="103"/>
      <c r="E56" s="97"/>
      <c r="F56" s="104"/>
      <c r="G56" s="106"/>
      <c r="H56" s="88"/>
      <c r="I56" s="51"/>
      <c r="J56" s="88"/>
      <c r="K56" s="88"/>
      <c r="L56" s="88"/>
      <c r="O56" s="88"/>
      <c r="P56" s="106"/>
    </row>
    <row r="57" spans="1:26">
      <c r="A57" s="103"/>
      <c r="B57" s="103"/>
      <c r="C57" s="103"/>
      <c r="D57" s="103"/>
      <c r="E57" s="97"/>
      <c r="F57" s="104"/>
      <c r="G57" s="106"/>
      <c r="H57" s="88"/>
      <c r="I57" s="51"/>
      <c r="J57" s="88"/>
      <c r="K57" s="88"/>
      <c r="L57" s="88"/>
      <c r="O57" s="88"/>
      <c r="P57" s="106"/>
    </row>
    <row r="58" spans="1:26">
      <c r="A58" s="103"/>
      <c r="B58" s="103"/>
      <c r="C58" s="103"/>
      <c r="D58" s="103"/>
      <c r="E58" s="97"/>
      <c r="F58" s="104"/>
      <c r="G58" s="106"/>
      <c r="H58" s="88"/>
      <c r="I58" s="51"/>
      <c r="J58" s="88"/>
      <c r="K58" s="88"/>
      <c r="L58" s="88"/>
      <c r="O58" s="88"/>
      <c r="P58" s="106"/>
    </row>
    <row r="59" spans="1:26">
      <c r="A59" s="103"/>
      <c r="B59" s="103"/>
      <c r="C59" s="103"/>
      <c r="D59" s="103"/>
      <c r="E59" s="97"/>
      <c r="F59" s="104"/>
      <c r="G59" s="88"/>
      <c r="H59" s="88"/>
      <c r="I59" s="51"/>
      <c r="J59" s="88"/>
      <c r="K59" s="88"/>
      <c r="L59" s="88"/>
      <c r="O59" s="88"/>
      <c r="P59" s="106"/>
    </row>
    <row r="60" spans="1:26">
      <c r="A60" s="103"/>
      <c r="B60" s="103"/>
      <c r="C60" s="103"/>
      <c r="D60" s="103"/>
      <c r="E60" s="97"/>
      <c r="F60" s="104"/>
      <c r="G60" s="88"/>
      <c r="H60" s="88"/>
      <c r="I60" s="51"/>
      <c r="J60" s="88"/>
      <c r="K60" s="88"/>
      <c r="L60" s="88"/>
      <c r="O60" s="88"/>
      <c r="P60" s="106"/>
    </row>
    <row r="61" spans="1:26" s="103" customFormat="1">
      <c r="E61" s="97"/>
      <c r="F61" s="104"/>
      <c r="G61" s="88"/>
      <c r="H61" s="88"/>
      <c r="I61" s="51"/>
      <c r="J61" s="88"/>
      <c r="K61" s="88"/>
      <c r="L61" s="88"/>
      <c r="M61" s="88"/>
      <c r="N61" s="88"/>
      <c r="O61" s="88"/>
      <c r="P61" s="106"/>
      <c r="Q61" s="106"/>
      <c r="R61" s="108"/>
      <c r="S61" s="108"/>
    </row>
    <row r="62" spans="1:26" s="103" customFormat="1">
      <c r="E62" s="97"/>
      <c r="F62" s="104"/>
      <c r="G62" s="88"/>
      <c r="H62" s="88"/>
      <c r="I62" s="51"/>
      <c r="J62" s="88"/>
      <c r="K62" s="88"/>
      <c r="L62" s="88"/>
      <c r="M62" s="88"/>
      <c r="N62" s="88"/>
      <c r="O62" s="88"/>
      <c r="P62" s="106"/>
      <c r="Q62" s="106"/>
      <c r="R62" s="108"/>
      <c r="S62" s="108"/>
    </row>
    <row r="63" spans="1:26" s="103" customFormat="1">
      <c r="E63" s="97"/>
      <c r="F63" s="104"/>
      <c r="G63" s="88"/>
      <c r="H63" s="88"/>
      <c r="I63" s="51"/>
      <c r="J63" s="88"/>
      <c r="K63" s="88"/>
      <c r="L63" s="88"/>
      <c r="M63" s="88"/>
      <c r="N63" s="88"/>
      <c r="O63" s="88"/>
      <c r="P63" s="106"/>
      <c r="Q63" s="106"/>
      <c r="R63" s="108"/>
      <c r="S63" s="108"/>
    </row>
    <row r="64" spans="1:26" s="103" customFormat="1">
      <c r="E64" s="97"/>
      <c r="F64" s="104"/>
      <c r="G64" s="88"/>
      <c r="H64" s="88"/>
      <c r="I64" s="51"/>
      <c r="J64" s="88"/>
      <c r="K64" s="88"/>
      <c r="L64" s="88"/>
      <c r="M64" s="88"/>
      <c r="N64" s="88"/>
      <c r="O64" s="88"/>
      <c r="P64" s="106"/>
      <c r="Q64" s="106"/>
      <c r="R64" s="108"/>
      <c r="S64" s="108"/>
    </row>
    <row r="65" spans="5:19" s="103" customFormat="1">
      <c r="E65" s="97"/>
      <c r="F65" s="104"/>
      <c r="G65" s="88"/>
      <c r="H65" s="88"/>
      <c r="I65" s="51"/>
      <c r="J65" s="88"/>
      <c r="K65" s="88"/>
      <c r="L65" s="88"/>
      <c r="M65" s="88"/>
      <c r="N65" s="88"/>
      <c r="O65" s="88"/>
      <c r="P65" s="106"/>
      <c r="Q65" s="106"/>
      <c r="R65" s="108"/>
      <c r="S65" s="108"/>
    </row>
    <row r="66" spans="5:19" s="103" customFormat="1">
      <c r="E66" s="97"/>
      <c r="F66" s="104"/>
      <c r="G66" s="88"/>
      <c r="H66" s="88"/>
      <c r="I66" s="51"/>
      <c r="J66" s="88"/>
      <c r="K66" s="88"/>
      <c r="L66" s="88"/>
      <c r="M66" s="88"/>
      <c r="P66" s="108"/>
      <c r="Q66" s="108"/>
      <c r="R66" s="108"/>
      <c r="S66" s="108"/>
    </row>
    <row r="67" spans="5:19" s="103" customFormat="1">
      <c r="E67" s="97"/>
      <c r="F67" s="104"/>
      <c r="G67" s="88"/>
      <c r="H67" s="88"/>
      <c r="I67" s="51"/>
      <c r="J67" s="88"/>
      <c r="K67" s="88"/>
      <c r="L67" s="88"/>
      <c r="M67" s="88"/>
      <c r="P67" s="108"/>
      <c r="Q67" s="108"/>
      <c r="R67" s="108"/>
      <c r="S67" s="108"/>
    </row>
    <row r="68" spans="5:19" s="103" customFormat="1">
      <c r="E68" s="97"/>
      <c r="F68" s="104"/>
      <c r="G68" s="88"/>
      <c r="H68" s="88"/>
      <c r="I68" s="51"/>
      <c r="J68" s="88"/>
      <c r="K68" s="88"/>
      <c r="L68" s="88"/>
      <c r="M68" s="88"/>
      <c r="P68" s="108"/>
      <c r="Q68" s="108"/>
      <c r="R68" s="108"/>
      <c r="S68" s="108"/>
    </row>
    <row r="69" spans="5:19" s="103" customFormat="1">
      <c r="E69" s="97"/>
      <c r="F69" s="104"/>
      <c r="G69" s="88"/>
      <c r="H69" s="88"/>
      <c r="I69" s="51"/>
      <c r="J69" s="88"/>
      <c r="K69" s="88"/>
      <c r="L69" s="88"/>
      <c r="M69" s="88"/>
      <c r="P69" s="108"/>
      <c r="Q69" s="108"/>
      <c r="R69" s="108"/>
      <c r="S69" s="108"/>
    </row>
    <row r="70" spans="5:19" s="103" customFormat="1">
      <c r="E70" s="97"/>
      <c r="F70" s="104"/>
      <c r="G70" s="88"/>
      <c r="H70" s="88"/>
      <c r="I70" s="51"/>
      <c r="J70" s="88"/>
      <c r="K70" s="88"/>
      <c r="L70" s="88"/>
      <c r="M70" s="88"/>
      <c r="P70" s="108"/>
      <c r="Q70" s="108"/>
      <c r="R70" s="108"/>
      <c r="S70" s="108"/>
    </row>
    <row r="71" spans="5:19" s="103" customFormat="1">
      <c r="E71" s="97"/>
      <c r="F71" s="104"/>
      <c r="G71" s="88"/>
      <c r="H71" s="88"/>
      <c r="I71" s="51"/>
      <c r="J71" s="88"/>
      <c r="K71" s="88"/>
      <c r="L71" s="88"/>
      <c r="M71" s="88"/>
      <c r="P71" s="108"/>
      <c r="Q71" s="108"/>
      <c r="R71" s="108"/>
      <c r="S71" s="108"/>
    </row>
    <row r="72" spans="5:19" s="103" customFormat="1">
      <c r="E72" s="97"/>
      <c r="F72" s="104"/>
      <c r="G72" s="88"/>
      <c r="H72" s="88"/>
      <c r="I72" s="51"/>
      <c r="J72" s="88"/>
      <c r="K72" s="88"/>
      <c r="L72" s="88"/>
      <c r="M72" s="88"/>
      <c r="P72" s="108"/>
      <c r="Q72" s="108"/>
      <c r="R72" s="108"/>
      <c r="S72" s="108"/>
    </row>
    <row r="73" spans="5:19" s="103" customFormat="1">
      <c r="E73" s="97"/>
      <c r="F73" s="104"/>
      <c r="G73" s="88"/>
      <c r="H73" s="88"/>
      <c r="I73" s="51"/>
      <c r="J73" s="88"/>
      <c r="K73" s="88"/>
      <c r="L73" s="88"/>
      <c r="M73" s="88"/>
      <c r="P73" s="108"/>
      <c r="Q73" s="108"/>
      <c r="R73" s="108"/>
      <c r="S73" s="108"/>
    </row>
    <row r="74" spans="5:19" s="103" customFormat="1">
      <c r="E74" s="97"/>
      <c r="F74" s="104"/>
      <c r="G74" s="88"/>
      <c r="H74" s="88"/>
      <c r="I74" s="51"/>
      <c r="J74" s="88"/>
      <c r="K74" s="88"/>
      <c r="L74" s="88"/>
      <c r="M74" s="88"/>
      <c r="P74" s="108"/>
      <c r="Q74" s="108"/>
      <c r="R74" s="108"/>
      <c r="S74" s="108"/>
    </row>
    <row r="75" spans="5:19" s="103" customFormat="1">
      <c r="E75" s="97"/>
      <c r="F75" s="104"/>
      <c r="G75" s="88"/>
      <c r="H75" s="88"/>
      <c r="I75" s="51"/>
      <c r="J75" s="88"/>
      <c r="K75" s="88"/>
      <c r="L75" s="88"/>
      <c r="M75" s="88"/>
      <c r="P75" s="108"/>
      <c r="Q75" s="108"/>
      <c r="R75" s="108"/>
      <c r="S75" s="108"/>
    </row>
    <row r="76" spans="5:19" s="103" customFormat="1">
      <c r="E76" s="97"/>
      <c r="F76" s="104"/>
      <c r="G76" s="88"/>
      <c r="H76" s="88"/>
      <c r="I76" s="51"/>
      <c r="J76" s="88"/>
      <c r="K76" s="88"/>
      <c r="L76" s="88"/>
      <c r="M76" s="88"/>
      <c r="P76" s="108"/>
      <c r="Q76" s="108"/>
      <c r="R76" s="108"/>
      <c r="S76" s="108"/>
    </row>
    <row r="77" spans="5:19" s="103" customFormat="1">
      <c r="E77" s="97"/>
      <c r="F77" s="104"/>
      <c r="G77" s="88"/>
      <c r="H77" s="88"/>
      <c r="I77" s="51"/>
      <c r="J77" s="88"/>
      <c r="K77" s="88"/>
      <c r="L77" s="88"/>
      <c r="M77" s="88"/>
      <c r="P77" s="108"/>
      <c r="Q77" s="108"/>
      <c r="R77" s="108"/>
      <c r="S77" s="108"/>
    </row>
    <row r="78" spans="5:19" s="103" customFormat="1">
      <c r="E78" s="97"/>
      <c r="F78" s="104"/>
      <c r="G78" s="88"/>
      <c r="H78" s="88"/>
      <c r="I78" s="51"/>
      <c r="J78" s="88"/>
      <c r="K78" s="88"/>
      <c r="L78" s="88"/>
      <c r="M78" s="88"/>
      <c r="P78" s="108"/>
      <c r="Q78" s="108"/>
      <c r="R78" s="108"/>
      <c r="S78" s="108"/>
    </row>
    <row r="79" spans="5:19" s="103" customFormat="1">
      <c r="E79" s="97"/>
      <c r="F79" s="104"/>
      <c r="G79" s="88"/>
      <c r="H79" s="88"/>
      <c r="I79" s="51"/>
      <c r="J79" s="88"/>
      <c r="K79" s="88"/>
      <c r="L79" s="88"/>
      <c r="M79" s="88"/>
      <c r="P79" s="108"/>
      <c r="Q79" s="108"/>
      <c r="R79" s="108"/>
      <c r="S79" s="108"/>
    </row>
    <row r="80" spans="5:19" s="103" customFormat="1">
      <c r="E80" s="97"/>
      <c r="F80" s="104"/>
      <c r="G80" s="88"/>
      <c r="H80" s="88"/>
      <c r="I80" s="51"/>
      <c r="J80" s="88"/>
      <c r="K80" s="88"/>
      <c r="L80" s="88"/>
      <c r="M80" s="88"/>
      <c r="P80" s="108"/>
      <c r="Q80" s="108"/>
      <c r="R80" s="108"/>
      <c r="S80" s="108"/>
    </row>
    <row r="81" spans="5:19" s="103" customFormat="1">
      <c r="E81" s="97"/>
      <c r="F81" s="104"/>
      <c r="G81" s="88"/>
      <c r="H81" s="88"/>
      <c r="I81" s="51"/>
      <c r="J81" s="88"/>
      <c r="K81" s="88"/>
      <c r="L81" s="88"/>
      <c r="P81" s="108"/>
      <c r="Q81" s="108"/>
      <c r="R81" s="108"/>
      <c r="S81" s="108"/>
    </row>
    <row r="82" spans="5:19" s="103" customFormat="1">
      <c r="E82" s="97"/>
      <c r="F82" s="104"/>
      <c r="G82" s="88"/>
      <c r="H82" s="88"/>
      <c r="I82" s="51"/>
      <c r="J82" s="88"/>
      <c r="K82" s="88"/>
      <c r="L82" s="88"/>
      <c r="P82" s="108"/>
      <c r="Q82" s="108"/>
      <c r="R82" s="108"/>
      <c r="S82" s="108"/>
    </row>
    <row r="83" spans="5:19" s="103" customFormat="1">
      <c r="E83" s="97"/>
      <c r="F83" s="104"/>
      <c r="G83" s="88"/>
      <c r="H83" s="88"/>
      <c r="I83" s="51"/>
      <c r="J83" s="88"/>
      <c r="K83" s="88"/>
      <c r="L83" s="88"/>
      <c r="P83" s="108"/>
      <c r="Q83" s="108"/>
      <c r="R83" s="108"/>
      <c r="S83" s="108"/>
    </row>
    <row r="84" spans="5:19" s="103" customFormat="1">
      <c r="E84" s="97"/>
      <c r="F84" s="104"/>
      <c r="G84" s="88"/>
      <c r="H84" s="88"/>
      <c r="I84" s="51"/>
      <c r="J84" s="88"/>
      <c r="K84" s="88"/>
      <c r="L84" s="88"/>
      <c r="P84" s="108"/>
      <c r="Q84" s="108"/>
      <c r="R84" s="108"/>
      <c r="S84" s="108"/>
    </row>
    <row r="85" spans="5:19" s="103" customFormat="1">
      <c r="E85" s="97"/>
      <c r="F85" s="104"/>
      <c r="G85" s="88"/>
      <c r="H85" s="88"/>
      <c r="I85" s="51"/>
      <c r="J85" s="88"/>
      <c r="K85" s="88"/>
      <c r="L85" s="88"/>
      <c r="P85" s="108"/>
      <c r="Q85" s="108"/>
      <c r="R85" s="108"/>
      <c r="S85" s="108"/>
    </row>
    <row r="86" spans="5:19" s="103" customFormat="1">
      <c r="E86" s="97"/>
      <c r="F86" s="104"/>
      <c r="G86" s="88"/>
      <c r="H86" s="88"/>
      <c r="I86" s="51"/>
      <c r="J86" s="88"/>
      <c r="K86" s="88"/>
      <c r="L86" s="88"/>
      <c r="P86" s="108"/>
      <c r="Q86" s="108"/>
      <c r="R86" s="108"/>
      <c r="S86" s="108"/>
    </row>
    <row r="87" spans="5:19" s="103" customFormat="1">
      <c r="E87" s="97"/>
      <c r="F87" s="104"/>
      <c r="G87" s="88"/>
      <c r="H87" s="88"/>
      <c r="I87" s="51"/>
      <c r="J87" s="88"/>
      <c r="K87" s="88"/>
      <c r="L87" s="88"/>
      <c r="P87" s="108"/>
      <c r="Q87" s="108"/>
      <c r="R87" s="108"/>
      <c r="S87" s="108"/>
    </row>
    <row r="88" spans="5:19" s="103" customFormat="1">
      <c r="E88" s="97"/>
      <c r="F88" s="104"/>
      <c r="G88" s="88"/>
      <c r="H88" s="88"/>
      <c r="I88" s="51"/>
      <c r="J88" s="88"/>
      <c r="K88" s="88"/>
      <c r="L88" s="88"/>
      <c r="P88" s="108"/>
      <c r="Q88" s="108"/>
      <c r="R88" s="108"/>
      <c r="S88" s="108"/>
    </row>
    <row r="89" spans="5:19" s="103" customFormat="1">
      <c r="E89" s="97"/>
      <c r="F89" s="104"/>
      <c r="G89" s="88"/>
      <c r="H89" s="88"/>
      <c r="I89" s="51"/>
      <c r="J89" s="88"/>
      <c r="K89" s="88"/>
      <c r="L89" s="88"/>
      <c r="P89" s="108"/>
      <c r="Q89" s="108"/>
      <c r="R89" s="108"/>
      <c r="S89" s="108"/>
    </row>
    <row r="90" spans="5:19" s="103" customFormat="1">
      <c r="E90" s="97"/>
      <c r="F90" s="104"/>
      <c r="G90" s="88"/>
      <c r="H90" s="88"/>
      <c r="I90" s="51"/>
      <c r="J90" s="88"/>
      <c r="K90" s="88"/>
      <c r="L90" s="88"/>
      <c r="P90" s="108"/>
      <c r="Q90" s="108"/>
      <c r="R90" s="108"/>
      <c r="S90" s="108"/>
    </row>
    <row r="91" spans="5:19" s="103" customFormat="1">
      <c r="E91" s="97"/>
      <c r="F91" s="104"/>
      <c r="G91" s="88"/>
      <c r="H91" s="88"/>
      <c r="I91" s="51"/>
      <c r="J91" s="88"/>
      <c r="K91" s="88"/>
      <c r="L91" s="88"/>
      <c r="P91" s="108"/>
      <c r="Q91" s="108"/>
      <c r="R91" s="108"/>
      <c r="S91" s="108"/>
    </row>
    <row r="92" spans="5:19" s="103" customFormat="1">
      <c r="E92" s="97"/>
      <c r="F92" s="104"/>
      <c r="G92" s="88"/>
      <c r="H92" s="88"/>
      <c r="I92" s="51"/>
      <c r="J92" s="88"/>
      <c r="K92" s="88"/>
      <c r="L92" s="88"/>
      <c r="P92" s="108"/>
      <c r="Q92" s="108"/>
      <c r="R92" s="108"/>
      <c r="S92" s="108"/>
    </row>
    <row r="93" spans="5:19" s="103" customFormat="1">
      <c r="E93" s="97"/>
      <c r="F93" s="104"/>
      <c r="G93" s="88"/>
      <c r="H93" s="88"/>
      <c r="I93" s="51"/>
      <c r="J93" s="88"/>
      <c r="K93" s="88"/>
      <c r="L93" s="88"/>
      <c r="P93" s="108"/>
      <c r="Q93" s="108"/>
      <c r="R93" s="108"/>
      <c r="S93" s="108"/>
    </row>
    <row r="94" spans="5:19" s="103" customFormat="1">
      <c r="E94" s="97"/>
      <c r="F94" s="104"/>
      <c r="G94" s="88"/>
      <c r="H94" s="88"/>
      <c r="I94" s="51"/>
      <c r="J94" s="88"/>
      <c r="K94" s="88"/>
      <c r="L94" s="88"/>
      <c r="P94" s="108"/>
      <c r="Q94" s="108"/>
      <c r="R94" s="108"/>
      <c r="S94" s="108"/>
    </row>
    <row r="95" spans="5:19" s="103" customFormat="1">
      <c r="E95" s="97"/>
      <c r="F95" s="104"/>
      <c r="G95" s="88"/>
      <c r="H95" s="88"/>
      <c r="I95" s="51"/>
      <c r="J95" s="88"/>
      <c r="K95" s="88"/>
      <c r="L95" s="88"/>
      <c r="P95" s="108"/>
      <c r="Q95" s="108"/>
      <c r="R95" s="108"/>
      <c r="S95" s="108"/>
    </row>
    <row r="96" spans="5:19" s="103" customFormat="1">
      <c r="E96" s="97"/>
      <c r="F96" s="104"/>
      <c r="G96" s="88"/>
      <c r="H96" s="88"/>
      <c r="I96" s="51"/>
      <c r="J96" s="88"/>
      <c r="K96" s="88"/>
      <c r="L96" s="88"/>
      <c r="P96" s="108"/>
      <c r="Q96" s="108"/>
      <c r="R96" s="108"/>
      <c r="S96" s="108"/>
    </row>
    <row r="97" spans="5:19" s="103" customFormat="1">
      <c r="E97" s="97"/>
      <c r="F97" s="104"/>
      <c r="G97" s="88"/>
      <c r="H97" s="88"/>
      <c r="I97" s="51"/>
      <c r="J97" s="88"/>
      <c r="K97" s="88"/>
      <c r="L97" s="88"/>
      <c r="P97" s="108"/>
      <c r="Q97" s="108"/>
      <c r="R97" s="108"/>
      <c r="S97" s="108"/>
    </row>
    <row r="98" spans="5:19" s="103" customFormat="1">
      <c r="E98" s="97"/>
      <c r="F98" s="104"/>
      <c r="G98" s="88"/>
      <c r="H98" s="88"/>
      <c r="I98" s="51"/>
      <c r="J98" s="88"/>
      <c r="K98" s="88"/>
      <c r="L98" s="88"/>
      <c r="P98" s="108"/>
      <c r="Q98" s="108"/>
      <c r="R98" s="108"/>
      <c r="S98" s="108"/>
    </row>
    <row r="99" spans="5:19" s="103" customFormat="1">
      <c r="E99" s="97"/>
      <c r="F99" s="104"/>
      <c r="G99" s="88"/>
      <c r="H99" s="88"/>
      <c r="I99" s="51"/>
      <c r="J99" s="88"/>
      <c r="K99" s="88"/>
      <c r="L99" s="88"/>
      <c r="P99" s="108"/>
      <c r="Q99" s="108"/>
      <c r="R99" s="108"/>
      <c r="S99" s="108"/>
    </row>
    <row r="100" spans="5:19" s="103" customFormat="1">
      <c r="E100" s="97"/>
      <c r="F100" s="104"/>
      <c r="G100" s="88"/>
      <c r="H100" s="88"/>
      <c r="I100" s="51"/>
      <c r="J100" s="88"/>
      <c r="K100" s="88"/>
      <c r="L100" s="88"/>
      <c r="P100" s="108"/>
      <c r="Q100" s="108"/>
      <c r="R100" s="108"/>
      <c r="S100" s="108"/>
    </row>
    <row r="101" spans="5:19" s="103" customFormat="1">
      <c r="E101" s="97"/>
      <c r="F101" s="104"/>
      <c r="G101" s="88"/>
      <c r="H101" s="88"/>
      <c r="I101" s="51"/>
      <c r="J101" s="88"/>
      <c r="K101" s="88"/>
      <c r="L101" s="88"/>
      <c r="P101" s="108"/>
      <c r="Q101" s="108"/>
      <c r="R101" s="108"/>
      <c r="S101" s="108"/>
    </row>
    <row r="102" spans="5:19" s="103" customFormat="1">
      <c r="E102" s="97"/>
      <c r="F102" s="104"/>
      <c r="G102" s="88"/>
      <c r="H102" s="88"/>
      <c r="I102" s="51"/>
      <c r="J102" s="88"/>
      <c r="K102" s="88"/>
      <c r="L102" s="88"/>
      <c r="P102" s="108"/>
      <c r="Q102" s="108"/>
      <c r="R102" s="108"/>
      <c r="S102" s="108"/>
    </row>
    <row r="103" spans="5:19" s="103" customFormat="1">
      <c r="E103" s="97"/>
      <c r="F103" s="104"/>
      <c r="G103" s="88"/>
      <c r="H103" s="88"/>
      <c r="I103" s="51"/>
      <c r="J103" s="88"/>
      <c r="K103" s="88"/>
      <c r="L103" s="88"/>
      <c r="P103" s="108"/>
      <c r="Q103" s="108"/>
      <c r="R103" s="108"/>
      <c r="S103" s="108"/>
    </row>
    <row r="104" spans="5:19" s="103" customFormat="1">
      <c r="E104" s="97"/>
      <c r="F104" s="104"/>
      <c r="G104" s="88"/>
      <c r="H104" s="88"/>
      <c r="I104" s="51"/>
      <c r="J104" s="88"/>
      <c r="K104" s="88"/>
      <c r="L104" s="88"/>
      <c r="P104" s="108"/>
      <c r="Q104" s="108"/>
      <c r="R104" s="108"/>
      <c r="S104" s="108"/>
    </row>
    <row r="105" spans="5:19" s="103" customFormat="1">
      <c r="E105" s="97"/>
      <c r="F105" s="104"/>
      <c r="G105" s="88"/>
      <c r="H105" s="88"/>
      <c r="I105" s="51"/>
      <c r="J105" s="88"/>
      <c r="K105" s="88"/>
      <c r="L105" s="88"/>
      <c r="P105" s="108"/>
      <c r="Q105" s="108"/>
      <c r="R105" s="108"/>
      <c r="S105" s="108"/>
    </row>
    <row r="106" spans="5:19" s="103" customFormat="1">
      <c r="E106" s="97"/>
      <c r="F106" s="104"/>
      <c r="G106" s="88"/>
      <c r="H106" s="88"/>
      <c r="I106" s="51"/>
      <c r="J106" s="88"/>
      <c r="K106" s="88"/>
      <c r="L106" s="88"/>
      <c r="P106" s="108"/>
      <c r="Q106" s="108"/>
      <c r="R106" s="108"/>
      <c r="S106" s="108"/>
    </row>
    <row r="107" spans="5:19" s="103" customFormat="1">
      <c r="E107" s="97"/>
      <c r="F107" s="104"/>
      <c r="G107" s="88"/>
      <c r="H107" s="88"/>
      <c r="I107" s="51"/>
      <c r="J107" s="88"/>
      <c r="K107" s="88"/>
      <c r="L107" s="88"/>
      <c r="P107" s="108"/>
      <c r="Q107" s="108"/>
      <c r="R107" s="108"/>
      <c r="S107" s="108"/>
    </row>
    <row r="108" spans="5:19" s="103" customFormat="1">
      <c r="E108" s="97"/>
      <c r="F108" s="104"/>
      <c r="G108" s="88"/>
      <c r="H108" s="88"/>
      <c r="I108" s="51"/>
      <c r="J108" s="88"/>
      <c r="K108" s="88"/>
      <c r="L108" s="88"/>
      <c r="P108" s="108"/>
      <c r="Q108" s="108"/>
      <c r="R108" s="108"/>
      <c r="S108" s="108"/>
    </row>
    <row r="109" spans="5:19" s="103" customFormat="1">
      <c r="E109" s="97"/>
      <c r="F109" s="104"/>
      <c r="G109" s="88"/>
      <c r="H109" s="88"/>
      <c r="I109" s="51"/>
      <c r="J109" s="88"/>
      <c r="K109" s="88"/>
      <c r="L109" s="88"/>
      <c r="P109" s="108"/>
      <c r="Q109" s="108"/>
      <c r="R109" s="108"/>
      <c r="S109" s="108"/>
    </row>
    <row r="110" spans="5:19" s="103" customFormat="1">
      <c r="E110" s="97"/>
      <c r="F110" s="104"/>
      <c r="G110" s="88"/>
      <c r="H110" s="88"/>
      <c r="I110" s="51"/>
      <c r="J110" s="88"/>
      <c r="K110" s="88"/>
      <c r="L110" s="88"/>
      <c r="P110" s="108"/>
      <c r="Q110" s="108"/>
      <c r="R110" s="108"/>
      <c r="S110" s="108"/>
    </row>
    <row r="111" spans="5:19" s="103" customFormat="1">
      <c r="E111" s="97"/>
      <c r="F111" s="104"/>
      <c r="G111" s="88"/>
      <c r="H111" s="88"/>
      <c r="I111" s="51"/>
      <c r="J111" s="88"/>
      <c r="K111" s="88"/>
      <c r="L111" s="88"/>
      <c r="P111" s="108"/>
      <c r="Q111" s="108"/>
      <c r="R111" s="108"/>
      <c r="S111" s="108"/>
    </row>
    <row r="112" spans="5:19" s="103" customFormat="1">
      <c r="E112" s="97"/>
      <c r="F112" s="104"/>
      <c r="G112" s="88"/>
      <c r="H112" s="88"/>
      <c r="I112" s="51"/>
      <c r="J112" s="88"/>
      <c r="K112" s="88"/>
      <c r="L112" s="88"/>
      <c r="P112" s="108"/>
      <c r="Q112" s="108"/>
      <c r="R112" s="108"/>
      <c r="S112" s="108"/>
    </row>
    <row r="113" spans="1:26" s="103" customFormat="1">
      <c r="E113" s="97"/>
      <c r="F113" s="104"/>
      <c r="G113" s="88"/>
      <c r="H113" s="88"/>
      <c r="I113" s="51"/>
      <c r="J113" s="88"/>
      <c r="K113" s="88"/>
      <c r="L113" s="88"/>
      <c r="P113" s="108"/>
      <c r="Q113" s="108"/>
      <c r="R113" s="108"/>
      <c r="S113" s="108"/>
    </row>
    <row r="114" spans="1:26" s="103" customFormat="1">
      <c r="E114" s="97"/>
      <c r="F114" s="104"/>
      <c r="G114" s="88"/>
      <c r="H114" s="88"/>
      <c r="I114" s="51"/>
      <c r="J114" s="88"/>
      <c r="K114" s="88"/>
      <c r="L114" s="88"/>
      <c r="P114" s="108"/>
      <c r="Q114" s="108"/>
      <c r="R114" s="108"/>
      <c r="S114" s="108"/>
    </row>
    <row r="115" spans="1:26" s="103" customFormat="1">
      <c r="E115" s="97"/>
      <c r="F115" s="104"/>
      <c r="G115" s="88"/>
      <c r="H115" s="88"/>
      <c r="I115" s="51"/>
      <c r="J115" s="88"/>
      <c r="K115" s="88"/>
      <c r="L115" s="88"/>
      <c r="P115" s="108"/>
      <c r="Q115" s="108"/>
      <c r="R115" s="108"/>
      <c r="S115" s="108"/>
    </row>
    <row r="116" spans="1:26" s="103" customFormat="1">
      <c r="E116" s="97"/>
      <c r="F116" s="104"/>
      <c r="G116" s="88"/>
      <c r="H116" s="88"/>
      <c r="I116" s="51"/>
      <c r="J116" s="88"/>
      <c r="K116" s="88"/>
      <c r="L116" s="88"/>
      <c r="P116" s="108"/>
      <c r="Q116" s="108"/>
      <c r="R116" s="108"/>
      <c r="S116" s="108"/>
    </row>
    <row r="117" spans="1:26" s="103" customFormat="1">
      <c r="E117" s="97"/>
      <c r="F117" s="104"/>
      <c r="G117" s="88"/>
      <c r="H117" s="88"/>
      <c r="I117" s="51"/>
      <c r="J117" s="88"/>
      <c r="K117" s="88"/>
      <c r="L117" s="88"/>
      <c r="P117" s="108"/>
      <c r="Q117" s="108"/>
      <c r="R117" s="108"/>
      <c r="S117" s="108"/>
    </row>
    <row r="118" spans="1:26">
      <c r="A118" s="103"/>
      <c r="B118" s="103"/>
      <c r="C118" s="103"/>
      <c r="D118" s="103"/>
      <c r="E118" s="97"/>
      <c r="F118" s="104"/>
      <c r="G118" s="88"/>
      <c r="H118" s="88"/>
      <c r="I118" s="51"/>
      <c r="J118" s="88"/>
      <c r="K118" s="88"/>
      <c r="L118" s="88"/>
      <c r="M118" s="103"/>
      <c r="N118" s="103"/>
      <c r="O118" s="103"/>
      <c r="P118" s="108"/>
      <c r="Q118" s="108"/>
    </row>
    <row r="119" spans="1:26" s="106" customFormat="1">
      <c r="A119" s="103"/>
      <c r="B119" s="103"/>
      <c r="C119" s="103"/>
      <c r="D119" s="103"/>
      <c r="E119" s="97"/>
      <c r="F119" s="104"/>
      <c r="G119" s="88"/>
      <c r="H119" s="88"/>
      <c r="I119" s="51"/>
      <c r="J119" s="88"/>
      <c r="K119" s="88"/>
      <c r="L119" s="88"/>
      <c r="M119" s="103"/>
      <c r="N119" s="103"/>
      <c r="O119" s="103"/>
      <c r="P119" s="108"/>
      <c r="Q119" s="108"/>
      <c r="T119" s="88"/>
      <c r="U119" s="88"/>
      <c r="V119" s="88"/>
      <c r="W119" s="88"/>
      <c r="X119" s="88"/>
      <c r="Y119" s="88"/>
      <c r="Z119" s="88"/>
    </row>
    <row r="120" spans="1:26" s="106" customFormat="1">
      <c r="A120" s="103"/>
      <c r="B120" s="103"/>
      <c r="C120" s="103"/>
      <c r="D120" s="103"/>
      <c r="E120" s="97"/>
      <c r="F120" s="104"/>
      <c r="G120" s="88"/>
      <c r="H120" s="88"/>
      <c r="I120" s="51"/>
      <c r="J120" s="88"/>
      <c r="K120" s="88"/>
      <c r="L120" s="88"/>
      <c r="M120" s="103"/>
      <c r="N120" s="103"/>
      <c r="O120" s="103"/>
      <c r="P120" s="108"/>
      <c r="Q120" s="108"/>
      <c r="T120" s="88"/>
      <c r="U120" s="88"/>
      <c r="V120" s="88"/>
      <c r="W120" s="88"/>
      <c r="X120" s="88"/>
      <c r="Y120" s="88"/>
      <c r="Z120" s="88"/>
    </row>
    <row r="121" spans="1:26" s="106" customFormat="1">
      <c r="A121" s="103"/>
      <c r="B121" s="103"/>
      <c r="C121" s="103"/>
      <c r="D121" s="103"/>
      <c r="E121" s="97"/>
      <c r="F121" s="104"/>
      <c r="G121" s="88"/>
      <c r="H121" s="88"/>
      <c r="I121" s="51"/>
      <c r="J121" s="88"/>
      <c r="K121" s="88"/>
      <c r="L121" s="88"/>
      <c r="M121" s="103"/>
      <c r="N121" s="103"/>
      <c r="O121" s="103"/>
      <c r="P121" s="108"/>
      <c r="Q121" s="108"/>
      <c r="T121" s="88"/>
      <c r="U121" s="88"/>
      <c r="V121" s="88"/>
      <c r="W121" s="88"/>
      <c r="X121" s="88"/>
      <c r="Y121" s="88"/>
      <c r="Z121" s="88"/>
    </row>
    <row r="122" spans="1:26" s="106" customFormat="1">
      <c r="A122" s="103"/>
      <c r="B122" s="103"/>
      <c r="C122" s="103"/>
      <c r="D122" s="103"/>
      <c r="E122" s="97"/>
      <c r="F122" s="104"/>
      <c r="G122" s="88"/>
      <c r="H122" s="88"/>
      <c r="I122" s="51"/>
      <c r="J122" s="88"/>
      <c r="K122" s="88"/>
      <c r="L122" s="88"/>
      <c r="M122" s="103"/>
      <c r="N122" s="103"/>
      <c r="O122" s="103"/>
      <c r="P122" s="108"/>
      <c r="Q122" s="108"/>
      <c r="T122" s="88"/>
      <c r="U122" s="88"/>
      <c r="V122" s="88"/>
      <c r="W122" s="88"/>
      <c r="X122" s="88"/>
      <c r="Y122" s="88"/>
      <c r="Z122" s="88"/>
    </row>
    <row r="123" spans="1:26" s="106" customFormat="1">
      <c r="A123" s="103"/>
      <c r="B123" s="103"/>
      <c r="C123" s="103"/>
      <c r="D123" s="103"/>
      <c r="E123" s="97"/>
      <c r="F123" s="104"/>
      <c r="G123" s="88"/>
      <c r="H123" s="88"/>
      <c r="I123" s="51"/>
      <c r="J123" s="88"/>
      <c r="K123" s="88"/>
      <c r="L123" s="88"/>
      <c r="M123" s="103"/>
      <c r="N123" s="88"/>
      <c r="O123" s="51"/>
      <c r="P123" s="392"/>
      <c r="T123" s="88"/>
      <c r="U123" s="88"/>
      <c r="V123" s="88"/>
      <c r="W123" s="88"/>
      <c r="X123" s="88"/>
      <c r="Y123" s="88"/>
      <c r="Z123" s="88"/>
    </row>
    <row r="124" spans="1:26" s="106" customFormat="1">
      <c r="A124" s="103"/>
      <c r="B124" s="103"/>
      <c r="C124" s="103"/>
      <c r="D124" s="103"/>
      <c r="E124" s="97"/>
      <c r="F124" s="104"/>
      <c r="G124" s="88"/>
      <c r="H124" s="88"/>
      <c r="I124" s="51"/>
      <c r="J124" s="88"/>
      <c r="K124" s="88"/>
      <c r="L124" s="88"/>
      <c r="M124" s="103"/>
      <c r="N124" s="88"/>
      <c r="O124" s="51"/>
      <c r="P124" s="392"/>
      <c r="T124" s="88"/>
      <c r="U124" s="88"/>
      <c r="V124" s="88"/>
      <c r="W124" s="88"/>
      <c r="X124" s="88"/>
      <c r="Y124" s="88"/>
      <c r="Z124" s="88"/>
    </row>
    <row r="125" spans="1:26" s="106" customFormat="1">
      <c r="A125" s="103"/>
      <c r="B125" s="103"/>
      <c r="C125" s="103"/>
      <c r="D125" s="103"/>
      <c r="E125" s="97"/>
      <c r="F125" s="104"/>
      <c r="G125" s="88"/>
      <c r="H125" s="88"/>
      <c r="I125" s="51"/>
      <c r="J125" s="88"/>
      <c r="K125" s="88"/>
      <c r="L125" s="88"/>
      <c r="M125" s="103"/>
      <c r="N125" s="88"/>
      <c r="O125" s="51"/>
      <c r="P125" s="392"/>
      <c r="T125" s="88"/>
      <c r="U125" s="88"/>
      <c r="V125" s="88"/>
      <c r="W125" s="88"/>
      <c r="X125" s="88"/>
      <c r="Y125" s="88"/>
      <c r="Z125" s="88"/>
    </row>
    <row r="126" spans="1:26" s="106" customFormat="1">
      <c r="A126" s="103"/>
      <c r="B126" s="103"/>
      <c r="C126" s="103"/>
      <c r="D126" s="103"/>
      <c r="E126" s="97"/>
      <c r="F126" s="104"/>
      <c r="G126" s="88"/>
      <c r="H126" s="88"/>
      <c r="I126" s="51"/>
      <c r="J126" s="88"/>
      <c r="K126" s="88"/>
      <c r="L126" s="88"/>
      <c r="M126" s="103"/>
      <c r="N126" s="88"/>
      <c r="O126" s="51"/>
      <c r="P126" s="392"/>
      <c r="T126" s="88"/>
      <c r="U126" s="88"/>
      <c r="V126" s="88"/>
      <c r="W126" s="88"/>
      <c r="X126" s="88"/>
      <c r="Y126" s="88"/>
      <c r="Z126" s="88"/>
    </row>
    <row r="127" spans="1:26" s="106" customFormat="1">
      <c r="A127" s="88"/>
      <c r="B127" s="88"/>
      <c r="C127" s="107"/>
      <c r="D127" s="107"/>
      <c r="E127" s="107"/>
      <c r="F127" s="107"/>
      <c r="G127" s="103"/>
      <c r="H127" s="108"/>
      <c r="I127" s="103"/>
      <c r="J127" s="88"/>
      <c r="K127" s="88"/>
      <c r="L127" s="88"/>
      <c r="M127" s="103"/>
      <c r="N127" s="88"/>
      <c r="O127" s="51"/>
      <c r="P127" s="392"/>
      <c r="T127" s="88"/>
      <c r="U127" s="88"/>
      <c r="V127" s="88"/>
      <c r="W127" s="88"/>
      <c r="X127" s="88"/>
      <c r="Y127" s="88"/>
      <c r="Z127" s="88"/>
    </row>
    <row r="128" spans="1:26" s="106" customFormat="1">
      <c r="A128" s="88"/>
      <c r="B128" s="88"/>
      <c r="C128" s="107"/>
      <c r="D128" s="107"/>
      <c r="E128" s="107"/>
      <c r="F128" s="107"/>
      <c r="G128" s="103"/>
      <c r="H128" s="108"/>
      <c r="I128" s="103"/>
      <c r="J128" s="88"/>
      <c r="K128" s="88"/>
      <c r="L128" s="88"/>
      <c r="M128" s="103"/>
      <c r="N128" s="88"/>
      <c r="O128" s="51"/>
      <c r="P128" s="392"/>
      <c r="T128" s="88"/>
      <c r="U128" s="88"/>
      <c r="V128" s="88"/>
      <c r="W128" s="88"/>
      <c r="X128" s="88"/>
      <c r="Y128" s="88"/>
      <c r="Z128" s="88"/>
    </row>
    <row r="129" spans="1:26" s="106" customFormat="1">
      <c r="A129" s="88"/>
      <c r="B129" s="88"/>
      <c r="C129" s="107"/>
      <c r="D129" s="107"/>
      <c r="E129" s="107"/>
      <c r="F129" s="107"/>
      <c r="G129" s="103"/>
      <c r="H129" s="108"/>
      <c r="I129" s="103"/>
      <c r="J129" s="88"/>
      <c r="K129" s="88"/>
      <c r="L129" s="88"/>
      <c r="M129" s="103"/>
      <c r="N129" s="88"/>
      <c r="O129" s="51"/>
      <c r="P129" s="392"/>
      <c r="T129" s="88"/>
      <c r="U129" s="88"/>
      <c r="V129" s="88"/>
      <c r="W129" s="88"/>
      <c r="X129" s="88"/>
      <c r="Y129" s="88"/>
      <c r="Z129" s="88"/>
    </row>
    <row r="130" spans="1:26" s="106" customFormat="1">
      <c r="A130" s="88"/>
      <c r="B130" s="88"/>
      <c r="C130" s="107"/>
      <c r="D130" s="107"/>
      <c r="E130" s="107"/>
      <c r="F130" s="107"/>
      <c r="G130" s="103"/>
      <c r="H130" s="108"/>
      <c r="I130" s="103"/>
      <c r="J130" s="88"/>
      <c r="K130" s="88"/>
      <c r="L130" s="88"/>
      <c r="M130" s="103"/>
      <c r="N130" s="88"/>
      <c r="O130" s="51"/>
      <c r="P130" s="392"/>
      <c r="T130" s="88"/>
      <c r="U130" s="88"/>
      <c r="V130" s="88"/>
      <c r="W130" s="88"/>
      <c r="X130" s="88"/>
      <c r="Y130" s="88"/>
      <c r="Z130" s="88"/>
    </row>
    <row r="131" spans="1:26" s="106" customFormat="1">
      <c r="A131" s="88"/>
      <c r="B131" s="88"/>
      <c r="C131" s="107"/>
      <c r="D131" s="107"/>
      <c r="E131" s="107"/>
      <c r="F131" s="107"/>
      <c r="G131" s="103"/>
      <c r="H131" s="108"/>
      <c r="I131" s="103"/>
      <c r="J131" s="88"/>
      <c r="K131" s="88"/>
      <c r="L131" s="88"/>
      <c r="M131" s="103"/>
      <c r="N131" s="88"/>
      <c r="O131" s="51"/>
      <c r="P131" s="392"/>
      <c r="T131" s="88"/>
      <c r="U131" s="88"/>
      <c r="V131" s="88"/>
      <c r="W131" s="88"/>
      <c r="X131" s="88"/>
      <c r="Y131" s="88"/>
      <c r="Z131" s="88"/>
    </row>
    <row r="132" spans="1:26" s="106" customFormat="1">
      <c r="A132" s="88"/>
      <c r="B132" s="88"/>
      <c r="C132" s="107"/>
      <c r="D132" s="107"/>
      <c r="E132" s="107"/>
      <c r="F132" s="107"/>
      <c r="G132" s="103"/>
      <c r="H132" s="108"/>
      <c r="I132" s="103"/>
      <c r="J132" s="88"/>
      <c r="K132" s="88"/>
      <c r="L132" s="88"/>
      <c r="M132" s="103"/>
      <c r="N132" s="88"/>
      <c r="O132" s="51"/>
      <c r="P132" s="392"/>
      <c r="T132" s="88"/>
      <c r="U132" s="88"/>
      <c r="V132" s="88"/>
      <c r="W132" s="88"/>
      <c r="X132" s="88"/>
      <c r="Y132" s="88"/>
      <c r="Z132" s="88"/>
    </row>
    <row r="133" spans="1:26" s="106" customFormat="1">
      <c r="A133" s="88"/>
      <c r="B133" s="88"/>
      <c r="C133" s="107"/>
      <c r="D133" s="107"/>
      <c r="E133" s="107"/>
      <c r="F133" s="107"/>
      <c r="G133" s="103"/>
      <c r="H133" s="108"/>
      <c r="I133" s="103"/>
      <c r="J133" s="103"/>
      <c r="K133" s="88"/>
      <c r="L133" s="88"/>
      <c r="M133" s="103"/>
      <c r="N133" s="88"/>
      <c r="O133" s="51"/>
      <c r="P133" s="392"/>
      <c r="T133" s="88"/>
      <c r="U133" s="88"/>
      <c r="V133" s="88"/>
      <c r="W133" s="88"/>
      <c r="X133" s="88"/>
      <c r="Y133" s="88"/>
      <c r="Z133" s="88"/>
    </row>
    <row r="134" spans="1:26" s="106" customFormat="1">
      <c r="A134" s="88"/>
      <c r="B134" s="88"/>
      <c r="C134" s="107"/>
      <c r="D134" s="107"/>
      <c r="E134" s="107"/>
      <c r="F134" s="107"/>
      <c r="G134" s="103"/>
      <c r="H134" s="108"/>
      <c r="I134" s="103"/>
      <c r="J134" s="103"/>
      <c r="K134" s="88"/>
      <c r="L134" s="88"/>
      <c r="M134" s="103"/>
      <c r="N134" s="88"/>
      <c r="O134" s="51"/>
      <c r="P134" s="392"/>
      <c r="T134" s="88"/>
      <c r="U134" s="88"/>
      <c r="V134" s="88"/>
      <c r="W134" s="88"/>
      <c r="X134" s="88"/>
      <c r="Y134" s="88"/>
      <c r="Z134" s="88"/>
    </row>
    <row r="135" spans="1:26">
      <c r="K135" s="88"/>
      <c r="L135" s="88"/>
      <c r="M135" s="103"/>
    </row>
    <row r="136" spans="1:26">
      <c r="L136" s="88"/>
      <c r="M136" s="103"/>
    </row>
    <row r="137" spans="1:26">
      <c r="L137" s="88"/>
      <c r="M137" s="103"/>
    </row>
    <row r="138" spans="1:26">
      <c r="L138" s="88"/>
    </row>
    <row r="139" spans="1:26">
      <c r="L139" s="88"/>
    </row>
    <row r="140" spans="1:26">
      <c r="L140" s="88"/>
    </row>
  </sheetData>
  <mergeCells count="3">
    <mergeCell ref="D7:F7"/>
    <mergeCell ref="L7:M7"/>
    <mergeCell ref="A7:C7"/>
  </mergeCells>
  <conditionalFormatting sqref="P29:P45 Q9:Q28">
    <cfRule type="aboveAverage" dxfId="1" priority="1" aboveAverage="0" stdDev="1"/>
    <cfRule type="aboveAverage" dxfId="0" priority="2" stdDev="1"/>
  </conditionalFormatting>
  <dataValidations count="1">
    <dataValidation type="list" allowBlank="1" showInputMessage="1" showErrorMessage="1" sqref="B5" xr:uid="{6EBF95EB-4CC4-4F7A-9899-4AD4666A044A}">
      <formula1>$AB$5:$AB$8</formula1>
    </dataValidation>
  </dataValidations>
  <pageMargins left="0.7" right="0.7" top="0.75" bottom="0.75" header="0.3" footer="0.3"/>
  <pageSetup orientation="portrait" horizontalDpi="1200" verticalDpi="120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C3ED5-CBCD-4202-BFA9-39524B16B2BD}">
  <dimension ref="A1:Q148"/>
  <sheetViews>
    <sheetView workbookViewId="0">
      <selection activeCell="M26" sqref="M26"/>
    </sheetView>
  </sheetViews>
  <sheetFormatPr defaultColWidth="7.88671875" defaultRowHeight="10.199999999999999"/>
  <cols>
    <col min="1" max="1" width="15.6640625" style="956" bestFit="1" customWidth="1"/>
    <col min="2" max="2" width="9.5546875" style="956" bestFit="1" customWidth="1"/>
    <col min="3" max="3" width="5.109375" style="982" customWidth="1"/>
    <col min="4" max="6" width="7.6640625" style="982" customWidth="1"/>
    <col min="7" max="7" width="6.33203125" style="103" customWidth="1"/>
    <col min="8" max="8" width="6.88671875" style="108" customWidth="1"/>
    <col min="9" max="9" width="9.6640625" style="103" customWidth="1"/>
    <col min="10" max="10" width="8.6640625" style="103" bestFit="1" customWidth="1"/>
    <col min="11" max="11" width="12.5546875" style="97" customWidth="1"/>
    <col min="12" max="12" width="17.33203125" style="980" bestFit="1" customWidth="1"/>
    <col min="13" max="13" width="12.88671875" style="956" customWidth="1"/>
    <col min="14" max="14" width="11.33203125" style="956" customWidth="1"/>
    <col min="15" max="15" width="14.5546875" style="930" customWidth="1"/>
    <col min="16" max="16" width="2.44140625" style="930" customWidth="1"/>
    <col min="17" max="17" width="14" style="956" bestFit="1" customWidth="1"/>
    <col min="18" max="18" width="5.44140625" style="956" customWidth="1"/>
    <col min="19" max="27" width="5.33203125" style="956" customWidth="1"/>
    <col min="28" max="28" width="17" style="956" customWidth="1"/>
    <col min="29" max="16384" width="7.88671875" style="956"/>
  </cols>
  <sheetData>
    <row r="1" spans="1:15" s="28" customFormat="1" ht="13.2">
      <c r="A1" s="907" t="s">
        <v>135</v>
      </c>
      <c r="B1" s="172" t="s">
        <v>136</v>
      </c>
      <c r="C1" s="173"/>
      <c r="D1" s="172"/>
      <c r="E1" s="174"/>
      <c r="F1" s="174"/>
      <c r="G1" s="175"/>
      <c r="H1" s="176" t="s">
        <v>137</v>
      </c>
      <c r="I1" s="177">
        <v>13</v>
      </c>
      <c r="J1" s="178"/>
      <c r="K1" s="172"/>
      <c r="L1" s="172"/>
      <c r="M1" s="35"/>
      <c r="N1" s="29"/>
    </row>
    <row r="2" spans="1:15" s="28" customFormat="1" ht="13.2">
      <c r="A2" s="908" t="s">
        <v>139</v>
      </c>
      <c r="B2" s="180" t="s">
        <v>7</v>
      </c>
      <c r="C2" s="181"/>
      <c r="D2" s="180"/>
      <c r="E2" s="182"/>
      <c r="F2" s="182"/>
      <c r="G2" s="183"/>
      <c r="H2" s="184" t="s">
        <v>140</v>
      </c>
      <c r="I2" s="185">
        <v>13</v>
      </c>
      <c r="J2" s="186"/>
      <c r="K2" s="180"/>
      <c r="L2" s="180"/>
      <c r="M2" s="187"/>
      <c r="N2" s="31"/>
    </row>
    <row r="3" spans="1:15" s="913" customFormat="1" ht="11.25" customHeight="1">
      <c r="A3" s="909" t="s">
        <v>141</v>
      </c>
      <c r="B3" s="262">
        <v>44429</v>
      </c>
      <c r="C3" s="181"/>
      <c r="D3" s="182"/>
      <c r="E3" s="182"/>
      <c r="F3" s="182"/>
      <c r="G3" s="183"/>
      <c r="H3" s="910" t="s">
        <v>142</v>
      </c>
      <c r="I3" s="191">
        <f>M32/100</f>
        <v>0.16214285714285714</v>
      </c>
      <c r="J3" s="186"/>
      <c r="K3" s="180"/>
      <c r="L3" s="180"/>
      <c r="M3" s="911"/>
      <c r="N3" s="912"/>
    </row>
    <row r="4" spans="1:15" s="28" customFormat="1" ht="13.2">
      <c r="A4" s="909" t="s">
        <v>143</v>
      </c>
      <c r="B4" s="180" t="s">
        <v>144</v>
      </c>
      <c r="C4" s="181"/>
      <c r="D4" s="182"/>
      <c r="E4" s="182"/>
      <c r="F4" s="182"/>
      <c r="G4" s="183"/>
      <c r="H4" s="910" t="s">
        <v>145</v>
      </c>
      <c r="I4" s="191">
        <f>J13</f>
        <v>0.36749482401656319</v>
      </c>
      <c r="J4" s="186"/>
      <c r="K4" s="180"/>
      <c r="L4" s="180"/>
      <c r="M4" s="187"/>
      <c r="N4" s="29"/>
    </row>
    <row r="5" spans="1:15" s="916" customFormat="1" ht="13.2">
      <c r="A5" s="908" t="s">
        <v>146</v>
      </c>
      <c r="B5" s="192" t="s">
        <v>147</v>
      </c>
      <c r="C5" s="181"/>
      <c r="D5" s="182"/>
      <c r="E5" s="182"/>
      <c r="F5" s="182"/>
      <c r="G5" s="183"/>
      <c r="H5" s="910"/>
      <c r="I5" s="377"/>
      <c r="J5" s="186"/>
      <c r="K5" s="180"/>
      <c r="L5" s="180"/>
      <c r="M5" s="914"/>
      <c r="N5" s="915"/>
    </row>
    <row r="6" spans="1:15" s="915" customFormat="1" ht="13.8" thickBot="1">
      <c r="A6" s="194"/>
      <c r="B6" s="195"/>
      <c r="C6" s="196"/>
      <c r="D6" s="197"/>
      <c r="E6" s="197"/>
      <c r="F6" s="197"/>
      <c r="G6" s="198"/>
      <c r="H6" s="199"/>
      <c r="I6" s="200"/>
      <c r="J6" s="198"/>
      <c r="K6" s="201"/>
      <c r="L6" s="195"/>
      <c r="M6" s="917"/>
    </row>
    <row r="7" spans="1:15" s="916" customFormat="1" ht="13.2" customHeight="1">
      <c r="A7" s="918" t="s">
        <v>148</v>
      </c>
      <c r="B7" s="19"/>
      <c r="C7" s="20"/>
      <c r="D7" s="203"/>
      <c r="E7" s="204" t="s">
        <v>149</v>
      </c>
      <c r="F7" s="19"/>
      <c r="G7" s="36" t="s">
        <v>150</v>
      </c>
      <c r="H7" s="37"/>
      <c r="I7" s="38" t="s">
        <v>151</v>
      </c>
      <c r="J7" s="38"/>
      <c r="K7" s="39"/>
      <c r="L7" s="1061" t="s">
        <v>152</v>
      </c>
      <c r="M7" s="1062"/>
      <c r="N7" s="915"/>
      <c r="O7" s="915"/>
    </row>
    <row r="8" spans="1:15" s="926" customFormat="1" ht="11.25" customHeight="1">
      <c r="A8" s="919"/>
      <c r="B8" s="920"/>
      <c r="C8" s="921"/>
      <c r="D8" s="922"/>
      <c r="E8" s="923"/>
      <c r="F8" s="922"/>
      <c r="G8" s="43"/>
      <c r="H8" s="44"/>
      <c r="I8" s="45"/>
      <c r="J8" s="45"/>
      <c r="K8" s="924"/>
      <c r="L8" s="914"/>
      <c r="M8" s="914"/>
      <c r="N8" s="925"/>
    </row>
    <row r="9" spans="1:15" s="927" customFormat="1">
      <c r="C9" s="928"/>
      <c r="D9" s="929"/>
      <c r="E9" s="923" t="s">
        <v>153</v>
      </c>
      <c r="F9" s="922"/>
      <c r="G9" s="43"/>
      <c r="H9" s="44"/>
      <c r="I9" s="930"/>
      <c r="J9" s="930"/>
      <c r="K9" s="924"/>
      <c r="L9" s="931"/>
      <c r="M9" s="932"/>
      <c r="N9" s="933"/>
      <c r="O9" s="934"/>
    </row>
    <row r="10" spans="1:15" s="927" customFormat="1">
      <c r="A10" s="935" t="s">
        <v>154</v>
      </c>
      <c r="B10" s="936" t="s">
        <v>155</v>
      </c>
      <c r="C10" s="57" t="s">
        <v>156</v>
      </c>
      <c r="D10" s="58" t="s">
        <v>157</v>
      </c>
      <c r="E10" s="52" t="s">
        <v>158</v>
      </c>
      <c r="F10" s="58" t="s">
        <v>159</v>
      </c>
      <c r="G10" s="43" t="s">
        <v>160</v>
      </c>
      <c r="H10" s="44" t="s">
        <v>161</v>
      </c>
      <c r="I10" s="45" t="s">
        <v>161</v>
      </c>
      <c r="J10" s="45" t="s">
        <v>160</v>
      </c>
      <c r="K10" s="937" t="s">
        <v>162</v>
      </c>
      <c r="L10" s="931" t="s">
        <v>163</v>
      </c>
      <c r="M10" s="931" t="s">
        <v>164</v>
      </c>
      <c r="N10" s="938"/>
    </row>
    <row r="11" spans="1:15" s="927" customFormat="1" ht="12" thickBot="1">
      <c r="A11" s="939" t="s">
        <v>165</v>
      </c>
      <c r="B11" s="940" t="s">
        <v>165</v>
      </c>
      <c r="C11" s="61" t="s">
        <v>166</v>
      </c>
      <c r="D11" s="62" t="s">
        <v>167</v>
      </c>
      <c r="E11" s="66" t="s">
        <v>166</v>
      </c>
      <c r="F11" s="62" t="s">
        <v>166</v>
      </c>
      <c r="G11" s="63" t="s">
        <v>168</v>
      </c>
      <c r="H11" s="64" t="s">
        <v>169</v>
      </c>
      <c r="I11" s="65" t="s">
        <v>169</v>
      </c>
      <c r="J11" s="65" t="s">
        <v>168</v>
      </c>
      <c r="K11" s="941"/>
      <c r="L11" s="1007"/>
      <c r="M11" s="942" t="s">
        <v>166</v>
      </c>
      <c r="N11" s="938"/>
    </row>
    <row r="12" spans="1:15" s="927" customFormat="1">
      <c r="A12" s="211"/>
      <c r="B12" s="86"/>
      <c r="C12" s="212">
        <v>0</v>
      </c>
      <c r="D12" s="213"/>
      <c r="E12" s="214"/>
      <c r="F12" s="215"/>
      <c r="G12" s="23"/>
      <c r="H12" s="70"/>
      <c r="I12" s="216"/>
      <c r="J12" s="217"/>
      <c r="K12" s="218"/>
      <c r="L12" s="1008" t="s">
        <v>219</v>
      </c>
      <c r="M12" s="1009">
        <v>13</v>
      </c>
      <c r="N12" s="943"/>
    </row>
    <row r="13" spans="1:15" s="927" customFormat="1" ht="10.8" thickBot="1">
      <c r="A13" s="211">
        <v>355</v>
      </c>
      <c r="B13" s="86">
        <v>0</v>
      </c>
      <c r="C13" s="212">
        <v>10</v>
      </c>
      <c r="D13" s="213">
        <v>966</v>
      </c>
      <c r="E13" s="944">
        <f>C12</f>
        <v>0</v>
      </c>
      <c r="F13" s="945">
        <v>13</v>
      </c>
      <c r="G13" s="16">
        <f t="shared" ref="G13" si="0">(A13-B13)/966</f>
        <v>0.36749482401656314</v>
      </c>
      <c r="H13" s="946">
        <f>(G13*(F13-E13))/100</f>
        <v>4.777432712215321E-2</v>
      </c>
      <c r="I13" s="947">
        <f>SUM(H$13:H13)</f>
        <v>4.777432712215321E-2</v>
      </c>
      <c r="J13" s="948">
        <f t="shared" ref="J13" si="1">I13/F13*100</f>
        <v>0.36749482401656319</v>
      </c>
      <c r="K13" s="218"/>
      <c r="L13" s="950" t="s">
        <v>199</v>
      </c>
      <c r="M13" s="949">
        <v>15</v>
      </c>
      <c r="N13" s="938"/>
    </row>
    <row r="14" spans="1:15" s="927" customFormat="1">
      <c r="A14" s="211"/>
      <c r="B14" s="86"/>
      <c r="C14" s="212"/>
      <c r="D14" s="213"/>
      <c r="E14" s="944"/>
      <c r="F14" s="945"/>
      <c r="G14" s="16"/>
      <c r="H14" s="946"/>
      <c r="I14" s="947"/>
      <c r="J14" s="948"/>
      <c r="K14" s="218"/>
      <c r="L14" s="950" t="s">
        <v>202</v>
      </c>
      <c r="M14" s="949">
        <v>18</v>
      </c>
      <c r="N14" s="938"/>
    </row>
    <row r="15" spans="1:15" s="927" customFormat="1">
      <c r="A15" s="211"/>
      <c r="B15" s="86"/>
      <c r="C15" s="212"/>
      <c r="D15" s="213"/>
      <c r="E15" s="944"/>
      <c r="F15" s="945"/>
      <c r="G15" s="16"/>
      <c r="H15" s="946"/>
      <c r="I15" s="947"/>
      <c r="J15" s="948"/>
      <c r="K15" s="218"/>
      <c r="L15" s="950" t="s">
        <v>201</v>
      </c>
      <c r="M15" s="951">
        <v>11</v>
      </c>
      <c r="N15" s="938"/>
    </row>
    <row r="16" spans="1:15" s="927" customFormat="1">
      <c r="A16" s="221"/>
      <c r="B16" s="86"/>
      <c r="C16" s="212"/>
      <c r="D16" s="213"/>
      <c r="E16" s="944"/>
      <c r="F16" s="945"/>
      <c r="G16" s="16"/>
      <c r="H16" s="946"/>
      <c r="I16" s="947"/>
      <c r="J16" s="948"/>
      <c r="K16" s="218"/>
      <c r="L16" s="950" t="s">
        <v>200</v>
      </c>
      <c r="M16" s="949">
        <v>20</v>
      </c>
      <c r="N16" s="938"/>
    </row>
    <row r="17" spans="1:16" s="927" customFormat="1">
      <c r="A17" s="221"/>
      <c r="B17" s="86"/>
      <c r="C17" s="212"/>
      <c r="D17" s="213"/>
      <c r="E17" s="944"/>
      <c r="F17" s="945"/>
      <c r="G17" s="16"/>
      <c r="H17" s="946"/>
      <c r="I17" s="947"/>
      <c r="J17" s="948"/>
      <c r="K17" s="218"/>
      <c r="L17" s="950" t="s">
        <v>244</v>
      </c>
      <c r="M17" s="949">
        <v>15</v>
      </c>
      <c r="N17" s="938"/>
    </row>
    <row r="18" spans="1:16" s="927" customFormat="1">
      <c r="A18" s="221"/>
      <c r="B18" s="86"/>
      <c r="C18" s="212"/>
      <c r="D18" s="213"/>
      <c r="E18" s="944"/>
      <c r="F18" s="945"/>
      <c r="G18" s="16"/>
      <c r="H18" s="946"/>
      <c r="I18" s="947"/>
      <c r="J18" s="948"/>
      <c r="K18" s="218"/>
      <c r="L18" s="950" t="s">
        <v>245</v>
      </c>
      <c r="M18" s="949">
        <v>17</v>
      </c>
      <c r="N18" s="938"/>
    </row>
    <row r="19" spans="1:16" s="927" customFormat="1">
      <c r="A19" s="221"/>
      <c r="B19" s="86"/>
      <c r="C19" s="212"/>
      <c r="D19" s="213"/>
      <c r="E19" s="944"/>
      <c r="F19" s="945"/>
      <c r="G19" s="16"/>
      <c r="H19" s="946"/>
      <c r="I19" s="947"/>
      <c r="J19" s="948"/>
      <c r="K19" s="218"/>
      <c r="L19" s="950" t="s">
        <v>246</v>
      </c>
      <c r="M19" s="949">
        <v>23</v>
      </c>
      <c r="N19" s="938"/>
    </row>
    <row r="20" spans="1:16" s="927" customFormat="1">
      <c r="A20" s="221"/>
      <c r="B20" s="86"/>
      <c r="C20" s="212"/>
      <c r="D20" s="213"/>
      <c r="E20" s="944"/>
      <c r="F20" s="945"/>
      <c r="G20" s="16"/>
      <c r="H20" s="946"/>
      <c r="I20" s="947"/>
      <c r="J20" s="948"/>
      <c r="K20" s="218"/>
      <c r="L20" s="950" t="s">
        <v>247</v>
      </c>
      <c r="M20" s="949">
        <v>17</v>
      </c>
      <c r="N20" s="938"/>
    </row>
    <row r="21" spans="1:16" s="927" customFormat="1">
      <c r="A21" s="221"/>
      <c r="B21" s="86"/>
      <c r="C21" s="212"/>
      <c r="D21" s="213"/>
      <c r="E21" s="944"/>
      <c r="F21" s="945"/>
      <c r="G21" s="16"/>
      <c r="H21" s="946"/>
      <c r="I21" s="947"/>
      <c r="J21" s="948"/>
      <c r="K21" s="218"/>
      <c r="L21" s="950" t="s">
        <v>248</v>
      </c>
      <c r="M21" s="949">
        <v>14</v>
      </c>
      <c r="N21" s="938"/>
    </row>
    <row r="22" spans="1:16" s="927" customFormat="1">
      <c r="A22" s="221"/>
      <c r="B22" s="86"/>
      <c r="C22" s="212"/>
      <c r="D22" s="213"/>
      <c r="E22" s="944"/>
      <c r="F22" s="945"/>
      <c r="G22" s="16"/>
      <c r="H22" s="946"/>
      <c r="I22" s="947"/>
      <c r="J22" s="948"/>
      <c r="K22" s="218"/>
      <c r="L22" s="950" t="s">
        <v>249</v>
      </c>
      <c r="M22" s="949">
        <v>20</v>
      </c>
      <c r="N22" s="938"/>
    </row>
    <row r="23" spans="1:16" s="927" customFormat="1">
      <c r="A23" s="221"/>
      <c r="B23" s="86"/>
      <c r="C23" s="212"/>
      <c r="D23" s="213"/>
      <c r="E23" s="944"/>
      <c r="F23" s="945"/>
      <c r="G23" s="16"/>
      <c r="H23" s="946"/>
      <c r="I23" s="947"/>
      <c r="J23" s="948"/>
      <c r="K23" s="218"/>
      <c r="L23" s="950" t="s">
        <v>250</v>
      </c>
      <c r="M23" s="949">
        <v>16</v>
      </c>
      <c r="N23" s="938"/>
    </row>
    <row r="24" spans="1:16" s="927" customFormat="1">
      <c r="A24" s="221"/>
      <c r="B24" s="86"/>
      <c r="C24" s="212"/>
      <c r="D24" s="213"/>
      <c r="E24" s="944"/>
      <c r="F24" s="945"/>
      <c r="G24" s="16"/>
      <c r="H24" s="946"/>
      <c r="I24" s="947"/>
      <c r="J24" s="948"/>
      <c r="K24" s="218"/>
      <c r="L24" s="950" t="s">
        <v>251</v>
      </c>
      <c r="M24" s="949">
        <v>14</v>
      </c>
      <c r="N24" s="938"/>
    </row>
    <row r="25" spans="1:16" s="927" customFormat="1">
      <c r="A25" s="221"/>
      <c r="B25" s="86"/>
      <c r="C25" s="212"/>
      <c r="D25" s="213"/>
      <c r="E25" s="944"/>
      <c r="F25" s="945"/>
      <c r="G25" s="16"/>
      <c r="H25" s="946"/>
      <c r="I25" s="947"/>
      <c r="J25" s="948"/>
      <c r="K25" s="218"/>
      <c r="L25" s="950" t="s">
        <v>252</v>
      </c>
      <c r="M25" s="949">
        <v>14</v>
      </c>
      <c r="N25" s="938"/>
    </row>
    <row r="26" spans="1:16" s="927" customFormat="1">
      <c r="A26" s="221"/>
      <c r="B26" s="86"/>
      <c r="C26" s="212"/>
      <c r="D26" s="213"/>
      <c r="E26" s="944"/>
      <c r="F26" s="945"/>
      <c r="G26" s="16"/>
      <c r="H26" s="946"/>
      <c r="I26" s="947"/>
      <c r="J26" s="948"/>
      <c r="K26" s="218"/>
      <c r="L26" s="950"/>
      <c r="M26" s="949"/>
      <c r="N26" s="938"/>
    </row>
    <row r="27" spans="1:16" s="927" customFormat="1">
      <c r="A27" s="221"/>
      <c r="B27" s="86"/>
      <c r="C27" s="212"/>
      <c r="D27" s="213"/>
      <c r="E27" s="944"/>
      <c r="F27" s="945"/>
      <c r="G27" s="16"/>
      <c r="H27" s="946"/>
      <c r="I27" s="947"/>
      <c r="J27" s="948"/>
      <c r="K27" s="222"/>
      <c r="L27" s="950"/>
      <c r="M27" s="949"/>
      <c r="N27" s="933"/>
    </row>
    <row r="28" spans="1:16" s="927" customFormat="1">
      <c r="A28" s="221"/>
      <c r="B28" s="86"/>
      <c r="C28" s="212"/>
      <c r="D28" s="213"/>
      <c r="E28" s="944"/>
      <c r="F28" s="945"/>
      <c r="G28" s="16"/>
      <c r="H28" s="946"/>
      <c r="I28" s="947"/>
      <c r="J28" s="948"/>
      <c r="K28" s="952"/>
      <c r="L28" s="950"/>
      <c r="M28" s="949"/>
      <c r="N28" s="933"/>
    </row>
    <row r="29" spans="1:16" s="927" customFormat="1" ht="10.199999999999999" customHeight="1">
      <c r="A29" s="221"/>
      <c r="B29" s="86"/>
      <c r="C29" s="212"/>
      <c r="D29" s="213"/>
      <c r="E29" s="944"/>
      <c r="F29" s="945"/>
      <c r="G29" s="16"/>
      <c r="H29" s="946"/>
      <c r="I29" s="947"/>
      <c r="J29" s="948"/>
      <c r="K29" s="952"/>
      <c r="L29" s="950"/>
      <c r="M29" s="949"/>
      <c r="N29" s="82"/>
    </row>
    <row r="30" spans="1:16" s="927" customFormat="1">
      <c r="A30" s="221"/>
      <c r="B30" s="86"/>
      <c r="C30" s="212"/>
      <c r="D30" s="213"/>
      <c r="E30" s="944"/>
      <c r="F30" s="945"/>
      <c r="G30" s="16"/>
      <c r="H30" s="946"/>
      <c r="I30" s="947"/>
      <c r="J30" s="948"/>
      <c r="K30" s="218"/>
      <c r="L30" s="950"/>
      <c r="M30" s="949"/>
      <c r="N30" s="84"/>
    </row>
    <row r="31" spans="1:16" s="953" customFormat="1" ht="10.8" thickBot="1">
      <c r="A31" s="221"/>
      <c r="B31" s="86"/>
      <c r="C31" s="212"/>
      <c r="D31" s="213"/>
      <c r="E31" s="944"/>
      <c r="F31" s="945"/>
      <c r="G31" s="16"/>
      <c r="H31" s="946"/>
      <c r="I31" s="947"/>
      <c r="J31" s="948"/>
      <c r="K31" s="1010"/>
      <c r="L31" s="950"/>
      <c r="M31" s="949"/>
      <c r="N31" s="84"/>
    </row>
    <row r="32" spans="1:16">
      <c r="A32" s="221"/>
      <c r="B32" s="86"/>
      <c r="C32" s="212"/>
      <c r="D32" s="213"/>
      <c r="E32" s="944"/>
      <c r="F32" s="945"/>
      <c r="G32" s="16"/>
      <c r="H32" s="946"/>
      <c r="I32" s="947"/>
      <c r="J32" s="948"/>
      <c r="K32" s="226"/>
      <c r="L32" s="227" t="s">
        <v>179</v>
      </c>
      <c r="M32" s="91">
        <f>AVERAGE(M12:M31)</f>
        <v>16.214285714285715</v>
      </c>
      <c r="O32" s="956"/>
      <c r="P32" s="956"/>
    </row>
    <row r="33" spans="1:17">
      <c r="A33" s="221"/>
      <c r="B33" s="86"/>
      <c r="C33" s="212"/>
      <c r="D33" s="213"/>
      <c r="E33" s="944"/>
      <c r="F33" s="945"/>
      <c r="G33" s="16"/>
      <c r="H33" s="946"/>
      <c r="I33" s="947"/>
      <c r="J33" s="948"/>
      <c r="K33" s="226"/>
      <c r="L33" s="29" t="s">
        <v>180</v>
      </c>
      <c r="M33" s="957">
        <f>STDEV(M12:M31)</f>
        <v>3.214835117881603</v>
      </c>
      <c r="N33" s="930"/>
      <c r="P33" s="956"/>
    </row>
    <row r="34" spans="1:17">
      <c r="A34" s="228" t="s">
        <v>181</v>
      </c>
      <c r="B34" s="229"/>
      <c r="C34" s="230"/>
      <c r="D34" s="231"/>
      <c r="E34" s="958"/>
      <c r="F34" s="959"/>
      <c r="G34" s="234"/>
      <c r="H34" s="960"/>
      <c r="I34" s="961"/>
      <c r="J34" s="962"/>
      <c r="K34" s="238"/>
      <c r="L34" s="29" t="s">
        <v>182</v>
      </c>
      <c r="M34" s="957">
        <f>M33/SQRT(COUNT(M12:M31))</f>
        <v>0.85920082614871252</v>
      </c>
      <c r="N34" s="963"/>
      <c r="Q34" s="930"/>
    </row>
    <row r="35" spans="1:17">
      <c r="A35" s="964"/>
      <c r="B35" s="965"/>
      <c r="C35" s="241"/>
      <c r="D35" s="242"/>
      <c r="E35" s="966"/>
      <c r="F35" s="967"/>
      <c r="G35" s="245"/>
      <c r="H35" s="246"/>
      <c r="I35" s="247"/>
      <c r="J35" s="248"/>
      <c r="K35" s="968"/>
      <c r="L35" s="29" t="s">
        <v>183</v>
      </c>
      <c r="M35" s="957">
        <f>MAX(M12:M31)</f>
        <v>23</v>
      </c>
      <c r="N35" s="963"/>
      <c r="O35" s="956"/>
      <c r="P35" s="956"/>
    </row>
    <row r="36" spans="1:17" ht="10.8" thickBot="1">
      <c r="A36" s="969"/>
      <c r="B36" s="970"/>
      <c r="C36" s="252"/>
      <c r="D36" s="253"/>
      <c r="E36" s="971"/>
      <c r="F36" s="972"/>
      <c r="G36" s="256"/>
      <c r="H36" s="257"/>
      <c r="I36" s="258"/>
      <c r="J36" s="259"/>
      <c r="K36" s="973"/>
      <c r="L36" s="261" t="s">
        <v>184</v>
      </c>
      <c r="M36" s="974">
        <f>MIN(M12:M31)</f>
        <v>11</v>
      </c>
      <c r="N36" s="930"/>
      <c r="O36" s="956"/>
      <c r="P36" s="956"/>
    </row>
    <row r="37" spans="1:17">
      <c r="A37" s="975"/>
      <c r="B37" s="975"/>
      <c r="C37" s="14"/>
      <c r="D37" s="976"/>
      <c r="E37" s="976"/>
      <c r="F37" s="976"/>
      <c r="G37" s="13"/>
      <c r="H37" s="100"/>
      <c r="I37" s="101"/>
      <c r="J37" s="97"/>
      <c r="K37" s="977"/>
      <c r="L37" s="95"/>
      <c r="M37" s="930"/>
      <c r="O37" s="956"/>
      <c r="P37" s="956"/>
    </row>
    <row r="38" spans="1:17">
      <c r="A38" s="930"/>
      <c r="B38" s="930"/>
      <c r="C38" s="978"/>
      <c r="D38" s="978"/>
      <c r="E38" s="978"/>
      <c r="F38" s="978"/>
      <c r="G38" s="101"/>
      <c r="H38" s="100"/>
      <c r="I38" s="101"/>
      <c r="J38" s="97"/>
      <c r="K38" s="979"/>
      <c r="L38" s="95"/>
      <c r="M38" s="930"/>
      <c r="O38" s="956"/>
      <c r="P38" s="956"/>
    </row>
    <row r="39" spans="1:17">
      <c r="A39" s="103"/>
      <c r="B39" s="103"/>
      <c r="C39" s="103"/>
      <c r="D39" s="103"/>
      <c r="E39" s="97"/>
      <c r="F39" s="980"/>
      <c r="G39" s="930"/>
      <c r="H39" s="956"/>
      <c r="I39" s="930"/>
      <c r="J39" s="956"/>
      <c r="K39" s="956"/>
      <c r="L39" s="930"/>
      <c r="M39" s="930"/>
      <c r="O39" s="956"/>
      <c r="P39" s="956"/>
    </row>
    <row r="40" spans="1:17">
      <c r="A40" s="105"/>
      <c r="B40" s="105"/>
      <c r="C40" s="103"/>
      <c r="D40" s="103"/>
      <c r="E40" s="97"/>
      <c r="F40" s="980"/>
      <c r="G40" s="956"/>
      <c r="H40" s="956"/>
      <c r="I40" s="930"/>
      <c r="J40" s="956"/>
      <c r="K40" s="956"/>
      <c r="L40" s="930"/>
      <c r="M40" s="930"/>
      <c r="O40" s="956"/>
      <c r="P40" s="956"/>
    </row>
    <row r="41" spans="1:17">
      <c r="A41" s="45"/>
      <c r="B41" s="45"/>
      <c r="C41" s="103"/>
      <c r="D41" s="103"/>
      <c r="E41" s="97"/>
      <c r="F41" s="980"/>
      <c r="G41" s="956"/>
      <c r="H41" s="956"/>
      <c r="I41" s="930"/>
      <c r="J41" s="956"/>
      <c r="K41" s="956"/>
      <c r="L41" s="930"/>
      <c r="M41" s="930"/>
      <c r="O41" s="956"/>
      <c r="P41" s="956"/>
    </row>
    <row r="42" spans="1:17">
      <c r="A42" s="103"/>
      <c r="B42" s="103"/>
      <c r="C42" s="103"/>
      <c r="D42" s="103"/>
      <c r="E42" s="97"/>
      <c r="F42" s="980"/>
      <c r="G42" s="956"/>
      <c r="H42" s="956"/>
      <c r="I42" s="930"/>
      <c r="J42" s="956"/>
      <c r="K42" s="956"/>
      <c r="L42" s="930"/>
      <c r="M42" s="930"/>
      <c r="O42" s="956"/>
      <c r="P42" s="956"/>
    </row>
    <row r="43" spans="1:17">
      <c r="A43" s="103"/>
      <c r="B43" s="103"/>
      <c r="C43" s="103"/>
      <c r="D43" s="103"/>
      <c r="E43" s="97"/>
      <c r="F43" s="980"/>
      <c r="G43" s="956"/>
      <c r="H43" s="956"/>
      <c r="I43" s="930"/>
      <c r="J43" s="101"/>
      <c r="K43" s="956"/>
      <c r="L43" s="930"/>
      <c r="M43" s="930"/>
      <c r="O43" s="956"/>
      <c r="P43" s="956"/>
    </row>
    <row r="44" spans="1:17">
      <c r="A44" s="103"/>
      <c r="B44" s="103"/>
      <c r="C44" s="103"/>
      <c r="D44" s="103"/>
      <c r="E44" s="97"/>
      <c r="F44" s="980"/>
      <c r="G44" s="956"/>
      <c r="H44" s="956"/>
      <c r="I44" s="930"/>
      <c r="J44" s="101"/>
      <c r="K44" s="956"/>
      <c r="L44" s="930"/>
      <c r="M44" s="930"/>
      <c r="O44" s="956"/>
      <c r="P44" s="956"/>
    </row>
    <row r="45" spans="1:17">
      <c r="A45" s="103"/>
      <c r="B45" s="103"/>
      <c r="C45" s="103"/>
      <c r="D45" s="103"/>
      <c r="E45" s="97"/>
      <c r="F45" s="980"/>
      <c r="G45" s="956"/>
      <c r="H45" s="956"/>
      <c r="I45" s="930"/>
      <c r="J45" s="956"/>
      <c r="K45" s="956"/>
      <c r="L45" s="930"/>
      <c r="M45" s="930"/>
      <c r="O45" s="956"/>
      <c r="P45" s="956"/>
    </row>
    <row r="46" spans="1:17">
      <c r="A46" s="103"/>
      <c r="B46" s="103"/>
      <c r="C46" s="103"/>
      <c r="D46" s="103"/>
      <c r="E46" s="97"/>
      <c r="F46" s="980"/>
      <c r="G46" s="956"/>
      <c r="H46" s="956"/>
      <c r="I46" s="930"/>
      <c r="J46" s="956"/>
      <c r="K46" s="956"/>
      <c r="L46" s="930"/>
      <c r="M46" s="930"/>
      <c r="O46" s="956"/>
      <c r="P46" s="956"/>
    </row>
    <row r="47" spans="1:17">
      <c r="A47" s="103"/>
      <c r="B47" s="103"/>
      <c r="C47" s="103"/>
      <c r="D47" s="103"/>
      <c r="E47" s="97"/>
      <c r="F47" s="980"/>
      <c r="G47" s="956"/>
      <c r="H47" s="956"/>
      <c r="I47" s="930"/>
      <c r="J47" s="956"/>
      <c r="K47" s="956"/>
      <c r="L47" s="930"/>
      <c r="M47" s="930"/>
      <c r="O47" s="956"/>
      <c r="P47" s="956"/>
    </row>
    <row r="48" spans="1:17">
      <c r="A48" s="103"/>
      <c r="B48" s="103"/>
      <c r="C48" s="103"/>
      <c r="D48" s="103"/>
      <c r="E48" s="97"/>
      <c r="F48" s="980"/>
      <c r="G48" s="956"/>
      <c r="H48" s="956"/>
      <c r="I48" s="930"/>
      <c r="J48" s="956"/>
      <c r="K48" s="956"/>
      <c r="L48" s="930"/>
      <c r="M48" s="930"/>
      <c r="O48" s="956"/>
      <c r="P48" s="956"/>
    </row>
    <row r="49" spans="1:16">
      <c r="A49" s="103"/>
      <c r="B49" s="103"/>
      <c r="C49" s="103"/>
      <c r="D49" s="103"/>
      <c r="E49" s="97"/>
      <c r="F49" s="980"/>
      <c r="G49" s="956"/>
      <c r="H49" s="956"/>
      <c r="I49" s="930"/>
      <c r="J49" s="956"/>
      <c r="K49" s="956"/>
      <c r="L49" s="930"/>
      <c r="M49" s="930"/>
      <c r="O49" s="956"/>
      <c r="P49" s="956"/>
    </row>
    <row r="50" spans="1:16">
      <c r="A50" s="103"/>
      <c r="B50" s="103"/>
      <c r="C50" s="103"/>
      <c r="D50" s="103"/>
      <c r="E50" s="97"/>
      <c r="F50" s="980"/>
      <c r="G50" s="956"/>
      <c r="H50" s="956"/>
      <c r="I50" s="930"/>
      <c r="J50" s="956"/>
      <c r="K50" s="956"/>
      <c r="L50" s="930"/>
      <c r="O50" s="956"/>
      <c r="P50" s="956"/>
    </row>
    <row r="51" spans="1:16">
      <c r="A51" s="103"/>
      <c r="B51" s="103"/>
      <c r="C51" s="103"/>
      <c r="D51" s="103"/>
      <c r="E51" s="97"/>
      <c r="F51" s="980"/>
      <c r="G51" s="956"/>
      <c r="H51" s="956"/>
      <c r="I51" s="930"/>
      <c r="J51" s="956"/>
      <c r="K51" s="956"/>
      <c r="L51" s="930"/>
      <c r="O51" s="956"/>
      <c r="P51" s="956"/>
    </row>
    <row r="52" spans="1:16">
      <c r="A52" s="103"/>
      <c r="B52" s="103"/>
      <c r="C52" s="103"/>
      <c r="D52" s="103"/>
      <c r="E52" s="97"/>
      <c r="F52" s="980"/>
      <c r="G52" s="956"/>
      <c r="H52" s="956"/>
      <c r="I52" s="930"/>
      <c r="J52" s="956"/>
      <c r="K52" s="956"/>
      <c r="L52" s="956"/>
      <c r="O52" s="956"/>
      <c r="P52" s="956"/>
    </row>
    <row r="53" spans="1:16">
      <c r="A53" s="103"/>
      <c r="B53" s="103"/>
      <c r="C53" s="103"/>
      <c r="D53" s="103"/>
      <c r="E53" s="97"/>
      <c r="F53" s="980"/>
      <c r="G53" s="956"/>
      <c r="H53" s="956"/>
      <c r="I53" s="930"/>
      <c r="J53" s="956"/>
      <c r="K53" s="956"/>
      <c r="L53" s="956"/>
      <c r="O53" s="956"/>
      <c r="P53" s="956"/>
    </row>
    <row r="54" spans="1:16">
      <c r="A54" s="103"/>
      <c r="B54" s="103"/>
      <c r="C54" s="103"/>
      <c r="D54" s="103"/>
      <c r="E54" s="97"/>
      <c r="F54" s="980"/>
      <c r="G54" s="956"/>
      <c r="H54" s="956"/>
      <c r="I54" s="930"/>
      <c r="J54" s="956"/>
      <c r="K54" s="956"/>
      <c r="L54" s="956"/>
      <c r="O54" s="956"/>
      <c r="P54" s="956"/>
    </row>
    <row r="55" spans="1:16">
      <c r="A55" s="103"/>
      <c r="B55" s="103"/>
      <c r="C55" s="103"/>
      <c r="D55" s="103"/>
      <c r="E55" s="97"/>
      <c r="F55" s="980"/>
      <c r="G55" s="956"/>
      <c r="H55" s="956"/>
      <c r="I55" s="930"/>
      <c r="J55" s="956"/>
      <c r="K55" s="956"/>
      <c r="L55" s="956"/>
      <c r="O55" s="956"/>
      <c r="P55" s="956"/>
    </row>
    <row r="56" spans="1:16">
      <c r="A56" s="103"/>
      <c r="B56" s="103"/>
      <c r="C56" s="103"/>
      <c r="D56" s="103"/>
      <c r="E56" s="97"/>
      <c r="F56" s="980"/>
      <c r="G56" s="956"/>
      <c r="H56" s="956"/>
      <c r="I56" s="930"/>
      <c r="J56" s="956"/>
      <c r="K56" s="956"/>
      <c r="L56" s="956"/>
      <c r="O56" s="956"/>
      <c r="P56" s="956"/>
    </row>
    <row r="57" spans="1:16">
      <c r="A57" s="103"/>
      <c r="B57" s="103"/>
      <c r="C57" s="103"/>
      <c r="D57" s="103"/>
      <c r="E57" s="97"/>
      <c r="F57" s="980"/>
      <c r="G57" s="956"/>
      <c r="H57" s="956"/>
      <c r="I57" s="930"/>
      <c r="J57" s="956"/>
      <c r="K57" s="956"/>
      <c r="L57" s="956"/>
      <c r="O57" s="956"/>
      <c r="P57" s="956"/>
    </row>
    <row r="58" spans="1:16">
      <c r="A58" s="103"/>
      <c r="B58" s="103"/>
      <c r="C58" s="103"/>
      <c r="D58" s="103"/>
      <c r="E58" s="97"/>
      <c r="F58" s="980"/>
      <c r="G58" s="956"/>
      <c r="H58" s="956"/>
      <c r="I58" s="930"/>
      <c r="J58" s="956"/>
      <c r="K58" s="956"/>
      <c r="L58" s="956"/>
      <c r="O58" s="956"/>
      <c r="P58" s="956"/>
    </row>
    <row r="59" spans="1:16">
      <c r="A59" s="103"/>
      <c r="B59" s="103"/>
      <c r="C59" s="103"/>
      <c r="D59" s="103"/>
      <c r="E59" s="97"/>
      <c r="F59" s="980"/>
      <c r="G59" s="956"/>
      <c r="H59" s="956"/>
      <c r="I59" s="930"/>
      <c r="J59" s="956"/>
      <c r="K59" s="956"/>
      <c r="L59" s="956"/>
      <c r="O59" s="956"/>
      <c r="P59" s="956"/>
    </row>
    <row r="60" spans="1:16">
      <c r="A60" s="103"/>
      <c r="B60" s="103"/>
      <c r="C60" s="103"/>
      <c r="D60" s="103"/>
      <c r="E60" s="97"/>
      <c r="F60" s="980"/>
      <c r="G60" s="956"/>
      <c r="H60" s="956"/>
      <c r="I60" s="930"/>
      <c r="J60" s="956"/>
      <c r="K60" s="956"/>
      <c r="L60" s="956"/>
      <c r="O60" s="956"/>
      <c r="P60" s="956"/>
    </row>
    <row r="61" spans="1:16">
      <c r="A61" s="103"/>
      <c r="B61" s="103"/>
      <c r="C61" s="103"/>
      <c r="D61" s="103"/>
      <c r="E61" s="97"/>
      <c r="F61" s="980"/>
      <c r="G61" s="956"/>
      <c r="H61" s="956"/>
      <c r="I61" s="930"/>
      <c r="J61" s="956"/>
      <c r="K61" s="956"/>
      <c r="L61" s="956"/>
      <c r="O61" s="956"/>
      <c r="P61" s="956"/>
    </row>
    <row r="62" spans="1:16">
      <c r="A62" s="103"/>
      <c r="B62" s="103"/>
      <c r="C62" s="103"/>
      <c r="D62" s="103"/>
      <c r="E62" s="97"/>
      <c r="F62" s="980"/>
      <c r="G62" s="956"/>
      <c r="H62" s="956"/>
      <c r="I62" s="930"/>
      <c r="J62" s="956"/>
      <c r="K62" s="956"/>
      <c r="L62" s="956"/>
      <c r="O62" s="956"/>
      <c r="P62" s="956"/>
    </row>
    <row r="63" spans="1:16">
      <c r="A63" s="103"/>
      <c r="B63" s="103"/>
      <c r="C63" s="103"/>
      <c r="D63" s="103"/>
      <c r="E63" s="97"/>
      <c r="F63" s="980"/>
      <c r="G63" s="981"/>
      <c r="H63" s="956"/>
      <c r="I63" s="930"/>
      <c r="J63" s="956"/>
      <c r="K63" s="956"/>
      <c r="L63" s="956"/>
      <c r="O63" s="956"/>
      <c r="P63" s="956"/>
    </row>
    <row r="64" spans="1:16">
      <c r="A64" s="103"/>
      <c r="B64" s="103"/>
      <c r="C64" s="103"/>
      <c r="D64" s="103"/>
      <c r="E64" s="97"/>
      <c r="F64" s="980"/>
      <c r="G64" s="981"/>
      <c r="H64" s="956"/>
      <c r="I64" s="930"/>
      <c r="J64" s="956"/>
      <c r="K64" s="956"/>
      <c r="L64" s="956"/>
      <c r="O64" s="956"/>
      <c r="P64" s="956"/>
    </row>
    <row r="65" spans="1:17">
      <c r="A65" s="103"/>
      <c r="B65" s="103"/>
      <c r="C65" s="103"/>
      <c r="D65" s="103"/>
      <c r="E65" s="97"/>
      <c r="F65" s="980"/>
      <c r="G65" s="981"/>
      <c r="H65" s="956"/>
      <c r="I65" s="930"/>
      <c r="J65" s="956"/>
      <c r="K65" s="956"/>
      <c r="L65" s="956"/>
      <c r="O65" s="956"/>
      <c r="P65" s="956"/>
    </row>
    <row r="66" spans="1:17">
      <c r="A66" s="103"/>
      <c r="B66" s="103"/>
      <c r="C66" s="103"/>
      <c r="D66" s="103"/>
      <c r="E66" s="97"/>
      <c r="F66" s="980"/>
      <c r="G66" s="981"/>
      <c r="H66" s="956"/>
      <c r="I66" s="930"/>
      <c r="J66" s="956"/>
      <c r="K66" s="956"/>
      <c r="L66" s="956"/>
      <c r="O66" s="956"/>
      <c r="P66" s="956"/>
    </row>
    <row r="67" spans="1:17">
      <c r="A67" s="103"/>
      <c r="B67" s="103"/>
      <c r="C67" s="103"/>
      <c r="D67" s="103"/>
      <c r="E67" s="97"/>
      <c r="F67" s="980"/>
      <c r="G67" s="956"/>
      <c r="H67" s="956"/>
      <c r="I67" s="930"/>
      <c r="J67" s="956"/>
      <c r="K67" s="956"/>
      <c r="L67" s="956"/>
      <c r="O67" s="956"/>
      <c r="P67" s="956"/>
    </row>
    <row r="68" spans="1:17">
      <c r="A68" s="103"/>
      <c r="B68" s="103"/>
      <c r="C68" s="103"/>
      <c r="D68" s="103"/>
      <c r="E68" s="97"/>
      <c r="F68" s="980"/>
      <c r="G68" s="956"/>
      <c r="H68" s="956"/>
      <c r="I68" s="930"/>
      <c r="J68" s="956"/>
      <c r="K68" s="956"/>
      <c r="L68" s="956"/>
      <c r="O68" s="956"/>
      <c r="P68" s="956"/>
    </row>
    <row r="69" spans="1:17" s="103" customFormat="1">
      <c r="E69" s="97"/>
      <c r="F69" s="980"/>
      <c r="G69" s="956"/>
      <c r="H69" s="956"/>
      <c r="I69" s="930"/>
      <c r="J69" s="956"/>
      <c r="K69" s="956"/>
      <c r="L69" s="956"/>
      <c r="M69" s="956"/>
      <c r="N69" s="956"/>
      <c r="O69" s="956"/>
      <c r="P69" s="956"/>
      <c r="Q69" s="956"/>
    </row>
    <row r="70" spans="1:17" s="103" customFormat="1">
      <c r="E70" s="97"/>
      <c r="F70" s="980"/>
      <c r="G70" s="956"/>
      <c r="H70" s="956"/>
      <c r="I70" s="930"/>
      <c r="J70" s="956"/>
      <c r="K70" s="956"/>
      <c r="L70" s="956"/>
      <c r="M70" s="956"/>
      <c r="N70" s="956"/>
      <c r="O70" s="956"/>
      <c r="P70" s="956"/>
      <c r="Q70" s="956"/>
    </row>
    <row r="71" spans="1:17" s="103" customFormat="1">
      <c r="E71" s="97"/>
      <c r="F71" s="980"/>
      <c r="G71" s="956"/>
      <c r="H71" s="956"/>
      <c r="I71" s="930"/>
      <c r="J71" s="956"/>
      <c r="K71" s="956"/>
      <c r="L71" s="956"/>
      <c r="M71" s="956"/>
      <c r="N71" s="956"/>
      <c r="O71" s="956"/>
      <c r="P71" s="956"/>
      <c r="Q71" s="956"/>
    </row>
    <row r="72" spans="1:17" s="103" customFormat="1">
      <c r="E72" s="97"/>
      <c r="F72" s="980"/>
      <c r="G72" s="956"/>
      <c r="H72" s="956"/>
      <c r="I72" s="930"/>
      <c r="J72" s="956"/>
      <c r="K72" s="956"/>
      <c r="L72" s="956"/>
      <c r="M72" s="956"/>
      <c r="N72" s="956"/>
      <c r="O72" s="956"/>
      <c r="P72" s="956"/>
      <c r="Q72" s="956"/>
    </row>
    <row r="73" spans="1:17" s="103" customFormat="1">
      <c r="E73" s="97"/>
      <c r="F73" s="980"/>
      <c r="G73" s="956"/>
      <c r="H73" s="956"/>
      <c r="I73" s="930"/>
      <c r="J73" s="956"/>
      <c r="K73" s="956"/>
      <c r="L73" s="956"/>
      <c r="M73" s="956"/>
      <c r="N73" s="956"/>
      <c r="O73" s="956"/>
      <c r="P73" s="956"/>
      <c r="Q73" s="956"/>
    </row>
    <row r="74" spans="1:17" s="103" customFormat="1">
      <c r="E74" s="97"/>
      <c r="F74" s="980"/>
      <c r="G74" s="956"/>
      <c r="H74" s="956"/>
      <c r="I74" s="930"/>
      <c r="J74" s="956"/>
      <c r="K74" s="956"/>
      <c r="L74" s="956"/>
      <c r="M74" s="956"/>
    </row>
    <row r="75" spans="1:17" s="103" customFormat="1">
      <c r="E75" s="97"/>
      <c r="F75" s="980"/>
      <c r="G75" s="956"/>
      <c r="H75" s="956"/>
      <c r="I75" s="930"/>
      <c r="J75" s="956"/>
      <c r="K75" s="956"/>
      <c r="L75" s="956"/>
      <c r="M75" s="956"/>
    </row>
    <row r="76" spans="1:17" s="103" customFormat="1">
      <c r="E76" s="97"/>
      <c r="F76" s="980"/>
      <c r="G76" s="956"/>
      <c r="H76" s="956"/>
      <c r="I76" s="930"/>
      <c r="J76" s="956"/>
      <c r="K76" s="956"/>
      <c r="L76" s="956"/>
      <c r="M76" s="956"/>
    </row>
    <row r="77" spans="1:17" s="103" customFormat="1">
      <c r="E77" s="97"/>
      <c r="F77" s="980"/>
      <c r="G77" s="956"/>
      <c r="H77" s="956"/>
      <c r="I77" s="930"/>
      <c r="J77" s="956"/>
      <c r="K77" s="956"/>
      <c r="L77" s="956"/>
      <c r="M77" s="956"/>
    </row>
    <row r="78" spans="1:17" s="103" customFormat="1">
      <c r="E78" s="97"/>
      <c r="F78" s="980"/>
      <c r="G78" s="956"/>
      <c r="H78" s="956"/>
      <c r="I78" s="930"/>
      <c r="J78" s="956"/>
      <c r="K78" s="956"/>
      <c r="L78" s="956"/>
      <c r="M78" s="956"/>
    </row>
    <row r="79" spans="1:17" s="103" customFormat="1">
      <c r="E79" s="97"/>
      <c r="F79" s="980"/>
      <c r="G79" s="956"/>
      <c r="H79" s="956"/>
      <c r="I79" s="930"/>
      <c r="J79" s="956"/>
      <c r="K79" s="956"/>
      <c r="L79" s="956"/>
      <c r="M79" s="956"/>
    </row>
    <row r="80" spans="1:17" s="103" customFormat="1">
      <c r="E80" s="97"/>
      <c r="F80" s="980"/>
      <c r="G80" s="956"/>
      <c r="H80" s="956"/>
      <c r="I80" s="930"/>
      <c r="J80" s="956"/>
      <c r="K80" s="956"/>
      <c r="L80" s="956"/>
      <c r="M80" s="956"/>
    </row>
    <row r="81" spans="5:13" s="103" customFormat="1">
      <c r="E81" s="97"/>
      <c r="F81" s="980"/>
      <c r="G81" s="956"/>
      <c r="H81" s="956"/>
      <c r="I81" s="930"/>
      <c r="J81" s="956"/>
      <c r="K81" s="956"/>
      <c r="L81" s="956"/>
      <c r="M81" s="956"/>
    </row>
    <row r="82" spans="5:13" s="103" customFormat="1">
      <c r="E82" s="97"/>
      <c r="F82" s="980"/>
      <c r="G82" s="956"/>
      <c r="H82" s="956"/>
      <c r="I82" s="930"/>
      <c r="J82" s="956"/>
      <c r="K82" s="956"/>
      <c r="L82" s="956"/>
      <c r="M82" s="956"/>
    </row>
    <row r="83" spans="5:13" s="103" customFormat="1">
      <c r="E83" s="97"/>
      <c r="F83" s="980"/>
      <c r="G83" s="956"/>
      <c r="H83" s="956"/>
      <c r="I83" s="930"/>
      <c r="J83" s="956"/>
      <c r="K83" s="956"/>
      <c r="L83" s="956"/>
      <c r="M83" s="956"/>
    </row>
    <row r="84" spans="5:13" s="103" customFormat="1">
      <c r="E84" s="97"/>
      <c r="F84" s="980"/>
      <c r="G84" s="956"/>
      <c r="H84" s="956"/>
      <c r="I84" s="930"/>
      <c r="J84" s="956"/>
      <c r="K84" s="956"/>
      <c r="L84" s="956"/>
      <c r="M84" s="956"/>
    </row>
    <row r="85" spans="5:13" s="103" customFormat="1">
      <c r="E85" s="97"/>
      <c r="F85" s="980"/>
      <c r="G85" s="956"/>
      <c r="H85" s="956"/>
      <c r="I85" s="930"/>
      <c r="J85" s="956"/>
      <c r="K85" s="956"/>
      <c r="L85" s="956"/>
      <c r="M85" s="956"/>
    </row>
    <row r="86" spans="5:13" s="103" customFormat="1">
      <c r="E86" s="97"/>
      <c r="F86" s="980"/>
      <c r="G86" s="956"/>
      <c r="H86" s="956"/>
      <c r="I86" s="930"/>
      <c r="J86" s="956"/>
      <c r="K86" s="956"/>
      <c r="L86" s="956"/>
      <c r="M86" s="956"/>
    </row>
    <row r="87" spans="5:13" s="103" customFormat="1">
      <c r="E87" s="97"/>
      <c r="F87" s="980"/>
      <c r="G87" s="956"/>
      <c r="H87" s="956"/>
      <c r="I87" s="930"/>
      <c r="J87" s="956"/>
      <c r="K87" s="956"/>
      <c r="L87" s="956"/>
      <c r="M87" s="956"/>
    </row>
    <row r="88" spans="5:13" s="103" customFormat="1">
      <c r="E88" s="97"/>
      <c r="F88" s="980"/>
      <c r="G88" s="956"/>
      <c r="H88" s="956"/>
      <c r="I88" s="930"/>
      <c r="J88" s="956"/>
      <c r="K88" s="956"/>
      <c r="L88" s="956"/>
      <c r="M88" s="956"/>
    </row>
    <row r="89" spans="5:13" s="103" customFormat="1">
      <c r="E89" s="97"/>
      <c r="F89" s="980"/>
      <c r="G89" s="956"/>
      <c r="H89" s="956"/>
      <c r="I89" s="930"/>
      <c r="J89" s="956"/>
      <c r="K89" s="956"/>
      <c r="L89" s="956"/>
    </row>
    <row r="90" spans="5:13" s="103" customFormat="1">
      <c r="E90" s="97"/>
      <c r="F90" s="980"/>
      <c r="G90" s="956"/>
      <c r="H90" s="956"/>
      <c r="I90" s="930"/>
      <c r="J90" s="956"/>
      <c r="K90" s="956"/>
      <c r="L90" s="956"/>
    </row>
    <row r="91" spans="5:13" s="103" customFormat="1">
      <c r="E91" s="97"/>
      <c r="F91" s="980"/>
      <c r="G91" s="956"/>
      <c r="H91" s="956"/>
      <c r="I91" s="930"/>
      <c r="J91" s="956"/>
      <c r="K91" s="956"/>
      <c r="L91" s="956"/>
    </row>
    <row r="92" spans="5:13" s="103" customFormat="1">
      <c r="E92" s="97"/>
      <c r="F92" s="980"/>
      <c r="G92" s="956"/>
      <c r="H92" s="956"/>
      <c r="I92" s="930"/>
      <c r="J92" s="956"/>
      <c r="K92" s="956"/>
      <c r="L92" s="956"/>
    </row>
    <row r="93" spans="5:13" s="103" customFormat="1">
      <c r="E93" s="97"/>
      <c r="F93" s="980"/>
      <c r="G93" s="956"/>
      <c r="H93" s="956"/>
      <c r="I93" s="930"/>
      <c r="J93" s="956"/>
      <c r="K93" s="956"/>
      <c r="L93" s="956"/>
    </row>
    <row r="94" spans="5:13" s="103" customFormat="1">
      <c r="E94" s="97"/>
      <c r="F94" s="980"/>
      <c r="G94" s="956"/>
      <c r="H94" s="956"/>
      <c r="I94" s="930"/>
      <c r="J94" s="956"/>
      <c r="K94" s="956"/>
      <c r="L94" s="956"/>
    </row>
    <row r="95" spans="5:13" s="103" customFormat="1">
      <c r="E95" s="97"/>
      <c r="F95" s="980"/>
      <c r="G95" s="956"/>
      <c r="H95" s="956"/>
      <c r="I95" s="930"/>
      <c r="J95" s="956"/>
      <c r="K95" s="956"/>
      <c r="L95" s="956"/>
    </row>
    <row r="96" spans="5:13" s="103" customFormat="1">
      <c r="E96" s="97"/>
      <c r="F96" s="980"/>
      <c r="G96" s="956"/>
      <c r="H96" s="956"/>
      <c r="I96" s="930"/>
      <c r="J96" s="956"/>
      <c r="K96" s="956"/>
      <c r="L96" s="956"/>
    </row>
    <row r="97" spans="5:12" s="103" customFormat="1">
      <c r="E97" s="97"/>
      <c r="F97" s="980"/>
      <c r="G97" s="956"/>
      <c r="H97" s="956"/>
      <c r="I97" s="930"/>
      <c r="J97" s="956"/>
      <c r="K97" s="956"/>
      <c r="L97" s="956"/>
    </row>
    <row r="98" spans="5:12" s="103" customFormat="1">
      <c r="E98" s="97"/>
      <c r="F98" s="980"/>
      <c r="G98" s="956"/>
      <c r="H98" s="956"/>
      <c r="I98" s="930"/>
      <c r="J98" s="956"/>
      <c r="K98" s="956"/>
      <c r="L98" s="956"/>
    </row>
    <row r="99" spans="5:12" s="103" customFormat="1">
      <c r="E99" s="97"/>
      <c r="F99" s="980"/>
      <c r="G99" s="956"/>
      <c r="H99" s="956"/>
      <c r="I99" s="930"/>
      <c r="J99" s="956"/>
      <c r="K99" s="956"/>
      <c r="L99" s="956"/>
    </row>
    <row r="100" spans="5:12" s="103" customFormat="1">
      <c r="E100" s="97"/>
      <c r="F100" s="980"/>
      <c r="G100" s="956"/>
      <c r="H100" s="956"/>
      <c r="I100" s="930"/>
      <c r="J100" s="956"/>
      <c r="K100" s="956"/>
      <c r="L100" s="956"/>
    </row>
    <row r="101" spans="5:12" s="103" customFormat="1">
      <c r="E101" s="97"/>
      <c r="F101" s="980"/>
      <c r="G101" s="956"/>
      <c r="H101" s="956"/>
      <c r="I101" s="930"/>
      <c r="J101" s="956"/>
      <c r="K101" s="956"/>
      <c r="L101" s="956"/>
    </row>
    <row r="102" spans="5:12" s="103" customFormat="1">
      <c r="E102" s="97"/>
      <c r="F102" s="980"/>
      <c r="G102" s="956"/>
      <c r="H102" s="956"/>
      <c r="I102" s="930"/>
      <c r="J102" s="956"/>
      <c r="K102" s="956"/>
      <c r="L102" s="956"/>
    </row>
    <row r="103" spans="5:12" s="103" customFormat="1">
      <c r="E103" s="97"/>
      <c r="F103" s="980"/>
      <c r="G103" s="956"/>
      <c r="H103" s="956"/>
      <c r="I103" s="930"/>
      <c r="J103" s="956"/>
      <c r="K103" s="956"/>
      <c r="L103" s="956"/>
    </row>
    <row r="104" spans="5:12" s="103" customFormat="1">
      <c r="E104" s="97"/>
      <c r="F104" s="980"/>
      <c r="G104" s="956"/>
      <c r="H104" s="956"/>
      <c r="I104" s="930"/>
      <c r="J104" s="956"/>
      <c r="K104" s="956"/>
      <c r="L104" s="956"/>
    </row>
    <row r="105" spans="5:12" s="103" customFormat="1">
      <c r="E105" s="97"/>
      <c r="F105" s="980"/>
      <c r="G105" s="956"/>
      <c r="H105" s="956"/>
      <c r="I105" s="930"/>
      <c r="J105" s="956"/>
      <c r="K105" s="956"/>
      <c r="L105" s="956"/>
    </row>
    <row r="106" spans="5:12" s="103" customFormat="1">
      <c r="E106" s="97"/>
      <c r="F106" s="980"/>
      <c r="G106" s="956"/>
      <c r="H106" s="956"/>
      <c r="I106" s="930"/>
      <c r="J106" s="956"/>
      <c r="K106" s="956"/>
      <c r="L106" s="956"/>
    </row>
    <row r="107" spans="5:12" s="103" customFormat="1">
      <c r="E107" s="97"/>
      <c r="F107" s="980"/>
      <c r="G107" s="956"/>
      <c r="H107" s="956"/>
      <c r="I107" s="930"/>
      <c r="J107" s="956"/>
      <c r="K107" s="956"/>
      <c r="L107" s="956"/>
    </row>
    <row r="108" spans="5:12" s="103" customFormat="1">
      <c r="E108" s="97"/>
      <c r="F108" s="980"/>
      <c r="G108" s="956"/>
      <c r="H108" s="956"/>
      <c r="I108" s="930"/>
      <c r="J108" s="956"/>
      <c r="K108" s="956"/>
      <c r="L108" s="956"/>
    </row>
    <row r="109" spans="5:12" s="103" customFormat="1">
      <c r="E109" s="97"/>
      <c r="F109" s="980"/>
      <c r="G109" s="956"/>
      <c r="H109" s="956"/>
      <c r="I109" s="930"/>
      <c r="J109" s="956"/>
      <c r="K109" s="956"/>
      <c r="L109" s="956"/>
    </row>
    <row r="110" spans="5:12" s="103" customFormat="1">
      <c r="E110" s="97"/>
      <c r="F110" s="980"/>
      <c r="G110" s="956"/>
      <c r="H110" s="956"/>
      <c r="I110" s="930"/>
      <c r="J110" s="956"/>
      <c r="K110" s="956"/>
      <c r="L110" s="956"/>
    </row>
    <row r="111" spans="5:12" s="103" customFormat="1">
      <c r="E111" s="97"/>
      <c r="F111" s="980"/>
      <c r="G111" s="956"/>
      <c r="H111" s="956"/>
      <c r="I111" s="930"/>
      <c r="J111" s="956"/>
      <c r="K111" s="956"/>
      <c r="L111" s="956"/>
    </row>
    <row r="112" spans="5:12" s="103" customFormat="1">
      <c r="E112" s="97"/>
      <c r="F112" s="980"/>
      <c r="G112" s="956"/>
      <c r="H112" s="956"/>
      <c r="I112" s="930"/>
      <c r="J112" s="956"/>
      <c r="K112" s="956"/>
      <c r="L112" s="956"/>
    </row>
    <row r="113" spans="1:17" s="103" customFormat="1">
      <c r="E113" s="97"/>
      <c r="F113" s="980"/>
      <c r="G113" s="956"/>
      <c r="H113" s="956"/>
      <c r="I113" s="930"/>
      <c r="J113" s="956"/>
      <c r="K113" s="956"/>
      <c r="L113" s="956"/>
    </row>
    <row r="114" spans="1:17" s="103" customFormat="1">
      <c r="E114" s="97"/>
      <c r="F114" s="980"/>
      <c r="G114" s="956"/>
      <c r="H114" s="956"/>
      <c r="I114" s="930"/>
      <c r="J114" s="956"/>
      <c r="K114" s="956"/>
      <c r="L114" s="956"/>
    </row>
    <row r="115" spans="1:17" s="103" customFormat="1">
      <c r="E115" s="97"/>
      <c r="F115" s="980"/>
      <c r="G115" s="956"/>
      <c r="H115" s="956"/>
      <c r="I115" s="930"/>
      <c r="J115" s="956"/>
      <c r="K115" s="956"/>
      <c r="L115" s="956"/>
    </row>
    <row r="116" spans="1:17" s="103" customFormat="1">
      <c r="E116" s="97"/>
      <c r="F116" s="980"/>
      <c r="G116" s="956"/>
      <c r="H116" s="956"/>
      <c r="I116" s="930"/>
      <c r="J116" s="956"/>
      <c r="K116" s="956"/>
      <c r="L116" s="956"/>
    </row>
    <row r="117" spans="1:17" s="103" customFormat="1">
      <c r="E117" s="97"/>
      <c r="F117" s="980"/>
      <c r="G117" s="956"/>
      <c r="H117" s="956"/>
      <c r="I117" s="930"/>
      <c r="J117" s="956"/>
      <c r="K117" s="956"/>
      <c r="L117" s="956"/>
    </row>
    <row r="118" spans="1:17" s="103" customFormat="1">
      <c r="E118" s="97"/>
      <c r="F118" s="980"/>
      <c r="G118" s="956"/>
      <c r="H118" s="956"/>
      <c r="I118" s="930"/>
      <c r="J118" s="956"/>
      <c r="K118" s="956"/>
      <c r="L118" s="956"/>
    </row>
    <row r="119" spans="1:17" s="103" customFormat="1">
      <c r="E119" s="97"/>
      <c r="F119" s="980"/>
      <c r="G119" s="956"/>
      <c r="H119" s="956"/>
      <c r="I119" s="930"/>
      <c r="J119" s="956"/>
      <c r="K119" s="956"/>
      <c r="L119" s="956"/>
    </row>
    <row r="120" spans="1:17" s="103" customFormat="1">
      <c r="E120" s="97"/>
      <c r="F120" s="980"/>
      <c r="G120" s="956"/>
      <c r="H120" s="956"/>
      <c r="I120" s="930"/>
      <c r="J120" s="956"/>
      <c r="K120" s="956"/>
      <c r="L120" s="956"/>
    </row>
    <row r="121" spans="1:17" s="103" customFormat="1">
      <c r="E121" s="97"/>
      <c r="F121" s="980"/>
      <c r="G121" s="956"/>
      <c r="H121" s="956"/>
      <c r="I121" s="930"/>
      <c r="J121" s="956"/>
      <c r="K121" s="956"/>
      <c r="L121" s="956"/>
    </row>
    <row r="122" spans="1:17" s="103" customFormat="1">
      <c r="E122" s="97"/>
      <c r="F122" s="980"/>
      <c r="G122" s="956"/>
      <c r="H122" s="956"/>
      <c r="I122" s="930"/>
      <c r="J122" s="956"/>
      <c r="K122" s="956"/>
      <c r="L122" s="956"/>
    </row>
    <row r="123" spans="1:17" s="103" customFormat="1">
      <c r="E123" s="97"/>
      <c r="F123" s="980"/>
      <c r="G123" s="956"/>
      <c r="H123" s="956"/>
      <c r="I123" s="930"/>
      <c r="J123" s="956"/>
      <c r="K123" s="956"/>
      <c r="L123" s="956"/>
    </row>
    <row r="124" spans="1:17" s="103" customFormat="1">
      <c r="E124" s="97"/>
      <c r="F124" s="980"/>
      <c r="G124" s="956"/>
      <c r="H124" s="956"/>
      <c r="I124" s="930"/>
      <c r="J124" s="956"/>
      <c r="K124" s="956"/>
      <c r="L124" s="956"/>
    </row>
    <row r="125" spans="1:17" s="103" customFormat="1">
      <c r="E125" s="97"/>
      <c r="F125" s="980"/>
      <c r="G125" s="956"/>
      <c r="H125" s="956"/>
      <c r="I125" s="930"/>
      <c r="J125" s="956"/>
      <c r="K125" s="956"/>
      <c r="L125" s="956"/>
    </row>
    <row r="126" spans="1:17">
      <c r="A126" s="103"/>
      <c r="B126" s="103"/>
      <c r="C126" s="103"/>
      <c r="D126" s="103"/>
      <c r="E126" s="97"/>
      <c r="F126" s="980"/>
      <c r="G126" s="956"/>
      <c r="H126" s="956"/>
      <c r="I126" s="930"/>
      <c r="J126" s="956"/>
      <c r="K126" s="956"/>
      <c r="L126" s="956"/>
      <c r="M126" s="103"/>
      <c r="N126" s="103"/>
      <c r="O126" s="103"/>
      <c r="P126" s="103"/>
      <c r="Q126" s="103"/>
    </row>
    <row r="127" spans="1:17">
      <c r="A127" s="103"/>
      <c r="B127" s="103"/>
      <c r="C127" s="103"/>
      <c r="D127" s="103"/>
      <c r="E127" s="97"/>
      <c r="F127" s="980"/>
      <c r="G127" s="956"/>
      <c r="H127" s="956"/>
      <c r="I127" s="930"/>
      <c r="J127" s="956"/>
      <c r="K127" s="956"/>
      <c r="L127" s="956"/>
      <c r="M127" s="103"/>
      <c r="N127" s="103"/>
      <c r="O127" s="103"/>
      <c r="P127" s="103"/>
      <c r="Q127" s="103"/>
    </row>
    <row r="128" spans="1:17">
      <c r="A128" s="103"/>
      <c r="B128" s="103"/>
      <c r="C128" s="103"/>
      <c r="D128" s="103"/>
      <c r="E128" s="97"/>
      <c r="F128" s="980"/>
      <c r="G128" s="956"/>
      <c r="H128" s="956"/>
      <c r="I128" s="930"/>
      <c r="J128" s="956"/>
      <c r="K128" s="956"/>
      <c r="L128" s="956"/>
      <c r="M128" s="103"/>
      <c r="N128" s="103"/>
      <c r="O128" s="103"/>
      <c r="P128" s="103"/>
      <c r="Q128" s="103"/>
    </row>
    <row r="129" spans="1:17">
      <c r="A129" s="103"/>
      <c r="B129" s="103"/>
      <c r="C129" s="103"/>
      <c r="D129" s="103"/>
      <c r="E129" s="97"/>
      <c r="F129" s="980"/>
      <c r="G129" s="956"/>
      <c r="H129" s="956"/>
      <c r="I129" s="930"/>
      <c r="J129" s="956"/>
      <c r="K129" s="956"/>
      <c r="L129" s="956"/>
      <c r="M129" s="103"/>
      <c r="N129" s="103"/>
      <c r="O129" s="103"/>
      <c r="P129" s="103"/>
      <c r="Q129" s="103"/>
    </row>
    <row r="130" spans="1:17">
      <c r="A130" s="103"/>
      <c r="B130" s="103"/>
      <c r="C130" s="103"/>
      <c r="D130" s="103"/>
      <c r="E130" s="97"/>
      <c r="F130" s="980"/>
      <c r="G130" s="956"/>
      <c r="H130" s="956"/>
      <c r="I130" s="930"/>
      <c r="J130" s="956"/>
      <c r="K130" s="956"/>
      <c r="L130" s="956"/>
      <c r="M130" s="103"/>
      <c r="N130" s="103"/>
      <c r="O130" s="103"/>
      <c r="P130" s="103"/>
      <c r="Q130" s="103"/>
    </row>
    <row r="131" spans="1:17">
      <c r="A131" s="103"/>
      <c r="B131" s="103"/>
      <c r="C131" s="103"/>
      <c r="D131" s="103"/>
      <c r="E131" s="97"/>
      <c r="F131" s="980"/>
      <c r="G131" s="956"/>
      <c r="H131" s="956"/>
      <c r="I131" s="930"/>
      <c r="J131" s="956"/>
      <c r="K131" s="956"/>
      <c r="L131" s="956"/>
      <c r="M131" s="103"/>
    </row>
    <row r="132" spans="1:17">
      <c r="A132" s="103"/>
      <c r="B132" s="103"/>
      <c r="C132" s="103"/>
      <c r="D132" s="103"/>
      <c r="E132" s="97"/>
      <c r="F132" s="980"/>
      <c r="G132" s="956"/>
      <c r="H132" s="956"/>
      <c r="I132" s="930"/>
      <c r="J132" s="956"/>
      <c r="K132" s="956"/>
      <c r="L132" s="956"/>
      <c r="M132" s="103"/>
    </row>
    <row r="133" spans="1:17">
      <c r="A133" s="103"/>
      <c r="B133" s="103"/>
      <c r="C133" s="103"/>
      <c r="D133" s="103"/>
      <c r="E133" s="97"/>
      <c r="F133" s="980"/>
      <c r="G133" s="956"/>
      <c r="H133" s="956"/>
      <c r="I133" s="930"/>
      <c r="J133" s="956"/>
      <c r="K133" s="956"/>
      <c r="L133" s="956"/>
      <c r="M133" s="103"/>
    </row>
    <row r="134" spans="1:17">
      <c r="A134" s="103"/>
      <c r="B134" s="103"/>
      <c r="C134" s="103"/>
      <c r="D134" s="103"/>
      <c r="E134" s="97"/>
      <c r="F134" s="980"/>
      <c r="G134" s="956"/>
      <c r="H134" s="956"/>
      <c r="I134" s="930"/>
      <c r="J134" s="956"/>
      <c r="K134" s="956"/>
      <c r="L134" s="956"/>
      <c r="M134" s="103"/>
    </row>
    <row r="135" spans="1:17">
      <c r="J135" s="956"/>
      <c r="K135" s="956"/>
      <c r="L135" s="956"/>
      <c r="M135" s="103"/>
    </row>
    <row r="136" spans="1:17">
      <c r="J136" s="956"/>
      <c r="K136" s="956"/>
      <c r="L136" s="956"/>
      <c r="M136" s="103"/>
    </row>
    <row r="137" spans="1:17">
      <c r="J137" s="956"/>
      <c r="K137" s="956"/>
      <c r="L137" s="956"/>
      <c r="M137" s="103"/>
    </row>
    <row r="138" spans="1:17">
      <c r="J138" s="956"/>
      <c r="K138" s="956"/>
      <c r="L138" s="956"/>
      <c r="M138" s="103"/>
    </row>
    <row r="139" spans="1:17">
      <c r="J139" s="956"/>
      <c r="K139" s="956"/>
      <c r="L139" s="956"/>
      <c r="M139" s="103"/>
    </row>
    <row r="140" spans="1:17">
      <c r="J140" s="956"/>
      <c r="K140" s="956"/>
      <c r="L140" s="956"/>
      <c r="M140" s="103"/>
    </row>
    <row r="141" spans="1:17">
      <c r="K141" s="956"/>
      <c r="L141" s="956"/>
      <c r="M141" s="103"/>
    </row>
    <row r="142" spans="1:17">
      <c r="K142" s="956"/>
      <c r="L142" s="956"/>
      <c r="M142" s="103"/>
    </row>
    <row r="143" spans="1:17">
      <c r="K143" s="956"/>
      <c r="L143" s="956"/>
      <c r="M143" s="103"/>
    </row>
    <row r="144" spans="1:17">
      <c r="L144" s="956"/>
      <c r="M144" s="103"/>
    </row>
    <row r="145" spans="12:13">
      <c r="L145" s="956"/>
      <c r="M145" s="103"/>
    </row>
    <row r="146" spans="12:13">
      <c r="L146" s="956"/>
    </row>
    <row r="147" spans="12:13">
      <c r="L147" s="956"/>
    </row>
    <row r="148" spans="12:13">
      <c r="L148" s="956"/>
    </row>
  </sheetData>
  <mergeCells count="1">
    <mergeCell ref="L7:M7"/>
  </mergeCells>
  <phoneticPr fontId="13" type="noConversion"/>
  <dataValidations count="1">
    <dataValidation type="list" allowBlank="1" showInputMessage="1" showErrorMessage="1" sqref="B5" xr:uid="{D8846EEB-B64A-41EA-8F46-B9F5A1B59314}">
      <formula1>$AB$5:$AB$8</formula1>
    </dataValidation>
  </dataValidation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D86A-FB85-41CD-ADE0-D0C29A93489C}">
  <dimension ref="A1:Q139"/>
  <sheetViews>
    <sheetView topLeftCell="A7" workbookViewId="0">
      <selection activeCell="N30" sqref="N30"/>
    </sheetView>
  </sheetViews>
  <sheetFormatPr defaultColWidth="7.88671875" defaultRowHeight="10.199999999999999"/>
  <cols>
    <col min="1" max="1" width="15.6640625" style="956" bestFit="1" customWidth="1"/>
    <col min="2" max="2" width="9.5546875" style="956" bestFit="1" customWidth="1"/>
    <col min="3" max="3" width="5.109375" style="982" customWidth="1"/>
    <col min="4" max="6" width="7.6640625" style="982" customWidth="1"/>
    <col min="7" max="7" width="6.33203125" style="103" customWidth="1"/>
    <col min="8" max="8" width="6.88671875" style="108" customWidth="1"/>
    <col min="9" max="9" width="9.6640625" style="103" customWidth="1"/>
    <col min="10" max="10" width="8.6640625" style="103" bestFit="1" customWidth="1"/>
    <col min="11" max="11" width="12.44140625" style="97" bestFit="1" customWidth="1"/>
    <col min="12" max="12" width="17.33203125" style="980" bestFit="1" customWidth="1"/>
    <col min="13" max="13" width="12.88671875" style="956" customWidth="1"/>
    <col min="14" max="14" width="11.33203125" style="956" customWidth="1"/>
    <col min="15" max="15" width="14.5546875" style="930" customWidth="1"/>
    <col min="16" max="16" width="2.44140625" style="930" customWidth="1"/>
    <col min="17" max="17" width="14" style="956" bestFit="1" customWidth="1"/>
    <col min="18" max="18" width="5.44140625" style="956" customWidth="1"/>
    <col min="19" max="27" width="5.33203125" style="956" customWidth="1"/>
    <col min="28" max="28" width="17" style="956" customWidth="1"/>
    <col min="29" max="16384" width="7.88671875" style="956"/>
  </cols>
  <sheetData>
    <row r="1" spans="1:15" s="28" customFormat="1" ht="13.2">
      <c r="A1" s="907" t="s">
        <v>135</v>
      </c>
      <c r="B1" s="172" t="s">
        <v>136</v>
      </c>
      <c r="C1" s="173"/>
      <c r="D1" s="172"/>
      <c r="E1" s="174"/>
      <c r="F1" s="174"/>
      <c r="G1" s="175"/>
      <c r="H1" s="176" t="s">
        <v>137</v>
      </c>
      <c r="I1" s="177">
        <f>F23</f>
        <v>118</v>
      </c>
      <c r="J1" s="178"/>
      <c r="K1" s="172"/>
      <c r="L1" s="172"/>
      <c r="M1" s="35"/>
      <c r="N1" s="29"/>
    </row>
    <row r="2" spans="1:15" s="28" customFormat="1" ht="13.2">
      <c r="A2" s="908" t="s">
        <v>139</v>
      </c>
      <c r="B2" s="180" t="s">
        <v>8</v>
      </c>
      <c r="C2" s="181"/>
      <c r="D2" s="180"/>
      <c r="E2" s="182"/>
      <c r="F2" s="182"/>
      <c r="G2" s="183"/>
      <c r="H2" s="184" t="s">
        <v>140</v>
      </c>
      <c r="I2" s="185">
        <v>118</v>
      </c>
      <c r="J2" s="186"/>
      <c r="K2" s="180"/>
      <c r="L2" s="180"/>
      <c r="M2" s="187"/>
      <c r="N2" s="31"/>
    </row>
    <row r="3" spans="1:15" s="913" customFormat="1" ht="11.25" customHeight="1">
      <c r="A3" s="909" t="s">
        <v>141</v>
      </c>
      <c r="B3" s="262">
        <v>44429</v>
      </c>
      <c r="C3" s="181"/>
      <c r="D3" s="182"/>
      <c r="E3" s="182"/>
      <c r="F3" s="182"/>
      <c r="G3" s="183"/>
      <c r="H3" s="910" t="s">
        <v>142</v>
      </c>
      <c r="I3" s="191">
        <f>M23/100</f>
        <v>1</v>
      </c>
      <c r="J3" s="186"/>
      <c r="K3" s="180"/>
      <c r="L3" s="180"/>
      <c r="M3" s="911"/>
      <c r="N3" s="912"/>
    </row>
    <row r="4" spans="1:15" s="28" customFormat="1" ht="13.2">
      <c r="A4" s="909" t="s">
        <v>143</v>
      </c>
      <c r="B4" s="180" t="s">
        <v>144</v>
      </c>
      <c r="C4" s="181"/>
      <c r="D4" s="182"/>
      <c r="E4" s="182"/>
      <c r="F4" s="182"/>
      <c r="G4" s="183"/>
      <c r="H4" s="910" t="s">
        <v>145</v>
      </c>
      <c r="I4" s="191">
        <f>J23</f>
        <v>0.51979813664596264</v>
      </c>
      <c r="J4" s="186"/>
      <c r="K4" s="180"/>
      <c r="L4" s="180"/>
      <c r="M4" s="187"/>
      <c r="N4" s="29"/>
    </row>
    <row r="5" spans="1:15" s="916" customFormat="1" ht="13.2">
      <c r="A5" s="908" t="s">
        <v>146</v>
      </c>
      <c r="B5" s="192" t="s">
        <v>147</v>
      </c>
      <c r="C5" s="181"/>
      <c r="D5" s="182"/>
      <c r="E5" s="182"/>
      <c r="F5" s="182"/>
      <c r="G5" s="183"/>
      <c r="H5" s="910"/>
      <c r="I5" s="377"/>
      <c r="J5" s="186"/>
      <c r="K5" s="180"/>
      <c r="L5" s="180"/>
      <c r="M5" s="914"/>
      <c r="N5" s="915"/>
    </row>
    <row r="6" spans="1:15" s="915" customFormat="1" ht="13.8" thickBot="1">
      <c r="A6" s="194"/>
      <c r="B6" s="195"/>
      <c r="C6" s="196"/>
      <c r="D6" s="197"/>
      <c r="E6" s="197"/>
      <c r="F6" s="197"/>
      <c r="G6" s="198"/>
      <c r="H6" s="199"/>
      <c r="I6" s="200"/>
      <c r="J6" s="198"/>
      <c r="K6" s="201"/>
      <c r="L6" s="195"/>
      <c r="M6" s="917"/>
    </row>
    <row r="7" spans="1:15" s="916" customFormat="1" ht="13.2" customHeight="1">
      <c r="A7" s="918" t="s">
        <v>148</v>
      </c>
      <c r="B7" s="19"/>
      <c r="C7" s="20"/>
      <c r="D7" s="203"/>
      <c r="E7" s="204" t="s">
        <v>149</v>
      </c>
      <c r="F7" s="19"/>
      <c r="G7" s="36" t="s">
        <v>150</v>
      </c>
      <c r="H7" s="37"/>
      <c r="I7" s="38" t="s">
        <v>151</v>
      </c>
      <c r="J7" s="38"/>
      <c r="K7" s="39"/>
      <c r="L7" s="1061" t="s">
        <v>152</v>
      </c>
      <c r="M7" s="1062"/>
      <c r="N7" s="915"/>
      <c r="O7" s="915"/>
    </row>
    <row r="8" spans="1:15" s="926" customFormat="1" ht="11.25" customHeight="1">
      <c r="A8" s="919"/>
      <c r="B8" s="920"/>
      <c r="C8" s="921"/>
      <c r="D8" s="922"/>
      <c r="E8" s="923"/>
      <c r="F8" s="922"/>
      <c r="G8" s="43"/>
      <c r="H8" s="44"/>
      <c r="I8" s="45"/>
      <c r="J8" s="45"/>
      <c r="K8" s="924"/>
      <c r="L8" s="914"/>
      <c r="M8" s="914"/>
      <c r="N8" s="925"/>
    </row>
    <row r="9" spans="1:15" s="927" customFormat="1">
      <c r="C9" s="928"/>
      <c r="D9" s="929"/>
      <c r="E9" s="923" t="s">
        <v>153</v>
      </c>
      <c r="F9" s="922"/>
      <c r="G9" s="43"/>
      <c r="H9" s="44"/>
      <c r="I9" s="930"/>
      <c r="J9" s="930"/>
      <c r="K9" s="924"/>
      <c r="L9" s="931"/>
      <c r="M9" s="932"/>
      <c r="N9" s="933"/>
      <c r="O9" s="934"/>
    </row>
    <row r="10" spans="1:15" s="927" customFormat="1">
      <c r="A10" s="935" t="s">
        <v>154</v>
      </c>
      <c r="B10" s="936" t="s">
        <v>155</v>
      </c>
      <c r="C10" s="57" t="s">
        <v>156</v>
      </c>
      <c r="D10" s="58" t="s">
        <v>157</v>
      </c>
      <c r="E10" s="52" t="s">
        <v>158</v>
      </c>
      <c r="F10" s="58" t="s">
        <v>159</v>
      </c>
      <c r="G10" s="43" t="s">
        <v>160</v>
      </c>
      <c r="H10" s="44" t="s">
        <v>161</v>
      </c>
      <c r="I10" s="45" t="s">
        <v>161</v>
      </c>
      <c r="J10" s="45" t="s">
        <v>160</v>
      </c>
      <c r="K10" s="937" t="s">
        <v>162</v>
      </c>
      <c r="L10" s="931" t="s">
        <v>163</v>
      </c>
      <c r="M10" s="931" t="s">
        <v>164</v>
      </c>
      <c r="N10" s="938"/>
    </row>
    <row r="11" spans="1:15" s="927" customFormat="1" ht="12" thickBot="1">
      <c r="A11" s="939" t="s">
        <v>165</v>
      </c>
      <c r="B11" s="940" t="s">
        <v>165</v>
      </c>
      <c r="C11" s="61" t="s">
        <v>166</v>
      </c>
      <c r="D11" s="62" t="s">
        <v>167</v>
      </c>
      <c r="E11" s="66" t="s">
        <v>166</v>
      </c>
      <c r="F11" s="62" t="s">
        <v>166</v>
      </c>
      <c r="G11" s="63" t="s">
        <v>168</v>
      </c>
      <c r="H11" s="64" t="s">
        <v>169</v>
      </c>
      <c r="I11" s="65" t="s">
        <v>169</v>
      </c>
      <c r="J11" s="65" t="s">
        <v>168</v>
      </c>
      <c r="K11" s="941"/>
      <c r="L11" s="1007"/>
      <c r="M11" s="942" t="s">
        <v>166</v>
      </c>
      <c r="N11" s="938"/>
    </row>
    <row r="12" spans="1:15" s="927" customFormat="1">
      <c r="A12" s="211"/>
      <c r="B12" s="86"/>
      <c r="C12" s="212">
        <v>0</v>
      </c>
      <c r="D12" s="213"/>
      <c r="E12" s="214"/>
      <c r="F12" s="215"/>
      <c r="G12" s="23"/>
      <c r="H12" s="70"/>
      <c r="I12" s="216"/>
      <c r="J12" s="217"/>
      <c r="K12" s="218"/>
      <c r="L12" s="1008" t="s">
        <v>240</v>
      </c>
      <c r="M12" s="1009">
        <v>38</v>
      </c>
      <c r="N12" s="943"/>
    </row>
    <row r="13" spans="1:15" s="927" customFormat="1">
      <c r="A13" s="211">
        <v>445</v>
      </c>
      <c r="B13" s="86">
        <v>0</v>
      </c>
      <c r="C13" s="212">
        <v>10</v>
      </c>
      <c r="D13" s="213">
        <v>966</v>
      </c>
      <c r="E13" s="944">
        <f>C12</f>
        <v>0</v>
      </c>
      <c r="F13" s="945">
        <f>(C13+C14-10)/2</f>
        <v>10</v>
      </c>
      <c r="G13" s="16">
        <f t="shared" ref="G13:G23" si="0">(A13-B13)/966</f>
        <v>0.46066252587991718</v>
      </c>
      <c r="H13" s="946">
        <f>(G13*(F13-E13))/100</f>
        <v>4.6066252587991713E-2</v>
      </c>
      <c r="I13" s="947">
        <f>SUM(H$13:H13)</f>
        <v>4.6066252587991713E-2</v>
      </c>
      <c r="J13" s="948">
        <f t="shared" ref="J13:J16" si="1">I13/F13*100</f>
        <v>0.46066252587991707</v>
      </c>
      <c r="K13" s="218"/>
      <c r="L13" s="950" t="s">
        <v>242</v>
      </c>
      <c r="M13" s="949">
        <v>80</v>
      </c>
      <c r="N13" s="938"/>
    </row>
    <row r="14" spans="1:15" s="927" customFormat="1" ht="20.399999999999999">
      <c r="A14" s="211">
        <v>520</v>
      </c>
      <c r="B14" s="86">
        <v>0</v>
      </c>
      <c r="C14" s="212">
        <v>20</v>
      </c>
      <c r="D14" s="213">
        <v>966</v>
      </c>
      <c r="E14" s="944">
        <f>(C13+C14-10)/2</f>
        <v>10</v>
      </c>
      <c r="F14" s="945">
        <f t="shared" ref="F14:F22" si="2">(C14+C15-10)/2</f>
        <v>20</v>
      </c>
      <c r="G14" s="16">
        <f t="shared" si="0"/>
        <v>0.5383022774327122</v>
      </c>
      <c r="H14" s="946">
        <f t="shared" ref="H14:H23" si="3">(G14*(F14-E14))/100</f>
        <v>5.3830227743271217E-2</v>
      </c>
      <c r="I14" s="947">
        <f>SUM(H$13:H14)</f>
        <v>9.989648033126293E-2</v>
      </c>
      <c r="J14" s="948">
        <f t="shared" si="1"/>
        <v>0.49948240165631469</v>
      </c>
      <c r="K14" s="218"/>
      <c r="L14" s="950" t="s">
        <v>253</v>
      </c>
      <c r="M14" s="949">
        <v>86</v>
      </c>
      <c r="N14" s="938"/>
    </row>
    <row r="15" spans="1:15" s="927" customFormat="1" ht="20.399999999999999">
      <c r="A15" s="211">
        <v>540</v>
      </c>
      <c r="B15" s="86">
        <v>0</v>
      </c>
      <c r="C15" s="212">
        <v>30</v>
      </c>
      <c r="D15" s="213">
        <v>966</v>
      </c>
      <c r="E15" s="944">
        <f>(C14+C15-10)/2</f>
        <v>20</v>
      </c>
      <c r="F15" s="945">
        <f t="shared" si="2"/>
        <v>30</v>
      </c>
      <c r="G15" s="16">
        <f t="shared" si="0"/>
        <v>0.55900621118012417</v>
      </c>
      <c r="H15" s="946">
        <f t="shared" si="3"/>
        <v>5.5900621118012417E-2</v>
      </c>
      <c r="I15" s="947">
        <f>SUM(H$13:H15)</f>
        <v>0.15579710144927533</v>
      </c>
      <c r="J15" s="948">
        <f t="shared" si="1"/>
        <v>0.5193236714975844</v>
      </c>
      <c r="K15" s="218"/>
      <c r="L15" s="950" t="s">
        <v>254</v>
      </c>
      <c r="M15" s="951">
        <v>105</v>
      </c>
      <c r="N15" s="938"/>
    </row>
    <row r="16" spans="1:15" s="927" customFormat="1" ht="71.400000000000006">
      <c r="A16" s="221">
        <v>550</v>
      </c>
      <c r="B16" s="86">
        <v>0</v>
      </c>
      <c r="C16" s="212">
        <v>40</v>
      </c>
      <c r="D16" s="213">
        <v>966</v>
      </c>
      <c r="E16" s="944">
        <f t="shared" ref="E16:E23" si="4">(C15+C16-10)/2</f>
        <v>30</v>
      </c>
      <c r="F16" s="945">
        <f t="shared" si="2"/>
        <v>40</v>
      </c>
      <c r="G16" s="16">
        <f t="shared" si="0"/>
        <v>0.56935817805383027</v>
      </c>
      <c r="H16" s="946">
        <f t="shared" si="3"/>
        <v>5.6935817805383024E-2</v>
      </c>
      <c r="I16" s="947">
        <f>SUM(H$13:H16)</f>
        <v>0.21273291925465837</v>
      </c>
      <c r="J16" s="948">
        <f t="shared" si="1"/>
        <v>0.5318322981366459</v>
      </c>
      <c r="K16" s="218" t="s">
        <v>230</v>
      </c>
      <c r="L16" s="950" t="s">
        <v>255</v>
      </c>
      <c r="M16" s="949">
        <v>99</v>
      </c>
      <c r="N16" s="938"/>
    </row>
    <row r="17" spans="1:17" s="927" customFormat="1" ht="20.399999999999999">
      <c r="A17" s="221">
        <v>545</v>
      </c>
      <c r="B17" s="86">
        <v>0</v>
      </c>
      <c r="C17" s="212">
        <v>50</v>
      </c>
      <c r="D17" s="213">
        <v>966</v>
      </c>
      <c r="E17" s="944">
        <f t="shared" si="4"/>
        <v>40</v>
      </c>
      <c r="F17" s="945">
        <f t="shared" si="2"/>
        <v>50</v>
      </c>
      <c r="G17" s="16">
        <f t="shared" si="0"/>
        <v>0.56418219461697727</v>
      </c>
      <c r="H17" s="946">
        <f>(G17*(F17-E17))/100</f>
        <v>5.6418219461697727E-2</v>
      </c>
      <c r="I17" s="947">
        <f>SUM(H$17:H17)</f>
        <v>5.6418219461697727E-2</v>
      </c>
      <c r="J17" s="948">
        <f>I17/(F17-38)*100</f>
        <v>0.47015182884748108</v>
      </c>
      <c r="K17" s="222" t="s">
        <v>175</v>
      </c>
      <c r="L17" s="950" t="s">
        <v>256</v>
      </c>
      <c r="M17" s="949">
        <v>116</v>
      </c>
      <c r="N17" s="933"/>
    </row>
    <row r="18" spans="1:17" s="927" customFormat="1" ht="20.399999999999999">
      <c r="A18" s="221">
        <v>520</v>
      </c>
      <c r="B18" s="86">
        <v>0</v>
      </c>
      <c r="C18" s="212">
        <v>60</v>
      </c>
      <c r="D18" s="213">
        <v>966</v>
      </c>
      <c r="E18" s="944">
        <f t="shared" si="4"/>
        <v>50</v>
      </c>
      <c r="F18" s="945">
        <f t="shared" si="2"/>
        <v>60</v>
      </c>
      <c r="G18" s="16">
        <f t="shared" si="0"/>
        <v>0.5383022774327122</v>
      </c>
      <c r="H18" s="946">
        <f t="shared" si="3"/>
        <v>5.3830227743271217E-2</v>
      </c>
      <c r="I18" s="947">
        <f>SUM(H$17:H18)</f>
        <v>0.11024844720496894</v>
      </c>
      <c r="J18" s="948">
        <f t="shared" ref="J18:J23" si="5">I18/(F18-38)*100</f>
        <v>0.50112930547713164</v>
      </c>
      <c r="K18" s="952"/>
      <c r="L18" s="950" t="s">
        <v>257</v>
      </c>
      <c r="M18" s="949">
        <v>118</v>
      </c>
      <c r="N18" s="933"/>
    </row>
    <row r="19" spans="1:17" s="927" customFormat="1" ht="10.199999999999999" customHeight="1">
      <c r="A19" s="221">
        <v>505</v>
      </c>
      <c r="B19" s="86">
        <v>0</v>
      </c>
      <c r="C19" s="212">
        <v>70</v>
      </c>
      <c r="D19" s="213">
        <v>966</v>
      </c>
      <c r="E19" s="944">
        <f t="shared" si="4"/>
        <v>60</v>
      </c>
      <c r="F19" s="945">
        <f t="shared" si="2"/>
        <v>70</v>
      </c>
      <c r="G19" s="16">
        <f t="shared" si="0"/>
        <v>0.52277432712215322</v>
      </c>
      <c r="H19" s="946">
        <f t="shared" si="3"/>
        <v>5.2277432712215327E-2</v>
      </c>
      <c r="I19" s="947">
        <f>SUM(H$17:H19)</f>
        <v>0.16252587991718426</v>
      </c>
      <c r="J19" s="948">
        <f t="shared" si="5"/>
        <v>0.50789337474120078</v>
      </c>
      <c r="K19" s="952"/>
      <c r="L19" s="950" t="s">
        <v>258</v>
      </c>
      <c r="M19" s="949">
        <v>105</v>
      </c>
      <c r="N19" s="82"/>
    </row>
    <row r="20" spans="1:17" s="927" customFormat="1" ht="20.399999999999999">
      <c r="A20" s="221">
        <v>460</v>
      </c>
      <c r="B20" s="86">
        <v>0</v>
      </c>
      <c r="C20" s="212">
        <v>80</v>
      </c>
      <c r="D20" s="213">
        <v>966</v>
      </c>
      <c r="E20" s="944">
        <f t="shared" si="4"/>
        <v>70</v>
      </c>
      <c r="F20" s="945">
        <f t="shared" si="2"/>
        <v>80</v>
      </c>
      <c r="G20" s="16">
        <f t="shared" si="0"/>
        <v>0.47619047619047616</v>
      </c>
      <c r="H20" s="946">
        <f t="shared" si="3"/>
        <v>4.7619047619047616E-2</v>
      </c>
      <c r="I20" s="947">
        <f>SUM(H$17:H20)</f>
        <v>0.21014492753623187</v>
      </c>
      <c r="J20" s="948">
        <f t="shared" si="5"/>
        <v>0.50034506556245684</v>
      </c>
      <c r="K20" s="218"/>
      <c r="L20" s="950" t="s">
        <v>259</v>
      </c>
      <c r="M20" s="949">
        <v>91</v>
      </c>
      <c r="N20" s="84"/>
    </row>
    <row r="21" spans="1:17" s="953" customFormat="1" ht="20.399999999999999">
      <c r="A21" s="221">
        <v>510</v>
      </c>
      <c r="B21" s="86">
        <v>0</v>
      </c>
      <c r="C21" s="212">
        <v>90</v>
      </c>
      <c r="D21" s="213">
        <v>966</v>
      </c>
      <c r="E21" s="944">
        <f t="shared" si="4"/>
        <v>80</v>
      </c>
      <c r="F21" s="945">
        <f>(C21+C22-10)/2</f>
        <v>90</v>
      </c>
      <c r="G21" s="16">
        <f t="shared" si="0"/>
        <v>0.52795031055900621</v>
      </c>
      <c r="H21" s="946">
        <f t="shared" si="3"/>
        <v>5.2795031055900624E-2</v>
      </c>
      <c r="I21" s="947">
        <f>SUM(H$17:H21)</f>
        <v>0.26293995859213248</v>
      </c>
      <c r="J21" s="948">
        <f t="shared" si="5"/>
        <v>0.50565376652333172</v>
      </c>
      <c r="K21" s="1010"/>
      <c r="L21" s="950" t="s">
        <v>260</v>
      </c>
      <c r="M21" s="949">
        <v>100</v>
      </c>
      <c r="N21" s="84"/>
    </row>
    <row r="22" spans="1:17" ht="21" thickBot="1">
      <c r="A22" s="221">
        <v>505</v>
      </c>
      <c r="B22" s="86">
        <v>0</v>
      </c>
      <c r="C22" s="212">
        <v>100</v>
      </c>
      <c r="D22" s="213">
        <v>966</v>
      </c>
      <c r="E22" s="944">
        <f>(C21+C22-10)/2</f>
        <v>90</v>
      </c>
      <c r="F22" s="945">
        <f t="shared" si="2"/>
        <v>100</v>
      </c>
      <c r="G22" s="16">
        <f t="shared" si="0"/>
        <v>0.52277432712215322</v>
      </c>
      <c r="H22" s="946">
        <f t="shared" si="3"/>
        <v>5.2277432712215327E-2</v>
      </c>
      <c r="I22" s="947">
        <f>SUM(H$17:H22)</f>
        <v>0.31521739130434778</v>
      </c>
      <c r="J22" s="948">
        <f t="shared" si="5"/>
        <v>0.50841514726507708</v>
      </c>
      <c r="K22" s="226"/>
      <c r="L22" s="950" t="s">
        <v>261</v>
      </c>
      <c r="M22" s="949">
        <v>115</v>
      </c>
      <c r="O22" s="956"/>
      <c r="P22" s="956"/>
    </row>
    <row r="23" spans="1:17" ht="51">
      <c r="A23" s="221">
        <v>540</v>
      </c>
      <c r="B23" s="86">
        <v>0</v>
      </c>
      <c r="C23" s="212">
        <v>110</v>
      </c>
      <c r="D23" s="213">
        <v>966</v>
      </c>
      <c r="E23" s="944">
        <f t="shared" si="4"/>
        <v>100</v>
      </c>
      <c r="F23" s="945">
        <v>118</v>
      </c>
      <c r="G23" s="16">
        <f t="shared" si="0"/>
        <v>0.55900621118012417</v>
      </c>
      <c r="H23" s="946">
        <f t="shared" si="3"/>
        <v>0.10062111801242235</v>
      </c>
      <c r="I23" s="947">
        <f>SUM(H$17:H23)</f>
        <v>0.41583850931677013</v>
      </c>
      <c r="J23" s="948">
        <f t="shared" si="5"/>
        <v>0.51979813664596264</v>
      </c>
      <c r="K23" s="218" t="s">
        <v>231</v>
      </c>
      <c r="L23" s="227" t="s">
        <v>179</v>
      </c>
      <c r="M23" s="91">
        <f>AVERAGE(M13:M21)</f>
        <v>100</v>
      </c>
      <c r="N23" s="1012"/>
      <c r="P23" s="956"/>
    </row>
    <row r="24" spans="1:17">
      <c r="A24" s="228" t="s">
        <v>181</v>
      </c>
      <c r="B24" s="229"/>
      <c r="C24" s="230"/>
      <c r="D24" s="231"/>
      <c r="E24" s="958"/>
      <c r="F24" s="959"/>
      <c r="G24" s="234"/>
      <c r="H24" s="960"/>
      <c r="I24" s="961"/>
      <c r="J24" s="962"/>
      <c r="K24" s="238"/>
      <c r="L24" s="29" t="s">
        <v>180</v>
      </c>
      <c r="M24" s="957">
        <f>STDEV(M12:M21)</f>
        <v>23.015936507848949</v>
      </c>
      <c r="N24" s="963"/>
      <c r="Q24" s="930"/>
    </row>
    <row r="25" spans="1:17">
      <c r="A25" s="964"/>
      <c r="B25" s="965"/>
      <c r="C25" s="241"/>
      <c r="D25" s="242"/>
      <c r="E25" s="966"/>
      <c r="F25" s="967"/>
      <c r="G25" s="245"/>
      <c r="H25" s="246"/>
      <c r="I25" s="247"/>
      <c r="J25" s="248"/>
      <c r="K25" s="968"/>
      <c r="L25" s="29" t="s">
        <v>182</v>
      </c>
      <c r="M25" s="957">
        <f>M24/SQRT(COUNT(M12:M21))</f>
        <v>7.2782781846624545</v>
      </c>
      <c r="N25" s="963"/>
      <c r="O25" s="956"/>
      <c r="P25" s="956"/>
    </row>
    <row r="26" spans="1:17" ht="10.8" thickBot="1">
      <c r="A26" s="969"/>
      <c r="B26" s="970"/>
      <c r="C26" s="252"/>
      <c r="D26" s="253"/>
      <c r="E26" s="971"/>
      <c r="F26" s="972"/>
      <c r="G26" s="256"/>
      <c r="H26" s="257"/>
      <c r="I26" s="258"/>
      <c r="J26" s="259"/>
      <c r="K26" s="973"/>
      <c r="L26" s="29" t="s">
        <v>183</v>
      </c>
      <c r="M26" s="957">
        <f>MAX(M12:M21)</f>
        <v>118</v>
      </c>
      <c r="N26" s="930"/>
      <c r="O26" s="956"/>
      <c r="P26" s="956"/>
    </row>
    <row r="27" spans="1:17" ht="10.8" thickBot="1">
      <c r="A27" s="975"/>
      <c r="B27" s="975"/>
      <c r="C27" s="14"/>
      <c r="D27" s="976"/>
      <c r="E27" s="976"/>
      <c r="F27" s="976"/>
      <c r="G27" s="13"/>
      <c r="H27" s="100"/>
      <c r="I27" s="101"/>
      <c r="J27" s="97"/>
      <c r="K27" s="977"/>
      <c r="L27" s="261" t="s">
        <v>184</v>
      </c>
      <c r="M27" s="974">
        <f>MIN(M12:M21)</f>
        <v>38</v>
      </c>
      <c r="O27" s="956"/>
      <c r="P27" s="956"/>
    </row>
    <row r="28" spans="1:17">
      <c r="A28" s="930"/>
      <c r="B28" s="930"/>
      <c r="C28" s="978"/>
      <c r="D28" s="978"/>
      <c r="E28" s="978"/>
      <c r="F28" s="978"/>
      <c r="G28" s="101"/>
      <c r="H28" s="100"/>
      <c r="I28" s="101"/>
      <c r="J28" s="97"/>
      <c r="K28" s="979"/>
      <c r="L28" s="95"/>
      <c r="M28" s="930"/>
      <c r="O28" s="956"/>
      <c r="P28" s="956"/>
    </row>
    <row r="29" spans="1:17">
      <c r="A29" s="103"/>
      <c r="B29" s="103"/>
      <c r="C29" s="103"/>
      <c r="D29" s="103"/>
      <c r="E29" s="97"/>
      <c r="F29" s="980"/>
      <c r="G29" s="930"/>
      <c r="H29" s="956"/>
      <c r="I29" s="930"/>
      <c r="J29" s="956"/>
      <c r="K29" s="956"/>
      <c r="L29" s="95"/>
      <c r="M29" s="930"/>
      <c r="O29" s="956"/>
      <c r="P29" s="956"/>
    </row>
    <row r="30" spans="1:17">
      <c r="A30" s="105"/>
      <c r="B30" s="105"/>
      <c r="C30" s="103"/>
      <c r="D30" s="103"/>
      <c r="E30" s="97"/>
      <c r="F30" s="980"/>
      <c r="G30" s="956"/>
      <c r="H30" s="956"/>
      <c r="I30" s="930"/>
      <c r="J30" s="956"/>
      <c r="K30" s="956"/>
      <c r="L30" s="930"/>
      <c r="M30" s="930"/>
      <c r="O30" s="956"/>
      <c r="P30" s="956"/>
    </row>
    <row r="31" spans="1:17">
      <c r="A31" s="45"/>
      <c r="B31" s="45"/>
      <c r="C31" s="103"/>
      <c r="D31" s="103"/>
      <c r="E31" s="97"/>
      <c r="F31" s="980"/>
      <c r="G31" s="956"/>
      <c r="H31" s="956"/>
      <c r="I31" s="930"/>
      <c r="J31" s="956"/>
      <c r="K31" s="956"/>
      <c r="L31" s="930"/>
      <c r="M31" s="930"/>
      <c r="O31" s="956"/>
      <c r="P31" s="956"/>
    </row>
    <row r="32" spans="1:17">
      <c r="A32" s="103"/>
      <c r="B32" s="103"/>
      <c r="C32" s="103"/>
      <c r="D32" s="103"/>
      <c r="E32" s="97"/>
      <c r="F32" s="980"/>
      <c r="G32" s="956"/>
      <c r="H32" s="956"/>
      <c r="I32" s="930"/>
      <c r="J32" s="956"/>
      <c r="K32" s="956"/>
      <c r="L32" s="930"/>
      <c r="M32" s="930"/>
      <c r="O32" s="956"/>
      <c r="P32" s="956"/>
    </row>
    <row r="33" spans="1:16">
      <c r="A33" s="103"/>
      <c r="B33" s="103"/>
      <c r="C33" s="103"/>
      <c r="D33" s="103"/>
      <c r="E33" s="97"/>
      <c r="F33" s="980"/>
      <c r="G33" s="956"/>
      <c r="H33" s="956"/>
      <c r="I33" s="930"/>
      <c r="J33" s="101"/>
      <c r="K33" s="956"/>
      <c r="L33" s="930"/>
      <c r="M33" s="930"/>
      <c r="O33" s="956"/>
      <c r="P33" s="956"/>
    </row>
    <row r="34" spans="1:16">
      <c r="A34" s="103"/>
      <c r="B34" s="103"/>
      <c r="C34" s="103"/>
      <c r="D34" s="103"/>
      <c r="E34" s="97"/>
      <c r="F34" s="980"/>
      <c r="G34" s="956"/>
      <c r="H34" s="956"/>
      <c r="I34" s="930"/>
      <c r="J34" s="101"/>
      <c r="K34" s="956"/>
      <c r="L34" s="930"/>
      <c r="M34" s="930"/>
      <c r="O34" s="956"/>
      <c r="P34" s="956"/>
    </row>
    <row r="35" spans="1:16">
      <c r="A35" s="103"/>
      <c r="B35" s="103"/>
      <c r="C35" s="103"/>
      <c r="D35" s="103"/>
      <c r="E35" s="97"/>
      <c r="F35" s="980"/>
      <c r="G35" s="956"/>
      <c r="H35" s="956"/>
      <c r="I35" s="930"/>
      <c r="J35" s="956"/>
      <c r="K35" s="956"/>
      <c r="L35" s="930"/>
      <c r="M35" s="930"/>
      <c r="O35" s="956"/>
      <c r="P35" s="956"/>
    </row>
    <row r="36" spans="1:16">
      <c r="A36" s="103"/>
      <c r="B36" s="103"/>
      <c r="C36" s="103"/>
      <c r="D36" s="103"/>
      <c r="E36" s="97"/>
      <c r="F36" s="980"/>
      <c r="G36" s="956"/>
      <c r="H36" s="956"/>
      <c r="I36" s="930"/>
      <c r="J36" s="956"/>
      <c r="K36" s="956"/>
      <c r="L36" s="930"/>
      <c r="M36" s="930"/>
      <c r="O36" s="956"/>
      <c r="P36" s="956"/>
    </row>
    <row r="37" spans="1:16">
      <c r="A37" s="103"/>
      <c r="B37" s="103"/>
      <c r="C37" s="103"/>
      <c r="D37" s="103"/>
      <c r="E37" s="97"/>
      <c r="F37" s="980"/>
      <c r="G37" s="956"/>
      <c r="H37" s="956"/>
      <c r="I37" s="930"/>
      <c r="J37" s="956"/>
      <c r="K37" s="956"/>
      <c r="L37" s="930"/>
      <c r="M37" s="930"/>
      <c r="O37" s="956"/>
      <c r="P37" s="956"/>
    </row>
    <row r="38" spans="1:16">
      <c r="A38" s="103"/>
      <c r="B38" s="103"/>
      <c r="C38" s="103"/>
      <c r="D38" s="103"/>
      <c r="E38" s="97"/>
      <c r="F38" s="980"/>
      <c r="G38" s="956"/>
      <c r="H38" s="956"/>
      <c r="I38" s="930"/>
      <c r="J38" s="956"/>
      <c r="K38" s="956"/>
      <c r="L38" s="930"/>
      <c r="M38" s="930"/>
      <c r="O38" s="956"/>
      <c r="P38" s="956"/>
    </row>
    <row r="39" spans="1:16">
      <c r="A39" s="103"/>
      <c r="B39" s="103"/>
      <c r="C39" s="103"/>
      <c r="D39" s="103"/>
      <c r="E39" s="97"/>
      <c r="F39" s="980"/>
      <c r="G39" s="956"/>
      <c r="H39" s="956"/>
      <c r="I39" s="930"/>
      <c r="J39" s="956"/>
      <c r="K39" s="956"/>
      <c r="L39" s="930"/>
      <c r="M39" s="930"/>
      <c r="O39" s="956"/>
      <c r="P39" s="956"/>
    </row>
    <row r="40" spans="1:16">
      <c r="A40" s="103"/>
      <c r="B40" s="103"/>
      <c r="C40" s="103"/>
      <c r="D40" s="103"/>
      <c r="E40" s="97"/>
      <c r="F40" s="980"/>
      <c r="G40" s="956"/>
      <c r="H40" s="956"/>
      <c r="I40" s="930"/>
      <c r="J40" s="956"/>
      <c r="K40" s="956"/>
      <c r="L40" s="930"/>
      <c r="M40" s="930"/>
      <c r="O40" s="956"/>
      <c r="P40" s="956"/>
    </row>
    <row r="41" spans="1:16">
      <c r="A41" s="103"/>
      <c r="B41" s="103"/>
      <c r="C41" s="103"/>
      <c r="D41" s="103"/>
      <c r="E41" s="97"/>
      <c r="F41" s="980"/>
      <c r="G41" s="956"/>
      <c r="H41" s="956"/>
      <c r="I41" s="930"/>
      <c r="J41" s="956"/>
      <c r="K41" s="956"/>
      <c r="L41" s="930"/>
      <c r="O41" s="956"/>
      <c r="P41" s="956"/>
    </row>
    <row r="42" spans="1:16">
      <c r="A42" s="103"/>
      <c r="B42" s="103"/>
      <c r="C42" s="103"/>
      <c r="D42" s="103"/>
      <c r="E42" s="97"/>
      <c r="F42" s="980"/>
      <c r="G42" s="956"/>
      <c r="H42" s="956"/>
      <c r="I42" s="930"/>
      <c r="J42" s="956"/>
      <c r="K42" s="956"/>
      <c r="L42" s="930"/>
      <c r="O42" s="956"/>
      <c r="P42" s="956"/>
    </row>
    <row r="43" spans="1:16">
      <c r="A43" s="103"/>
      <c r="B43" s="103"/>
      <c r="C43" s="103"/>
      <c r="D43" s="103"/>
      <c r="E43" s="97"/>
      <c r="F43" s="980"/>
      <c r="G43" s="956"/>
      <c r="H43" s="956"/>
      <c r="I43" s="930"/>
      <c r="J43" s="956"/>
      <c r="K43" s="956"/>
      <c r="L43" s="956"/>
      <c r="O43" s="956"/>
      <c r="P43" s="956"/>
    </row>
    <row r="44" spans="1:16">
      <c r="A44" s="103"/>
      <c r="B44" s="103"/>
      <c r="C44" s="103"/>
      <c r="D44" s="103"/>
      <c r="E44" s="97"/>
      <c r="F44" s="980"/>
      <c r="G44" s="956"/>
      <c r="H44" s="956"/>
      <c r="I44" s="930"/>
      <c r="J44" s="956"/>
      <c r="K44" s="956"/>
      <c r="L44" s="956"/>
      <c r="O44" s="956"/>
      <c r="P44" s="956"/>
    </row>
    <row r="45" spans="1:16">
      <c r="A45" s="103"/>
      <c r="B45" s="103"/>
      <c r="C45" s="103"/>
      <c r="D45" s="103"/>
      <c r="E45" s="97"/>
      <c r="F45" s="980"/>
      <c r="G45" s="956"/>
      <c r="H45" s="956"/>
      <c r="I45" s="930"/>
      <c r="J45" s="956"/>
      <c r="K45" s="956"/>
      <c r="L45" s="956"/>
      <c r="O45" s="956"/>
      <c r="P45" s="956"/>
    </row>
    <row r="46" spans="1:16">
      <c r="A46" s="103"/>
      <c r="B46" s="103"/>
      <c r="C46" s="103"/>
      <c r="D46" s="103"/>
      <c r="E46" s="97"/>
      <c r="F46" s="980"/>
      <c r="G46" s="956"/>
      <c r="H46" s="956"/>
      <c r="I46" s="930"/>
      <c r="J46" s="956"/>
      <c r="K46" s="956"/>
      <c r="L46" s="956"/>
      <c r="O46" s="956"/>
      <c r="P46" s="956"/>
    </row>
    <row r="47" spans="1:16">
      <c r="A47" s="103"/>
      <c r="B47" s="103"/>
      <c r="C47" s="103"/>
      <c r="D47" s="103"/>
      <c r="E47" s="97"/>
      <c r="F47" s="980"/>
      <c r="G47" s="956"/>
      <c r="H47" s="956"/>
      <c r="I47" s="930"/>
      <c r="J47" s="956"/>
      <c r="K47" s="956"/>
      <c r="L47" s="956"/>
      <c r="O47" s="956"/>
      <c r="P47" s="956"/>
    </row>
    <row r="48" spans="1:16">
      <c r="A48" s="103"/>
      <c r="B48" s="103"/>
      <c r="C48" s="103"/>
      <c r="D48" s="103"/>
      <c r="E48" s="97"/>
      <c r="F48" s="980"/>
      <c r="G48" s="956"/>
      <c r="H48" s="956"/>
      <c r="I48" s="930"/>
      <c r="J48" s="956"/>
      <c r="K48" s="956"/>
      <c r="L48" s="956"/>
      <c r="O48" s="956"/>
      <c r="P48" s="956"/>
    </row>
    <row r="49" spans="1:17">
      <c r="A49" s="103"/>
      <c r="B49" s="103"/>
      <c r="C49" s="103"/>
      <c r="D49" s="103"/>
      <c r="E49" s="97"/>
      <c r="F49" s="980"/>
      <c r="G49" s="956"/>
      <c r="H49" s="956"/>
      <c r="I49" s="930"/>
      <c r="J49" s="956"/>
      <c r="K49" s="956"/>
      <c r="L49" s="956"/>
      <c r="O49" s="956"/>
      <c r="P49" s="956"/>
    </row>
    <row r="50" spans="1:17">
      <c r="A50" s="103"/>
      <c r="B50" s="103"/>
      <c r="C50" s="103"/>
      <c r="D50" s="103"/>
      <c r="E50" s="97"/>
      <c r="F50" s="980"/>
      <c r="G50" s="956"/>
      <c r="H50" s="956"/>
      <c r="I50" s="930"/>
      <c r="J50" s="956"/>
      <c r="K50" s="956"/>
      <c r="L50" s="956"/>
      <c r="O50" s="956"/>
      <c r="P50" s="956"/>
    </row>
    <row r="51" spans="1:17">
      <c r="A51" s="103"/>
      <c r="B51" s="103"/>
      <c r="C51" s="103"/>
      <c r="D51" s="103"/>
      <c r="E51" s="97"/>
      <c r="F51" s="980"/>
      <c r="G51" s="956"/>
      <c r="H51" s="956"/>
      <c r="I51" s="930"/>
      <c r="J51" s="956"/>
      <c r="K51" s="956"/>
      <c r="L51" s="956"/>
      <c r="O51" s="956"/>
      <c r="P51" s="956"/>
    </row>
    <row r="52" spans="1:17">
      <c r="A52" s="103"/>
      <c r="B52" s="103"/>
      <c r="C52" s="103"/>
      <c r="D52" s="103"/>
      <c r="E52" s="97"/>
      <c r="F52" s="980"/>
      <c r="G52" s="956"/>
      <c r="H52" s="956"/>
      <c r="I52" s="930"/>
      <c r="J52" s="956"/>
      <c r="K52" s="956"/>
      <c r="L52" s="956"/>
      <c r="O52" s="956"/>
      <c r="P52" s="956"/>
    </row>
    <row r="53" spans="1:17">
      <c r="A53" s="103"/>
      <c r="B53" s="103"/>
      <c r="C53" s="103"/>
      <c r="D53" s="103"/>
      <c r="E53" s="97"/>
      <c r="F53" s="980"/>
      <c r="G53" s="981"/>
      <c r="H53" s="956"/>
      <c r="I53" s="930"/>
      <c r="J53" s="956"/>
      <c r="K53" s="956"/>
      <c r="L53" s="956"/>
      <c r="O53" s="956"/>
      <c r="P53" s="956"/>
    </row>
    <row r="54" spans="1:17">
      <c r="A54" s="103"/>
      <c r="B54" s="103"/>
      <c r="C54" s="103"/>
      <c r="D54" s="103"/>
      <c r="E54" s="97"/>
      <c r="F54" s="980"/>
      <c r="G54" s="981"/>
      <c r="H54" s="956"/>
      <c r="I54" s="930"/>
      <c r="J54" s="956"/>
      <c r="K54" s="956"/>
      <c r="L54" s="956"/>
      <c r="O54" s="956"/>
      <c r="P54" s="956"/>
    </row>
    <row r="55" spans="1:17">
      <c r="A55" s="103"/>
      <c r="B55" s="103"/>
      <c r="C55" s="103"/>
      <c r="D55" s="103"/>
      <c r="E55" s="97"/>
      <c r="F55" s="980"/>
      <c r="G55" s="981"/>
      <c r="H55" s="956"/>
      <c r="I55" s="930"/>
      <c r="J55" s="956"/>
      <c r="K55" s="956"/>
      <c r="L55" s="956"/>
      <c r="O55" s="956"/>
      <c r="P55" s="956"/>
    </row>
    <row r="56" spans="1:17">
      <c r="A56" s="103"/>
      <c r="B56" s="103"/>
      <c r="C56" s="103"/>
      <c r="D56" s="103"/>
      <c r="E56" s="97"/>
      <c r="F56" s="980"/>
      <c r="G56" s="981"/>
      <c r="H56" s="956"/>
      <c r="I56" s="930"/>
      <c r="J56" s="956"/>
      <c r="K56" s="956"/>
      <c r="L56" s="956"/>
      <c r="O56" s="956"/>
      <c r="P56" s="956"/>
    </row>
    <row r="57" spans="1:17">
      <c r="A57" s="103"/>
      <c r="B57" s="103"/>
      <c r="C57" s="103"/>
      <c r="D57" s="103"/>
      <c r="E57" s="97"/>
      <c r="F57" s="980"/>
      <c r="G57" s="956"/>
      <c r="H57" s="956"/>
      <c r="I57" s="930"/>
      <c r="J57" s="956"/>
      <c r="K57" s="956"/>
      <c r="L57" s="956"/>
      <c r="O57" s="956"/>
      <c r="P57" s="956"/>
    </row>
    <row r="58" spans="1:17">
      <c r="A58" s="103"/>
      <c r="B58" s="103"/>
      <c r="C58" s="103"/>
      <c r="D58" s="103"/>
      <c r="E58" s="97"/>
      <c r="F58" s="980"/>
      <c r="G58" s="956"/>
      <c r="H58" s="956"/>
      <c r="I58" s="930"/>
      <c r="J58" s="956"/>
      <c r="K58" s="956"/>
      <c r="L58" s="956"/>
      <c r="O58" s="956"/>
      <c r="P58" s="956"/>
    </row>
    <row r="59" spans="1:17" s="103" customFormat="1">
      <c r="E59" s="97"/>
      <c r="F59" s="980"/>
      <c r="G59" s="956"/>
      <c r="H59" s="956"/>
      <c r="I59" s="930"/>
      <c r="J59" s="956"/>
      <c r="K59" s="956"/>
      <c r="L59" s="956"/>
      <c r="M59" s="956"/>
      <c r="N59" s="956"/>
      <c r="O59" s="956"/>
      <c r="P59" s="956"/>
      <c r="Q59" s="956"/>
    </row>
    <row r="60" spans="1:17" s="103" customFormat="1">
      <c r="E60" s="97"/>
      <c r="F60" s="980"/>
      <c r="G60" s="956"/>
      <c r="H60" s="956"/>
      <c r="I60" s="930"/>
      <c r="J60" s="956"/>
      <c r="K60" s="956"/>
      <c r="L60" s="956"/>
      <c r="M60" s="956"/>
      <c r="N60" s="956"/>
      <c r="O60" s="956"/>
      <c r="P60" s="956"/>
      <c r="Q60" s="956"/>
    </row>
    <row r="61" spans="1:17" s="103" customFormat="1">
      <c r="E61" s="97"/>
      <c r="F61" s="980"/>
      <c r="G61" s="956"/>
      <c r="H61" s="956"/>
      <c r="I61" s="930"/>
      <c r="J61" s="956"/>
      <c r="K61" s="956"/>
      <c r="L61" s="956"/>
      <c r="M61" s="956"/>
      <c r="N61" s="956"/>
      <c r="O61" s="956"/>
      <c r="P61" s="956"/>
      <c r="Q61" s="956"/>
    </row>
    <row r="62" spans="1:17" s="103" customFormat="1">
      <c r="E62" s="97"/>
      <c r="F62" s="980"/>
      <c r="G62" s="956"/>
      <c r="H62" s="956"/>
      <c r="I62" s="930"/>
      <c r="J62" s="956"/>
      <c r="K62" s="956"/>
      <c r="L62" s="956"/>
      <c r="M62" s="956"/>
      <c r="N62" s="956"/>
      <c r="O62" s="956"/>
      <c r="P62" s="956"/>
      <c r="Q62" s="956"/>
    </row>
    <row r="63" spans="1:17" s="103" customFormat="1">
      <c r="E63" s="97"/>
      <c r="F63" s="980"/>
      <c r="G63" s="956"/>
      <c r="H63" s="956"/>
      <c r="I63" s="930"/>
      <c r="J63" s="956"/>
      <c r="K63" s="956"/>
      <c r="L63" s="956"/>
      <c r="M63" s="956"/>
      <c r="N63" s="956"/>
      <c r="O63" s="956"/>
      <c r="P63" s="956"/>
      <c r="Q63" s="956"/>
    </row>
    <row r="64" spans="1:17" s="103" customFormat="1">
      <c r="E64" s="97"/>
      <c r="F64" s="980"/>
      <c r="G64" s="956"/>
      <c r="H64" s="956"/>
      <c r="I64" s="930"/>
      <c r="J64" s="956"/>
      <c r="K64" s="956"/>
      <c r="L64" s="956"/>
      <c r="M64" s="956"/>
    </row>
    <row r="65" spans="5:13" s="103" customFormat="1">
      <c r="E65" s="97"/>
      <c r="F65" s="980"/>
      <c r="G65" s="956"/>
      <c r="H65" s="956"/>
      <c r="I65" s="930"/>
      <c r="J65" s="956"/>
      <c r="K65" s="956"/>
      <c r="L65" s="956"/>
      <c r="M65" s="956"/>
    </row>
    <row r="66" spans="5:13" s="103" customFormat="1">
      <c r="E66" s="97"/>
      <c r="F66" s="980"/>
      <c r="G66" s="956"/>
      <c r="H66" s="956"/>
      <c r="I66" s="930"/>
      <c r="J66" s="956"/>
      <c r="K66" s="956"/>
      <c r="L66" s="956"/>
      <c r="M66" s="956"/>
    </row>
    <row r="67" spans="5:13" s="103" customFormat="1">
      <c r="E67" s="97"/>
      <c r="F67" s="980"/>
      <c r="G67" s="956"/>
      <c r="H67" s="956"/>
      <c r="I67" s="930"/>
      <c r="J67" s="956"/>
      <c r="K67" s="956"/>
      <c r="L67" s="956"/>
      <c r="M67" s="956"/>
    </row>
    <row r="68" spans="5:13" s="103" customFormat="1">
      <c r="E68" s="97"/>
      <c r="F68" s="980"/>
      <c r="G68" s="956"/>
      <c r="H68" s="956"/>
      <c r="I68" s="930"/>
      <c r="J68" s="956"/>
      <c r="K68" s="956"/>
      <c r="L68" s="956"/>
      <c r="M68" s="956"/>
    </row>
    <row r="69" spans="5:13" s="103" customFormat="1">
      <c r="E69" s="97"/>
      <c r="F69" s="980"/>
      <c r="G69" s="956"/>
      <c r="H69" s="956"/>
      <c r="I69" s="930"/>
      <c r="J69" s="956"/>
      <c r="K69" s="956"/>
      <c r="L69" s="956"/>
      <c r="M69" s="956"/>
    </row>
    <row r="70" spans="5:13" s="103" customFormat="1">
      <c r="E70" s="97"/>
      <c r="F70" s="980"/>
      <c r="G70" s="956"/>
      <c r="H70" s="956"/>
      <c r="I70" s="930"/>
      <c r="J70" s="956"/>
      <c r="K70" s="956"/>
      <c r="L70" s="956"/>
      <c r="M70" s="956"/>
    </row>
    <row r="71" spans="5:13" s="103" customFormat="1">
      <c r="E71" s="97"/>
      <c r="F71" s="980"/>
      <c r="G71" s="956"/>
      <c r="H71" s="956"/>
      <c r="I71" s="930"/>
      <c r="J71" s="956"/>
      <c r="K71" s="956"/>
      <c r="L71" s="956"/>
      <c r="M71" s="956"/>
    </row>
    <row r="72" spans="5:13" s="103" customFormat="1">
      <c r="E72" s="97"/>
      <c r="F72" s="980"/>
      <c r="G72" s="956"/>
      <c r="H72" s="956"/>
      <c r="I72" s="930"/>
      <c r="J72" s="956"/>
      <c r="K72" s="956"/>
      <c r="L72" s="956"/>
      <c r="M72" s="956"/>
    </row>
    <row r="73" spans="5:13" s="103" customFormat="1">
      <c r="E73" s="97"/>
      <c r="F73" s="980"/>
      <c r="G73" s="956"/>
      <c r="H73" s="956"/>
      <c r="I73" s="930"/>
      <c r="J73" s="956"/>
      <c r="K73" s="956"/>
      <c r="L73" s="956"/>
      <c r="M73" s="956"/>
    </row>
    <row r="74" spans="5:13" s="103" customFormat="1">
      <c r="E74" s="97"/>
      <c r="F74" s="980"/>
      <c r="G74" s="956"/>
      <c r="H74" s="956"/>
      <c r="I74" s="930"/>
      <c r="J74" s="956"/>
      <c r="K74" s="956"/>
      <c r="L74" s="956"/>
      <c r="M74" s="956"/>
    </row>
    <row r="75" spans="5:13" s="103" customFormat="1">
      <c r="E75" s="97"/>
      <c r="F75" s="980"/>
      <c r="G75" s="956"/>
      <c r="H75" s="956"/>
      <c r="I75" s="930"/>
      <c r="J75" s="956"/>
      <c r="K75" s="956"/>
      <c r="L75" s="956"/>
      <c r="M75" s="956"/>
    </row>
    <row r="76" spans="5:13" s="103" customFormat="1">
      <c r="E76" s="97"/>
      <c r="F76" s="980"/>
      <c r="G76" s="956"/>
      <c r="H76" s="956"/>
      <c r="I76" s="930"/>
      <c r="J76" s="956"/>
      <c r="K76" s="956"/>
      <c r="L76" s="956"/>
      <c r="M76" s="956"/>
    </row>
    <row r="77" spans="5:13" s="103" customFormat="1">
      <c r="E77" s="97"/>
      <c r="F77" s="980"/>
      <c r="G77" s="956"/>
      <c r="H77" s="956"/>
      <c r="I77" s="930"/>
      <c r="J77" s="956"/>
      <c r="K77" s="956"/>
      <c r="L77" s="956"/>
      <c r="M77" s="956"/>
    </row>
    <row r="78" spans="5:13" s="103" customFormat="1">
      <c r="E78" s="97"/>
      <c r="F78" s="980"/>
      <c r="G78" s="956"/>
      <c r="H78" s="956"/>
      <c r="I78" s="930"/>
      <c r="J78" s="956"/>
      <c r="K78" s="956"/>
      <c r="L78" s="956"/>
      <c r="M78" s="956"/>
    </row>
    <row r="79" spans="5:13" s="103" customFormat="1">
      <c r="E79" s="97"/>
      <c r="F79" s="980"/>
      <c r="G79" s="956"/>
      <c r="H79" s="956"/>
      <c r="I79" s="930"/>
      <c r="J79" s="956"/>
      <c r="K79" s="956"/>
      <c r="L79" s="956"/>
      <c r="M79" s="956"/>
    </row>
    <row r="80" spans="5:13" s="103" customFormat="1">
      <c r="E80" s="97"/>
      <c r="F80" s="980"/>
      <c r="G80" s="956"/>
      <c r="H80" s="956"/>
      <c r="I80" s="930"/>
      <c r="J80" s="956"/>
      <c r="K80" s="956"/>
      <c r="L80" s="956"/>
    </row>
    <row r="81" spans="5:12" s="103" customFormat="1">
      <c r="E81" s="97"/>
      <c r="F81" s="980"/>
      <c r="G81" s="956"/>
      <c r="H81" s="956"/>
      <c r="I81" s="930"/>
      <c r="J81" s="956"/>
      <c r="K81" s="956"/>
      <c r="L81" s="956"/>
    </row>
    <row r="82" spans="5:12" s="103" customFormat="1">
      <c r="E82" s="97"/>
      <c r="F82" s="980"/>
      <c r="G82" s="956"/>
      <c r="H82" s="956"/>
      <c r="I82" s="930"/>
      <c r="J82" s="956"/>
      <c r="K82" s="956"/>
      <c r="L82" s="956"/>
    </row>
    <row r="83" spans="5:12" s="103" customFormat="1">
      <c r="E83" s="97"/>
      <c r="F83" s="980"/>
      <c r="G83" s="956"/>
      <c r="H83" s="956"/>
      <c r="I83" s="930"/>
      <c r="J83" s="956"/>
      <c r="K83" s="956"/>
      <c r="L83" s="956"/>
    </row>
    <row r="84" spans="5:12" s="103" customFormat="1">
      <c r="E84" s="97"/>
      <c r="F84" s="980"/>
      <c r="G84" s="956"/>
      <c r="H84" s="956"/>
      <c r="I84" s="930"/>
      <c r="J84" s="956"/>
      <c r="K84" s="956"/>
      <c r="L84" s="956"/>
    </row>
    <row r="85" spans="5:12" s="103" customFormat="1">
      <c r="E85" s="97"/>
      <c r="F85" s="980"/>
      <c r="G85" s="956"/>
      <c r="H85" s="956"/>
      <c r="I85" s="930"/>
      <c r="J85" s="956"/>
      <c r="K85" s="956"/>
      <c r="L85" s="956"/>
    </row>
    <row r="86" spans="5:12" s="103" customFormat="1">
      <c r="E86" s="97"/>
      <c r="F86" s="980"/>
      <c r="G86" s="956"/>
      <c r="H86" s="956"/>
      <c r="I86" s="930"/>
      <c r="J86" s="956"/>
      <c r="K86" s="956"/>
      <c r="L86" s="956"/>
    </row>
    <row r="87" spans="5:12" s="103" customFormat="1">
      <c r="E87" s="97"/>
      <c r="F87" s="980"/>
      <c r="G87" s="956"/>
      <c r="H87" s="956"/>
      <c r="I87" s="930"/>
      <c r="J87" s="956"/>
      <c r="K87" s="956"/>
      <c r="L87" s="956"/>
    </row>
    <row r="88" spans="5:12" s="103" customFormat="1">
      <c r="E88" s="97"/>
      <c r="F88" s="980"/>
      <c r="G88" s="956"/>
      <c r="H88" s="956"/>
      <c r="I88" s="930"/>
      <c r="J88" s="956"/>
      <c r="K88" s="956"/>
      <c r="L88" s="956"/>
    </row>
    <row r="89" spans="5:12" s="103" customFormat="1">
      <c r="E89" s="97"/>
      <c r="F89" s="980"/>
      <c r="G89" s="956"/>
      <c r="H89" s="956"/>
      <c r="I89" s="930"/>
      <c r="J89" s="956"/>
      <c r="K89" s="956"/>
      <c r="L89" s="956"/>
    </row>
    <row r="90" spans="5:12" s="103" customFormat="1">
      <c r="E90" s="97"/>
      <c r="F90" s="980"/>
      <c r="G90" s="956"/>
      <c r="H90" s="956"/>
      <c r="I90" s="930"/>
      <c r="J90" s="956"/>
      <c r="K90" s="956"/>
      <c r="L90" s="956"/>
    </row>
    <row r="91" spans="5:12" s="103" customFormat="1">
      <c r="E91" s="97"/>
      <c r="F91" s="980"/>
      <c r="G91" s="956"/>
      <c r="H91" s="956"/>
      <c r="I91" s="930"/>
      <c r="J91" s="956"/>
      <c r="K91" s="956"/>
      <c r="L91" s="956"/>
    </row>
    <row r="92" spans="5:12" s="103" customFormat="1">
      <c r="E92" s="97"/>
      <c r="F92" s="980"/>
      <c r="G92" s="956"/>
      <c r="H92" s="956"/>
      <c r="I92" s="930"/>
      <c r="J92" s="956"/>
      <c r="K92" s="956"/>
      <c r="L92" s="956"/>
    </row>
    <row r="93" spans="5:12" s="103" customFormat="1">
      <c r="E93" s="97"/>
      <c r="F93" s="980"/>
      <c r="G93" s="956"/>
      <c r="H93" s="956"/>
      <c r="I93" s="930"/>
      <c r="J93" s="956"/>
      <c r="K93" s="956"/>
      <c r="L93" s="956"/>
    </row>
    <row r="94" spans="5:12" s="103" customFormat="1">
      <c r="E94" s="97"/>
      <c r="F94" s="980"/>
      <c r="G94" s="956"/>
      <c r="H94" s="956"/>
      <c r="I94" s="930"/>
      <c r="J94" s="956"/>
      <c r="K94" s="956"/>
      <c r="L94" s="956"/>
    </row>
    <row r="95" spans="5:12" s="103" customFormat="1">
      <c r="E95" s="97"/>
      <c r="F95" s="980"/>
      <c r="G95" s="956"/>
      <c r="H95" s="956"/>
      <c r="I95" s="930"/>
      <c r="J95" s="956"/>
      <c r="K95" s="956"/>
      <c r="L95" s="956"/>
    </row>
    <row r="96" spans="5:12" s="103" customFormat="1">
      <c r="E96" s="97"/>
      <c r="F96" s="980"/>
      <c r="G96" s="956"/>
      <c r="H96" s="956"/>
      <c r="I96" s="930"/>
      <c r="J96" s="956"/>
      <c r="K96" s="956"/>
      <c r="L96" s="956"/>
    </row>
    <row r="97" spans="5:12" s="103" customFormat="1">
      <c r="E97" s="97"/>
      <c r="F97" s="980"/>
      <c r="G97" s="956"/>
      <c r="H97" s="956"/>
      <c r="I97" s="930"/>
      <c r="J97" s="956"/>
      <c r="K97" s="956"/>
      <c r="L97" s="956"/>
    </row>
    <row r="98" spans="5:12" s="103" customFormat="1">
      <c r="E98" s="97"/>
      <c r="F98" s="980"/>
      <c r="G98" s="956"/>
      <c r="H98" s="956"/>
      <c r="I98" s="930"/>
      <c r="J98" s="956"/>
      <c r="K98" s="956"/>
      <c r="L98" s="956"/>
    </row>
    <row r="99" spans="5:12" s="103" customFormat="1">
      <c r="E99" s="97"/>
      <c r="F99" s="980"/>
      <c r="G99" s="956"/>
      <c r="H99" s="956"/>
      <c r="I99" s="930"/>
      <c r="J99" s="956"/>
      <c r="K99" s="956"/>
      <c r="L99" s="956"/>
    </row>
    <row r="100" spans="5:12" s="103" customFormat="1">
      <c r="E100" s="97"/>
      <c r="F100" s="980"/>
      <c r="G100" s="956"/>
      <c r="H100" s="956"/>
      <c r="I100" s="930"/>
      <c r="J100" s="956"/>
      <c r="K100" s="956"/>
      <c r="L100" s="956"/>
    </row>
    <row r="101" spans="5:12" s="103" customFormat="1">
      <c r="E101" s="97"/>
      <c r="F101" s="980"/>
      <c r="G101" s="956"/>
      <c r="H101" s="956"/>
      <c r="I101" s="930"/>
      <c r="J101" s="956"/>
      <c r="K101" s="956"/>
      <c r="L101" s="956"/>
    </row>
    <row r="102" spans="5:12" s="103" customFormat="1">
      <c r="E102" s="97"/>
      <c r="F102" s="980"/>
      <c r="G102" s="956"/>
      <c r="H102" s="956"/>
      <c r="I102" s="930"/>
      <c r="J102" s="956"/>
      <c r="K102" s="956"/>
      <c r="L102" s="956"/>
    </row>
    <row r="103" spans="5:12" s="103" customFormat="1">
      <c r="E103" s="97"/>
      <c r="F103" s="980"/>
      <c r="G103" s="956"/>
      <c r="H103" s="956"/>
      <c r="I103" s="930"/>
      <c r="J103" s="956"/>
      <c r="K103" s="956"/>
      <c r="L103" s="956"/>
    </row>
    <row r="104" spans="5:12" s="103" customFormat="1">
      <c r="E104" s="97"/>
      <c r="F104" s="980"/>
      <c r="G104" s="956"/>
      <c r="H104" s="956"/>
      <c r="I104" s="930"/>
      <c r="J104" s="956"/>
      <c r="K104" s="956"/>
      <c r="L104" s="956"/>
    </row>
    <row r="105" spans="5:12" s="103" customFormat="1">
      <c r="E105" s="97"/>
      <c r="F105" s="980"/>
      <c r="G105" s="956"/>
      <c r="H105" s="956"/>
      <c r="I105" s="930"/>
      <c r="J105" s="956"/>
      <c r="K105" s="956"/>
      <c r="L105" s="956"/>
    </row>
    <row r="106" spans="5:12" s="103" customFormat="1">
      <c r="E106" s="97"/>
      <c r="F106" s="980"/>
      <c r="G106" s="956"/>
      <c r="H106" s="956"/>
      <c r="I106" s="930"/>
      <c r="J106" s="956"/>
      <c r="K106" s="956"/>
      <c r="L106" s="956"/>
    </row>
    <row r="107" spans="5:12" s="103" customFormat="1">
      <c r="E107" s="97"/>
      <c r="F107" s="980"/>
      <c r="G107" s="956"/>
      <c r="H107" s="956"/>
      <c r="I107" s="930"/>
      <c r="J107" s="956"/>
      <c r="K107" s="956"/>
      <c r="L107" s="956"/>
    </row>
    <row r="108" spans="5:12" s="103" customFormat="1">
      <c r="E108" s="97"/>
      <c r="F108" s="980"/>
      <c r="G108" s="956"/>
      <c r="H108" s="956"/>
      <c r="I108" s="930"/>
      <c r="J108" s="956"/>
      <c r="K108" s="956"/>
      <c r="L108" s="956"/>
    </row>
    <row r="109" spans="5:12" s="103" customFormat="1">
      <c r="E109" s="97"/>
      <c r="F109" s="980"/>
      <c r="G109" s="956"/>
      <c r="H109" s="956"/>
      <c r="I109" s="930"/>
      <c r="J109" s="956"/>
      <c r="K109" s="956"/>
      <c r="L109" s="956"/>
    </row>
    <row r="110" spans="5:12" s="103" customFormat="1">
      <c r="E110" s="97"/>
      <c r="F110" s="980"/>
      <c r="G110" s="956"/>
      <c r="H110" s="956"/>
      <c r="I110" s="930"/>
      <c r="J110" s="956"/>
      <c r="K110" s="956"/>
      <c r="L110" s="956"/>
    </row>
    <row r="111" spans="5:12" s="103" customFormat="1">
      <c r="E111" s="97"/>
      <c r="F111" s="980"/>
      <c r="G111" s="956"/>
      <c r="H111" s="956"/>
      <c r="I111" s="930"/>
      <c r="J111" s="956"/>
      <c r="K111" s="956"/>
      <c r="L111" s="956"/>
    </row>
    <row r="112" spans="5:12" s="103" customFormat="1">
      <c r="E112" s="97"/>
      <c r="F112" s="980"/>
      <c r="G112" s="956"/>
      <c r="H112" s="956"/>
      <c r="I112" s="930"/>
      <c r="J112" s="956"/>
      <c r="K112" s="956"/>
      <c r="L112" s="956"/>
    </row>
    <row r="113" spans="1:17" s="103" customFormat="1">
      <c r="E113" s="97"/>
      <c r="F113" s="980"/>
      <c r="G113" s="956"/>
      <c r="H113" s="956"/>
      <c r="I113" s="930"/>
      <c r="J113" s="956"/>
      <c r="K113" s="956"/>
      <c r="L113" s="956"/>
    </row>
    <row r="114" spans="1:17" s="103" customFormat="1">
      <c r="E114" s="97"/>
      <c r="F114" s="980"/>
      <c r="G114" s="956"/>
      <c r="H114" s="956"/>
      <c r="I114" s="930"/>
      <c r="J114" s="956"/>
      <c r="K114" s="956"/>
      <c r="L114" s="956"/>
    </row>
    <row r="115" spans="1:17" s="103" customFormat="1">
      <c r="E115" s="97"/>
      <c r="F115" s="980"/>
      <c r="G115" s="956"/>
      <c r="H115" s="956"/>
      <c r="I115" s="930"/>
      <c r="J115" s="956"/>
      <c r="K115" s="956"/>
      <c r="L115" s="956"/>
    </row>
    <row r="116" spans="1:17">
      <c r="A116" s="103"/>
      <c r="B116" s="103"/>
      <c r="C116" s="103"/>
      <c r="D116" s="103"/>
      <c r="E116" s="97"/>
      <c r="F116" s="980"/>
      <c r="G116" s="956"/>
      <c r="H116" s="956"/>
      <c r="I116" s="930"/>
      <c r="J116" s="956"/>
      <c r="K116" s="956"/>
      <c r="L116" s="956"/>
      <c r="M116" s="103"/>
      <c r="N116" s="103"/>
      <c r="O116" s="103"/>
      <c r="P116" s="103"/>
      <c r="Q116" s="103"/>
    </row>
    <row r="117" spans="1:17">
      <c r="A117" s="103"/>
      <c r="B117" s="103"/>
      <c r="C117" s="103"/>
      <c r="D117" s="103"/>
      <c r="E117" s="97"/>
      <c r="F117" s="980"/>
      <c r="G117" s="956"/>
      <c r="H117" s="956"/>
      <c r="I117" s="930"/>
      <c r="J117" s="956"/>
      <c r="K117" s="956"/>
      <c r="L117" s="956"/>
      <c r="M117" s="103"/>
      <c r="N117" s="103"/>
      <c r="O117" s="103"/>
      <c r="P117" s="103"/>
      <c r="Q117" s="103"/>
    </row>
    <row r="118" spans="1:17">
      <c r="A118" s="103"/>
      <c r="B118" s="103"/>
      <c r="C118" s="103"/>
      <c r="D118" s="103"/>
      <c r="E118" s="97"/>
      <c r="F118" s="980"/>
      <c r="G118" s="956"/>
      <c r="H118" s="956"/>
      <c r="I118" s="930"/>
      <c r="J118" s="956"/>
      <c r="K118" s="956"/>
      <c r="L118" s="956"/>
      <c r="M118" s="103"/>
      <c r="N118" s="103"/>
      <c r="O118" s="103"/>
      <c r="P118" s="103"/>
      <c r="Q118" s="103"/>
    </row>
    <row r="119" spans="1:17">
      <c r="A119" s="103"/>
      <c r="B119" s="103"/>
      <c r="C119" s="103"/>
      <c r="D119" s="103"/>
      <c r="E119" s="97"/>
      <c r="F119" s="980"/>
      <c r="G119" s="956"/>
      <c r="H119" s="956"/>
      <c r="I119" s="930"/>
      <c r="J119" s="956"/>
      <c r="K119" s="956"/>
      <c r="L119" s="956"/>
      <c r="M119" s="103"/>
      <c r="N119" s="103"/>
      <c r="O119" s="103"/>
      <c r="P119" s="103"/>
      <c r="Q119" s="103"/>
    </row>
    <row r="120" spans="1:17">
      <c r="A120" s="103"/>
      <c r="B120" s="103"/>
      <c r="C120" s="103"/>
      <c r="D120" s="103"/>
      <c r="E120" s="97"/>
      <c r="F120" s="980"/>
      <c r="G120" s="956"/>
      <c r="H120" s="956"/>
      <c r="I120" s="930"/>
      <c r="J120" s="956"/>
      <c r="K120" s="956"/>
      <c r="L120" s="956"/>
      <c r="M120" s="103"/>
      <c r="N120" s="103"/>
      <c r="O120" s="103"/>
      <c r="P120" s="103"/>
      <c r="Q120" s="103"/>
    </row>
    <row r="121" spans="1:17">
      <c r="A121" s="103"/>
      <c r="B121" s="103"/>
      <c r="C121" s="103"/>
      <c r="D121" s="103"/>
      <c r="E121" s="97"/>
      <c r="F121" s="980"/>
      <c r="G121" s="956"/>
      <c r="H121" s="956"/>
      <c r="I121" s="930"/>
      <c r="J121" s="956"/>
      <c r="K121" s="956"/>
      <c r="L121" s="956"/>
      <c r="M121" s="103"/>
    </row>
    <row r="122" spans="1:17">
      <c r="A122" s="103"/>
      <c r="B122" s="103"/>
      <c r="C122" s="103"/>
      <c r="D122" s="103"/>
      <c r="E122" s="97"/>
      <c r="F122" s="980"/>
      <c r="G122" s="956"/>
      <c r="H122" s="956"/>
      <c r="I122" s="930"/>
      <c r="J122" s="956"/>
      <c r="K122" s="956"/>
      <c r="L122" s="956"/>
      <c r="M122" s="103"/>
    </row>
    <row r="123" spans="1:17">
      <c r="A123" s="103"/>
      <c r="B123" s="103"/>
      <c r="C123" s="103"/>
      <c r="D123" s="103"/>
      <c r="E123" s="97"/>
      <c r="F123" s="980"/>
      <c r="G123" s="956"/>
      <c r="H123" s="956"/>
      <c r="I123" s="930"/>
      <c r="J123" s="956"/>
      <c r="K123" s="956"/>
      <c r="L123" s="956"/>
      <c r="M123" s="103"/>
    </row>
    <row r="124" spans="1:17">
      <c r="A124" s="103"/>
      <c r="B124" s="103"/>
      <c r="C124" s="103"/>
      <c r="D124" s="103"/>
      <c r="E124" s="97"/>
      <c r="F124" s="980"/>
      <c r="G124" s="956"/>
      <c r="H124" s="956"/>
      <c r="I124" s="930"/>
      <c r="J124" s="956"/>
      <c r="K124" s="956"/>
      <c r="L124" s="956"/>
      <c r="M124" s="103"/>
    </row>
    <row r="125" spans="1:17">
      <c r="J125" s="956"/>
      <c r="K125" s="956"/>
      <c r="L125" s="956"/>
      <c r="M125" s="103"/>
    </row>
    <row r="126" spans="1:17">
      <c r="J126" s="956"/>
      <c r="K126" s="956"/>
      <c r="L126" s="956"/>
      <c r="M126" s="103"/>
    </row>
    <row r="127" spans="1:17">
      <c r="J127" s="956"/>
      <c r="K127" s="956"/>
      <c r="L127" s="956"/>
      <c r="M127" s="103"/>
    </row>
    <row r="128" spans="1:17">
      <c r="J128" s="956"/>
      <c r="K128" s="956"/>
      <c r="L128" s="956"/>
      <c r="M128" s="103"/>
    </row>
    <row r="129" spans="10:13">
      <c r="J129" s="956"/>
      <c r="K129" s="956"/>
      <c r="L129" s="956"/>
      <c r="M129" s="103"/>
    </row>
    <row r="130" spans="10:13">
      <c r="J130" s="956"/>
      <c r="K130" s="956"/>
      <c r="L130" s="956"/>
      <c r="M130" s="103"/>
    </row>
    <row r="131" spans="10:13">
      <c r="K131" s="956"/>
      <c r="L131" s="956"/>
      <c r="M131" s="103"/>
    </row>
    <row r="132" spans="10:13">
      <c r="K132" s="956"/>
      <c r="L132" s="956"/>
      <c r="M132" s="103"/>
    </row>
    <row r="133" spans="10:13">
      <c r="K133" s="956"/>
      <c r="L133" s="956"/>
      <c r="M133" s="103"/>
    </row>
    <row r="134" spans="10:13">
      <c r="L134" s="956"/>
      <c r="M134" s="103"/>
    </row>
    <row r="135" spans="10:13">
      <c r="L135" s="956"/>
      <c r="M135" s="103"/>
    </row>
    <row r="136" spans="10:13">
      <c r="L136" s="956"/>
      <c r="M136" s="103"/>
    </row>
    <row r="137" spans="10:13">
      <c r="L137" s="956"/>
    </row>
    <row r="138" spans="10:13">
      <c r="L138" s="956"/>
    </row>
    <row r="139" spans="10:13">
      <c r="L139" s="956"/>
    </row>
  </sheetData>
  <mergeCells count="1">
    <mergeCell ref="L7:M7"/>
  </mergeCells>
  <dataValidations count="1">
    <dataValidation type="list" allowBlank="1" showInputMessage="1" showErrorMessage="1" sqref="B5" xr:uid="{5E969826-DB9E-43FF-9CC5-B1B128BF4823}">
      <formula1>$AB$5:$AB$8</formula1>
    </dataValidation>
  </dataValidation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3FF5A-498F-405B-A465-A4F706885D30}">
  <dimension ref="A1:Q140"/>
  <sheetViews>
    <sheetView workbookViewId="0">
      <selection activeCell="M25" sqref="M25"/>
    </sheetView>
  </sheetViews>
  <sheetFormatPr defaultColWidth="7.88671875" defaultRowHeight="10.199999999999999"/>
  <cols>
    <col min="1" max="1" width="15.6640625" style="956" bestFit="1" customWidth="1"/>
    <col min="2" max="2" width="9.5546875" style="956" bestFit="1" customWidth="1"/>
    <col min="3" max="3" width="5.109375" style="982" customWidth="1"/>
    <col min="4" max="6" width="7.6640625" style="982" customWidth="1"/>
    <col min="7" max="7" width="6.33203125" style="103" customWidth="1"/>
    <col min="8" max="8" width="6.88671875" style="108" customWidth="1"/>
    <col min="9" max="9" width="9.6640625" style="103" customWidth="1"/>
    <col min="10" max="10" width="8.6640625" style="103" bestFit="1" customWidth="1"/>
    <col min="11" max="11" width="12.5546875" style="97" customWidth="1"/>
    <col min="12" max="12" width="17.33203125" style="980" bestFit="1" customWidth="1"/>
    <col min="13" max="13" width="12.88671875" style="956" customWidth="1"/>
    <col min="14" max="14" width="11.33203125" style="956" customWidth="1"/>
    <col min="15" max="15" width="14.5546875" style="930" customWidth="1"/>
    <col min="16" max="16" width="2.44140625" style="930" customWidth="1"/>
    <col min="17" max="17" width="14" style="956" bestFit="1" customWidth="1"/>
    <col min="18" max="18" width="5.44140625" style="956" customWidth="1"/>
    <col min="19" max="27" width="5.33203125" style="956" customWidth="1"/>
    <col min="28" max="28" width="17" style="956" customWidth="1"/>
    <col min="29" max="16384" width="7.88671875" style="956"/>
  </cols>
  <sheetData>
    <row r="1" spans="1:15" s="28" customFormat="1" ht="13.2">
      <c r="A1" s="907" t="s">
        <v>135</v>
      </c>
      <c r="B1" s="172" t="s">
        <v>136</v>
      </c>
      <c r="C1" s="173"/>
      <c r="D1" s="172"/>
      <c r="E1" s="174"/>
      <c r="F1" s="174"/>
      <c r="G1" s="175"/>
      <c r="H1" s="176" t="s">
        <v>137</v>
      </c>
      <c r="I1" s="177">
        <v>141</v>
      </c>
      <c r="J1" s="178"/>
      <c r="K1" s="172"/>
      <c r="L1" s="172"/>
      <c r="M1" s="35"/>
      <c r="N1" s="29"/>
    </row>
    <row r="2" spans="1:15" s="28" customFormat="1" ht="13.2">
      <c r="A2" s="908" t="s">
        <v>139</v>
      </c>
      <c r="B2" s="180" t="s">
        <v>9</v>
      </c>
      <c r="C2" s="181"/>
      <c r="D2" s="180"/>
      <c r="E2" s="182"/>
      <c r="F2" s="182"/>
      <c r="G2" s="183"/>
      <c r="H2" s="184" t="s">
        <v>140</v>
      </c>
      <c r="I2" s="185">
        <v>141</v>
      </c>
      <c r="J2" s="186"/>
      <c r="K2" s="180"/>
      <c r="L2" s="180"/>
      <c r="M2" s="187"/>
      <c r="N2" s="31"/>
    </row>
    <row r="3" spans="1:15" s="913" customFormat="1" ht="11.25" customHeight="1">
      <c r="A3" s="909" t="s">
        <v>141</v>
      </c>
      <c r="B3" s="262">
        <v>44430</v>
      </c>
      <c r="C3" s="181"/>
      <c r="D3" s="182"/>
      <c r="E3" s="182"/>
      <c r="F3" s="182"/>
      <c r="G3" s="183"/>
      <c r="H3" s="910" t="s">
        <v>142</v>
      </c>
      <c r="I3" s="191">
        <f>M24/100</f>
        <v>0.99</v>
      </c>
      <c r="J3" s="186"/>
      <c r="K3" s="180"/>
      <c r="L3" s="180"/>
      <c r="M3" s="911"/>
      <c r="N3" s="912"/>
    </row>
    <row r="4" spans="1:15" s="28" customFormat="1" ht="13.2">
      <c r="A4" s="909" t="s">
        <v>143</v>
      </c>
      <c r="B4" s="180" t="s">
        <v>144</v>
      </c>
      <c r="C4" s="181"/>
      <c r="D4" s="182"/>
      <c r="E4" s="182"/>
      <c r="F4" s="182"/>
      <c r="G4" s="183"/>
      <c r="H4" s="910" t="s">
        <v>145</v>
      </c>
      <c r="I4" s="191">
        <f>J25</f>
        <v>0.55137294267729042</v>
      </c>
      <c r="J4" s="186"/>
      <c r="K4" s="180"/>
      <c r="L4" s="180"/>
      <c r="M4" s="187"/>
      <c r="N4" s="29"/>
    </row>
    <row r="5" spans="1:15" s="916" customFormat="1" ht="13.2">
      <c r="A5" s="908" t="s">
        <v>146</v>
      </c>
      <c r="B5" s="192" t="s">
        <v>147</v>
      </c>
      <c r="C5" s="181"/>
      <c r="D5" s="182"/>
      <c r="E5" s="182"/>
      <c r="F5" s="182"/>
      <c r="G5" s="183"/>
      <c r="H5" s="910"/>
      <c r="I5" s="377"/>
      <c r="J5" s="186"/>
      <c r="K5" s="180"/>
      <c r="L5" s="180"/>
      <c r="M5" s="914"/>
      <c r="N5" s="915"/>
    </row>
    <row r="6" spans="1:15" s="915" customFormat="1" ht="13.8" thickBot="1">
      <c r="A6" s="194"/>
      <c r="B6" s="195"/>
      <c r="C6" s="196"/>
      <c r="D6" s="197"/>
      <c r="E6" s="197"/>
      <c r="F6" s="197"/>
      <c r="G6" s="198"/>
      <c r="H6" s="199"/>
      <c r="I6" s="200"/>
      <c r="J6" s="198"/>
      <c r="K6" s="201"/>
      <c r="L6" s="195"/>
      <c r="M6" s="917"/>
    </row>
    <row r="7" spans="1:15" s="916" customFormat="1" ht="13.2" customHeight="1">
      <c r="A7" s="918" t="s">
        <v>148</v>
      </c>
      <c r="B7" s="19"/>
      <c r="C7" s="20"/>
      <c r="D7" s="203"/>
      <c r="E7" s="204" t="s">
        <v>149</v>
      </c>
      <c r="F7" s="19"/>
      <c r="G7" s="36" t="s">
        <v>150</v>
      </c>
      <c r="H7" s="37"/>
      <c r="I7" s="38" t="s">
        <v>151</v>
      </c>
      <c r="J7" s="38"/>
      <c r="K7" s="39"/>
      <c r="L7" s="1061" t="s">
        <v>152</v>
      </c>
      <c r="M7" s="1062"/>
      <c r="N7" s="915"/>
      <c r="O7" s="915"/>
    </row>
    <row r="8" spans="1:15" s="926" customFormat="1" ht="11.25" customHeight="1">
      <c r="A8" s="919"/>
      <c r="B8" s="920"/>
      <c r="C8" s="921"/>
      <c r="D8" s="922"/>
      <c r="E8" s="923"/>
      <c r="F8" s="922"/>
      <c r="G8" s="43"/>
      <c r="H8" s="44"/>
      <c r="I8" s="45"/>
      <c r="J8" s="45"/>
      <c r="K8" s="924"/>
      <c r="L8" s="914"/>
      <c r="M8" s="914"/>
      <c r="N8" s="925"/>
    </row>
    <row r="9" spans="1:15" s="927" customFormat="1">
      <c r="C9" s="928"/>
      <c r="D9" s="929"/>
      <c r="E9" s="923" t="s">
        <v>153</v>
      </c>
      <c r="F9" s="922"/>
      <c r="G9" s="43"/>
      <c r="H9" s="44"/>
      <c r="I9" s="930"/>
      <c r="J9" s="930"/>
      <c r="K9" s="924"/>
      <c r="L9" s="931"/>
      <c r="M9" s="932"/>
      <c r="N9" s="933"/>
      <c r="O9" s="934"/>
    </row>
    <row r="10" spans="1:15" s="927" customFormat="1">
      <c r="A10" s="935" t="s">
        <v>154</v>
      </c>
      <c r="B10" s="936" t="s">
        <v>155</v>
      </c>
      <c r="C10" s="57" t="s">
        <v>156</v>
      </c>
      <c r="D10" s="58" t="s">
        <v>157</v>
      </c>
      <c r="E10" s="52" t="s">
        <v>158</v>
      </c>
      <c r="F10" s="58" t="s">
        <v>159</v>
      </c>
      <c r="G10" s="43" t="s">
        <v>160</v>
      </c>
      <c r="H10" s="44" t="s">
        <v>161</v>
      </c>
      <c r="I10" s="45" t="s">
        <v>161</v>
      </c>
      <c r="J10" s="45" t="s">
        <v>160</v>
      </c>
      <c r="K10" s="937" t="s">
        <v>162</v>
      </c>
      <c r="L10" s="931" t="s">
        <v>163</v>
      </c>
      <c r="M10" s="931" t="s">
        <v>164</v>
      </c>
      <c r="N10" s="938"/>
    </row>
    <row r="11" spans="1:15" s="927" customFormat="1" ht="12" thickBot="1">
      <c r="A11" s="939" t="s">
        <v>165</v>
      </c>
      <c r="B11" s="940" t="s">
        <v>165</v>
      </c>
      <c r="C11" s="61" t="s">
        <v>166</v>
      </c>
      <c r="D11" s="62" t="s">
        <v>167</v>
      </c>
      <c r="E11" s="66" t="s">
        <v>166</v>
      </c>
      <c r="F11" s="62" t="s">
        <v>166</v>
      </c>
      <c r="G11" s="63" t="s">
        <v>168</v>
      </c>
      <c r="H11" s="64" t="s">
        <v>169</v>
      </c>
      <c r="I11" s="65" t="s">
        <v>169</v>
      </c>
      <c r="J11" s="65" t="s">
        <v>168</v>
      </c>
      <c r="K11" s="941"/>
      <c r="L11" s="1007"/>
      <c r="M11" s="942" t="s">
        <v>166</v>
      </c>
      <c r="N11" s="938"/>
    </row>
    <row r="12" spans="1:15" s="927" customFormat="1">
      <c r="A12" s="211"/>
      <c r="B12" s="86"/>
      <c r="C12" s="212">
        <v>0</v>
      </c>
      <c r="D12" s="213"/>
      <c r="E12" s="214"/>
      <c r="F12" s="215"/>
      <c r="G12" s="23"/>
      <c r="H12" s="70"/>
      <c r="I12" s="216"/>
      <c r="J12" s="217"/>
      <c r="K12" s="218"/>
      <c r="L12" s="1008" t="s">
        <v>240</v>
      </c>
      <c r="M12" s="1009">
        <v>42</v>
      </c>
      <c r="N12" s="943"/>
    </row>
    <row r="13" spans="1:15" s="927" customFormat="1">
      <c r="A13" s="211">
        <v>390</v>
      </c>
      <c r="B13" s="86">
        <v>0</v>
      </c>
      <c r="C13" s="212">
        <v>10</v>
      </c>
      <c r="D13" s="213">
        <v>966</v>
      </c>
      <c r="E13" s="944">
        <f>C12</f>
        <v>0</v>
      </c>
      <c r="F13" s="945">
        <f>(C13+C14-10)/2</f>
        <v>10</v>
      </c>
      <c r="G13" s="16">
        <f t="shared" ref="G13:G25" si="0">(A13-B13)/966</f>
        <v>0.40372670807453415</v>
      </c>
      <c r="H13" s="946">
        <f>(G13*(F13-E13))/100</f>
        <v>4.0372670807453409E-2</v>
      </c>
      <c r="I13" s="947">
        <f>SUM(H$13:H13)</f>
        <v>4.0372670807453409E-2</v>
      </c>
      <c r="J13" s="948">
        <f t="shared" ref="J13:J16" si="1">I13/F13*100</f>
        <v>0.40372670807453409</v>
      </c>
      <c r="K13" s="218"/>
      <c r="L13" s="950" t="s">
        <v>241</v>
      </c>
      <c r="M13" s="949">
        <v>99</v>
      </c>
      <c r="N13" s="938"/>
    </row>
    <row r="14" spans="1:15" s="927" customFormat="1">
      <c r="A14" s="211">
        <v>485</v>
      </c>
      <c r="B14" s="86">
        <v>0</v>
      </c>
      <c r="C14" s="212">
        <v>20</v>
      </c>
      <c r="D14" s="213">
        <v>966</v>
      </c>
      <c r="E14" s="944">
        <f>(C13+C14-10)/2</f>
        <v>10</v>
      </c>
      <c r="F14" s="945">
        <f t="shared" ref="F14:F24" si="2">(C14+C15-10)/2</f>
        <v>20</v>
      </c>
      <c r="G14" s="16">
        <f t="shared" si="0"/>
        <v>0.50207039337474124</v>
      </c>
      <c r="H14" s="946">
        <f t="shared" ref="H14:H25" si="3">(G14*(F14-E14))/100</f>
        <v>5.0207039337474127E-2</v>
      </c>
      <c r="I14" s="947">
        <f>SUM(H$13:H14)</f>
        <v>9.0579710144927536E-2</v>
      </c>
      <c r="J14" s="948">
        <f t="shared" si="1"/>
        <v>0.45289855072463769</v>
      </c>
      <c r="K14" s="218"/>
      <c r="L14" s="950" t="s">
        <v>229</v>
      </c>
      <c r="M14" s="949"/>
      <c r="N14" s="938"/>
    </row>
    <row r="15" spans="1:15" s="927" customFormat="1">
      <c r="A15" s="211">
        <v>455</v>
      </c>
      <c r="B15" s="86">
        <v>0</v>
      </c>
      <c r="C15" s="212">
        <v>30</v>
      </c>
      <c r="D15" s="213">
        <v>966</v>
      </c>
      <c r="E15" s="944">
        <f>(C14+C15-10)/2</f>
        <v>20</v>
      </c>
      <c r="F15" s="945">
        <f t="shared" si="2"/>
        <v>30</v>
      </c>
      <c r="G15" s="16">
        <f t="shared" si="0"/>
        <v>0.47101449275362317</v>
      </c>
      <c r="H15" s="946">
        <f t="shared" si="3"/>
        <v>4.7101449275362313E-2</v>
      </c>
      <c r="I15" s="947">
        <f>SUM(H$13:H15)</f>
        <v>0.13768115942028986</v>
      </c>
      <c r="J15" s="948">
        <f t="shared" si="1"/>
        <v>0.45893719806763283</v>
      </c>
      <c r="K15" s="218"/>
      <c r="L15" s="950" t="s">
        <v>229</v>
      </c>
      <c r="M15" s="951"/>
      <c r="N15" s="938"/>
    </row>
    <row r="16" spans="1:15" s="927" customFormat="1" ht="51">
      <c r="A16" s="221">
        <v>445</v>
      </c>
      <c r="B16" s="86">
        <v>0</v>
      </c>
      <c r="C16" s="212">
        <v>40</v>
      </c>
      <c r="D16" s="213">
        <v>966</v>
      </c>
      <c r="E16" s="944">
        <f t="shared" ref="E16:E25" si="4">(C15+C16-10)/2</f>
        <v>30</v>
      </c>
      <c r="F16" s="945">
        <f t="shared" si="2"/>
        <v>40</v>
      </c>
      <c r="G16" s="16">
        <f t="shared" si="0"/>
        <v>0.46066252587991718</v>
      </c>
      <c r="H16" s="946">
        <f t="shared" si="3"/>
        <v>4.6066252587991713E-2</v>
      </c>
      <c r="I16" s="947">
        <f>SUM(H$13:H16)</f>
        <v>0.18374741200828157</v>
      </c>
      <c r="J16" s="948">
        <f t="shared" si="1"/>
        <v>0.45936853002070388</v>
      </c>
      <c r="K16" s="218" t="s">
        <v>232</v>
      </c>
      <c r="L16" s="950" t="s">
        <v>229</v>
      </c>
      <c r="M16" s="949"/>
      <c r="N16" s="938"/>
    </row>
    <row r="17" spans="1:17" s="927" customFormat="1">
      <c r="A17" s="221">
        <v>510</v>
      </c>
      <c r="B17" s="86">
        <v>0</v>
      </c>
      <c r="C17" s="212">
        <v>50</v>
      </c>
      <c r="D17" s="213">
        <v>966</v>
      </c>
      <c r="E17" s="944">
        <f t="shared" si="4"/>
        <v>40</v>
      </c>
      <c r="F17" s="945">
        <f t="shared" si="2"/>
        <v>50</v>
      </c>
      <c r="G17" s="16">
        <f t="shared" si="0"/>
        <v>0.52795031055900621</v>
      </c>
      <c r="H17" s="946">
        <f t="shared" si="3"/>
        <v>5.2795031055900624E-2</v>
      </c>
      <c r="I17" s="947">
        <f>SUM(H$17:H17)</f>
        <v>5.2795031055900624E-2</v>
      </c>
      <c r="J17" s="948">
        <f>I17/(F17-42)*100</f>
        <v>0.65993788819875776</v>
      </c>
      <c r="K17" s="222" t="s">
        <v>175</v>
      </c>
      <c r="L17" s="950" t="s">
        <v>229</v>
      </c>
      <c r="M17" s="949"/>
      <c r="N17" s="933"/>
    </row>
    <row r="18" spans="1:17" s="927" customFormat="1">
      <c r="A18" s="221">
        <v>500</v>
      </c>
      <c r="B18" s="86">
        <v>0</v>
      </c>
      <c r="C18" s="212">
        <v>60</v>
      </c>
      <c r="D18" s="213">
        <v>966</v>
      </c>
      <c r="E18" s="944">
        <f t="shared" si="4"/>
        <v>50</v>
      </c>
      <c r="F18" s="945">
        <f t="shared" si="2"/>
        <v>60</v>
      </c>
      <c r="G18" s="16">
        <f t="shared" si="0"/>
        <v>0.51759834368530022</v>
      </c>
      <c r="H18" s="946">
        <f t="shared" si="3"/>
        <v>5.1759834368530024E-2</v>
      </c>
      <c r="I18" s="947">
        <f>SUM(H$17:H18)</f>
        <v>0.10455486542443065</v>
      </c>
      <c r="J18" s="948">
        <f t="shared" ref="J18:J25" si="5">I18/(F18-42)*100</f>
        <v>0.58086036346905912</v>
      </c>
      <c r="K18" s="952"/>
      <c r="L18" s="950" t="s">
        <v>229</v>
      </c>
      <c r="M18" s="949"/>
      <c r="N18" s="933"/>
    </row>
    <row r="19" spans="1:17" s="927" customFormat="1" ht="10.199999999999999" customHeight="1">
      <c r="A19" s="221">
        <v>540</v>
      </c>
      <c r="B19" s="86">
        <v>0</v>
      </c>
      <c r="C19" s="212">
        <v>70</v>
      </c>
      <c r="D19" s="213">
        <v>966</v>
      </c>
      <c r="E19" s="944">
        <f t="shared" si="4"/>
        <v>60</v>
      </c>
      <c r="F19" s="945">
        <f t="shared" si="2"/>
        <v>70</v>
      </c>
      <c r="G19" s="16">
        <f t="shared" si="0"/>
        <v>0.55900621118012417</v>
      </c>
      <c r="H19" s="946">
        <f t="shared" si="3"/>
        <v>5.5900621118012417E-2</v>
      </c>
      <c r="I19" s="947">
        <f>SUM(H$17:H19)</f>
        <v>0.16045548654244307</v>
      </c>
      <c r="J19" s="948">
        <f t="shared" si="5"/>
        <v>0.57305530908015379</v>
      </c>
      <c r="K19" s="952"/>
      <c r="L19" s="950" t="s">
        <v>229</v>
      </c>
      <c r="M19" s="949"/>
      <c r="N19" s="82"/>
    </row>
    <row r="20" spans="1:17" s="927" customFormat="1">
      <c r="A20" s="221">
        <v>530</v>
      </c>
      <c r="B20" s="86">
        <v>0</v>
      </c>
      <c r="C20" s="212">
        <v>80</v>
      </c>
      <c r="D20" s="213">
        <v>966</v>
      </c>
      <c r="E20" s="944">
        <f t="shared" si="4"/>
        <v>70</v>
      </c>
      <c r="F20" s="945">
        <f t="shared" si="2"/>
        <v>80</v>
      </c>
      <c r="G20" s="16">
        <f t="shared" si="0"/>
        <v>0.54865424430641818</v>
      </c>
      <c r="H20" s="946">
        <f t="shared" si="3"/>
        <v>5.4865424430641817E-2</v>
      </c>
      <c r="I20" s="947">
        <f>SUM(H$17:H20)</f>
        <v>0.21532091097308489</v>
      </c>
      <c r="J20" s="948">
        <f t="shared" si="5"/>
        <v>0.56663397624496026</v>
      </c>
      <c r="K20" s="218"/>
      <c r="L20" s="950" t="s">
        <v>229</v>
      </c>
      <c r="M20" s="949"/>
      <c r="N20" s="84"/>
    </row>
    <row r="21" spans="1:17" s="953" customFormat="1">
      <c r="A21" s="221">
        <v>530</v>
      </c>
      <c r="B21" s="86">
        <v>0</v>
      </c>
      <c r="C21" s="212">
        <v>90</v>
      </c>
      <c r="D21" s="213">
        <v>966</v>
      </c>
      <c r="E21" s="944">
        <f t="shared" si="4"/>
        <v>80</v>
      </c>
      <c r="F21" s="945">
        <f t="shared" si="2"/>
        <v>90</v>
      </c>
      <c r="G21" s="16">
        <f t="shared" si="0"/>
        <v>0.54865424430641818</v>
      </c>
      <c r="H21" s="946">
        <f t="shared" si="3"/>
        <v>5.4865424430641817E-2</v>
      </c>
      <c r="I21" s="947">
        <f>SUM(H$17:H21)</f>
        <v>0.27018633540372672</v>
      </c>
      <c r="J21" s="948">
        <f t="shared" si="5"/>
        <v>0.56288819875776397</v>
      </c>
      <c r="K21" s="1010"/>
      <c r="L21" s="950" t="s">
        <v>229</v>
      </c>
      <c r="M21" s="949"/>
      <c r="N21" s="84"/>
    </row>
    <row r="22" spans="1:17" s="953" customFormat="1">
      <c r="A22" s="221">
        <v>485</v>
      </c>
      <c r="B22" s="86">
        <v>0</v>
      </c>
      <c r="C22" s="212">
        <v>100</v>
      </c>
      <c r="D22" s="213">
        <v>966</v>
      </c>
      <c r="E22" s="944">
        <f t="shared" si="4"/>
        <v>90</v>
      </c>
      <c r="F22" s="945">
        <f t="shared" si="2"/>
        <v>100</v>
      </c>
      <c r="G22" s="16">
        <f t="shared" si="0"/>
        <v>0.50207039337474124</v>
      </c>
      <c r="H22" s="946">
        <f t="shared" si="3"/>
        <v>5.0207039337474127E-2</v>
      </c>
      <c r="I22" s="947">
        <f>SUM(H$17:H22)</f>
        <v>0.32039337474120083</v>
      </c>
      <c r="J22" s="948">
        <f t="shared" si="5"/>
        <v>0.55240237024344974</v>
      </c>
      <c r="K22" s="218"/>
      <c r="L22" s="950" t="s">
        <v>229</v>
      </c>
      <c r="M22" s="81"/>
      <c r="N22" s="84"/>
    </row>
    <row r="23" spans="1:17" s="953" customFormat="1" ht="10.8" thickBot="1">
      <c r="A23" s="221">
        <v>530</v>
      </c>
      <c r="B23" s="86">
        <v>0</v>
      </c>
      <c r="C23" s="212">
        <v>110</v>
      </c>
      <c r="D23" s="213">
        <v>966</v>
      </c>
      <c r="E23" s="944">
        <f t="shared" si="4"/>
        <v>100</v>
      </c>
      <c r="F23" s="945">
        <f t="shared" si="2"/>
        <v>110</v>
      </c>
      <c r="G23" s="16">
        <f t="shared" si="0"/>
        <v>0.54865424430641818</v>
      </c>
      <c r="H23" s="946">
        <f t="shared" si="3"/>
        <v>5.4865424430641817E-2</v>
      </c>
      <c r="I23" s="947">
        <f>SUM(H$17:H23)</f>
        <v>0.37525879917184263</v>
      </c>
      <c r="J23" s="948">
        <f t="shared" si="5"/>
        <v>0.55185117525270977</v>
      </c>
      <c r="K23" s="954"/>
      <c r="L23" s="950" t="s">
        <v>229</v>
      </c>
      <c r="M23" s="83"/>
      <c r="N23" s="955"/>
    </row>
    <row r="24" spans="1:17">
      <c r="A24" s="221">
        <v>535</v>
      </c>
      <c r="B24" s="86">
        <v>0</v>
      </c>
      <c r="C24" s="212">
        <v>120</v>
      </c>
      <c r="D24" s="213">
        <v>966</v>
      </c>
      <c r="E24" s="944">
        <f t="shared" si="4"/>
        <v>110</v>
      </c>
      <c r="F24" s="945">
        <f t="shared" si="2"/>
        <v>120</v>
      </c>
      <c r="G24" s="16">
        <f t="shared" si="0"/>
        <v>0.55383022774327118</v>
      </c>
      <c r="H24" s="946">
        <f t="shared" si="3"/>
        <v>5.5383022774327113E-2</v>
      </c>
      <c r="I24" s="947">
        <f>SUM(H$17:H24)</f>
        <v>0.43064182194616973</v>
      </c>
      <c r="J24" s="948">
        <f t="shared" si="5"/>
        <v>0.55210489993098677</v>
      </c>
      <c r="K24" s="226"/>
      <c r="L24" s="227" t="s">
        <v>179</v>
      </c>
      <c r="M24" s="91">
        <f>AVERAGE(M13:M23)</f>
        <v>99</v>
      </c>
      <c r="O24" s="956"/>
      <c r="P24" s="956"/>
    </row>
    <row r="25" spans="1:17">
      <c r="A25" s="221">
        <v>530</v>
      </c>
      <c r="B25" s="86">
        <v>0</v>
      </c>
      <c r="C25" s="212">
        <v>130</v>
      </c>
      <c r="D25" s="213">
        <v>966</v>
      </c>
      <c r="E25" s="944">
        <f t="shared" si="4"/>
        <v>120</v>
      </c>
      <c r="F25" s="945">
        <v>141</v>
      </c>
      <c r="G25" s="16">
        <f t="shared" si="0"/>
        <v>0.54865424430641818</v>
      </c>
      <c r="H25" s="946">
        <f t="shared" si="3"/>
        <v>0.11521739130434781</v>
      </c>
      <c r="I25" s="947">
        <f>SUM(H$17:H25)</f>
        <v>0.54585921325051756</v>
      </c>
      <c r="J25" s="948">
        <f t="shared" si="5"/>
        <v>0.55137294267729042</v>
      </c>
      <c r="K25" s="226" t="s">
        <v>233</v>
      </c>
      <c r="L25" s="29" t="s">
        <v>180</v>
      </c>
      <c r="M25" s="957">
        <f>STDEV(M12:M23)</f>
        <v>40.305086527633208</v>
      </c>
      <c r="N25" s="930"/>
      <c r="P25" s="956"/>
    </row>
    <row r="26" spans="1:17">
      <c r="A26" s="228" t="s">
        <v>181</v>
      </c>
      <c r="B26" s="229"/>
      <c r="C26" s="230"/>
      <c r="D26" s="231"/>
      <c r="E26" s="958"/>
      <c r="F26" s="959"/>
      <c r="G26" s="234"/>
      <c r="H26" s="960"/>
      <c r="I26" s="961"/>
      <c r="J26" s="962"/>
      <c r="K26" s="238"/>
      <c r="L26" s="29" t="s">
        <v>182</v>
      </c>
      <c r="M26" s="957">
        <f>M25/SQRT(COUNT(M12:M23))</f>
        <v>28.499999999999996</v>
      </c>
      <c r="N26" s="963"/>
      <c r="Q26" s="930"/>
    </row>
    <row r="27" spans="1:17">
      <c r="A27" s="964"/>
      <c r="B27" s="965"/>
      <c r="C27" s="241"/>
      <c r="D27" s="242"/>
      <c r="E27" s="966"/>
      <c r="F27" s="967"/>
      <c r="G27" s="245"/>
      <c r="H27" s="246"/>
      <c r="I27" s="247"/>
      <c r="J27" s="248"/>
      <c r="K27" s="968"/>
      <c r="L27" s="29" t="s">
        <v>183</v>
      </c>
      <c r="M27" s="957">
        <f>MAX(M12:M23)</f>
        <v>99</v>
      </c>
      <c r="N27" s="963"/>
      <c r="O27" s="956"/>
      <c r="P27" s="956"/>
    </row>
    <row r="28" spans="1:17" ht="10.8" thickBot="1">
      <c r="A28" s="969"/>
      <c r="B28" s="970"/>
      <c r="C28" s="252"/>
      <c r="D28" s="253"/>
      <c r="E28" s="971"/>
      <c r="F28" s="972"/>
      <c r="G28" s="256"/>
      <c r="H28" s="257"/>
      <c r="I28" s="258"/>
      <c r="J28" s="259"/>
      <c r="K28" s="973"/>
      <c r="L28" s="261" t="s">
        <v>184</v>
      </c>
      <c r="M28" s="974">
        <f>MIN(M12:M23)</f>
        <v>42</v>
      </c>
      <c r="N28" s="930"/>
      <c r="O28" s="956"/>
      <c r="P28" s="956"/>
    </row>
    <row r="29" spans="1:17">
      <c r="A29" s="975"/>
      <c r="B29" s="975"/>
      <c r="C29" s="14"/>
      <c r="D29" s="976"/>
      <c r="E29" s="976"/>
      <c r="F29" s="976"/>
      <c r="G29" s="13"/>
      <c r="H29" s="100"/>
      <c r="I29" s="101"/>
      <c r="J29" s="97"/>
      <c r="K29" s="977"/>
      <c r="L29" s="95"/>
      <c r="M29" s="930"/>
      <c r="O29" s="956"/>
      <c r="P29" s="956"/>
    </row>
    <row r="30" spans="1:17">
      <c r="A30" s="930"/>
      <c r="B30" s="930"/>
      <c r="C30" s="978"/>
      <c r="D30" s="978"/>
      <c r="E30" s="978"/>
      <c r="F30" s="978"/>
      <c r="G30" s="101"/>
      <c r="H30" s="100"/>
      <c r="I30" s="101"/>
      <c r="J30" s="97"/>
      <c r="K30" s="979"/>
      <c r="L30" s="95"/>
      <c r="M30" s="930"/>
      <c r="O30" s="956"/>
      <c r="P30" s="956"/>
    </row>
    <row r="31" spans="1:17">
      <c r="A31" s="103"/>
      <c r="B31" s="103"/>
      <c r="C31" s="103"/>
      <c r="D31" s="103"/>
      <c r="E31" s="97"/>
      <c r="F31" s="980"/>
      <c r="G31" s="930"/>
      <c r="H31" s="956"/>
      <c r="I31" s="930"/>
      <c r="J31" s="956"/>
      <c r="K31" s="956"/>
      <c r="L31" s="930"/>
      <c r="M31" s="930"/>
      <c r="O31" s="956"/>
      <c r="P31" s="956"/>
    </row>
    <row r="32" spans="1:17">
      <c r="A32" s="105"/>
      <c r="B32" s="105"/>
      <c r="C32" s="103"/>
      <c r="D32" s="103"/>
      <c r="E32" s="97"/>
      <c r="F32" s="980"/>
      <c r="G32" s="956"/>
      <c r="H32" s="956"/>
      <c r="I32" s="930"/>
      <c r="J32" s="956"/>
      <c r="K32" s="956"/>
      <c r="L32" s="930"/>
      <c r="M32" s="930"/>
      <c r="O32" s="956"/>
      <c r="P32" s="956"/>
    </row>
    <row r="33" spans="1:16">
      <c r="A33" s="45"/>
      <c r="B33" s="45"/>
      <c r="C33" s="103"/>
      <c r="D33" s="103"/>
      <c r="E33" s="97"/>
      <c r="F33" s="980"/>
      <c r="G33" s="956"/>
      <c r="H33" s="956"/>
      <c r="I33" s="930"/>
      <c r="J33" s="956"/>
      <c r="K33" s="956"/>
      <c r="L33" s="930"/>
      <c r="M33" s="930"/>
      <c r="O33" s="956"/>
      <c r="P33" s="956"/>
    </row>
    <row r="34" spans="1:16">
      <c r="A34" s="103"/>
      <c r="B34" s="103"/>
      <c r="C34" s="103"/>
      <c r="D34" s="103"/>
      <c r="E34" s="97"/>
      <c r="F34" s="980"/>
      <c r="G34" s="956"/>
      <c r="H34" s="956"/>
      <c r="I34" s="930"/>
      <c r="J34" s="956"/>
      <c r="K34" s="956"/>
      <c r="L34" s="930"/>
      <c r="M34" s="930"/>
      <c r="O34" s="956"/>
      <c r="P34" s="956"/>
    </row>
    <row r="35" spans="1:16">
      <c r="A35" s="103"/>
      <c r="B35" s="103"/>
      <c r="C35" s="103"/>
      <c r="D35" s="103"/>
      <c r="E35" s="97"/>
      <c r="F35" s="980"/>
      <c r="G35" s="956"/>
      <c r="H35" s="956"/>
      <c r="I35" s="930"/>
      <c r="J35" s="101"/>
      <c r="K35" s="956"/>
      <c r="L35" s="930"/>
      <c r="M35" s="930"/>
      <c r="O35" s="956"/>
      <c r="P35" s="956"/>
    </row>
    <row r="36" spans="1:16">
      <c r="A36" s="103"/>
      <c r="B36" s="103"/>
      <c r="C36" s="103"/>
      <c r="D36" s="103"/>
      <c r="E36" s="97"/>
      <c r="F36" s="980"/>
      <c r="G36" s="956"/>
      <c r="H36" s="956"/>
      <c r="I36" s="930"/>
      <c r="J36" s="101"/>
      <c r="K36" s="956"/>
      <c r="L36" s="930"/>
      <c r="M36" s="930"/>
      <c r="O36" s="956"/>
      <c r="P36" s="956"/>
    </row>
    <row r="37" spans="1:16">
      <c r="A37" s="103"/>
      <c r="B37" s="103"/>
      <c r="C37" s="103"/>
      <c r="D37" s="103"/>
      <c r="E37" s="97"/>
      <c r="F37" s="980"/>
      <c r="G37" s="956"/>
      <c r="H37" s="956"/>
      <c r="I37" s="930"/>
      <c r="J37" s="956"/>
      <c r="K37" s="956"/>
      <c r="L37" s="930"/>
      <c r="M37" s="930"/>
      <c r="O37" s="956"/>
      <c r="P37" s="956"/>
    </row>
    <row r="38" spans="1:16">
      <c r="A38" s="103"/>
      <c r="B38" s="103"/>
      <c r="C38" s="103"/>
      <c r="D38" s="103"/>
      <c r="E38" s="97"/>
      <c r="F38" s="980"/>
      <c r="G38" s="956"/>
      <c r="H38" s="956"/>
      <c r="I38" s="930"/>
      <c r="J38" s="956"/>
      <c r="K38" s="956"/>
      <c r="L38" s="930"/>
      <c r="M38" s="930"/>
      <c r="O38" s="956"/>
      <c r="P38" s="956"/>
    </row>
    <row r="39" spans="1:16">
      <c r="A39" s="103"/>
      <c r="B39" s="103"/>
      <c r="C39" s="103"/>
      <c r="D39" s="103"/>
      <c r="E39" s="97"/>
      <c r="F39" s="980"/>
      <c r="G39" s="956"/>
      <c r="H39" s="956"/>
      <c r="I39" s="930"/>
      <c r="J39" s="956"/>
      <c r="K39" s="956"/>
      <c r="L39" s="930"/>
      <c r="M39" s="930"/>
      <c r="O39" s="956"/>
      <c r="P39" s="956"/>
    </row>
    <row r="40" spans="1:16">
      <c r="A40" s="103"/>
      <c r="B40" s="103"/>
      <c r="C40" s="103"/>
      <c r="D40" s="103"/>
      <c r="E40" s="97"/>
      <c r="F40" s="980"/>
      <c r="G40" s="956"/>
      <c r="H40" s="956"/>
      <c r="I40" s="930"/>
      <c r="J40" s="956"/>
      <c r="K40" s="956"/>
      <c r="L40" s="930"/>
      <c r="M40" s="930"/>
      <c r="O40" s="956"/>
      <c r="P40" s="956"/>
    </row>
    <row r="41" spans="1:16">
      <c r="A41" s="103"/>
      <c r="B41" s="103"/>
      <c r="C41" s="103"/>
      <c r="D41" s="103"/>
      <c r="E41" s="97"/>
      <c r="F41" s="980"/>
      <c r="G41" s="956"/>
      <c r="H41" s="956"/>
      <c r="I41" s="930"/>
      <c r="J41" s="956"/>
      <c r="K41" s="956"/>
      <c r="L41" s="930"/>
      <c r="M41" s="930"/>
      <c r="O41" s="956"/>
      <c r="P41" s="956"/>
    </row>
    <row r="42" spans="1:16">
      <c r="A42" s="103"/>
      <c r="B42" s="103"/>
      <c r="C42" s="103"/>
      <c r="D42" s="103"/>
      <c r="E42" s="97"/>
      <c r="F42" s="980"/>
      <c r="G42" s="956"/>
      <c r="H42" s="956"/>
      <c r="I42" s="930"/>
      <c r="J42" s="956"/>
      <c r="K42" s="956"/>
      <c r="L42" s="930"/>
      <c r="O42" s="956"/>
      <c r="P42" s="956"/>
    </row>
    <row r="43" spans="1:16">
      <c r="A43" s="103"/>
      <c r="B43" s="103"/>
      <c r="C43" s="103"/>
      <c r="D43" s="103"/>
      <c r="E43" s="97"/>
      <c r="F43" s="980"/>
      <c r="G43" s="956"/>
      <c r="H43" s="956"/>
      <c r="I43" s="930"/>
      <c r="J43" s="956"/>
      <c r="K43" s="956"/>
      <c r="L43" s="930"/>
      <c r="O43" s="956"/>
      <c r="P43" s="956"/>
    </row>
    <row r="44" spans="1:16">
      <c r="A44" s="103"/>
      <c r="B44" s="103"/>
      <c r="C44" s="103"/>
      <c r="D44" s="103"/>
      <c r="E44" s="97"/>
      <c r="F44" s="980"/>
      <c r="G44" s="956"/>
      <c r="H44" s="956"/>
      <c r="I44" s="930"/>
      <c r="J44" s="956"/>
      <c r="K44" s="956"/>
      <c r="L44" s="956"/>
      <c r="O44" s="956"/>
      <c r="P44" s="956"/>
    </row>
    <row r="45" spans="1:16">
      <c r="A45" s="103"/>
      <c r="B45" s="103"/>
      <c r="C45" s="103"/>
      <c r="D45" s="103"/>
      <c r="E45" s="97"/>
      <c r="F45" s="980"/>
      <c r="G45" s="956"/>
      <c r="H45" s="956"/>
      <c r="I45" s="930"/>
      <c r="J45" s="956"/>
      <c r="K45" s="956"/>
      <c r="L45" s="956"/>
      <c r="O45" s="956"/>
      <c r="P45" s="956"/>
    </row>
    <row r="46" spans="1:16">
      <c r="A46" s="103"/>
      <c r="B46" s="103"/>
      <c r="C46" s="103"/>
      <c r="D46" s="103"/>
      <c r="E46" s="97"/>
      <c r="F46" s="980"/>
      <c r="G46" s="956"/>
      <c r="H46" s="956"/>
      <c r="I46" s="930"/>
      <c r="J46" s="956"/>
      <c r="K46" s="956"/>
      <c r="L46" s="956"/>
      <c r="O46" s="956"/>
      <c r="P46" s="956"/>
    </row>
    <row r="47" spans="1:16">
      <c r="A47" s="103"/>
      <c r="B47" s="103"/>
      <c r="C47" s="103"/>
      <c r="D47" s="103"/>
      <c r="E47" s="97"/>
      <c r="F47" s="980"/>
      <c r="G47" s="956"/>
      <c r="H47" s="956"/>
      <c r="I47" s="930"/>
      <c r="J47" s="956"/>
      <c r="K47" s="956"/>
      <c r="L47" s="956"/>
      <c r="O47" s="956"/>
      <c r="P47" s="956"/>
    </row>
    <row r="48" spans="1:16">
      <c r="A48" s="103"/>
      <c r="B48" s="103"/>
      <c r="C48" s="103"/>
      <c r="D48" s="103"/>
      <c r="E48" s="97"/>
      <c r="F48" s="980"/>
      <c r="G48" s="956"/>
      <c r="H48" s="956"/>
      <c r="I48" s="930"/>
      <c r="J48" s="956"/>
      <c r="K48" s="956"/>
      <c r="L48" s="956"/>
      <c r="O48" s="956"/>
      <c r="P48" s="956"/>
    </row>
    <row r="49" spans="1:17">
      <c r="A49" s="103"/>
      <c r="B49" s="103"/>
      <c r="C49" s="103"/>
      <c r="D49" s="103"/>
      <c r="E49" s="97"/>
      <c r="F49" s="980"/>
      <c r="G49" s="956"/>
      <c r="H49" s="956"/>
      <c r="I49" s="930"/>
      <c r="J49" s="956"/>
      <c r="K49" s="956"/>
      <c r="L49" s="956"/>
      <c r="O49" s="956"/>
      <c r="P49" s="956"/>
    </row>
    <row r="50" spans="1:17">
      <c r="A50" s="103"/>
      <c r="B50" s="103"/>
      <c r="C50" s="103"/>
      <c r="D50" s="103"/>
      <c r="E50" s="97"/>
      <c r="F50" s="980"/>
      <c r="G50" s="956"/>
      <c r="H50" s="956"/>
      <c r="I50" s="930"/>
      <c r="J50" s="956"/>
      <c r="K50" s="956"/>
      <c r="L50" s="956"/>
      <c r="O50" s="956"/>
      <c r="P50" s="956"/>
    </row>
    <row r="51" spans="1:17">
      <c r="A51" s="103"/>
      <c r="B51" s="103"/>
      <c r="C51" s="103"/>
      <c r="D51" s="103"/>
      <c r="E51" s="97"/>
      <c r="F51" s="980"/>
      <c r="G51" s="956"/>
      <c r="H51" s="956"/>
      <c r="I51" s="930"/>
      <c r="J51" s="956"/>
      <c r="K51" s="956"/>
      <c r="L51" s="956"/>
      <c r="O51" s="956"/>
      <c r="P51" s="956"/>
    </row>
    <row r="52" spans="1:17">
      <c r="A52" s="103"/>
      <c r="B52" s="103"/>
      <c r="C52" s="103"/>
      <c r="D52" s="103"/>
      <c r="E52" s="97"/>
      <c r="F52" s="980"/>
      <c r="G52" s="956"/>
      <c r="H52" s="956"/>
      <c r="I52" s="930"/>
      <c r="J52" s="956"/>
      <c r="K52" s="956"/>
      <c r="L52" s="956"/>
      <c r="O52" s="956"/>
      <c r="P52" s="956"/>
    </row>
    <row r="53" spans="1:17">
      <c r="A53" s="103"/>
      <c r="B53" s="103"/>
      <c r="C53" s="103"/>
      <c r="D53" s="103"/>
      <c r="E53" s="97"/>
      <c r="F53" s="980"/>
      <c r="G53" s="956"/>
      <c r="H53" s="956"/>
      <c r="I53" s="930"/>
      <c r="J53" s="956"/>
      <c r="K53" s="956"/>
      <c r="L53" s="956"/>
      <c r="O53" s="956"/>
      <c r="P53" s="956"/>
    </row>
    <row r="54" spans="1:17">
      <c r="A54" s="103"/>
      <c r="B54" s="103"/>
      <c r="C54" s="103"/>
      <c r="D54" s="103"/>
      <c r="E54" s="97"/>
      <c r="F54" s="980"/>
      <c r="G54" s="956"/>
      <c r="H54" s="956"/>
      <c r="I54" s="930"/>
      <c r="J54" s="956"/>
      <c r="K54" s="956"/>
      <c r="L54" s="956"/>
      <c r="O54" s="956"/>
      <c r="P54" s="956"/>
    </row>
    <row r="55" spans="1:17">
      <c r="A55" s="103"/>
      <c r="B55" s="103"/>
      <c r="C55" s="103"/>
      <c r="D55" s="103"/>
      <c r="E55" s="97"/>
      <c r="F55" s="980"/>
      <c r="G55" s="981"/>
      <c r="H55" s="956"/>
      <c r="I55" s="930"/>
      <c r="J55" s="956"/>
      <c r="K55" s="956"/>
      <c r="L55" s="956"/>
      <c r="O55" s="956"/>
      <c r="P55" s="956"/>
    </row>
    <row r="56" spans="1:17">
      <c r="A56" s="103"/>
      <c r="B56" s="103"/>
      <c r="C56" s="103"/>
      <c r="D56" s="103"/>
      <c r="E56" s="97"/>
      <c r="F56" s="980"/>
      <c r="G56" s="981"/>
      <c r="H56" s="956"/>
      <c r="I56" s="930"/>
      <c r="J56" s="956"/>
      <c r="K56" s="956"/>
      <c r="L56" s="956"/>
      <c r="O56" s="956"/>
      <c r="P56" s="956"/>
    </row>
    <row r="57" spans="1:17">
      <c r="A57" s="103"/>
      <c r="B57" s="103"/>
      <c r="C57" s="103"/>
      <c r="D57" s="103"/>
      <c r="E57" s="97"/>
      <c r="F57" s="980"/>
      <c r="G57" s="981"/>
      <c r="H57" s="956"/>
      <c r="I57" s="930"/>
      <c r="J57" s="956"/>
      <c r="K57" s="956"/>
      <c r="L57" s="956"/>
      <c r="O57" s="956"/>
      <c r="P57" s="956"/>
    </row>
    <row r="58" spans="1:17">
      <c r="A58" s="103"/>
      <c r="B58" s="103"/>
      <c r="C58" s="103"/>
      <c r="D58" s="103"/>
      <c r="E58" s="97"/>
      <c r="F58" s="980"/>
      <c r="G58" s="981"/>
      <c r="H58" s="956"/>
      <c r="I58" s="930"/>
      <c r="J58" s="956"/>
      <c r="K58" s="956"/>
      <c r="L58" s="956"/>
      <c r="O58" s="956"/>
      <c r="P58" s="956"/>
    </row>
    <row r="59" spans="1:17">
      <c r="A59" s="103"/>
      <c r="B59" s="103"/>
      <c r="C59" s="103"/>
      <c r="D59" s="103"/>
      <c r="E59" s="97"/>
      <c r="F59" s="980"/>
      <c r="G59" s="956"/>
      <c r="H59" s="956"/>
      <c r="I59" s="930"/>
      <c r="J59" s="956"/>
      <c r="K59" s="956"/>
      <c r="L59" s="956"/>
      <c r="O59" s="956"/>
      <c r="P59" s="956"/>
    </row>
    <row r="60" spans="1:17">
      <c r="A60" s="103"/>
      <c r="B60" s="103"/>
      <c r="C60" s="103"/>
      <c r="D60" s="103"/>
      <c r="E60" s="97"/>
      <c r="F60" s="980"/>
      <c r="G60" s="956"/>
      <c r="H60" s="956"/>
      <c r="I60" s="930"/>
      <c r="J60" s="956"/>
      <c r="K60" s="956"/>
      <c r="L60" s="956"/>
      <c r="O60" s="956"/>
      <c r="P60" s="956"/>
    </row>
    <row r="61" spans="1:17" s="103" customFormat="1">
      <c r="E61" s="97"/>
      <c r="F61" s="980"/>
      <c r="G61" s="956"/>
      <c r="H61" s="956"/>
      <c r="I61" s="930"/>
      <c r="J61" s="956"/>
      <c r="K61" s="956"/>
      <c r="L61" s="956"/>
      <c r="M61" s="956"/>
      <c r="N61" s="956"/>
      <c r="O61" s="956"/>
      <c r="P61" s="956"/>
      <c r="Q61" s="956"/>
    </row>
    <row r="62" spans="1:17" s="103" customFormat="1">
      <c r="E62" s="97"/>
      <c r="F62" s="980"/>
      <c r="G62" s="956"/>
      <c r="H62" s="956"/>
      <c r="I62" s="930"/>
      <c r="J62" s="956"/>
      <c r="K62" s="956"/>
      <c r="L62" s="956"/>
      <c r="M62" s="956"/>
      <c r="N62" s="956"/>
      <c r="O62" s="956"/>
      <c r="P62" s="956"/>
      <c r="Q62" s="956"/>
    </row>
    <row r="63" spans="1:17" s="103" customFormat="1">
      <c r="E63" s="97"/>
      <c r="F63" s="980"/>
      <c r="G63" s="956"/>
      <c r="H63" s="956"/>
      <c r="I63" s="930"/>
      <c r="J63" s="956"/>
      <c r="K63" s="956"/>
      <c r="L63" s="956"/>
      <c r="M63" s="956"/>
      <c r="N63" s="956"/>
      <c r="O63" s="956"/>
      <c r="P63" s="956"/>
      <c r="Q63" s="956"/>
    </row>
    <row r="64" spans="1:17" s="103" customFormat="1">
      <c r="E64" s="97"/>
      <c r="F64" s="980"/>
      <c r="G64" s="956"/>
      <c r="H64" s="956"/>
      <c r="I64" s="930"/>
      <c r="J64" s="956"/>
      <c r="K64" s="956"/>
      <c r="L64" s="956"/>
      <c r="M64" s="956"/>
      <c r="N64" s="956"/>
      <c r="O64" s="956"/>
      <c r="P64" s="956"/>
      <c r="Q64" s="956"/>
    </row>
    <row r="65" spans="5:17" s="103" customFormat="1">
      <c r="E65" s="97"/>
      <c r="F65" s="980"/>
      <c r="G65" s="956"/>
      <c r="H65" s="956"/>
      <c r="I65" s="930"/>
      <c r="J65" s="956"/>
      <c r="K65" s="956"/>
      <c r="L65" s="956"/>
      <c r="M65" s="956"/>
      <c r="N65" s="956"/>
      <c r="O65" s="956"/>
      <c r="P65" s="956"/>
      <c r="Q65" s="956"/>
    </row>
    <row r="66" spans="5:17" s="103" customFormat="1">
      <c r="E66" s="97"/>
      <c r="F66" s="980"/>
      <c r="G66" s="956"/>
      <c r="H66" s="956"/>
      <c r="I66" s="930"/>
      <c r="J66" s="956"/>
      <c r="K66" s="956"/>
      <c r="L66" s="956"/>
      <c r="M66" s="956"/>
    </row>
    <row r="67" spans="5:17" s="103" customFormat="1">
      <c r="E67" s="97"/>
      <c r="F67" s="980"/>
      <c r="G67" s="956"/>
      <c r="H67" s="956"/>
      <c r="I67" s="930"/>
      <c r="J67" s="956"/>
      <c r="K67" s="956"/>
      <c r="L67" s="956"/>
      <c r="M67" s="956"/>
    </row>
    <row r="68" spans="5:17" s="103" customFormat="1">
      <c r="E68" s="97"/>
      <c r="F68" s="980"/>
      <c r="G68" s="956"/>
      <c r="H68" s="956"/>
      <c r="I68" s="930"/>
      <c r="J68" s="956"/>
      <c r="K68" s="956"/>
      <c r="L68" s="956"/>
      <c r="M68" s="956"/>
    </row>
    <row r="69" spans="5:17" s="103" customFormat="1">
      <c r="E69" s="97"/>
      <c r="F69" s="980"/>
      <c r="G69" s="956"/>
      <c r="H69" s="956"/>
      <c r="I69" s="930"/>
      <c r="J69" s="956"/>
      <c r="K69" s="956"/>
      <c r="L69" s="956"/>
      <c r="M69" s="956"/>
    </row>
    <row r="70" spans="5:17" s="103" customFormat="1">
      <c r="E70" s="97"/>
      <c r="F70" s="980"/>
      <c r="G70" s="956"/>
      <c r="H70" s="956"/>
      <c r="I70" s="930"/>
      <c r="J70" s="956"/>
      <c r="K70" s="956"/>
      <c r="L70" s="956"/>
      <c r="M70" s="956"/>
    </row>
    <row r="71" spans="5:17" s="103" customFormat="1">
      <c r="E71" s="97"/>
      <c r="F71" s="980"/>
      <c r="G71" s="956"/>
      <c r="H71" s="956"/>
      <c r="I71" s="930"/>
      <c r="J71" s="956"/>
      <c r="K71" s="956"/>
      <c r="L71" s="956"/>
      <c r="M71" s="956"/>
    </row>
    <row r="72" spans="5:17" s="103" customFormat="1">
      <c r="E72" s="97"/>
      <c r="F72" s="980"/>
      <c r="G72" s="956"/>
      <c r="H72" s="956"/>
      <c r="I72" s="930"/>
      <c r="J72" s="956"/>
      <c r="K72" s="956"/>
      <c r="L72" s="956"/>
      <c r="M72" s="956"/>
    </row>
    <row r="73" spans="5:17" s="103" customFormat="1">
      <c r="E73" s="97"/>
      <c r="F73" s="980"/>
      <c r="G73" s="956"/>
      <c r="H73" s="956"/>
      <c r="I73" s="930"/>
      <c r="J73" s="956"/>
      <c r="K73" s="956"/>
      <c r="L73" s="956"/>
      <c r="M73" s="956"/>
    </row>
    <row r="74" spans="5:17" s="103" customFormat="1">
      <c r="E74" s="97"/>
      <c r="F74" s="980"/>
      <c r="G74" s="956"/>
      <c r="H74" s="956"/>
      <c r="I74" s="930"/>
      <c r="J74" s="956"/>
      <c r="K74" s="956"/>
      <c r="L74" s="956"/>
      <c r="M74" s="956"/>
    </row>
    <row r="75" spans="5:17" s="103" customFormat="1">
      <c r="E75" s="97"/>
      <c r="F75" s="980"/>
      <c r="G75" s="956"/>
      <c r="H75" s="956"/>
      <c r="I75" s="930"/>
      <c r="J75" s="956"/>
      <c r="K75" s="956"/>
      <c r="L75" s="956"/>
      <c r="M75" s="956"/>
    </row>
    <row r="76" spans="5:17" s="103" customFormat="1">
      <c r="E76" s="97"/>
      <c r="F76" s="980"/>
      <c r="G76" s="956"/>
      <c r="H76" s="956"/>
      <c r="I76" s="930"/>
      <c r="J76" s="956"/>
      <c r="K76" s="956"/>
      <c r="L76" s="956"/>
      <c r="M76" s="956"/>
    </row>
    <row r="77" spans="5:17" s="103" customFormat="1">
      <c r="E77" s="97"/>
      <c r="F77" s="980"/>
      <c r="G77" s="956"/>
      <c r="H77" s="956"/>
      <c r="I77" s="930"/>
      <c r="J77" s="956"/>
      <c r="K77" s="956"/>
      <c r="L77" s="956"/>
      <c r="M77" s="956"/>
    </row>
    <row r="78" spans="5:17" s="103" customFormat="1">
      <c r="E78" s="97"/>
      <c r="F78" s="980"/>
      <c r="G78" s="956"/>
      <c r="H78" s="956"/>
      <c r="I78" s="930"/>
      <c r="J78" s="956"/>
      <c r="K78" s="956"/>
      <c r="L78" s="956"/>
      <c r="M78" s="956"/>
    </row>
    <row r="79" spans="5:17" s="103" customFormat="1">
      <c r="E79" s="97"/>
      <c r="F79" s="980"/>
      <c r="G79" s="956"/>
      <c r="H79" s="956"/>
      <c r="I79" s="930"/>
      <c r="J79" s="956"/>
      <c r="K79" s="956"/>
      <c r="L79" s="956"/>
      <c r="M79" s="956"/>
    </row>
    <row r="80" spans="5:17" s="103" customFormat="1">
      <c r="E80" s="97"/>
      <c r="F80" s="980"/>
      <c r="G80" s="956"/>
      <c r="H80" s="956"/>
      <c r="I80" s="930"/>
      <c r="J80" s="956"/>
      <c r="K80" s="956"/>
      <c r="L80" s="956"/>
      <c r="M80" s="956"/>
    </row>
    <row r="81" spans="5:12" s="103" customFormat="1">
      <c r="E81" s="97"/>
      <c r="F81" s="980"/>
      <c r="G81" s="956"/>
      <c r="H81" s="956"/>
      <c r="I81" s="930"/>
      <c r="J81" s="956"/>
      <c r="K81" s="956"/>
      <c r="L81" s="956"/>
    </row>
    <row r="82" spans="5:12" s="103" customFormat="1">
      <c r="E82" s="97"/>
      <c r="F82" s="980"/>
      <c r="G82" s="956"/>
      <c r="H82" s="956"/>
      <c r="I82" s="930"/>
      <c r="J82" s="956"/>
      <c r="K82" s="956"/>
      <c r="L82" s="956"/>
    </row>
    <row r="83" spans="5:12" s="103" customFormat="1">
      <c r="E83" s="97"/>
      <c r="F83" s="980"/>
      <c r="G83" s="956"/>
      <c r="H83" s="956"/>
      <c r="I83" s="930"/>
      <c r="J83" s="956"/>
      <c r="K83" s="956"/>
      <c r="L83" s="956"/>
    </row>
    <row r="84" spans="5:12" s="103" customFormat="1">
      <c r="E84" s="97"/>
      <c r="F84" s="980"/>
      <c r="G84" s="956"/>
      <c r="H84" s="956"/>
      <c r="I84" s="930"/>
      <c r="J84" s="956"/>
      <c r="K84" s="956"/>
      <c r="L84" s="956"/>
    </row>
    <row r="85" spans="5:12" s="103" customFormat="1">
      <c r="E85" s="97"/>
      <c r="F85" s="980"/>
      <c r="G85" s="956"/>
      <c r="H85" s="956"/>
      <c r="I85" s="930"/>
      <c r="J85" s="956"/>
      <c r="K85" s="956"/>
      <c r="L85" s="956"/>
    </row>
    <row r="86" spans="5:12" s="103" customFormat="1">
      <c r="E86" s="97"/>
      <c r="F86" s="980"/>
      <c r="G86" s="956"/>
      <c r="H86" s="956"/>
      <c r="I86" s="930"/>
      <c r="J86" s="956"/>
      <c r="K86" s="956"/>
      <c r="L86" s="956"/>
    </row>
    <row r="87" spans="5:12" s="103" customFormat="1">
      <c r="E87" s="97"/>
      <c r="F87" s="980"/>
      <c r="G87" s="956"/>
      <c r="H87" s="956"/>
      <c r="I87" s="930"/>
      <c r="J87" s="956"/>
      <c r="K87" s="956"/>
      <c r="L87" s="956"/>
    </row>
    <row r="88" spans="5:12" s="103" customFormat="1">
      <c r="E88" s="97"/>
      <c r="F88" s="980"/>
      <c r="G88" s="956"/>
      <c r="H88" s="956"/>
      <c r="I88" s="930"/>
      <c r="J88" s="956"/>
      <c r="K88" s="956"/>
      <c r="L88" s="956"/>
    </row>
    <row r="89" spans="5:12" s="103" customFormat="1">
      <c r="E89" s="97"/>
      <c r="F89" s="980"/>
      <c r="G89" s="956"/>
      <c r="H89" s="956"/>
      <c r="I89" s="930"/>
      <c r="J89" s="956"/>
      <c r="K89" s="956"/>
      <c r="L89" s="956"/>
    </row>
    <row r="90" spans="5:12" s="103" customFormat="1">
      <c r="E90" s="97"/>
      <c r="F90" s="980"/>
      <c r="G90" s="956"/>
      <c r="H90" s="956"/>
      <c r="I90" s="930"/>
      <c r="J90" s="956"/>
      <c r="K90" s="956"/>
      <c r="L90" s="956"/>
    </row>
    <row r="91" spans="5:12" s="103" customFormat="1">
      <c r="E91" s="97"/>
      <c r="F91" s="980"/>
      <c r="G91" s="956"/>
      <c r="H91" s="956"/>
      <c r="I91" s="930"/>
      <c r="J91" s="956"/>
      <c r="K91" s="956"/>
      <c r="L91" s="956"/>
    </row>
    <row r="92" spans="5:12" s="103" customFormat="1">
      <c r="E92" s="97"/>
      <c r="F92" s="980"/>
      <c r="G92" s="956"/>
      <c r="H92" s="956"/>
      <c r="I92" s="930"/>
      <c r="J92" s="956"/>
      <c r="K92" s="956"/>
      <c r="L92" s="956"/>
    </row>
    <row r="93" spans="5:12" s="103" customFormat="1">
      <c r="E93" s="97"/>
      <c r="F93" s="980"/>
      <c r="G93" s="956"/>
      <c r="H93" s="956"/>
      <c r="I93" s="930"/>
      <c r="J93" s="956"/>
      <c r="K93" s="956"/>
      <c r="L93" s="956"/>
    </row>
    <row r="94" spans="5:12" s="103" customFormat="1">
      <c r="E94" s="97"/>
      <c r="F94" s="980"/>
      <c r="G94" s="956"/>
      <c r="H94" s="956"/>
      <c r="I94" s="930"/>
      <c r="J94" s="956"/>
      <c r="K94" s="956"/>
      <c r="L94" s="956"/>
    </row>
    <row r="95" spans="5:12" s="103" customFormat="1">
      <c r="E95" s="97"/>
      <c r="F95" s="980"/>
      <c r="G95" s="956"/>
      <c r="H95" s="956"/>
      <c r="I95" s="930"/>
      <c r="J95" s="956"/>
      <c r="K95" s="956"/>
      <c r="L95" s="956"/>
    </row>
    <row r="96" spans="5:12" s="103" customFormat="1">
      <c r="E96" s="97"/>
      <c r="F96" s="980"/>
      <c r="G96" s="956"/>
      <c r="H96" s="956"/>
      <c r="I96" s="930"/>
      <c r="J96" s="956"/>
      <c r="K96" s="956"/>
      <c r="L96" s="956"/>
    </row>
    <row r="97" spans="5:12" s="103" customFormat="1">
      <c r="E97" s="97"/>
      <c r="F97" s="980"/>
      <c r="G97" s="956"/>
      <c r="H97" s="956"/>
      <c r="I97" s="930"/>
      <c r="J97" s="956"/>
      <c r="K97" s="956"/>
      <c r="L97" s="956"/>
    </row>
    <row r="98" spans="5:12" s="103" customFormat="1">
      <c r="E98" s="97"/>
      <c r="F98" s="980"/>
      <c r="G98" s="956"/>
      <c r="H98" s="956"/>
      <c r="I98" s="930"/>
      <c r="J98" s="956"/>
      <c r="K98" s="956"/>
      <c r="L98" s="956"/>
    </row>
    <row r="99" spans="5:12" s="103" customFormat="1">
      <c r="E99" s="97"/>
      <c r="F99" s="980"/>
      <c r="G99" s="956"/>
      <c r="H99" s="956"/>
      <c r="I99" s="930"/>
      <c r="J99" s="956"/>
      <c r="K99" s="956"/>
      <c r="L99" s="956"/>
    </row>
    <row r="100" spans="5:12" s="103" customFormat="1">
      <c r="E100" s="97"/>
      <c r="F100" s="980"/>
      <c r="G100" s="956"/>
      <c r="H100" s="956"/>
      <c r="I100" s="930"/>
      <c r="J100" s="956"/>
      <c r="K100" s="956"/>
      <c r="L100" s="956"/>
    </row>
    <row r="101" spans="5:12" s="103" customFormat="1">
      <c r="E101" s="97"/>
      <c r="F101" s="980"/>
      <c r="G101" s="956"/>
      <c r="H101" s="956"/>
      <c r="I101" s="930"/>
      <c r="J101" s="956"/>
      <c r="K101" s="956"/>
      <c r="L101" s="956"/>
    </row>
    <row r="102" spans="5:12" s="103" customFormat="1">
      <c r="E102" s="97"/>
      <c r="F102" s="980"/>
      <c r="G102" s="956"/>
      <c r="H102" s="956"/>
      <c r="I102" s="930"/>
      <c r="J102" s="956"/>
      <c r="K102" s="956"/>
      <c r="L102" s="956"/>
    </row>
    <row r="103" spans="5:12" s="103" customFormat="1">
      <c r="E103" s="97"/>
      <c r="F103" s="980"/>
      <c r="G103" s="956"/>
      <c r="H103" s="956"/>
      <c r="I103" s="930"/>
      <c r="J103" s="956"/>
      <c r="K103" s="956"/>
      <c r="L103" s="956"/>
    </row>
    <row r="104" spans="5:12" s="103" customFormat="1">
      <c r="E104" s="97"/>
      <c r="F104" s="980"/>
      <c r="G104" s="956"/>
      <c r="H104" s="956"/>
      <c r="I104" s="930"/>
      <c r="J104" s="956"/>
      <c r="K104" s="956"/>
      <c r="L104" s="956"/>
    </row>
    <row r="105" spans="5:12" s="103" customFormat="1">
      <c r="E105" s="97"/>
      <c r="F105" s="980"/>
      <c r="G105" s="956"/>
      <c r="H105" s="956"/>
      <c r="I105" s="930"/>
      <c r="J105" s="956"/>
      <c r="K105" s="956"/>
      <c r="L105" s="956"/>
    </row>
    <row r="106" spans="5:12" s="103" customFormat="1">
      <c r="E106" s="97"/>
      <c r="F106" s="980"/>
      <c r="G106" s="956"/>
      <c r="H106" s="956"/>
      <c r="I106" s="930"/>
      <c r="J106" s="956"/>
      <c r="K106" s="956"/>
      <c r="L106" s="956"/>
    </row>
    <row r="107" spans="5:12" s="103" customFormat="1">
      <c r="E107" s="97"/>
      <c r="F107" s="980"/>
      <c r="G107" s="956"/>
      <c r="H107" s="956"/>
      <c r="I107" s="930"/>
      <c r="J107" s="956"/>
      <c r="K107" s="956"/>
      <c r="L107" s="956"/>
    </row>
    <row r="108" spans="5:12" s="103" customFormat="1">
      <c r="E108" s="97"/>
      <c r="F108" s="980"/>
      <c r="G108" s="956"/>
      <c r="H108" s="956"/>
      <c r="I108" s="930"/>
      <c r="J108" s="956"/>
      <c r="K108" s="956"/>
      <c r="L108" s="956"/>
    </row>
    <row r="109" spans="5:12" s="103" customFormat="1">
      <c r="E109" s="97"/>
      <c r="F109" s="980"/>
      <c r="G109" s="956"/>
      <c r="H109" s="956"/>
      <c r="I109" s="930"/>
      <c r="J109" s="956"/>
      <c r="K109" s="956"/>
      <c r="L109" s="956"/>
    </row>
    <row r="110" spans="5:12" s="103" customFormat="1">
      <c r="E110" s="97"/>
      <c r="F110" s="980"/>
      <c r="G110" s="956"/>
      <c r="H110" s="956"/>
      <c r="I110" s="930"/>
      <c r="J110" s="956"/>
      <c r="K110" s="956"/>
      <c r="L110" s="956"/>
    </row>
    <row r="111" spans="5:12" s="103" customFormat="1">
      <c r="E111" s="97"/>
      <c r="F111" s="980"/>
      <c r="G111" s="956"/>
      <c r="H111" s="956"/>
      <c r="I111" s="930"/>
      <c r="J111" s="956"/>
      <c r="K111" s="956"/>
      <c r="L111" s="956"/>
    </row>
    <row r="112" spans="5:12" s="103" customFormat="1">
      <c r="E112" s="97"/>
      <c r="F112" s="980"/>
      <c r="G112" s="956"/>
      <c r="H112" s="956"/>
      <c r="I112" s="930"/>
      <c r="J112" s="956"/>
      <c r="K112" s="956"/>
      <c r="L112" s="956"/>
    </row>
    <row r="113" spans="1:17" s="103" customFormat="1">
      <c r="E113" s="97"/>
      <c r="F113" s="980"/>
      <c r="G113" s="956"/>
      <c r="H113" s="956"/>
      <c r="I113" s="930"/>
      <c r="J113" s="956"/>
      <c r="K113" s="956"/>
      <c r="L113" s="956"/>
    </row>
    <row r="114" spans="1:17" s="103" customFormat="1">
      <c r="E114" s="97"/>
      <c r="F114" s="980"/>
      <c r="G114" s="956"/>
      <c r="H114" s="956"/>
      <c r="I114" s="930"/>
      <c r="J114" s="956"/>
      <c r="K114" s="956"/>
      <c r="L114" s="956"/>
    </row>
    <row r="115" spans="1:17" s="103" customFormat="1">
      <c r="E115" s="97"/>
      <c r="F115" s="980"/>
      <c r="G115" s="956"/>
      <c r="H115" s="956"/>
      <c r="I115" s="930"/>
      <c r="J115" s="956"/>
      <c r="K115" s="956"/>
      <c r="L115" s="956"/>
    </row>
    <row r="116" spans="1:17" s="103" customFormat="1">
      <c r="E116" s="97"/>
      <c r="F116" s="980"/>
      <c r="G116" s="956"/>
      <c r="H116" s="956"/>
      <c r="I116" s="930"/>
      <c r="J116" s="956"/>
      <c r="K116" s="956"/>
      <c r="L116" s="956"/>
    </row>
    <row r="117" spans="1:17" s="103" customFormat="1">
      <c r="E117" s="97"/>
      <c r="F117" s="980"/>
      <c r="G117" s="956"/>
      <c r="H117" s="956"/>
      <c r="I117" s="930"/>
      <c r="J117" s="956"/>
      <c r="K117" s="956"/>
      <c r="L117" s="956"/>
    </row>
    <row r="118" spans="1:17">
      <c r="A118" s="103"/>
      <c r="B118" s="103"/>
      <c r="C118" s="103"/>
      <c r="D118" s="103"/>
      <c r="E118" s="97"/>
      <c r="F118" s="980"/>
      <c r="G118" s="956"/>
      <c r="H118" s="956"/>
      <c r="I118" s="930"/>
      <c r="J118" s="956"/>
      <c r="K118" s="956"/>
      <c r="L118" s="956"/>
      <c r="M118" s="103"/>
      <c r="N118" s="103"/>
      <c r="O118" s="103"/>
      <c r="P118" s="103"/>
      <c r="Q118" s="103"/>
    </row>
    <row r="119" spans="1:17">
      <c r="A119" s="103"/>
      <c r="B119" s="103"/>
      <c r="C119" s="103"/>
      <c r="D119" s="103"/>
      <c r="E119" s="97"/>
      <c r="F119" s="980"/>
      <c r="G119" s="956"/>
      <c r="H119" s="956"/>
      <c r="I119" s="930"/>
      <c r="J119" s="956"/>
      <c r="K119" s="956"/>
      <c r="L119" s="956"/>
      <c r="M119" s="103"/>
      <c r="N119" s="103"/>
      <c r="O119" s="103"/>
      <c r="P119" s="103"/>
      <c r="Q119" s="103"/>
    </row>
    <row r="120" spans="1:17">
      <c r="A120" s="103"/>
      <c r="B120" s="103"/>
      <c r="C120" s="103"/>
      <c r="D120" s="103"/>
      <c r="E120" s="97"/>
      <c r="F120" s="980"/>
      <c r="G120" s="956"/>
      <c r="H120" s="956"/>
      <c r="I120" s="930"/>
      <c r="J120" s="956"/>
      <c r="K120" s="956"/>
      <c r="L120" s="956"/>
      <c r="M120" s="103"/>
      <c r="N120" s="103"/>
      <c r="O120" s="103"/>
      <c r="P120" s="103"/>
      <c r="Q120" s="103"/>
    </row>
    <row r="121" spans="1:17">
      <c r="A121" s="103"/>
      <c r="B121" s="103"/>
      <c r="C121" s="103"/>
      <c r="D121" s="103"/>
      <c r="E121" s="97"/>
      <c r="F121" s="980"/>
      <c r="G121" s="956"/>
      <c r="H121" s="956"/>
      <c r="I121" s="930"/>
      <c r="J121" s="956"/>
      <c r="K121" s="956"/>
      <c r="L121" s="956"/>
      <c r="M121" s="103"/>
      <c r="N121" s="103"/>
      <c r="O121" s="103"/>
      <c r="P121" s="103"/>
      <c r="Q121" s="103"/>
    </row>
    <row r="122" spans="1:17">
      <c r="A122" s="103"/>
      <c r="B122" s="103"/>
      <c r="C122" s="103"/>
      <c r="D122" s="103"/>
      <c r="E122" s="97"/>
      <c r="F122" s="980"/>
      <c r="G122" s="956"/>
      <c r="H122" s="956"/>
      <c r="I122" s="930"/>
      <c r="J122" s="956"/>
      <c r="K122" s="956"/>
      <c r="L122" s="956"/>
      <c r="M122" s="103"/>
      <c r="N122" s="103"/>
      <c r="O122" s="103"/>
      <c r="P122" s="103"/>
      <c r="Q122" s="103"/>
    </row>
    <row r="123" spans="1:17">
      <c r="A123" s="103"/>
      <c r="B123" s="103"/>
      <c r="C123" s="103"/>
      <c r="D123" s="103"/>
      <c r="E123" s="97"/>
      <c r="F123" s="980"/>
      <c r="G123" s="956"/>
      <c r="H123" s="956"/>
      <c r="I123" s="930"/>
      <c r="J123" s="956"/>
      <c r="K123" s="956"/>
      <c r="L123" s="956"/>
      <c r="M123" s="103"/>
    </row>
    <row r="124" spans="1:17">
      <c r="A124" s="103"/>
      <c r="B124" s="103"/>
      <c r="C124" s="103"/>
      <c r="D124" s="103"/>
      <c r="E124" s="97"/>
      <c r="F124" s="980"/>
      <c r="G124" s="956"/>
      <c r="H124" s="956"/>
      <c r="I124" s="930"/>
      <c r="J124" s="956"/>
      <c r="K124" s="956"/>
      <c r="L124" s="956"/>
      <c r="M124" s="103"/>
    </row>
    <row r="125" spans="1:17">
      <c r="A125" s="103"/>
      <c r="B125" s="103"/>
      <c r="C125" s="103"/>
      <c r="D125" s="103"/>
      <c r="E125" s="97"/>
      <c r="F125" s="980"/>
      <c r="G125" s="956"/>
      <c r="H125" s="956"/>
      <c r="I125" s="930"/>
      <c r="J125" s="956"/>
      <c r="K125" s="956"/>
      <c r="L125" s="956"/>
      <c r="M125" s="103"/>
    </row>
    <row r="126" spans="1:17">
      <c r="A126" s="103"/>
      <c r="B126" s="103"/>
      <c r="C126" s="103"/>
      <c r="D126" s="103"/>
      <c r="E126" s="97"/>
      <c r="F126" s="980"/>
      <c r="G126" s="956"/>
      <c r="H126" s="956"/>
      <c r="I126" s="930"/>
      <c r="J126" s="956"/>
      <c r="K126" s="956"/>
      <c r="L126" s="956"/>
      <c r="M126" s="103"/>
    </row>
    <row r="127" spans="1:17">
      <c r="J127" s="956"/>
      <c r="K127" s="956"/>
      <c r="L127" s="956"/>
      <c r="M127" s="103"/>
    </row>
    <row r="128" spans="1:17">
      <c r="J128" s="956"/>
      <c r="K128" s="956"/>
      <c r="L128" s="956"/>
      <c r="M128" s="103"/>
    </row>
    <row r="129" spans="10:13">
      <c r="J129" s="956"/>
      <c r="K129" s="956"/>
      <c r="L129" s="956"/>
      <c r="M129" s="103"/>
    </row>
    <row r="130" spans="10:13">
      <c r="J130" s="956"/>
      <c r="K130" s="956"/>
      <c r="L130" s="956"/>
      <c r="M130" s="103"/>
    </row>
    <row r="131" spans="10:13">
      <c r="J131" s="956"/>
      <c r="K131" s="956"/>
      <c r="L131" s="956"/>
      <c r="M131" s="103"/>
    </row>
    <row r="132" spans="10:13">
      <c r="J132" s="956"/>
      <c r="K132" s="956"/>
      <c r="L132" s="956"/>
      <c r="M132" s="103"/>
    </row>
    <row r="133" spans="10:13">
      <c r="K133" s="956"/>
      <c r="L133" s="956"/>
      <c r="M133" s="103"/>
    </row>
    <row r="134" spans="10:13">
      <c r="K134" s="956"/>
      <c r="L134" s="956"/>
      <c r="M134" s="103"/>
    </row>
    <row r="135" spans="10:13">
      <c r="K135" s="956"/>
      <c r="L135" s="956"/>
      <c r="M135" s="103"/>
    </row>
    <row r="136" spans="10:13">
      <c r="L136" s="956"/>
      <c r="M136" s="103"/>
    </row>
    <row r="137" spans="10:13">
      <c r="L137" s="956"/>
      <c r="M137" s="103"/>
    </row>
    <row r="138" spans="10:13">
      <c r="L138" s="956"/>
    </row>
    <row r="139" spans="10:13">
      <c r="L139" s="956"/>
    </row>
    <row r="140" spans="10:13">
      <c r="L140" s="956"/>
    </row>
  </sheetData>
  <mergeCells count="1">
    <mergeCell ref="L7:M7"/>
  </mergeCells>
  <dataValidations count="1">
    <dataValidation type="list" allowBlank="1" showInputMessage="1" showErrorMessage="1" sqref="B5" xr:uid="{34E3801B-3784-49B2-9C26-3744F9E3864B}">
      <formula1>$AB$5:$AB$8</formula1>
    </dataValidation>
  </dataValidation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235CC-8EF9-486D-AD57-ED436C4D6668}">
  <dimension ref="A1:Q144"/>
  <sheetViews>
    <sheetView workbookViewId="0">
      <selection activeCell="M15" sqref="M15"/>
    </sheetView>
  </sheetViews>
  <sheetFormatPr defaultColWidth="7.88671875" defaultRowHeight="10.199999999999999"/>
  <cols>
    <col min="1" max="1" width="15.6640625" style="956" bestFit="1" customWidth="1"/>
    <col min="2" max="2" width="9.5546875" style="956" bestFit="1" customWidth="1"/>
    <col min="3" max="3" width="5.109375" style="982" customWidth="1"/>
    <col min="4" max="6" width="7.6640625" style="982" customWidth="1"/>
    <col min="7" max="7" width="6.33203125" style="103" customWidth="1"/>
    <col min="8" max="8" width="6.88671875" style="108" customWidth="1"/>
    <col min="9" max="9" width="9.6640625" style="103" customWidth="1"/>
    <col min="10" max="10" width="8.6640625" style="103" bestFit="1" customWidth="1"/>
    <col min="11" max="11" width="12.5546875" style="97" customWidth="1"/>
    <col min="12" max="12" width="17.33203125" style="980" bestFit="1" customWidth="1"/>
    <col min="13" max="13" width="12.88671875" style="956" customWidth="1"/>
    <col min="14" max="14" width="11.33203125" style="956" customWidth="1"/>
    <col min="15" max="15" width="14.5546875" style="930" customWidth="1"/>
    <col min="16" max="16" width="2.44140625" style="930" customWidth="1"/>
    <col min="17" max="17" width="14" style="956" bestFit="1" customWidth="1"/>
    <col min="18" max="18" width="5.44140625" style="956" customWidth="1"/>
    <col min="19" max="27" width="5.33203125" style="956" customWidth="1"/>
    <col min="28" max="28" width="17" style="956" customWidth="1"/>
    <col min="29" max="16384" width="7.88671875" style="956"/>
  </cols>
  <sheetData>
    <row r="1" spans="1:15" s="28" customFormat="1" ht="13.2">
      <c r="A1" s="907" t="s">
        <v>135</v>
      </c>
      <c r="B1" s="172" t="s">
        <v>136</v>
      </c>
      <c r="C1" s="173"/>
      <c r="D1" s="172"/>
      <c r="E1" s="174"/>
      <c r="F1" s="174"/>
      <c r="G1" s="175"/>
      <c r="H1" s="176" t="s">
        <v>137</v>
      </c>
      <c r="I1" s="177">
        <f>F29</f>
        <v>168</v>
      </c>
      <c r="J1" s="178"/>
      <c r="K1" s="172"/>
      <c r="L1" s="172"/>
      <c r="M1" s="35"/>
      <c r="N1" s="29"/>
    </row>
    <row r="2" spans="1:15" s="28" customFormat="1" ht="13.2">
      <c r="A2" s="908" t="s">
        <v>139</v>
      </c>
      <c r="B2" s="180" t="s">
        <v>11</v>
      </c>
      <c r="C2" s="181"/>
      <c r="D2" s="180"/>
      <c r="E2" s="182"/>
      <c r="F2" s="182"/>
      <c r="G2" s="183"/>
      <c r="H2" s="184" t="s">
        <v>140</v>
      </c>
      <c r="I2" s="185">
        <v>168</v>
      </c>
      <c r="J2" s="186"/>
      <c r="K2" s="180"/>
      <c r="L2" s="180"/>
      <c r="M2" s="187"/>
      <c r="N2" s="31"/>
    </row>
    <row r="3" spans="1:15" s="913" customFormat="1" ht="11.25" customHeight="1">
      <c r="A3" s="909" t="s">
        <v>141</v>
      </c>
      <c r="B3" s="262">
        <v>44430</v>
      </c>
      <c r="C3" s="181"/>
      <c r="D3" s="182"/>
      <c r="E3" s="182"/>
      <c r="F3" s="182"/>
      <c r="G3" s="183"/>
      <c r="H3" s="910" t="s">
        <v>142</v>
      </c>
      <c r="I3" s="191">
        <f>M28/100</f>
        <v>1.08</v>
      </c>
      <c r="J3" s="186"/>
      <c r="K3" s="180"/>
      <c r="L3" s="180"/>
      <c r="M3" s="911"/>
      <c r="N3" s="912"/>
    </row>
    <row r="4" spans="1:15" s="28" customFormat="1" ht="13.2">
      <c r="A4" s="909" t="s">
        <v>143</v>
      </c>
      <c r="B4" s="180" t="s">
        <v>144</v>
      </c>
      <c r="C4" s="181"/>
      <c r="D4" s="182"/>
      <c r="E4" s="182"/>
      <c r="F4" s="182"/>
      <c r="G4" s="183"/>
      <c r="H4" s="910" t="s">
        <v>145</v>
      </c>
      <c r="I4" s="191">
        <f>J29</f>
        <v>0.51999463231347298</v>
      </c>
      <c r="J4" s="186"/>
      <c r="K4" s="180"/>
      <c r="L4" s="180"/>
      <c r="M4" s="187"/>
      <c r="N4" s="29"/>
    </row>
    <row r="5" spans="1:15" s="916" customFormat="1" ht="13.2">
      <c r="A5" s="908" t="s">
        <v>146</v>
      </c>
      <c r="B5" s="192" t="s">
        <v>147</v>
      </c>
      <c r="C5" s="181"/>
      <c r="D5" s="182"/>
      <c r="E5" s="182"/>
      <c r="F5" s="182"/>
      <c r="G5" s="183"/>
      <c r="H5" s="910"/>
      <c r="I5" s="377"/>
      <c r="J5" s="186"/>
      <c r="K5" s="180"/>
      <c r="L5" s="180"/>
      <c r="M5" s="914"/>
      <c r="N5" s="915"/>
    </row>
    <row r="6" spans="1:15" s="915" customFormat="1" ht="13.8" thickBot="1">
      <c r="A6" s="194"/>
      <c r="B6" s="195"/>
      <c r="C6" s="196"/>
      <c r="D6" s="197"/>
      <c r="E6" s="197"/>
      <c r="F6" s="197"/>
      <c r="G6" s="198"/>
      <c r="H6" s="199"/>
      <c r="I6" s="200"/>
      <c r="J6" s="198"/>
      <c r="K6" s="201"/>
      <c r="L6" s="195"/>
      <c r="M6" s="917"/>
    </row>
    <row r="7" spans="1:15" s="916" customFormat="1" ht="13.2" customHeight="1">
      <c r="A7" s="918" t="s">
        <v>148</v>
      </c>
      <c r="B7" s="19"/>
      <c r="C7" s="20"/>
      <c r="D7" s="203"/>
      <c r="E7" s="204" t="s">
        <v>149</v>
      </c>
      <c r="F7" s="19"/>
      <c r="G7" s="36" t="s">
        <v>150</v>
      </c>
      <c r="H7" s="37"/>
      <c r="I7" s="38" t="s">
        <v>151</v>
      </c>
      <c r="J7" s="38"/>
      <c r="K7" s="39"/>
      <c r="L7" s="1061" t="s">
        <v>152</v>
      </c>
      <c r="M7" s="1062"/>
      <c r="N7" s="915"/>
      <c r="O7" s="915"/>
    </row>
    <row r="8" spans="1:15" s="926" customFormat="1" ht="11.25" customHeight="1">
      <c r="A8" s="919"/>
      <c r="B8" s="920"/>
      <c r="C8" s="921"/>
      <c r="D8" s="922"/>
      <c r="E8" s="923"/>
      <c r="F8" s="922"/>
      <c r="G8" s="43"/>
      <c r="H8" s="44"/>
      <c r="I8" s="45"/>
      <c r="J8" s="45"/>
      <c r="K8" s="924"/>
      <c r="L8" s="914"/>
      <c r="M8" s="914"/>
      <c r="N8" s="925"/>
    </row>
    <row r="9" spans="1:15" s="927" customFormat="1">
      <c r="C9" s="928"/>
      <c r="D9" s="929"/>
      <c r="E9" s="923" t="s">
        <v>153</v>
      </c>
      <c r="F9" s="922"/>
      <c r="G9" s="43"/>
      <c r="H9" s="44"/>
      <c r="I9" s="930"/>
      <c r="J9" s="930"/>
      <c r="K9" s="924"/>
      <c r="L9" s="931"/>
      <c r="M9" s="932"/>
      <c r="N9" s="933"/>
      <c r="O9" s="934"/>
    </row>
    <row r="10" spans="1:15" s="927" customFormat="1">
      <c r="A10" s="935" t="s">
        <v>154</v>
      </c>
      <c r="B10" s="936" t="s">
        <v>155</v>
      </c>
      <c r="C10" s="57" t="s">
        <v>156</v>
      </c>
      <c r="D10" s="58" t="s">
        <v>157</v>
      </c>
      <c r="E10" s="52" t="s">
        <v>158</v>
      </c>
      <c r="F10" s="58" t="s">
        <v>159</v>
      </c>
      <c r="G10" s="43" t="s">
        <v>160</v>
      </c>
      <c r="H10" s="44" t="s">
        <v>161</v>
      </c>
      <c r="I10" s="45" t="s">
        <v>161</v>
      </c>
      <c r="J10" s="45" t="s">
        <v>160</v>
      </c>
      <c r="K10" s="937" t="s">
        <v>162</v>
      </c>
      <c r="L10" s="931" t="s">
        <v>163</v>
      </c>
      <c r="M10" s="931" t="s">
        <v>164</v>
      </c>
      <c r="N10" s="938"/>
    </row>
    <row r="11" spans="1:15" s="927" customFormat="1" ht="12" thickBot="1">
      <c r="A11" s="939" t="s">
        <v>165</v>
      </c>
      <c r="B11" s="940" t="s">
        <v>165</v>
      </c>
      <c r="C11" s="61" t="s">
        <v>166</v>
      </c>
      <c r="D11" s="62" t="s">
        <v>167</v>
      </c>
      <c r="E11" s="66" t="s">
        <v>166</v>
      </c>
      <c r="F11" s="62" t="s">
        <v>166</v>
      </c>
      <c r="G11" s="63" t="s">
        <v>168</v>
      </c>
      <c r="H11" s="64" t="s">
        <v>169</v>
      </c>
      <c r="I11" s="65" t="s">
        <v>169</v>
      </c>
      <c r="J11" s="65" t="s">
        <v>168</v>
      </c>
      <c r="K11" s="941"/>
      <c r="L11" s="1007"/>
      <c r="M11" s="942" t="s">
        <v>166</v>
      </c>
      <c r="N11" s="938"/>
    </row>
    <row r="12" spans="1:15" s="927" customFormat="1">
      <c r="A12" s="211"/>
      <c r="B12" s="86"/>
      <c r="C12" s="212">
        <v>0</v>
      </c>
      <c r="D12" s="213"/>
      <c r="E12" s="214"/>
      <c r="F12" s="215"/>
      <c r="G12" s="23"/>
      <c r="H12" s="70"/>
      <c r="I12" s="216"/>
      <c r="J12" s="217"/>
      <c r="K12" s="218"/>
      <c r="L12" s="1008" t="s">
        <v>237</v>
      </c>
      <c r="M12" s="1009">
        <v>60</v>
      </c>
      <c r="N12" s="943"/>
    </row>
    <row r="13" spans="1:15" s="927" customFormat="1">
      <c r="A13" s="211">
        <v>385</v>
      </c>
      <c r="B13" s="86">
        <v>0</v>
      </c>
      <c r="C13" s="212">
        <v>10</v>
      </c>
      <c r="D13" s="213">
        <v>966</v>
      </c>
      <c r="E13" s="944">
        <f>C12</f>
        <v>0</v>
      </c>
      <c r="F13" s="945">
        <f>(C13+C14-10)/2</f>
        <v>10</v>
      </c>
      <c r="G13" s="16">
        <f t="shared" ref="G13:G29" si="0">(A13-B13)/966</f>
        <v>0.39855072463768115</v>
      </c>
      <c r="H13" s="946">
        <f>(G13*(F13-E13))/100</f>
        <v>3.9855072463768113E-2</v>
      </c>
      <c r="I13" s="947">
        <f>SUM(H$13:H13)</f>
        <v>3.9855072463768113E-2</v>
      </c>
      <c r="J13" s="948">
        <f t="shared" ref="J13:J18" si="1">I13/F13*100</f>
        <v>0.39855072463768115</v>
      </c>
      <c r="K13" s="218"/>
      <c r="L13" s="950" t="s">
        <v>238</v>
      </c>
      <c r="M13" s="949">
        <v>68</v>
      </c>
      <c r="N13" s="938"/>
    </row>
    <row r="14" spans="1:15" s="927" customFormat="1">
      <c r="A14" s="211">
        <v>480</v>
      </c>
      <c r="B14" s="86">
        <v>0</v>
      </c>
      <c r="C14" s="212">
        <v>20</v>
      </c>
      <c r="D14" s="213">
        <v>966</v>
      </c>
      <c r="E14" s="944">
        <f>(C13+C14-10)/2</f>
        <v>10</v>
      </c>
      <c r="F14" s="945">
        <f t="shared" ref="F14:F25" si="2">(C14+C15-10)/2</f>
        <v>20</v>
      </c>
      <c r="G14" s="16">
        <f t="shared" si="0"/>
        <v>0.49689440993788819</v>
      </c>
      <c r="H14" s="946">
        <f t="shared" ref="H14:H29" si="3">(G14*(F14-E14))/100</f>
        <v>4.9689440993788817E-2</v>
      </c>
      <c r="I14" s="947">
        <f>SUM(H$13:H14)</f>
        <v>8.9544513457556929E-2</v>
      </c>
      <c r="J14" s="948">
        <f t="shared" si="1"/>
        <v>0.4477225672877847</v>
      </c>
      <c r="K14" s="218"/>
      <c r="L14" s="950" t="s">
        <v>239</v>
      </c>
      <c r="M14" s="949">
        <v>108</v>
      </c>
      <c r="N14" s="938"/>
    </row>
    <row r="15" spans="1:15" s="927" customFormat="1">
      <c r="A15" s="211">
        <v>480</v>
      </c>
      <c r="B15" s="86">
        <v>0</v>
      </c>
      <c r="C15" s="212">
        <v>30</v>
      </c>
      <c r="D15" s="213">
        <v>966</v>
      </c>
      <c r="E15" s="944">
        <f>(C14+C15-10)/2</f>
        <v>20</v>
      </c>
      <c r="F15" s="945">
        <f t="shared" si="2"/>
        <v>30</v>
      </c>
      <c r="G15" s="16">
        <f t="shared" si="0"/>
        <v>0.49689440993788819</v>
      </c>
      <c r="H15" s="946">
        <f t="shared" si="3"/>
        <v>4.9689440993788817E-2</v>
      </c>
      <c r="I15" s="947">
        <f>SUM(H$13:H15)</f>
        <v>0.13923395445134573</v>
      </c>
      <c r="J15" s="948">
        <f t="shared" si="1"/>
        <v>0.46411318150448577</v>
      </c>
      <c r="K15" s="218"/>
      <c r="L15" s="950"/>
      <c r="M15" s="951"/>
      <c r="N15" s="938"/>
    </row>
    <row r="16" spans="1:15" s="927" customFormat="1">
      <c r="A16" s="221">
        <v>480</v>
      </c>
      <c r="B16" s="86">
        <v>0</v>
      </c>
      <c r="C16" s="212">
        <v>40</v>
      </c>
      <c r="D16" s="213">
        <v>966</v>
      </c>
      <c r="E16" s="944">
        <f t="shared" ref="E16:E29" si="4">(C15+C16-10)/2</f>
        <v>30</v>
      </c>
      <c r="F16" s="945">
        <f t="shared" si="2"/>
        <v>40</v>
      </c>
      <c r="G16" s="16">
        <f t="shared" si="0"/>
        <v>0.49689440993788819</v>
      </c>
      <c r="H16" s="946">
        <f t="shared" si="3"/>
        <v>4.9689440993788817E-2</v>
      </c>
      <c r="I16" s="947">
        <f>SUM(H$13:H16)</f>
        <v>0.18892339544513453</v>
      </c>
      <c r="J16" s="948">
        <f t="shared" si="1"/>
        <v>0.47230848861283631</v>
      </c>
      <c r="K16" s="218"/>
      <c r="L16" s="950"/>
      <c r="M16" s="949"/>
      <c r="N16" s="938"/>
    </row>
    <row r="17" spans="1:17" s="927" customFormat="1">
      <c r="A17" s="221">
        <v>460</v>
      </c>
      <c r="B17" s="86">
        <v>0</v>
      </c>
      <c r="C17" s="212">
        <v>50</v>
      </c>
      <c r="D17" s="213">
        <v>966</v>
      </c>
      <c r="E17" s="944">
        <f t="shared" si="4"/>
        <v>40</v>
      </c>
      <c r="F17" s="945">
        <f t="shared" si="2"/>
        <v>50</v>
      </c>
      <c r="G17" s="16">
        <f t="shared" si="0"/>
        <v>0.47619047619047616</v>
      </c>
      <c r="H17" s="946">
        <f t="shared" si="3"/>
        <v>4.7619047619047616E-2</v>
      </c>
      <c r="I17" s="947">
        <f>SUM(H$13:H17)</f>
        <v>0.23654244306418215</v>
      </c>
      <c r="J17" s="948">
        <f t="shared" si="1"/>
        <v>0.47308488612836425</v>
      </c>
      <c r="K17" s="222" t="s">
        <v>175</v>
      </c>
      <c r="L17" s="950"/>
      <c r="M17" s="949"/>
      <c r="N17" s="933"/>
    </row>
    <row r="18" spans="1:17" s="927" customFormat="1" ht="51">
      <c r="A18" s="221">
        <v>455</v>
      </c>
      <c r="B18" s="86">
        <v>0</v>
      </c>
      <c r="C18" s="212">
        <v>60</v>
      </c>
      <c r="D18" s="213">
        <v>966</v>
      </c>
      <c r="E18" s="944">
        <f t="shared" si="4"/>
        <v>50</v>
      </c>
      <c r="F18" s="945">
        <f t="shared" si="2"/>
        <v>60</v>
      </c>
      <c r="G18" s="16">
        <f t="shared" si="0"/>
        <v>0.47101449275362317</v>
      </c>
      <c r="H18" s="946">
        <f t="shared" si="3"/>
        <v>4.7101449275362313E-2</v>
      </c>
      <c r="I18" s="947">
        <f>SUM(H$13:H18)</f>
        <v>0.28364389233954446</v>
      </c>
      <c r="J18" s="948">
        <f t="shared" si="1"/>
        <v>0.47273982056590746</v>
      </c>
      <c r="K18" s="952" t="s">
        <v>234</v>
      </c>
      <c r="L18" s="950"/>
      <c r="M18" s="949"/>
      <c r="N18" s="933"/>
    </row>
    <row r="19" spans="1:17" s="927" customFormat="1" ht="10.199999999999999" customHeight="1">
      <c r="A19" s="221">
        <v>490</v>
      </c>
      <c r="B19" s="86">
        <v>0</v>
      </c>
      <c r="C19" s="212">
        <v>70</v>
      </c>
      <c r="D19" s="213">
        <v>966</v>
      </c>
      <c r="E19" s="944">
        <f t="shared" si="4"/>
        <v>60</v>
      </c>
      <c r="F19" s="945">
        <f t="shared" si="2"/>
        <v>70</v>
      </c>
      <c r="G19" s="16">
        <f t="shared" si="0"/>
        <v>0.50724637681159424</v>
      </c>
      <c r="H19" s="946">
        <f t="shared" si="3"/>
        <v>5.0724637681159424E-2</v>
      </c>
      <c r="I19" s="947">
        <f>SUM(H$19:H19)</f>
        <v>5.0724637681159424E-2</v>
      </c>
      <c r="J19" s="948">
        <f>I19/(F19-60)*100</f>
        <v>0.50724637681159424</v>
      </c>
      <c r="K19" s="952"/>
      <c r="L19" s="950"/>
      <c r="M19" s="949"/>
      <c r="N19" s="82"/>
    </row>
    <row r="20" spans="1:17" s="927" customFormat="1">
      <c r="A20" s="221">
        <v>490</v>
      </c>
      <c r="B20" s="86">
        <v>0</v>
      </c>
      <c r="C20" s="212">
        <v>80</v>
      </c>
      <c r="D20" s="213">
        <v>966</v>
      </c>
      <c r="E20" s="944">
        <f t="shared" si="4"/>
        <v>70</v>
      </c>
      <c r="F20" s="945">
        <f t="shared" si="2"/>
        <v>80</v>
      </c>
      <c r="G20" s="16">
        <f t="shared" si="0"/>
        <v>0.50724637681159424</v>
      </c>
      <c r="H20" s="946">
        <f t="shared" si="3"/>
        <v>5.0724637681159424E-2</v>
      </c>
      <c r="I20" s="947">
        <f>SUM(H$19:H20)</f>
        <v>0.10144927536231885</v>
      </c>
      <c r="J20" s="948">
        <f t="shared" ref="J20:J28" si="5">I20/(F20-60)*100</f>
        <v>0.50724637681159424</v>
      </c>
      <c r="K20" s="218"/>
      <c r="L20" s="950"/>
      <c r="M20" s="949"/>
      <c r="N20" s="84"/>
    </row>
    <row r="21" spans="1:17" s="953" customFormat="1">
      <c r="A21" s="221">
        <v>490</v>
      </c>
      <c r="B21" s="86">
        <v>0</v>
      </c>
      <c r="C21" s="212">
        <v>90</v>
      </c>
      <c r="D21" s="213">
        <v>966</v>
      </c>
      <c r="E21" s="944">
        <f t="shared" si="4"/>
        <v>80</v>
      </c>
      <c r="F21" s="945">
        <f t="shared" si="2"/>
        <v>90</v>
      </c>
      <c r="G21" s="16">
        <f t="shared" si="0"/>
        <v>0.50724637681159424</v>
      </c>
      <c r="H21" s="946">
        <f t="shared" si="3"/>
        <v>5.0724637681159424E-2</v>
      </c>
      <c r="I21" s="947">
        <f>SUM(H$19:H21)</f>
        <v>0.15217391304347827</v>
      </c>
      <c r="J21" s="948">
        <f t="shared" si="5"/>
        <v>0.50724637681159424</v>
      </c>
      <c r="K21" s="1010"/>
      <c r="L21" s="950"/>
      <c r="M21" s="949"/>
      <c r="N21" s="84"/>
    </row>
    <row r="22" spans="1:17" s="953" customFormat="1">
      <c r="A22" s="221">
        <v>490</v>
      </c>
      <c r="B22" s="86">
        <v>0</v>
      </c>
      <c r="C22" s="212">
        <v>100</v>
      </c>
      <c r="D22" s="213">
        <v>966</v>
      </c>
      <c r="E22" s="944">
        <f t="shared" si="4"/>
        <v>90</v>
      </c>
      <c r="F22" s="945">
        <f t="shared" si="2"/>
        <v>100</v>
      </c>
      <c r="G22" s="16">
        <f t="shared" si="0"/>
        <v>0.50724637681159424</v>
      </c>
      <c r="H22" s="946">
        <f t="shared" si="3"/>
        <v>5.0724637681159424E-2</v>
      </c>
      <c r="I22" s="947">
        <f>SUM(H$19:H22)</f>
        <v>0.20289855072463769</v>
      </c>
      <c r="J22" s="948">
        <f t="shared" si="5"/>
        <v>0.50724637681159424</v>
      </c>
      <c r="K22" s="218"/>
      <c r="L22" s="950"/>
      <c r="M22" s="81"/>
      <c r="N22" s="84"/>
    </row>
    <row r="23" spans="1:17" s="953" customFormat="1">
      <c r="A23" s="221">
        <v>500</v>
      </c>
      <c r="B23" s="86">
        <v>0</v>
      </c>
      <c r="C23" s="212">
        <v>110</v>
      </c>
      <c r="D23" s="213">
        <v>966</v>
      </c>
      <c r="E23" s="944">
        <f t="shared" si="4"/>
        <v>100</v>
      </c>
      <c r="F23" s="945">
        <f t="shared" si="2"/>
        <v>110</v>
      </c>
      <c r="G23" s="16">
        <f t="shared" si="0"/>
        <v>0.51759834368530022</v>
      </c>
      <c r="H23" s="946">
        <f t="shared" si="3"/>
        <v>5.1759834368530024E-2</v>
      </c>
      <c r="I23" s="947">
        <f>SUM(H$19:H23)</f>
        <v>0.25465838509316774</v>
      </c>
      <c r="J23" s="948">
        <f t="shared" si="5"/>
        <v>0.50931677018633548</v>
      </c>
      <c r="K23" s="954"/>
      <c r="L23" s="950"/>
      <c r="M23" s="83"/>
      <c r="N23" s="955"/>
    </row>
    <row r="24" spans="1:17" s="953" customFormat="1">
      <c r="A24" s="221">
        <v>490</v>
      </c>
      <c r="B24" s="86">
        <v>0</v>
      </c>
      <c r="C24" s="212">
        <v>120</v>
      </c>
      <c r="D24" s="213">
        <v>966</v>
      </c>
      <c r="E24" s="944">
        <f t="shared" si="4"/>
        <v>110</v>
      </c>
      <c r="F24" s="945">
        <f t="shared" si="2"/>
        <v>120</v>
      </c>
      <c r="G24" s="16">
        <f t="shared" si="0"/>
        <v>0.50724637681159424</v>
      </c>
      <c r="H24" s="946">
        <f t="shared" si="3"/>
        <v>5.0724637681159424E-2</v>
      </c>
      <c r="I24" s="947">
        <f>SUM(H$19:H24)</f>
        <v>0.30538302277432716</v>
      </c>
      <c r="J24" s="948">
        <f t="shared" si="5"/>
        <v>0.50897170462387864</v>
      </c>
      <c r="K24" s="1011"/>
      <c r="L24" s="950"/>
      <c r="M24" s="83"/>
      <c r="N24" s="955"/>
    </row>
    <row r="25" spans="1:17" s="953" customFormat="1">
      <c r="A25" s="221">
        <v>500</v>
      </c>
      <c r="B25" s="86">
        <v>0</v>
      </c>
      <c r="C25" s="212">
        <v>130</v>
      </c>
      <c r="D25" s="213">
        <v>966</v>
      </c>
      <c r="E25" s="944">
        <f t="shared" si="4"/>
        <v>120</v>
      </c>
      <c r="F25" s="945">
        <f t="shared" si="2"/>
        <v>130</v>
      </c>
      <c r="G25" s="16">
        <f t="shared" si="0"/>
        <v>0.51759834368530022</v>
      </c>
      <c r="H25" s="946">
        <f t="shared" si="3"/>
        <v>5.1759834368530024E-2</v>
      </c>
      <c r="I25" s="947">
        <f>SUM(H$19:H25)</f>
        <v>0.35714285714285721</v>
      </c>
      <c r="J25" s="948">
        <f t="shared" si="5"/>
        <v>0.51020408163265318</v>
      </c>
      <c r="K25" s="1011"/>
      <c r="L25" s="950"/>
      <c r="M25" s="83"/>
      <c r="N25" s="955"/>
    </row>
    <row r="26" spans="1:17" s="953" customFormat="1" ht="10.8" thickBot="1">
      <c r="A26" s="221">
        <v>500</v>
      </c>
      <c r="B26" s="86">
        <v>0</v>
      </c>
      <c r="C26" s="212">
        <v>140</v>
      </c>
      <c r="D26" s="213">
        <v>966</v>
      </c>
      <c r="E26" s="944">
        <f t="shared" si="4"/>
        <v>130</v>
      </c>
      <c r="F26" s="945">
        <f>(C26+C27-10)/2</f>
        <v>140</v>
      </c>
      <c r="G26" s="16">
        <f t="shared" si="0"/>
        <v>0.51759834368530022</v>
      </c>
      <c r="H26" s="946">
        <f t="shared" si="3"/>
        <v>5.1759834368530024E-2</v>
      </c>
      <c r="I26" s="947">
        <f>SUM(H$19:H26)</f>
        <v>0.40890269151138725</v>
      </c>
      <c r="J26" s="948">
        <f t="shared" si="5"/>
        <v>0.51112836438923404</v>
      </c>
      <c r="K26" s="1011"/>
      <c r="L26" s="950"/>
      <c r="M26" s="949"/>
      <c r="N26" s="955"/>
    </row>
    <row r="27" spans="1:17" s="953" customFormat="1" ht="10.8" thickBot="1">
      <c r="A27" s="221">
        <v>510</v>
      </c>
      <c r="B27" s="86">
        <v>0</v>
      </c>
      <c r="C27" s="212">
        <v>150</v>
      </c>
      <c r="D27" s="213">
        <v>966</v>
      </c>
      <c r="E27" s="944">
        <f t="shared" si="4"/>
        <v>140</v>
      </c>
      <c r="F27" s="945">
        <f t="shared" ref="F27:F28" si="6">(C27+C28-10)/2</f>
        <v>150</v>
      </c>
      <c r="G27" s="16">
        <f t="shared" si="0"/>
        <v>0.52795031055900621</v>
      </c>
      <c r="H27" s="946">
        <f t="shared" si="3"/>
        <v>5.2795031055900624E-2</v>
      </c>
      <c r="I27" s="947">
        <f>SUM(H$19:H27)</f>
        <v>0.46169772256728786</v>
      </c>
      <c r="J27" s="948">
        <f t="shared" si="5"/>
        <v>0.51299746951920877</v>
      </c>
      <c r="K27" s="1011"/>
      <c r="L27" s="950"/>
      <c r="M27" s="949"/>
      <c r="N27" s="955"/>
    </row>
    <row r="28" spans="1:17">
      <c r="A28" s="221">
        <v>525</v>
      </c>
      <c r="B28" s="86">
        <v>0</v>
      </c>
      <c r="C28" s="212">
        <v>160</v>
      </c>
      <c r="D28" s="213">
        <v>966</v>
      </c>
      <c r="E28" s="944">
        <f t="shared" si="4"/>
        <v>150</v>
      </c>
      <c r="F28" s="945">
        <f t="shared" si="6"/>
        <v>160</v>
      </c>
      <c r="G28" s="16">
        <f t="shared" si="0"/>
        <v>0.54347826086956519</v>
      </c>
      <c r="H28" s="946">
        <f t="shared" si="3"/>
        <v>5.434782608695652E-2</v>
      </c>
      <c r="I28" s="947">
        <f>SUM(H$19:H28)</f>
        <v>0.51604554865424435</v>
      </c>
      <c r="J28" s="948">
        <f t="shared" si="5"/>
        <v>0.51604554865424435</v>
      </c>
      <c r="K28" s="226"/>
      <c r="L28" s="227" t="s">
        <v>179</v>
      </c>
      <c r="M28" s="91">
        <f>AVERAGE(M14:M27)</f>
        <v>108</v>
      </c>
      <c r="O28" s="956"/>
      <c r="P28" s="956"/>
    </row>
    <row r="29" spans="1:17">
      <c r="A29" s="221">
        <v>550</v>
      </c>
      <c r="B29" s="86">
        <v>0</v>
      </c>
      <c r="C29" s="212">
        <v>170</v>
      </c>
      <c r="D29" s="213">
        <v>966</v>
      </c>
      <c r="E29" s="944">
        <f t="shared" si="4"/>
        <v>160</v>
      </c>
      <c r="F29" s="945">
        <v>168</v>
      </c>
      <c r="G29" s="16">
        <f t="shared" si="0"/>
        <v>0.56935817805383027</v>
      </c>
      <c r="H29" s="946">
        <f t="shared" si="3"/>
        <v>4.5548654244306423E-2</v>
      </c>
      <c r="I29" s="947">
        <f>SUM(H$19:H29)</f>
        <v>0.56159420289855078</v>
      </c>
      <c r="J29" s="948">
        <f>I29/(F29-60)*100</f>
        <v>0.51999463231347298</v>
      </c>
      <c r="K29" s="226" t="s">
        <v>235</v>
      </c>
      <c r="L29" s="29" t="s">
        <v>180</v>
      </c>
      <c r="M29" s="957">
        <f>STDEV(M12:M27)</f>
        <v>25.716402029314558</v>
      </c>
      <c r="N29" s="930"/>
      <c r="P29" s="956"/>
    </row>
    <row r="30" spans="1:17">
      <c r="A30" s="228" t="s">
        <v>181</v>
      </c>
      <c r="B30" s="229"/>
      <c r="C30" s="230"/>
      <c r="D30" s="231"/>
      <c r="E30" s="958"/>
      <c r="F30" s="959"/>
      <c r="G30" s="234"/>
      <c r="H30" s="960"/>
      <c r="I30" s="961"/>
      <c r="J30" s="962"/>
      <c r="K30" s="238"/>
      <c r="L30" s="29" t="s">
        <v>182</v>
      </c>
      <c r="M30" s="957">
        <f>M29/SQRT(COUNT(M12:M27))</f>
        <v>14.847371634213399</v>
      </c>
      <c r="N30" s="963"/>
      <c r="Q30" s="930"/>
    </row>
    <row r="31" spans="1:17">
      <c r="A31" s="964"/>
      <c r="B31" s="965"/>
      <c r="C31" s="241"/>
      <c r="D31" s="242"/>
      <c r="E31" s="966"/>
      <c r="F31" s="967"/>
      <c r="G31" s="245"/>
      <c r="H31" s="246"/>
      <c r="I31" s="247"/>
      <c r="J31" s="248"/>
      <c r="K31" s="968"/>
      <c r="L31" s="29" t="s">
        <v>183</v>
      </c>
      <c r="M31" s="957">
        <f>MAX(M12:M27)</f>
        <v>108</v>
      </c>
      <c r="N31" s="963"/>
      <c r="O31" s="956"/>
      <c r="P31" s="956"/>
    </row>
    <row r="32" spans="1:17" ht="10.8" thickBot="1">
      <c r="A32" s="969"/>
      <c r="B32" s="970"/>
      <c r="C32" s="252"/>
      <c r="D32" s="253"/>
      <c r="E32" s="971"/>
      <c r="F32" s="972"/>
      <c r="G32" s="256"/>
      <c r="H32" s="257"/>
      <c r="I32" s="258"/>
      <c r="J32" s="259"/>
      <c r="K32" s="973"/>
      <c r="L32" s="261" t="s">
        <v>184</v>
      </c>
      <c r="M32" s="974">
        <f>MIN(M12:M27)</f>
        <v>60</v>
      </c>
      <c r="N32" s="930"/>
      <c r="O32" s="956"/>
      <c r="P32" s="956"/>
    </row>
    <row r="33" spans="1:16">
      <c r="A33" s="975"/>
      <c r="B33" s="975"/>
      <c r="C33" s="14"/>
      <c r="D33" s="976"/>
      <c r="E33" s="976"/>
      <c r="F33" s="976"/>
      <c r="G33" s="13"/>
      <c r="H33" s="100"/>
      <c r="I33" s="101"/>
      <c r="J33" s="97"/>
      <c r="K33" s="977"/>
      <c r="L33" s="95"/>
      <c r="M33" s="930"/>
      <c r="O33" s="956"/>
      <c r="P33" s="956"/>
    </row>
    <row r="34" spans="1:16">
      <c r="A34" s="930"/>
      <c r="B34" s="930"/>
      <c r="C34" s="978"/>
      <c r="D34" s="978"/>
      <c r="E34" s="978"/>
      <c r="F34" s="978"/>
      <c r="G34" s="101"/>
      <c r="H34" s="100"/>
      <c r="I34" s="101"/>
      <c r="J34" s="97"/>
      <c r="K34" s="979"/>
      <c r="L34" s="95"/>
      <c r="M34" s="930"/>
      <c r="O34" s="956"/>
      <c r="P34" s="956"/>
    </row>
    <row r="35" spans="1:16">
      <c r="A35" s="103"/>
      <c r="B35" s="103"/>
      <c r="C35" s="103"/>
      <c r="D35" s="103"/>
      <c r="E35" s="97"/>
      <c r="F35" s="980"/>
      <c r="G35" s="930"/>
      <c r="H35" s="956"/>
      <c r="I35" s="930"/>
      <c r="J35" s="956"/>
      <c r="K35" s="956"/>
      <c r="L35" s="930"/>
      <c r="M35" s="930"/>
      <c r="O35" s="956"/>
      <c r="P35" s="956"/>
    </row>
    <row r="36" spans="1:16">
      <c r="A36" s="105"/>
      <c r="B36" s="105"/>
      <c r="C36" s="103"/>
      <c r="D36" s="103"/>
      <c r="E36" s="97"/>
      <c r="F36" s="980"/>
      <c r="G36" s="956"/>
      <c r="H36" s="956"/>
      <c r="I36" s="930"/>
      <c r="J36" s="956"/>
      <c r="K36" s="956"/>
      <c r="L36" s="930"/>
      <c r="M36" s="930"/>
      <c r="O36" s="956"/>
      <c r="P36" s="956"/>
    </row>
    <row r="37" spans="1:16">
      <c r="A37" s="45"/>
      <c r="B37" s="45"/>
      <c r="C37" s="103"/>
      <c r="D37" s="103"/>
      <c r="E37" s="97"/>
      <c r="F37" s="980"/>
      <c r="G37" s="956"/>
      <c r="H37" s="956"/>
      <c r="I37" s="930"/>
      <c r="J37" s="956"/>
      <c r="K37" s="956"/>
      <c r="L37" s="930"/>
      <c r="M37" s="930"/>
      <c r="O37" s="956"/>
      <c r="P37" s="956"/>
    </row>
    <row r="38" spans="1:16">
      <c r="A38" s="103"/>
      <c r="B38" s="103"/>
      <c r="C38" s="103"/>
      <c r="D38" s="103"/>
      <c r="E38" s="97"/>
      <c r="F38" s="980"/>
      <c r="G38" s="956"/>
      <c r="H38" s="956"/>
      <c r="I38" s="930"/>
      <c r="J38" s="956"/>
      <c r="K38" s="956"/>
      <c r="L38" s="930"/>
      <c r="M38" s="930"/>
      <c r="O38" s="956"/>
      <c r="P38" s="956"/>
    </row>
    <row r="39" spans="1:16">
      <c r="A39" s="103"/>
      <c r="B39" s="103"/>
      <c r="C39" s="103"/>
      <c r="D39" s="103"/>
      <c r="E39" s="97"/>
      <c r="F39" s="980"/>
      <c r="G39" s="956"/>
      <c r="H39" s="956"/>
      <c r="I39" s="930"/>
      <c r="J39" s="101"/>
      <c r="K39" s="956"/>
      <c r="L39" s="930"/>
      <c r="M39" s="930"/>
      <c r="O39" s="956"/>
      <c r="P39" s="956"/>
    </row>
    <row r="40" spans="1:16">
      <c r="A40" s="103"/>
      <c r="B40" s="103"/>
      <c r="C40" s="103"/>
      <c r="D40" s="103"/>
      <c r="E40" s="97"/>
      <c r="F40" s="980"/>
      <c r="G40" s="956"/>
      <c r="H40" s="956"/>
      <c r="I40" s="930"/>
      <c r="J40" s="101"/>
      <c r="K40" s="956"/>
      <c r="L40" s="930"/>
      <c r="M40" s="930"/>
      <c r="O40" s="956"/>
      <c r="P40" s="956"/>
    </row>
    <row r="41" spans="1:16">
      <c r="A41" s="103"/>
      <c r="B41" s="103"/>
      <c r="C41" s="103"/>
      <c r="D41" s="103"/>
      <c r="E41" s="97"/>
      <c r="F41" s="980"/>
      <c r="G41" s="956"/>
      <c r="H41" s="956"/>
      <c r="I41" s="930"/>
      <c r="J41" s="956"/>
      <c r="K41" s="956"/>
      <c r="L41" s="930"/>
      <c r="M41" s="930"/>
      <c r="O41" s="956"/>
      <c r="P41" s="956"/>
    </row>
    <row r="42" spans="1:16">
      <c r="A42" s="103"/>
      <c r="B42" s="103"/>
      <c r="C42" s="103"/>
      <c r="D42" s="103"/>
      <c r="E42" s="97"/>
      <c r="F42" s="980"/>
      <c r="G42" s="956"/>
      <c r="H42" s="956"/>
      <c r="I42" s="930"/>
      <c r="J42" s="956"/>
      <c r="K42" s="956"/>
      <c r="L42" s="930"/>
      <c r="M42" s="930"/>
      <c r="O42" s="956"/>
      <c r="P42" s="956"/>
    </row>
    <row r="43" spans="1:16">
      <c r="A43" s="103"/>
      <c r="B43" s="103"/>
      <c r="C43" s="103"/>
      <c r="D43" s="103"/>
      <c r="E43" s="97"/>
      <c r="F43" s="980"/>
      <c r="G43" s="956"/>
      <c r="H43" s="956"/>
      <c r="I43" s="930"/>
      <c r="J43" s="956"/>
      <c r="K43" s="956"/>
      <c r="L43" s="930"/>
      <c r="M43" s="930"/>
      <c r="O43" s="956"/>
      <c r="P43" s="956"/>
    </row>
    <row r="44" spans="1:16">
      <c r="A44" s="103"/>
      <c r="B44" s="103"/>
      <c r="C44" s="103"/>
      <c r="D44" s="103"/>
      <c r="E44" s="97"/>
      <c r="F44" s="980"/>
      <c r="G44" s="956"/>
      <c r="H44" s="956"/>
      <c r="I44" s="930"/>
      <c r="J44" s="956"/>
      <c r="K44" s="956"/>
      <c r="L44" s="930"/>
      <c r="M44" s="930"/>
      <c r="O44" s="956"/>
      <c r="P44" s="956"/>
    </row>
    <row r="45" spans="1:16">
      <c r="A45" s="103"/>
      <c r="B45" s="103"/>
      <c r="C45" s="103"/>
      <c r="D45" s="103"/>
      <c r="E45" s="97"/>
      <c r="F45" s="980"/>
      <c r="G45" s="956"/>
      <c r="H45" s="956"/>
      <c r="I45" s="930"/>
      <c r="J45" s="956"/>
      <c r="K45" s="956"/>
      <c r="L45" s="930"/>
      <c r="M45" s="930"/>
      <c r="O45" s="956"/>
      <c r="P45" s="956"/>
    </row>
    <row r="46" spans="1:16">
      <c r="A46" s="103"/>
      <c r="B46" s="103"/>
      <c r="C46" s="103"/>
      <c r="D46" s="103"/>
      <c r="E46" s="97"/>
      <c r="F46" s="980"/>
      <c r="G46" s="956"/>
      <c r="H46" s="956"/>
      <c r="I46" s="930"/>
      <c r="J46" s="956"/>
      <c r="K46" s="956"/>
      <c r="L46" s="930"/>
      <c r="O46" s="956"/>
      <c r="P46" s="956"/>
    </row>
    <row r="47" spans="1:16">
      <c r="A47" s="103"/>
      <c r="B47" s="103"/>
      <c r="C47" s="103"/>
      <c r="D47" s="103"/>
      <c r="E47" s="97"/>
      <c r="F47" s="980"/>
      <c r="G47" s="956"/>
      <c r="H47" s="956"/>
      <c r="I47" s="930"/>
      <c r="J47" s="956"/>
      <c r="K47" s="956"/>
      <c r="L47" s="930"/>
      <c r="O47" s="956"/>
      <c r="P47" s="956"/>
    </row>
    <row r="48" spans="1:16">
      <c r="A48" s="103"/>
      <c r="B48" s="103"/>
      <c r="C48" s="103"/>
      <c r="D48" s="103"/>
      <c r="E48" s="97"/>
      <c r="F48" s="980"/>
      <c r="G48" s="956"/>
      <c r="H48" s="956"/>
      <c r="I48" s="930"/>
      <c r="J48" s="956"/>
      <c r="K48" s="956"/>
      <c r="L48" s="956"/>
      <c r="O48" s="956"/>
      <c r="P48" s="956"/>
    </row>
    <row r="49" spans="1:16">
      <c r="A49" s="103"/>
      <c r="B49" s="103"/>
      <c r="C49" s="103"/>
      <c r="D49" s="103"/>
      <c r="E49" s="97"/>
      <c r="F49" s="980"/>
      <c r="G49" s="956"/>
      <c r="H49" s="956"/>
      <c r="I49" s="930"/>
      <c r="J49" s="956"/>
      <c r="K49" s="956"/>
      <c r="L49" s="956"/>
      <c r="O49" s="956"/>
      <c r="P49" s="956"/>
    </row>
    <row r="50" spans="1:16">
      <c r="A50" s="103"/>
      <c r="B50" s="103"/>
      <c r="C50" s="103"/>
      <c r="D50" s="103"/>
      <c r="E50" s="97"/>
      <c r="F50" s="980"/>
      <c r="G50" s="956"/>
      <c r="H50" s="956"/>
      <c r="I50" s="930"/>
      <c r="J50" s="956"/>
      <c r="K50" s="956"/>
      <c r="L50" s="956"/>
      <c r="O50" s="956"/>
      <c r="P50" s="956"/>
    </row>
    <row r="51" spans="1:16">
      <c r="A51" s="103"/>
      <c r="B51" s="103"/>
      <c r="C51" s="103"/>
      <c r="D51" s="103"/>
      <c r="E51" s="97"/>
      <c r="F51" s="980"/>
      <c r="G51" s="956"/>
      <c r="H51" s="956"/>
      <c r="I51" s="930"/>
      <c r="J51" s="956"/>
      <c r="K51" s="956"/>
      <c r="L51" s="956"/>
      <c r="O51" s="956"/>
      <c r="P51" s="956"/>
    </row>
    <row r="52" spans="1:16">
      <c r="A52" s="103"/>
      <c r="B52" s="103"/>
      <c r="C52" s="103"/>
      <c r="D52" s="103"/>
      <c r="E52" s="97"/>
      <c r="F52" s="980"/>
      <c r="G52" s="956"/>
      <c r="H52" s="956"/>
      <c r="I52" s="930"/>
      <c r="J52" s="956"/>
      <c r="K52" s="956"/>
      <c r="L52" s="956"/>
      <c r="O52" s="956"/>
      <c r="P52" s="956"/>
    </row>
    <row r="53" spans="1:16">
      <c r="A53" s="103"/>
      <c r="B53" s="103"/>
      <c r="C53" s="103"/>
      <c r="D53" s="103"/>
      <c r="E53" s="97"/>
      <c r="F53" s="980"/>
      <c r="G53" s="956"/>
      <c r="H53" s="956"/>
      <c r="I53" s="930"/>
      <c r="J53" s="956"/>
      <c r="K53" s="956"/>
      <c r="L53" s="956"/>
      <c r="O53" s="956"/>
      <c r="P53" s="956"/>
    </row>
    <row r="54" spans="1:16">
      <c r="A54" s="103"/>
      <c r="B54" s="103"/>
      <c r="C54" s="103"/>
      <c r="D54" s="103"/>
      <c r="E54" s="97"/>
      <c r="F54" s="980"/>
      <c r="G54" s="956"/>
      <c r="H54" s="956"/>
      <c r="I54" s="930"/>
      <c r="J54" s="956"/>
      <c r="K54" s="956"/>
      <c r="L54" s="956"/>
      <c r="O54" s="956"/>
      <c r="P54" s="956"/>
    </row>
    <row r="55" spans="1:16">
      <c r="A55" s="103"/>
      <c r="B55" s="103"/>
      <c r="C55" s="103"/>
      <c r="D55" s="103"/>
      <c r="E55" s="97"/>
      <c r="F55" s="980"/>
      <c r="G55" s="956"/>
      <c r="H55" s="956"/>
      <c r="I55" s="930"/>
      <c r="J55" s="956"/>
      <c r="K55" s="956"/>
      <c r="L55" s="956"/>
      <c r="O55" s="956"/>
      <c r="P55" s="956"/>
    </row>
    <row r="56" spans="1:16">
      <c r="A56" s="103"/>
      <c r="B56" s="103"/>
      <c r="C56" s="103"/>
      <c r="D56" s="103"/>
      <c r="E56" s="97"/>
      <c r="F56" s="980"/>
      <c r="G56" s="956"/>
      <c r="H56" s="956"/>
      <c r="I56" s="930"/>
      <c r="J56" s="956"/>
      <c r="K56" s="956"/>
      <c r="L56" s="956"/>
      <c r="O56" s="956"/>
      <c r="P56" s="956"/>
    </row>
    <row r="57" spans="1:16">
      <c r="A57" s="103"/>
      <c r="B57" s="103"/>
      <c r="C57" s="103"/>
      <c r="D57" s="103"/>
      <c r="E57" s="97"/>
      <c r="F57" s="980"/>
      <c r="G57" s="956"/>
      <c r="H57" s="956"/>
      <c r="I57" s="930"/>
      <c r="J57" s="956"/>
      <c r="K57" s="956"/>
      <c r="L57" s="956"/>
      <c r="O57" s="956"/>
      <c r="P57" s="956"/>
    </row>
    <row r="58" spans="1:16">
      <c r="A58" s="103"/>
      <c r="B58" s="103"/>
      <c r="C58" s="103"/>
      <c r="D58" s="103"/>
      <c r="E58" s="97"/>
      <c r="F58" s="980"/>
      <c r="G58" s="956"/>
      <c r="H58" s="956"/>
      <c r="I58" s="930"/>
      <c r="J58" s="956"/>
      <c r="K58" s="956"/>
      <c r="L58" s="956"/>
      <c r="O58" s="956"/>
      <c r="P58" s="956"/>
    </row>
    <row r="59" spans="1:16">
      <c r="A59" s="103"/>
      <c r="B59" s="103"/>
      <c r="C59" s="103"/>
      <c r="D59" s="103"/>
      <c r="E59" s="97"/>
      <c r="F59" s="980"/>
      <c r="G59" s="981"/>
      <c r="H59" s="956"/>
      <c r="I59" s="930"/>
      <c r="J59" s="956"/>
      <c r="K59" s="956"/>
      <c r="L59" s="956"/>
      <c r="O59" s="956"/>
      <c r="P59" s="956"/>
    </row>
    <row r="60" spans="1:16">
      <c r="A60" s="103"/>
      <c r="B60" s="103"/>
      <c r="C60" s="103"/>
      <c r="D60" s="103"/>
      <c r="E60" s="97"/>
      <c r="F60" s="980"/>
      <c r="G60" s="981"/>
      <c r="H60" s="956"/>
      <c r="I60" s="930"/>
      <c r="J60" s="956"/>
      <c r="K60" s="956"/>
      <c r="L60" s="956"/>
      <c r="O60" s="956"/>
      <c r="P60" s="956"/>
    </row>
    <row r="61" spans="1:16">
      <c r="A61" s="103"/>
      <c r="B61" s="103"/>
      <c r="C61" s="103"/>
      <c r="D61" s="103"/>
      <c r="E61" s="97"/>
      <c r="F61" s="980"/>
      <c r="G61" s="981"/>
      <c r="H61" s="956"/>
      <c r="I61" s="930"/>
      <c r="J61" s="956"/>
      <c r="K61" s="956"/>
      <c r="L61" s="956"/>
      <c r="O61" s="956"/>
      <c r="P61" s="956"/>
    </row>
    <row r="62" spans="1:16">
      <c r="A62" s="103"/>
      <c r="B62" s="103"/>
      <c r="C62" s="103"/>
      <c r="D62" s="103"/>
      <c r="E62" s="97"/>
      <c r="F62" s="980"/>
      <c r="G62" s="981"/>
      <c r="H62" s="956"/>
      <c r="I62" s="930"/>
      <c r="J62" s="956"/>
      <c r="K62" s="956"/>
      <c r="L62" s="956"/>
      <c r="O62" s="956"/>
      <c r="P62" s="956"/>
    </row>
    <row r="63" spans="1:16">
      <c r="A63" s="103"/>
      <c r="B63" s="103"/>
      <c r="C63" s="103"/>
      <c r="D63" s="103"/>
      <c r="E63" s="97"/>
      <c r="F63" s="980"/>
      <c r="G63" s="956"/>
      <c r="H63" s="956"/>
      <c r="I63" s="930"/>
      <c r="J63" s="956"/>
      <c r="K63" s="956"/>
      <c r="L63" s="956"/>
      <c r="O63" s="956"/>
      <c r="P63" s="956"/>
    </row>
    <row r="64" spans="1:16">
      <c r="A64" s="103"/>
      <c r="B64" s="103"/>
      <c r="C64" s="103"/>
      <c r="D64" s="103"/>
      <c r="E64" s="97"/>
      <c r="F64" s="980"/>
      <c r="G64" s="956"/>
      <c r="H64" s="956"/>
      <c r="I64" s="930"/>
      <c r="J64" s="956"/>
      <c r="K64" s="956"/>
      <c r="L64" s="956"/>
      <c r="O64" s="956"/>
      <c r="P64" s="956"/>
    </row>
    <row r="65" spans="5:17" s="103" customFormat="1">
      <c r="E65" s="97"/>
      <c r="F65" s="980"/>
      <c r="G65" s="956"/>
      <c r="H65" s="956"/>
      <c r="I65" s="930"/>
      <c r="J65" s="956"/>
      <c r="K65" s="956"/>
      <c r="L65" s="956"/>
      <c r="M65" s="956"/>
      <c r="N65" s="956"/>
      <c r="O65" s="956"/>
      <c r="P65" s="956"/>
      <c r="Q65" s="956"/>
    </row>
    <row r="66" spans="5:17" s="103" customFormat="1">
      <c r="E66" s="97"/>
      <c r="F66" s="980"/>
      <c r="G66" s="956"/>
      <c r="H66" s="956"/>
      <c r="I66" s="930"/>
      <c r="J66" s="956"/>
      <c r="K66" s="956"/>
      <c r="L66" s="956"/>
      <c r="M66" s="956"/>
      <c r="N66" s="956"/>
      <c r="O66" s="956"/>
      <c r="P66" s="956"/>
      <c r="Q66" s="956"/>
    </row>
    <row r="67" spans="5:17" s="103" customFormat="1">
      <c r="E67" s="97"/>
      <c r="F67" s="980"/>
      <c r="G67" s="956"/>
      <c r="H67" s="956"/>
      <c r="I67" s="930"/>
      <c r="J67" s="956"/>
      <c r="K67" s="956"/>
      <c r="L67" s="956"/>
      <c r="M67" s="956"/>
      <c r="N67" s="956"/>
      <c r="O67" s="956"/>
      <c r="P67" s="956"/>
      <c r="Q67" s="956"/>
    </row>
    <row r="68" spans="5:17" s="103" customFormat="1">
      <c r="E68" s="97"/>
      <c r="F68" s="980"/>
      <c r="G68" s="956"/>
      <c r="H68" s="956"/>
      <c r="I68" s="930"/>
      <c r="J68" s="956"/>
      <c r="K68" s="956"/>
      <c r="L68" s="956"/>
      <c r="M68" s="956"/>
      <c r="N68" s="956"/>
      <c r="O68" s="956"/>
      <c r="P68" s="956"/>
      <c r="Q68" s="956"/>
    </row>
    <row r="69" spans="5:17" s="103" customFormat="1">
      <c r="E69" s="97"/>
      <c r="F69" s="980"/>
      <c r="G69" s="956"/>
      <c r="H69" s="956"/>
      <c r="I69" s="930"/>
      <c r="J69" s="956"/>
      <c r="K69" s="956"/>
      <c r="L69" s="956"/>
      <c r="M69" s="956"/>
      <c r="N69" s="956"/>
      <c r="O69" s="956"/>
      <c r="P69" s="956"/>
      <c r="Q69" s="956"/>
    </row>
    <row r="70" spans="5:17" s="103" customFormat="1">
      <c r="E70" s="97"/>
      <c r="F70" s="980"/>
      <c r="G70" s="956"/>
      <c r="H70" s="956"/>
      <c r="I70" s="930"/>
      <c r="J70" s="956"/>
      <c r="K70" s="956"/>
      <c r="L70" s="956"/>
      <c r="M70" s="956"/>
    </row>
    <row r="71" spans="5:17" s="103" customFormat="1">
      <c r="E71" s="97"/>
      <c r="F71" s="980"/>
      <c r="G71" s="956"/>
      <c r="H71" s="956"/>
      <c r="I71" s="930"/>
      <c r="J71" s="956"/>
      <c r="K71" s="956"/>
      <c r="L71" s="956"/>
      <c r="M71" s="956"/>
    </row>
    <row r="72" spans="5:17" s="103" customFormat="1">
      <c r="E72" s="97"/>
      <c r="F72" s="980"/>
      <c r="G72" s="956"/>
      <c r="H72" s="956"/>
      <c r="I72" s="930"/>
      <c r="J72" s="956"/>
      <c r="K72" s="956"/>
      <c r="L72" s="956"/>
      <c r="M72" s="956"/>
    </row>
    <row r="73" spans="5:17" s="103" customFormat="1">
      <c r="E73" s="97"/>
      <c r="F73" s="980"/>
      <c r="G73" s="956"/>
      <c r="H73" s="956"/>
      <c r="I73" s="930"/>
      <c r="J73" s="956"/>
      <c r="K73" s="956"/>
      <c r="L73" s="956"/>
      <c r="M73" s="956"/>
    </row>
    <row r="74" spans="5:17" s="103" customFormat="1">
      <c r="E74" s="97"/>
      <c r="F74" s="980"/>
      <c r="G74" s="956"/>
      <c r="H74" s="956"/>
      <c r="I74" s="930"/>
      <c r="J74" s="956"/>
      <c r="K74" s="956"/>
      <c r="L74" s="956"/>
      <c r="M74" s="956"/>
    </row>
    <row r="75" spans="5:17" s="103" customFormat="1">
      <c r="E75" s="97"/>
      <c r="F75" s="980"/>
      <c r="G75" s="956"/>
      <c r="H75" s="956"/>
      <c r="I75" s="930"/>
      <c r="J75" s="956"/>
      <c r="K75" s="956"/>
      <c r="L75" s="956"/>
      <c r="M75" s="956"/>
    </row>
    <row r="76" spans="5:17" s="103" customFormat="1">
      <c r="E76" s="97"/>
      <c r="F76" s="980"/>
      <c r="G76" s="956"/>
      <c r="H76" s="956"/>
      <c r="I76" s="930"/>
      <c r="J76" s="956"/>
      <c r="K76" s="956"/>
      <c r="L76" s="956"/>
      <c r="M76" s="956"/>
    </row>
    <row r="77" spans="5:17" s="103" customFormat="1">
      <c r="E77" s="97"/>
      <c r="F77" s="980"/>
      <c r="G77" s="956"/>
      <c r="H77" s="956"/>
      <c r="I77" s="930"/>
      <c r="J77" s="956"/>
      <c r="K77" s="956"/>
      <c r="L77" s="956"/>
      <c r="M77" s="956"/>
    </row>
    <row r="78" spans="5:17" s="103" customFormat="1">
      <c r="E78" s="97"/>
      <c r="F78" s="980"/>
      <c r="G78" s="956"/>
      <c r="H78" s="956"/>
      <c r="I78" s="930"/>
      <c r="J78" s="956"/>
      <c r="K78" s="956"/>
      <c r="L78" s="956"/>
      <c r="M78" s="956"/>
    </row>
    <row r="79" spans="5:17" s="103" customFormat="1">
      <c r="E79" s="97"/>
      <c r="F79" s="980"/>
      <c r="G79" s="956"/>
      <c r="H79" s="956"/>
      <c r="I79" s="930"/>
      <c r="J79" s="956"/>
      <c r="K79" s="956"/>
      <c r="L79" s="956"/>
      <c r="M79" s="956"/>
    </row>
    <row r="80" spans="5:17" s="103" customFormat="1">
      <c r="E80" s="97"/>
      <c r="F80" s="980"/>
      <c r="G80" s="956"/>
      <c r="H80" s="956"/>
      <c r="I80" s="930"/>
      <c r="J80" s="956"/>
      <c r="K80" s="956"/>
      <c r="L80" s="956"/>
      <c r="M80" s="956"/>
    </row>
    <row r="81" spans="5:13" s="103" customFormat="1">
      <c r="E81" s="97"/>
      <c r="F81" s="980"/>
      <c r="G81" s="956"/>
      <c r="H81" s="956"/>
      <c r="I81" s="930"/>
      <c r="J81" s="956"/>
      <c r="K81" s="956"/>
      <c r="L81" s="956"/>
      <c r="M81" s="956"/>
    </row>
    <row r="82" spans="5:13" s="103" customFormat="1">
      <c r="E82" s="97"/>
      <c r="F82" s="980"/>
      <c r="G82" s="956"/>
      <c r="H82" s="956"/>
      <c r="I82" s="930"/>
      <c r="J82" s="956"/>
      <c r="K82" s="956"/>
      <c r="L82" s="956"/>
      <c r="M82" s="956"/>
    </row>
    <row r="83" spans="5:13" s="103" customFormat="1">
      <c r="E83" s="97"/>
      <c r="F83" s="980"/>
      <c r="G83" s="956"/>
      <c r="H83" s="956"/>
      <c r="I83" s="930"/>
      <c r="J83" s="956"/>
      <c r="K83" s="956"/>
      <c r="L83" s="956"/>
      <c r="M83" s="956"/>
    </row>
    <row r="84" spans="5:13" s="103" customFormat="1">
      <c r="E84" s="97"/>
      <c r="F84" s="980"/>
      <c r="G84" s="956"/>
      <c r="H84" s="956"/>
      <c r="I84" s="930"/>
      <c r="J84" s="956"/>
      <c r="K84" s="956"/>
      <c r="L84" s="956"/>
      <c r="M84" s="956"/>
    </row>
    <row r="85" spans="5:13" s="103" customFormat="1">
      <c r="E85" s="97"/>
      <c r="F85" s="980"/>
      <c r="G85" s="956"/>
      <c r="H85" s="956"/>
      <c r="I85" s="930"/>
      <c r="J85" s="956"/>
      <c r="K85" s="956"/>
      <c r="L85" s="956"/>
    </row>
    <row r="86" spans="5:13" s="103" customFormat="1">
      <c r="E86" s="97"/>
      <c r="F86" s="980"/>
      <c r="G86" s="956"/>
      <c r="H86" s="956"/>
      <c r="I86" s="930"/>
      <c r="J86" s="956"/>
      <c r="K86" s="956"/>
      <c r="L86" s="956"/>
    </row>
    <row r="87" spans="5:13" s="103" customFormat="1">
      <c r="E87" s="97"/>
      <c r="F87" s="980"/>
      <c r="G87" s="956"/>
      <c r="H87" s="956"/>
      <c r="I87" s="930"/>
      <c r="J87" s="956"/>
      <c r="K87" s="956"/>
      <c r="L87" s="956"/>
    </row>
    <row r="88" spans="5:13" s="103" customFormat="1">
      <c r="E88" s="97"/>
      <c r="F88" s="980"/>
      <c r="G88" s="956"/>
      <c r="H88" s="956"/>
      <c r="I88" s="930"/>
      <c r="J88" s="956"/>
      <c r="K88" s="956"/>
      <c r="L88" s="956"/>
    </row>
    <row r="89" spans="5:13" s="103" customFormat="1">
      <c r="E89" s="97"/>
      <c r="F89" s="980"/>
      <c r="G89" s="956"/>
      <c r="H89" s="956"/>
      <c r="I89" s="930"/>
      <c r="J89" s="956"/>
      <c r="K89" s="956"/>
      <c r="L89" s="956"/>
    </row>
    <row r="90" spans="5:13" s="103" customFormat="1">
      <c r="E90" s="97"/>
      <c r="F90" s="980"/>
      <c r="G90" s="956"/>
      <c r="H90" s="956"/>
      <c r="I90" s="930"/>
      <c r="J90" s="956"/>
      <c r="K90" s="956"/>
      <c r="L90" s="956"/>
    </row>
    <row r="91" spans="5:13" s="103" customFormat="1">
      <c r="E91" s="97"/>
      <c r="F91" s="980"/>
      <c r="G91" s="956"/>
      <c r="H91" s="956"/>
      <c r="I91" s="930"/>
      <c r="J91" s="956"/>
      <c r="K91" s="956"/>
      <c r="L91" s="956"/>
    </row>
    <row r="92" spans="5:13" s="103" customFormat="1">
      <c r="E92" s="97"/>
      <c r="F92" s="980"/>
      <c r="G92" s="956"/>
      <c r="H92" s="956"/>
      <c r="I92" s="930"/>
      <c r="J92" s="956"/>
      <c r="K92" s="956"/>
      <c r="L92" s="956"/>
    </row>
    <row r="93" spans="5:13" s="103" customFormat="1">
      <c r="E93" s="97"/>
      <c r="F93" s="980"/>
      <c r="G93" s="956"/>
      <c r="H93" s="956"/>
      <c r="I93" s="930"/>
      <c r="J93" s="956"/>
      <c r="K93" s="956"/>
      <c r="L93" s="956"/>
    </row>
    <row r="94" spans="5:13" s="103" customFormat="1">
      <c r="E94" s="97"/>
      <c r="F94" s="980"/>
      <c r="G94" s="956"/>
      <c r="H94" s="956"/>
      <c r="I94" s="930"/>
      <c r="J94" s="956"/>
      <c r="K94" s="956"/>
      <c r="L94" s="956"/>
    </row>
    <row r="95" spans="5:13" s="103" customFormat="1">
      <c r="E95" s="97"/>
      <c r="F95" s="980"/>
      <c r="G95" s="956"/>
      <c r="H95" s="956"/>
      <c r="I95" s="930"/>
      <c r="J95" s="956"/>
      <c r="K95" s="956"/>
      <c r="L95" s="956"/>
    </row>
    <row r="96" spans="5:13" s="103" customFormat="1">
      <c r="E96" s="97"/>
      <c r="F96" s="980"/>
      <c r="G96" s="956"/>
      <c r="H96" s="956"/>
      <c r="I96" s="930"/>
      <c r="J96" s="956"/>
      <c r="K96" s="956"/>
      <c r="L96" s="956"/>
    </row>
    <row r="97" spans="5:12" s="103" customFormat="1">
      <c r="E97" s="97"/>
      <c r="F97" s="980"/>
      <c r="G97" s="956"/>
      <c r="H97" s="956"/>
      <c r="I97" s="930"/>
      <c r="J97" s="956"/>
      <c r="K97" s="956"/>
      <c r="L97" s="956"/>
    </row>
    <row r="98" spans="5:12" s="103" customFormat="1">
      <c r="E98" s="97"/>
      <c r="F98" s="980"/>
      <c r="G98" s="956"/>
      <c r="H98" s="956"/>
      <c r="I98" s="930"/>
      <c r="J98" s="956"/>
      <c r="K98" s="956"/>
      <c r="L98" s="956"/>
    </row>
    <row r="99" spans="5:12" s="103" customFormat="1">
      <c r="E99" s="97"/>
      <c r="F99" s="980"/>
      <c r="G99" s="956"/>
      <c r="H99" s="956"/>
      <c r="I99" s="930"/>
      <c r="J99" s="956"/>
      <c r="K99" s="956"/>
      <c r="L99" s="956"/>
    </row>
    <row r="100" spans="5:12" s="103" customFormat="1">
      <c r="E100" s="97"/>
      <c r="F100" s="980"/>
      <c r="G100" s="956"/>
      <c r="H100" s="956"/>
      <c r="I100" s="930"/>
      <c r="J100" s="956"/>
      <c r="K100" s="956"/>
      <c r="L100" s="956"/>
    </row>
    <row r="101" spans="5:12" s="103" customFormat="1">
      <c r="E101" s="97"/>
      <c r="F101" s="980"/>
      <c r="G101" s="956"/>
      <c r="H101" s="956"/>
      <c r="I101" s="930"/>
      <c r="J101" s="956"/>
      <c r="K101" s="956"/>
      <c r="L101" s="956"/>
    </row>
    <row r="102" spans="5:12" s="103" customFormat="1">
      <c r="E102" s="97"/>
      <c r="F102" s="980"/>
      <c r="G102" s="956"/>
      <c r="H102" s="956"/>
      <c r="I102" s="930"/>
      <c r="J102" s="956"/>
      <c r="K102" s="956"/>
      <c r="L102" s="956"/>
    </row>
    <row r="103" spans="5:12" s="103" customFormat="1">
      <c r="E103" s="97"/>
      <c r="F103" s="980"/>
      <c r="G103" s="956"/>
      <c r="H103" s="956"/>
      <c r="I103" s="930"/>
      <c r="J103" s="956"/>
      <c r="K103" s="956"/>
      <c r="L103" s="956"/>
    </row>
    <row r="104" spans="5:12" s="103" customFormat="1">
      <c r="E104" s="97"/>
      <c r="F104" s="980"/>
      <c r="G104" s="956"/>
      <c r="H104" s="956"/>
      <c r="I104" s="930"/>
      <c r="J104" s="956"/>
      <c r="K104" s="956"/>
      <c r="L104" s="956"/>
    </row>
    <row r="105" spans="5:12" s="103" customFormat="1">
      <c r="E105" s="97"/>
      <c r="F105" s="980"/>
      <c r="G105" s="956"/>
      <c r="H105" s="956"/>
      <c r="I105" s="930"/>
      <c r="J105" s="956"/>
      <c r="K105" s="956"/>
      <c r="L105" s="956"/>
    </row>
    <row r="106" spans="5:12" s="103" customFormat="1">
      <c r="E106" s="97"/>
      <c r="F106" s="980"/>
      <c r="G106" s="956"/>
      <c r="H106" s="956"/>
      <c r="I106" s="930"/>
      <c r="J106" s="956"/>
      <c r="K106" s="956"/>
      <c r="L106" s="956"/>
    </row>
    <row r="107" spans="5:12" s="103" customFormat="1">
      <c r="E107" s="97"/>
      <c r="F107" s="980"/>
      <c r="G107" s="956"/>
      <c r="H107" s="956"/>
      <c r="I107" s="930"/>
      <c r="J107" s="956"/>
      <c r="K107" s="956"/>
      <c r="L107" s="956"/>
    </row>
    <row r="108" spans="5:12" s="103" customFormat="1">
      <c r="E108" s="97"/>
      <c r="F108" s="980"/>
      <c r="G108" s="956"/>
      <c r="H108" s="956"/>
      <c r="I108" s="930"/>
      <c r="J108" s="956"/>
      <c r="K108" s="956"/>
      <c r="L108" s="956"/>
    </row>
    <row r="109" spans="5:12" s="103" customFormat="1">
      <c r="E109" s="97"/>
      <c r="F109" s="980"/>
      <c r="G109" s="956"/>
      <c r="H109" s="956"/>
      <c r="I109" s="930"/>
      <c r="J109" s="956"/>
      <c r="K109" s="956"/>
      <c r="L109" s="956"/>
    </row>
    <row r="110" spans="5:12" s="103" customFormat="1">
      <c r="E110" s="97"/>
      <c r="F110" s="980"/>
      <c r="G110" s="956"/>
      <c r="H110" s="956"/>
      <c r="I110" s="930"/>
      <c r="J110" s="956"/>
      <c r="K110" s="956"/>
      <c r="L110" s="956"/>
    </row>
    <row r="111" spans="5:12" s="103" customFormat="1">
      <c r="E111" s="97"/>
      <c r="F111" s="980"/>
      <c r="G111" s="956"/>
      <c r="H111" s="956"/>
      <c r="I111" s="930"/>
      <c r="J111" s="956"/>
      <c r="K111" s="956"/>
      <c r="L111" s="956"/>
    </row>
    <row r="112" spans="5:12" s="103" customFormat="1">
      <c r="E112" s="97"/>
      <c r="F112" s="980"/>
      <c r="G112" s="956"/>
      <c r="H112" s="956"/>
      <c r="I112" s="930"/>
      <c r="J112" s="956"/>
      <c r="K112" s="956"/>
      <c r="L112" s="956"/>
    </row>
    <row r="113" spans="1:17" s="103" customFormat="1">
      <c r="E113" s="97"/>
      <c r="F113" s="980"/>
      <c r="G113" s="956"/>
      <c r="H113" s="956"/>
      <c r="I113" s="930"/>
      <c r="J113" s="956"/>
      <c r="K113" s="956"/>
      <c r="L113" s="956"/>
    </row>
    <row r="114" spans="1:17" s="103" customFormat="1">
      <c r="E114" s="97"/>
      <c r="F114" s="980"/>
      <c r="G114" s="956"/>
      <c r="H114" s="956"/>
      <c r="I114" s="930"/>
      <c r="J114" s="956"/>
      <c r="K114" s="956"/>
      <c r="L114" s="956"/>
    </row>
    <row r="115" spans="1:17" s="103" customFormat="1">
      <c r="E115" s="97"/>
      <c r="F115" s="980"/>
      <c r="G115" s="956"/>
      <c r="H115" s="956"/>
      <c r="I115" s="930"/>
      <c r="J115" s="956"/>
      <c r="K115" s="956"/>
      <c r="L115" s="956"/>
    </row>
    <row r="116" spans="1:17" s="103" customFormat="1">
      <c r="E116" s="97"/>
      <c r="F116" s="980"/>
      <c r="G116" s="956"/>
      <c r="H116" s="956"/>
      <c r="I116" s="930"/>
      <c r="J116" s="956"/>
      <c r="K116" s="956"/>
      <c r="L116" s="956"/>
    </row>
    <row r="117" spans="1:17" s="103" customFormat="1">
      <c r="E117" s="97"/>
      <c r="F117" s="980"/>
      <c r="G117" s="956"/>
      <c r="H117" s="956"/>
      <c r="I117" s="930"/>
      <c r="J117" s="956"/>
      <c r="K117" s="956"/>
      <c r="L117" s="956"/>
    </row>
    <row r="118" spans="1:17" s="103" customFormat="1">
      <c r="E118" s="97"/>
      <c r="F118" s="980"/>
      <c r="G118" s="956"/>
      <c r="H118" s="956"/>
      <c r="I118" s="930"/>
      <c r="J118" s="956"/>
      <c r="K118" s="956"/>
      <c r="L118" s="956"/>
    </row>
    <row r="119" spans="1:17" s="103" customFormat="1">
      <c r="E119" s="97"/>
      <c r="F119" s="980"/>
      <c r="G119" s="956"/>
      <c r="H119" s="956"/>
      <c r="I119" s="930"/>
      <c r="J119" s="956"/>
      <c r="K119" s="956"/>
      <c r="L119" s="956"/>
    </row>
    <row r="120" spans="1:17" s="103" customFormat="1">
      <c r="E120" s="97"/>
      <c r="F120" s="980"/>
      <c r="G120" s="956"/>
      <c r="H120" s="956"/>
      <c r="I120" s="930"/>
      <c r="J120" s="956"/>
      <c r="K120" s="956"/>
      <c r="L120" s="956"/>
    </row>
    <row r="121" spans="1:17" s="103" customFormat="1">
      <c r="E121" s="97"/>
      <c r="F121" s="980"/>
      <c r="G121" s="956"/>
      <c r="H121" s="956"/>
      <c r="I121" s="930"/>
      <c r="J121" s="956"/>
      <c r="K121" s="956"/>
      <c r="L121" s="956"/>
    </row>
    <row r="122" spans="1:17">
      <c r="A122" s="103"/>
      <c r="B122" s="103"/>
      <c r="C122" s="103"/>
      <c r="D122" s="103"/>
      <c r="E122" s="97"/>
      <c r="F122" s="980"/>
      <c r="G122" s="956"/>
      <c r="H122" s="956"/>
      <c r="I122" s="930"/>
      <c r="J122" s="956"/>
      <c r="K122" s="956"/>
      <c r="L122" s="956"/>
      <c r="M122" s="103"/>
      <c r="N122" s="103"/>
      <c r="O122" s="103"/>
      <c r="P122" s="103"/>
      <c r="Q122" s="103"/>
    </row>
    <row r="123" spans="1:17">
      <c r="A123" s="103"/>
      <c r="B123" s="103"/>
      <c r="C123" s="103"/>
      <c r="D123" s="103"/>
      <c r="E123" s="97"/>
      <c r="F123" s="980"/>
      <c r="G123" s="956"/>
      <c r="H123" s="956"/>
      <c r="I123" s="930"/>
      <c r="J123" s="956"/>
      <c r="K123" s="956"/>
      <c r="L123" s="956"/>
      <c r="M123" s="103"/>
      <c r="N123" s="103"/>
      <c r="O123" s="103"/>
      <c r="P123" s="103"/>
      <c r="Q123" s="103"/>
    </row>
    <row r="124" spans="1:17">
      <c r="A124" s="103"/>
      <c r="B124" s="103"/>
      <c r="C124" s="103"/>
      <c r="D124" s="103"/>
      <c r="E124" s="97"/>
      <c r="F124" s="980"/>
      <c r="G124" s="956"/>
      <c r="H124" s="956"/>
      <c r="I124" s="930"/>
      <c r="J124" s="956"/>
      <c r="K124" s="956"/>
      <c r="L124" s="956"/>
      <c r="M124" s="103"/>
      <c r="N124" s="103"/>
      <c r="O124" s="103"/>
      <c r="P124" s="103"/>
      <c r="Q124" s="103"/>
    </row>
    <row r="125" spans="1:17">
      <c r="A125" s="103"/>
      <c r="B125" s="103"/>
      <c r="C125" s="103"/>
      <c r="D125" s="103"/>
      <c r="E125" s="97"/>
      <c r="F125" s="980"/>
      <c r="G125" s="956"/>
      <c r="H125" s="956"/>
      <c r="I125" s="930"/>
      <c r="J125" s="956"/>
      <c r="K125" s="956"/>
      <c r="L125" s="956"/>
      <c r="M125" s="103"/>
      <c r="N125" s="103"/>
      <c r="O125" s="103"/>
      <c r="P125" s="103"/>
      <c r="Q125" s="103"/>
    </row>
    <row r="126" spans="1:17">
      <c r="A126" s="103"/>
      <c r="B126" s="103"/>
      <c r="C126" s="103"/>
      <c r="D126" s="103"/>
      <c r="E126" s="97"/>
      <c r="F126" s="980"/>
      <c r="G126" s="956"/>
      <c r="H126" s="956"/>
      <c r="I126" s="930"/>
      <c r="J126" s="956"/>
      <c r="K126" s="956"/>
      <c r="L126" s="956"/>
      <c r="M126" s="103"/>
      <c r="N126" s="103"/>
      <c r="O126" s="103"/>
      <c r="P126" s="103"/>
      <c r="Q126" s="103"/>
    </row>
    <row r="127" spans="1:17">
      <c r="A127" s="103"/>
      <c r="B127" s="103"/>
      <c r="C127" s="103"/>
      <c r="D127" s="103"/>
      <c r="E127" s="97"/>
      <c r="F127" s="980"/>
      <c r="G127" s="956"/>
      <c r="H127" s="956"/>
      <c r="I127" s="930"/>
      <c r="J127" s="956"/>
      <c r="K127" s="956"/>
      <c r="L127" s="956"/>
      <c r="M127" s="103"/>
    </row>
    <row r="128" spans="1:17">
      <c r="A128" s="103"/>
      <c r="B128" s="103"/>
      <c r="C128" s="103"/>
      <c r="D128" s="103"/>
      <c r="E128" s="97"/>
      <c r="F128" s="980"/>
      <c r="G128" s="956"/>
      <c r="H128" s="956"/>
      <c r="I128" s="930"/>
      <c r="J128" s="956"/>
      <c r="K128" s="956"/>
      <c r="L128" s="956"/>
      <c r="M128" s="103"/>
    </row>
    <row r="129" spans="1:13">
      <c r="A129" s="103"/>
      <c r="B129" s="103"/>
      <c r="C129" s="103"/>
      <c r="D129" s="103"/>
      <c r="E129" s="97"/>
      <c r="F129" s="980"/>
      <c r="G129" s="956"/>
      <c r="H129" s="956"/>
      <c r="I129" s="930"/>
      <c r="J129" s="956"/>
      <c r="K129" s="956"/>
      <c r="L129" s="956"/>
      <c r="M129" s="103"/>
    </row>
    <row r="130" spans="1:13">
      <c r="A130" s="103"/>
      <c r="B130" s="103"/>
      <c r="C130" s="103"/>
      <c r="D130" s="103"/>
      <c r="E130" s="97"/>
      <c r="F130" s="980"/>
      <c r="G130" s="956"/>
      <c r="H130" s="956"/>
      <c r="I130" s="930"/>
      <c r="J130" s="956"/>
      <c r="K130" s="956"/>
      <c r="L130" s="956"/>
      <c r="M130" s="103"/>
    </row>
    <row r="131" spans="1:13">
      <c r="J131" s="956"/>
      <c r="K131" s="956"/>
      <c r="L131" s="956"/>
      <c r="M131" s="103"/>
    </row>
    <row r="132" spans="1:13">
      <c r="J132" s="956"/>
      <c r="K132" s="956"/>
      <c r="L132" s="956"/>
      <c r="M132" s="103"/>
    </row>
    <row r="133" spans="1:13">
      <c r="J133" s="956"/>
      <c r="K133" s="956"/>
      <c r="L133" s="956"/>
      <c r="M133" s="103"/>
    </row>
    <row r="134" spans="1:13">
      <c r="J134" s="956"/>
      <c r="K134" s="956"/>
      <c r="L134" s="956"/>
      <c r="M134" s="103"/>
    </row>
    <row r="135" spans="1:13">
      <c r="J135" s="956"/>
      <c r="K135" s="956"/>
      <c r="L135" s="956"/>
      <c r="M135" s="103"/>
    </row>
    <row r="136" spans="1:13">
      <c r="J136" s="956"/>
      <c r="K136" s="956"/>
      <c r="L136" s="956"/>
      <c r="M136" s="103"/>
    </row>
    <row r="137" spans="1:13">
      <c r="K137" s="956"/>
      <c r="L137" s="956"/>
      <c r="M137" s="103"/>
    </row>
    <row r="138" spans="1:13">
      <c r="K138" s="956"/>
      <c r="L138" s="956"/>
      <c r="M138" s="103"/>
    </row>
    <row r="139" spans="1:13">
      <c r="K139" s="956"/>
      <c r="L139" s="956"/>
      <c r="M139" s="103"/>
    </row>
    <row r="140" spans="1:13">
      <c r="L140" s="956"/>
      <c r="M140" s="103"/>
    </row>
    <row r="141" spans="1:13">
      <c r="L141" s="956"/>
      <c r="M141" s="103"/>
    </row>
    <row r="142" spans="1:13">
      <c r="L142" s="956"/>
    </row>
    <row r="143" spans="1:13">
      <c r="L143" s="956"/>
    </row>
    <row r="144" spans="1:13">
      <c r="L144" s="956"/>
    </row>
  </sheetData>
  <mergeCells count="1">
    <mergeCell ref="L7:M7"/>
  </mergeCells>
  <dataValidations count="1">
    <dataValidation type="list" allowBlank="1" showInputMessage="1" showErrorMessage="1" sqref="B5" xr:uid="{325BA888-503B-4401-8EEE-6ECE786D357B}">
      <formula1>$AB$5:$AB$8</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2"/>
  <sheetViews>
    <sheetView tabSelected="1" topLeftCell="L1" zoomScale="85" zoomScaleNormal="85" workbookViewId="0">
      <selection activeCell="H30" sqref="H30"/>
    </sheetView>
  </sheetViews>
  <sheetFormatPr defaultColWidth="17.33203125" defaultRowHeight="15.75" customHeight="1"/>
  <cols>
    <col min="1" max="1" width="12.44140625" style="120" customWidth="1"/>
    <col min="2" max="2" width="27.33203125" style="120" customWidth="1"/>
    <col min="3" max="3" width="11.33203125" style="120" bestFit="1" customWidth="1"/>
    <col min="4" max="4" width="14.109375" style="120" customWidth="1"/>
    <col min="5" max="5" width="11.5546875" style="120" customWidth="1"/>
    <col min="6" max="7" width="13.6640625" style="120" bestFit="1" customWidth="1"/>
    <col min="8" max="8" width="14.44140625" style="120" bestFit="1" customWidth="1"/>
    <col min="9" max="9" width="17.33203125" style="120" bestFit="1" customWidth="1"/>
    <col min="10" max="10" width="19.5546875" style="120" bestFit="1" customWidth="1"/>
    <col min="11" max="11" width="12.44140625" style="120" customWidth="1"/>
    <col min="12" max="12" width="18" style="120" customWidth="1"/>
    <col min="13" max="13" width="16.44140625" style="120" customWidth="1"/>
    <col min="14" max="14" width="11.5546875" style="120" bestFit="1" customWidth="1"/>
    <col min="15" max="15" width="11.33203125" style="120" bestFit="1" customWidth="1"/>
    <col min="16" max="17" width="7.88671875" style="120" bestFit="1" customWidth="1"/>
    <col min="18" max="18" width="14.6640625" style="120" bestFit="1" customWidth="1"/>
    <col min="19" max="19" width="20.6640625" style="120" bestFit="1" customWidth="1"/>
    <col min="20" max="20" width="21" style="120" bestFit="1" customWidth="1"/>
    <col min="21" max="21" width="8.6640625" style="120" bestFit="1" customWidth="1"/>
    <col min="22" max="16384" width="17.33203125" style="120"/>
  </cols>
  <sheetData>
    <row r="1" spans="1:23" ht="15.75" customHeight="1">
      <c r="A1" s="127"/>
      <c r="B1" s="128"/>
      <c r="C1" s="148"/>
      <c r="D1" s="129"/>
      <c r="E1" s="130"/>
      <c r="F1" s="131"/>
      <c r="G1" s="132"/>
      <c r="H1" s="158"/>
      <c r="I1" s="132"/>
      <c r="J1" s="152"/>
      <c r="K1" s="131"/>
      <c r="L1" s="263"/>
      <c r="M1" s="264"/>
      <c r="N1" s="132"/>
      <c r="O1" s="265"/>
      <c r="P1" s="133"/>
      <c r="Q1" s="133"/>
      <c r="R1" s="133"/>
      <c r="S1" s="266"/>
      <c r="T1" s="1029" t="s">
        <v>12</v>
      </c>
      <c r="U1" s="1030"/>
      <c r="V1" s="1031"/>
      <c r="W1" s="163"/>
    </row>
    <row r="2" spans="1:23" ht="15.75" customHeight="1">
      <c r="A2" s="134"/>
      <c r="B2" s="4"/>
      <c r="C2" s="123"/>
      <c r="D2" s="27"/>
      <c r="E2" s="990"/>
      <c r="F2" s="991"/>
      <c r="G2" s="3"/>
      <c r="H2" s="159"/>
      <c r="I2" s="3"/>
      <c r="J2" s="5"/>
      <c r="K2" s="1"/>
      <c r="L2" s="267"/>
      <c r="M2" s="268"/>
      <c r="N2" s="5"/>
      <c r="O2" s="269"/>
      <c r="S2" s="270"/>
      <c r="T2" s="1032" t="s">
        <v>13</v>
      </c>
      <c r="U2" s="1033"/>
      <c r="V2" s="992"/>
      <c r="W2" s="12"/>
    </row>
    <row r="3" spans="1:23" ht="15.75" customHeight="1">
      <c r="A3" s="134"/>
      <c r="B3" s="4"/>
      <c r="C3" s="123"/>
      <c r="D3" s="119"/>
      <c r="E3" s="1034" t="s">
        <v>14</v>
      </c>
      <c r="F3" s="1035"/>
      <c r="G3" s="1036"/>
      <c r="H3" s="160"/>
      <c r="I3" s="991"/>
      <c r="J3" s="5"/>
      <c r="K3" s="991"/>
      <c r="L3" s="164"/>
      <c r="M3" s="2"/>
      <c r="N3" s="5"/>
      <c r="O3" s="271"/>
      <c r="P3" s="5"/>
      <c r="Q3" s="5"/>
      <c r="R3" s="112"/>
      <c r="S3" s="272"/>
      <c r="T3" s="1037" t="s">
        <v>15</v>
      </c>
      <c r="U3" s="1038"/>
      <c r="V3" s="992"/>
      <c r="W3" s="118"/>
    </row>
    <row r="4" spans="1:23" s="281" customFormat="1" ht="39.6">
      <c r="A4" s="135" t="s">
        <v>16</v>
      </c>
      <c r="B4" s="6" t="s">
        <v>17</v>
      </c>
      <c r="C4" s="124" t="s">
        <v>18</v>
      </c>
      <c r="D4" s="273" t="s">
        <v>19</v>
      </c>
      <c r="E4" s="274" t="s">
        <v>20</v>
      </c>
      <c r="F4" s="6" t="s">
        <v>21</v>
      </c>
      <c r="G4" s="10" t="s">
        <v>22</v>
      </c>
      <c r="H4" s="161" t="s">
        <v>23</v>
      </c>
      <c r="I4" s="10" t="s">
        <v>24</v>
      </c>
      <c r="J4" s="10" t="s">
        <v>25</v>
      </c>
      <c r="K4" s="6" t="s">
        <v>26</v>
      </c>
      <c r="L4" s="275" t="s">
        <v>27</v>
      </c>
      <c r="M4" s="275" t="s">
        <v>28</v>
      </c>
      <c r="N4" s="10" t="s">
        <v>29</v>
      </c>
      <c r="O4" s="276" t="s">
        <v>30</v>
      </c>
      <c r="P4" s="10" t="s">
        <v>31</v>
      </c>
      <c r="Q4" s="10" t="s">
        <v>32</v>
      </c>
      <c r="R4" s="277" t="s">
        <v>3</v>
      </c>
      <c r="S4" s="278" t="s">
        <v>4</v>
      </c>
      <c r="T4" s="279" t="s">
        <v>33</v>
      </c>
      <c r="U4" s="279" t="s">
        <v>34</v>
      </c>
      <c r="V4" s="280" t="s">
        <v>0</v>
      </c>
      <c r="W4" s="124" t="s">
        <v>35</v>
      </c>
    </row>
    <row r="5" spans="1:23" ht="15.75" customHeight="1" thickBot="1">
      <c r="A5" s="136" t="s">
        <v>36</v>
      </c>
      <c r="B5" s="137"/>
      <c r="C5" s="149"/>
      <c r="D5" s="138"/>
      <c r="E5" s="140" t="s">
        <v>37</v>
      </c>
      <c r="F5" s="140" t="s">
        <v>37</v>
      </c>
      <c r="G5" s="140" t="s">
        <v>37</v>
      </c>
      <c r="H5" s="503" t="s">
        <v>37</v>
      </c>
      <c r="I5" s="503" t="s">
        <v>37</v>
      </c>
      <c r="J5" s="140" t="s">
        <v>37</v>
      </c>
      <c r="K5" s="139" t="s">
        <v>38</v>
      </c>
      <c r="L5" s="150" t="s">
        <v>37</v>
      </c>
      <c r="M5" s="141" t="s">
        <v>37</v>
      </c>
      <c r="N5" s="141" t="s">
        <v>38</v>
      </c>
      <c r="O5" s="282" t="s">
        <v>39</v>
      </c>
      <c r="P5" s="142" t="s">
        <v>39</v>
      </c>
      <c r="Q5" s="142" t="s">
        <v>39</v>
      </c>
      <c r="R5" s="145" t="s">
        <v>39</v>
      </c>
      <c r="S5" s="283" t="s">
        <v>39</v>
      </c>
      <c r="T5" s="143" t="s">
        <v>37</v>
      </c>
      <c r="U5" s="143" t="s">
        <v>37</v>
      </c>
      <c r="V5" s="144" t="s">
        <v>37</v>
      </c>
      <c r="W5" s="146"/>
    </row>
    <row r="6" spans="1:23" ht="15.75" customHeight="1">
      <c r="A6" s="316">
        <v>43213</v>
      </c>
      <c r="B6" s="317" t="s">
        <v>40</v>
      </c>
      <c r="C6" s="318" t="s">
        <v>41</v>
      </c>
      <c r="D6" s="319" t="s">
        <v>42</v>
      </c>
      <c r="E6" s="320">
        <v>12.2</v>
      </c>
      <c r="F6" s="321">
        <v>0.06</v>
      </c>
      <c r="G6" s="321">
        <v>12.139999999999999</v>
      </c>
      <c r="H6" s="322"/>
      <c r="I6" s="359">
        <v>1.7424999999999999</v>
      </c>
      <c r="J6" s="359">
        <v>1.8477777777777777</v>
      </c>
      <c r="K6" s="359">
        <v>0.37221410303251734</v>
      </c>
      <c r="L6" s="323">
        <v>10.397499999999999</v>
      </c>
      <c r="M6" s="321">
        <v>10.397499999999999</v>
      </c>
      <c r="N6" s="321"/>
      <c r="O6" s="324"/>
      <c r="P6" s="321">
        <v>0.64858307453416142</v>
      </c>
      <c r="Q6" s="321"/>
      <c r="R6" s="321"/>
      <c r="S6" s="325"/>
      <c r="T6" s="324"/>
      <c r="U6" s="321"/>
      <c r="V6" s="326"/>
      <c r="W6" s="327"/>
    </row>
    <row r="7" spans="1:23" ht="15.75" customHeight="1">
      <c r="A7" s="316">
        <v>43344</v>
      </c>
      <c r="B7" s="317" t="s">
        <v>43</v>
      </c>
      <c r="C7" s="318" t="s">
        <v>41</v>
      </c>
      <c r="D7" s="319" t="s">
        <v>44</v>
      </c>
      <c r="E7" s="320">
        <v>9.15</v>
      </c>
      <c r="F7" s="321">
        <v>1.78</v>
      </c>
      <c r="G7" s="321">
        <v>7.37</v>
      </c>
      <c r="H7" s="322">
        <v>-4.7699999999999987</v>
      </c>
      <c r="I7" s="359"/>
      <c r="J7" s="359"/>
      <c r="K7" s="359"/>
      <c r="L7" s="323"/>
      <c r="M7" s="321"/>
      <c r="N7" s="321"/>
      <c r="O7" s="324">
        <v>-3.3733330745341608</v>
      </c>
      <c r="P7" s="321"/>
      <c r="Q7" s="321">
        <v>-2.7247499999999993</v>
      </c>
      <c r="R7" s="321"/>
      <c r="S7" s="325">
        <v>0</v>
      </c>
      <c r="T7" s="324"/>
      <c r="U7" s="321"/>
      <c r="V7" s="326"/>
      <c r="W7" s="327"/>
    </row>
    <row r="8" spans="1:23" ht="15.75" customHeight="1">
      <c r="A8" s="316">
        <v>43581</v>
      </c>
      <c r="B8" s="317" t="s">
        <v>45</v>
      </c>
      <c r="C8" s="318" t="s">
        <v>41</v>
      </c>
      <c r="D8" s="319" t="s">
        <v>42</v>
      </c>
      <c r="E8" s="320">
        <v>9.15</v>
      </c>
      <c r="F8" s="321">
        <v>0.49</v>
      </c>
      <c r="G8" s="321">
        <v>8.66</v>
      </c>
      <c r="H8" s="322"/>
      <c r="I8" s="359">
        <v>2.2846666666666668</v>
      </c>
      <c r="J8" s="359">
        <v>2.3223809523809522</v>
      </c>
      <c r="K8" s="359">
        <v>0.36</v>
      </c>
      <c r="L8" s="323">
        <v>6.3753333333333337</v>
      </c>
      <c r="M8" s="321"/>
      <c r="N8" s="321"/>
      <c r="O8" s="324"/>
      <c r="P8" s="321">
        <v>0.82247999999999999</v>
      </c>
      <c r="Q8" s="321"/>
      <c r="R8" s="321">
        <v>-0.89519999999999977</v>
      </c>
      <c r="S8" s="325"/>
      <c r="T8" s="324"/>
      <c r="U8" s="321"/>
      <c r="V8" s="326"/>
      <c r="W8" s="327"/>
    </row>
    <row r="9" spans="1:23" ht="15.75" customHeight="1">
      <c r="A9" s="328">
        <v>43705</v>
      </c>
      <c r="B9" s="329" t="s">
        <v>45</v>
      </c>
      <c r="C9" s="330" t="s">
        <v>41</v>
      </c>
      <c r="D9" s="331" t="s">
        <v>44</v>
      </c>
      <c r="E9" s="332">
        <v>3.05</v>
      </c>
      <c r="F9" s="333">
        <v>0.81</v>
      </c>
      <c r="G9" s="333">
        <v>2.2399999999999998</v>
      </c>
      <c r="H9" s="322"/>
      <c r="I9" s="359"/>
      <c r="J9" s="359"/>
      <c r="K9" s="359"/>
      <c r="L9" s="323"/>
      <c r="M9" s="321"/>
      <c r="N9" s="321"/>
      <c r="O9" s="324">
        <v>-4.5442800000000005</v>
      </c>
      <c r="P9" s="321"/>
      <c r="Q9" s="321">
        <v>-3.7218000000000004</v>
      </c>
      <c r="R9" s="321"/>
      <c r="S9" s="325">
        <v>0</v>
      </c>
      <c r="T9" s="324"/>
      <c r="U9" s="321"/>
      <c r="V9" s="326"/>
      <c r="W9" s="327"/>
    </row>
    <row r="10" spans="1:23" ht="15.75" customHeight="1">
      <c r="A10" s="328">
        <v>43705</v>
      </c>
      <c r="B10" s="329" t="s">
        <v>45</v>
      </c>
      <c r="C10" s="330" t="s">
        <v>41</v>
      </c>
      <c r="D10" s="331" t="s">
        <v>44</v>
      </c>
      <c r="E10" s="332">
        <v>6.1</v>
      </c>
      <c r="F10" s="333">
        <v>3.8599999999999994</v>
      </c>
      <c r="G10" s="333">
        <v>2.2400000000000002</v>
      </c>
      <c r="H10" s="322"/>
      <c r="I10" s="359"/>
      <c r="J10" s="359"/>
      <c r="K10" s="359"/>
      <c r="L10" s="323"/>
      <c r="M10" s="321"/>
      <c r="N10" s="321"/>
      <c r="O10" s="324"/>
      <c r="P10" s="321"/>
      <c r="Q10" s="321"/>
      <c r="R10" s="321"/>
      <c r="S10" s="325"/>
      <c r="T10" s="324"/>
      <c r="U10" s="321"/>
      <c r="V10" s="326"/>
      <c r="W10" s="327"/>
    </row>
    <row r="11" spans="1:23" ht="15.75" customHeight="1">
      <c r="A11" s="328">
        <v>43952</v>
      </c>
      <c r="B11" s="329" t="s">
        <v>46</v>
      </c>
      <c r="C11" s="330" t="s">
        <v>41</v>
      </c>
      <c r="D11" s="331" t="s">
        <v>42</v>
      </c>
      <c r="E11" s="332">
        <v>6.1</v>
      </c>
      <c r="F11" s="333">
        <v>1.87</v>
      </c>
      <c r="G11" s="333">
        <v>4.2299999999999995</v>
      </c>
      <c r="H11" s="322"/>
      <c r="I11" s="359">
        <v>2.5724999999999998</v>
      </c>
      <c r="J11" s="359">
        <v>2.3223809523809522</v>
      </c>
      <c r="K11" s="359">
        <v>0.41</v>
      </c>
      <c r="L11" s="323">
        <v>1.6574999999999998</v>
      </c>
      <c r="M11" s="321"/>
      <c r="N11" s="321"/>
      <c r="O11" s="324"/>
      <c r="P11" s="321">
        <v>1.0547249999999999</v>
      </c>
      <c r="Q11" s="321"/>
      <c r="R11" s="321">
        <v>-0.52425000000000044</v>
      </c>
      <c r="S11" s="325"/>
      <c r="T11" s="324"/>
      <c r="U11" s="321"/>
      <c r="V11" s="326"/>
      <c r="W11" s="327"/>
    </row>
    <row r="12" spans="1:23" ht="15.75" customHeight="1">
      <c r="A12" s="328"/>
      <c r="B12" s="329"/>
      <c r="C12" s="330"/>
      <c r="D12" s="331"/>
      <c r="E12" s="332"/>
      <c r="F12" s="333"/>
      <c r="G12" s="333"/>
      <c r="H12" s="322"/>
      <c r="I12" s="359"/>
      <c r="J12" s="359"/>
      <c r="K12" s="359"/>
      <c r="L12" s="323"/>
      <c r="M12" s="321"/>
      <c r="N12" s="321"/>
      <c r="O12" s="324"/>
      <c r="P12" s="321"/>
      <c r="Q12" s="321"/>
      <c r="R12" s="321"/>
      <c r="S12" s="325"/>
      <c r="T12" s="324"/>
      <c r="U12" s="321"/>
      <c r="V12" s="326"/>
      <c r="W12" s="327"/>
    </row>
    <row r="13" spans="1:23" s="151" customFormat="1" ht="15.75" customHeight="1">
      <c r="A13" s="153"/>
      <c r="B13" s="114"/>
      <c r="C13" s="157"/>
      <c r="D13" s="125"/>
      <c r="E13" s="126"/>
      <c r="F13" s="115"/>
      <c r="G13" s="115"/>
      <c r="H13" s="334"/>
      <c r="I13" s="115"/>
      <c r="J13" s="115"/>
      <c r="K13" s="115"/>
      <c r="L13" s="111"/>
      <c r="M13" s="115"/>
      <c r="N13" s="115"/>
      <c r="O13" s="335"/>
      <c r="P13" s="115"/>
      <c r="Q13" s="115"/>
      <c r="R13" s="115"/>
      <c r="S13" s="116"/>
      <c r="T13" s="335"/>
      <c r="U13" s="115"/>
      <c r="V13" s="314"/>
      <c r="W13" s="121"/>
    </row>
    <row r="14" spans="1:23" s="151" customFormat="1" ht="15.75" customHeight="1">
      <c r="A14" s="477">
        <v>43581</v>
      </c>
      <c r="B14" s="478" t="s">
        <v>45</v>
      </c>
      <c r="C14" s="479" t="s">
        <v>47</v>
      </c>
      <c r="D14" s="480" t="s">
        <v>42</v>
      </c>
      <c r="E14" s="481">
        <v>12.2</v>
      </c>
      <c r="F14" s="482">
        <v>0.15</v>
      </c>
      <c r="G14" s="482">
        <v>12.049999999999999</v>
      </c>
      <c r="H14" s="483"/>
      <c r="I14" s="482">
        <v>2.0099999999999998</v>
      </c>
      <c r="J14" s="482">
        <v>2.3223809523809522</v>
      </c>
      <c r="K14" s="482">
        <v>0.36</v>
      </c>
      <c r="L14" s="484">
        <v>10.039999999999999</v>
      </c>
      <c r="M14" s="482"/>
      <c r="N14" s="482"/>
      <c r="O14" s="485"/>
      <c r="P14" s="482">
        <v>0.72359999999999991</v>
      </c>
      <c r="Q14" s="482"/>
      <c r="R14" s="482"/>
      <c r="S14" s="486"/>
      <c r="T14" s="485"/>
      <c r="U14" s="482"/>
      <c r="V14" s="487"/>
      <c r="W14" s="488"/>
    </row>
    <row r="15" spans="1:23" s="151" customFormat="1" ht="15.75" customHeight="1">
      <c r="A15" s="477">
        <v>43705</v>
      </c>
      <c r="B15" s="478" t="s">
        <v>45</v>
      </c>
      <c r="C15" s="479" t="s">
        <v>47</v>
      </c>
      <c r="D15" s="480" t="s">
        <v>44</v>
      </c>
      <c r="E15" s="481">
        <v>6.1</v>
      </c>
      <c r="F15" s="482">
        <v>0.55000000000000004</v>
      </c>
      <c r="G15" s="482">
        <v>5.55</v>
      </c>
      <c r="H15" s="483"/>
      <c r="I15" s="482"/>
      <c r="J15" s="482"/>
      <c r="K15" s="482"/>
      <c r="L15" s="484"/>
      <c r="M15" s="482"/>
      <c r="N15" s="482"/>
      <c r="O15" s="485">
        <v>-4.7645999999999997</v>
      </c>
      <c r="P15" s="482"/>
      <c r="Q15" s="482">
        <v>-4.0409999999999995</v>
      </c>
      <c r="R15" s="482"/>
      <c r="S15" s="486">
        <v>0</v>
      </c>
      <c r="T15" s="485"/>
      <c r="U15" s="482"/>
      <c r="V15" s="487"/>
      <c r="W15" s="488"/>
    </row>
    <row r="16" spans="1:23" ht="15.75" customHeight="1">
      <c r="A16" s="494">
        <v>43705</v>
      </c>
      <c r="B16" s="490" t="s">
        <v>45</v>
      </c>
      <c r="C16" s="495" t="s">
        <v>47</v>
      </c>
      <c r="D16" s="496" t="s">
        <v>44</v>
      </c>
      <c r="E16" s="497">
        <v>9.15</v>
      </c>
      <c r="F16" s="491">
        <v>3.6000000000000005</v>
      </c>
      <c r="G16" s="501">
        <v>5.55</v>
      </c>
      <c r="H16" s="827"/>
      <c r="I16" s="492"/>
      <c r="J16" s="492"/>
      <c r="K16" s="492"/>
      <c r="L16" s="498"/>
      <c r="M16" s="492"/>
      <c r="N16" s="828"/>
      <c r="O16" s="492"/>
      <c r="P16" s="492"/>
      <c r="Q16" s="492"/>
      <c r="R16" s="492"/>
      <c r="S16" s="828"/>
      <c r="T16" s="493"/>
      <c r="U16" s="493"/>
      <c r="V16" s="502"/>
      <c r="W16" s="500"/>
    </row>
    <row r="17" spans="1:23" ht="15.75" customHeight="1">
      <c r="A17" s="489">
        <v>43952</v>
      </c>
      <c r="B17" s="490" t="s">
        <v>46</v>
      </c>
      <c r="C17" s="495" t="s">
        <v>47</v>
      </c>
      <c r="D17" s="496" t="s">
        <v>42</v>
      </c>
      <c r="E17" s="491">
        <v>9.15</v>
      </c>
      <c r="F17" s="491">
        <v>1.66</v>
      </c>
      <c r="G17" s="501">
        <v>7.49</v>
      </c>
      <c r="H17" s="827"/>
      <c r="I17" s="492">
        <v>2.3925000000000001</v>
      </c>
      <c r="J17" s="492">
        <v>2.3223809523809522</v>
      </c>
      <c r="K17" s="499">
        <v>0.41</v>
      </c>
      <c r="L17" s="492">
        <v>5.0975000000000001</v>
      </c>
      <c r="M17" s="492"/>
      <c r="N17" s="828"/>
      <c r="O17" s="492"/>
      <c r="P17" s="492">
        <v>0.98092499999999994</v>
      </c>
      <c r="Q17" s="492"/>
      <c r="R17" s="492">
        <v>-0.40724999999999972</v>
      </c>
      <c r="S17" s="828"/>
      <c r="T17" s="493"/>
      <c r="U17" s="493"/>
      <c r="V17" s="502"/>
      <c r="W17" s="500"/>
    </row>
    <row r="18" spans="1:23" ht="15.75" customHeight="1">
      <c r="A18" s="489">
        <v>44065</v>
      </c>
      <c r="B18" s="490" t="s">
        <v>46</v>
      </c>
      <c r="C18" s="490" t="s">
        <v>47</v>
      </c>
      <c r="D18" s="496" t="s">
        <v>44</v>
      </c>
      <c r="E18" s="491">
        <v>6.1</v>
      </c>
      <c r="F18" s="491">
        <v>3.73</v>
      </c>
      <c r="G18" s="501">
        <v>2.37</v>
      </c>
      <c r="H18" s="827">
        <v>3.05</v>
      </c>
      <c r="I18" s="492"/>
      <c r="J18" s="492"/>
      <c r="K18" s="499"/>
      <c r="L18" s="492"/>
      <c r="M18" s="492"/>
      <c r="N18" s="828"/>
      <c r="O18" s="492">
        <v>-3.4356750000000003</v>
      </c>
      <c r="P18" s="492"/>
      <c r="Q18" s="482">
        <v>-2.4547500000000002</v>
      </c>
      <c r="R18" s="492"/>
      <c r="S18" s="828"/>
      <c r="T18" s="493"/>
      <c r="U18" s="493"/>
      <c r="V18" s="502"/>
      <c r="W18" s="500"/>
    </row>
    <row r="19" spans="1:23" ht="15.75" customHeight="1">
      <c r="A19" s="489">
        <v>44313</v>
      </c>
      <c r="B19" s="490" t="s">
        <v>48</v>
      </c>
      <c r="C19" s="490" t="s">
        <v>47</v>
      </c>
      <c r="D19" s="496" t="s">
        <v>42</v>
      </c>
      <c r="E19" s="491">
        <v>6.1</v>
      </c>
      <c r="F19" s="491">
        <v>3.25</v>
      </c>
      <c r="G19" s="501">
        <v>2.8499999999999996</v>
      </c>
      <c r="H19" s="827"/>
      <c r="I19" s="492">
        <v>1.1399999999999999</v>
      </c>
      <c r="J19" s="492">
        <v>0.97624999999999995</v>
      </c>
      <c r="K19" s="499">
        <v>0.36</v>
      </c>
      <c r="L19" s="492">
        <v>1.8737499999999998</v>
      </c>
      <c r="M19" s="492"/>
      <c r="N19" s="828"/>
      <c r="O19" s="492"/>
      <c r="P19" s="492">
        <v>0.41039999999999993</v>
      </c>
      <c r="Q19" s="482"/>
      <c r="R19" s="482">
        <v>-0.44662500000000027</v>
      </c>
      <c r="S19" s="828"/>
      <c r="T19" s="493"/>
      <c r="U19" s="493"/>
      <c r="V19" s="502"/>
      <c r="W19" s="493"/>
    </row>
    <row r="20" spans="1:23" ht="15.75" customHeight="1">
      <c r="A20" s="489">
        <v>44413</v>
      </c>
      <c r="B20" s="490" t="s">
        <v>144</v>
      </c>
      <c r="C20" s="490" t="s">
        <v>47</v>
      </c>
      <c r="D20" s="496" t="s">
        <v>44</v>
      </c>
      <c r="E20" s="491" t="s">
        <v>227</v>
      </c>
      <c r="F20" s="491"/>
      <c r="G20" s="501"/>
      <c r="H20" s="827"/>
      <c r="I20" s="492"/>
      <c r="J20" s="492"/>
      <c r="K20" s="499"/>
      <c r="L20" s="492"/>
      <c r="M20" s="492"/>
      <c r="N20" s="828"/>
      <c r="O20" s="492"/>
      <c r="P20" s="492"/>
      <c r="Q20" s="482"/>
      <c r="R20" s="482"/>
      <c r="S20" s="828"/>
      <c r="T20" s="493"/>
      <c r="U20" s="493"/>
      <c r="V20" s="502"/>
      <c r="W20" s="493"/>
    </row>
    <row r="21" spans="1:23" ht="15.75" customHeight="1">
      <c r="A21" s="830"/>
      <c r="B21" s="830"/>
      <c r="C21" s="830"/>
      <c r="D21" s="831"/>
      <c r="E21" s="832"/>
      <c r="F21" s="832"/>
      <c r="G21" s="833"/>
      <c r="H21" s="834"/>
      <c r="I21" s="832"/>
      <c r="J21" s="832"/>
      <c r="K21" s="835"/>
      <c r="L21" s="832"/>
      <c r="M21" s="832"/>
      <c r="N21" s="833"/>
      <c r="O21" s="832"/>
      <c r="P21" s="832"/>
      <c r="Q21" s="832"/>
      <c r="R21" s="832"/>
      <c r="S21" s="833"/>
      <c r="V21" s="270"/>
    </row>
    <row r="22" spans="1:23" s="826" customFormat="1" ht="15.75" customHeight="1">
      <c r="A22" s="836">
        <v>43952</v>
      </c>
      <c r="B22" s="285" t="s">
        <v>46</v>
      </c>
      <c r="C22" s="285" t="s">
        <v>49</v>
      </c>
      <c r="D22" s="287" t="s">
        <v>42</v>
      </c>
      <c r="E22" s="837">
        <v>12.2</v>
      </c>
      <c r="F22" s="837">
        <v>0.25</v>
      </c>
      <c r="G22" s="838">
        <v>11.95</v>
      </c>
      <c r="H22" s="839"/>
      <c r="I22" s="837">
        <v>2.0449999999999999</v>
      </c>
      <c r="J22" s="837">
        <v>2.3223809523809522</v>
      </c>
      <c r="K22" s="840">
        <v>0.41</v>
      </c>
      <c r="L22" s="837">
        <v>9.9049999999999994</v>
      </c>
      <c r="M22" s="837"/>
      <c r="N22" s="838"/>
      <c r="O22" s="837"/>
      <c r="P22" s="837">
        <v>0.83844999999999992</v>
      </c>
      <c r="Q22" s="837"/>
      <c r="R22" s="837"/>
      <c r="S22" s="838"/>
      <c r="V22" s="829"/>
    </row>
    <row r="23" spans="1:23" s="826" customFormat="1" ht="15.75" customHeight="1">
      <c r="A23" s="836">
        <v>44065</v>
      </c>
      <c r="B23" s="285" t="s">
        <v>46</v>
      </c>
      <c r="C23" s="285" t="s">
        <v>49</v>
      </c>
      <c r="D23" s="287" t="s">
        <v>44</v>
      </c>
      <c r="E23" s="837">
        <v>9.15</v>
      </c>
      <c r="F23" s="837">
        <v>2.39</v>
      </c>
      <c r="G23" s="838">
        <v>6.76</v>
      </c>
      <c r="H23" s="839">
        <v>0</v>
      </c>
      <c r="I23" s="837"/>
      <c r="J23" s="837"/>
      <c r="K23" s="840"/>
      <c r="L23" s="837"/>
      <c r="M23" s="837"/>
      <c r="N23" s="838"/>
      <c r="O23" s="837">
        <v>-3.6689499999999997</v>
      </c>
      <c r="P23" s="837"/>
      <c r="Q23" s="837">
        <v>-2.8304999999999998</v>
      </c>
      <c r="R23" s="837"/>
      <c r="S23" s="838"/>
      <c r="V23" s="829"/>
    </row>
    <row r="24" spans="1:23" s="826" customFormat="1" ht="15.75" customHeight="1">
      <c r="A24" s="836">
        <v>44313</v>
      </c>
      <c r="B24" s="285" t="s">
        <v>48</v>
      </c>
      <c r="C24" s="285" t="s">
        <v>49</v>
      </c>
      <c r="D24" s="287" t="s">
        <v>42</v>
      </c>
      <c r="E24" s="837">
        <v>9.15</v>
      </c>
      <c r="F24" s="837">
        <v>2.0299999999999998</v>
      </c>
      <c r="G24" s="838">
        <v>7.12</v>
      </c>
      <c r="H24" s="839"/>
      <c r="I24" s="837">
        <v>0.8125</v>
      </c>
      <c r="J24" s="837">
        <v>0.97624999999999995</v>
      </c>
      <c r="K24" s="840">
        <v>0.37</v>
      </c>
      <c r="L24" s="837">
        <v>6.1437499999999998</v>
      </c>
      <c r="M24" s="837"/>
      <c r="N24" s="838"/>
      <c r="O24" s="837"/>
      <c r="P24" s="837">
        <v>0.30062499999999998</v>
      </c>
      <c r="Q24" s="837"/>
      <c r="R24" s="837">
        <v>-0.55462500000000003</v>
      </c>
      <c r="S24" s="838"/>
      <c r="V24" s="829"/>
    </row>
    <row r="25" spans="1:23" s="826" customFormat="1" ht="15.75" customHeight="1">
      <c r="A25" s="836">
        <v>44413</v>
      </c>
      <c r="B25" s="841" t="s">
        <v>144</v>
      </c>
      <c r="C25" s="841" t="s">
        <v>49</v>
      </c>
      <c r="D25" s="842" t="s">
        <v>44</v>
      </c>
      <c r="E25" s="837">
        <v>6.1</v>
      </c>
      <c r="F25" s="837">
        <v>2.63</v>
      </c>
      <c r="G25" s="838">
        <v>3.4699999999999998</v>
      </c>
      <c r="H25" s="839"/>
      <c r="I25" s="837"/>
      <c r="J25" s="837"/>
      <c r="K25" s="840"/>
      <c r="L25" s="837"/>
      <c r="M25" s="837"/>
      <c r="N25" s="838"/>
      <c r="O25" s="837"/>
      <c r="P25" s="837"/>
      <c r="Q25" s="837">
        <v>-2.4063750000000002</v>
      </c>
      <c r="R25" s="837"/>
      <c r="S25" s="838"/>
      <c r="V25" s="829"/>
    </row>
    <row r="26" spans="1:23" s="826" customFormat="1" ht="15.75" customHeight="1">
      <c r="A26" s="836">
        <v>44429</v>
      </c>
      <c r="B26" s="841" t="s">
        <v>144</v>
      </c>
      <c r="C26" s="841" t="s">
        <v>49</v>
      </c>
      <c r="D26" s="841" t="s">
        <v>44</v>
      </c>
      <c r="E26" s="837">
        <v>3.05</v>
      </c>
      <c r="F26" s="837">
        <v>0.1</v>
      </c>
      <c r="G26" s="837">
        <v>2.9499999999999997</v>
      </c>
      <c r="H26" s="837">
        <f>G26-G25</f>
        <v>-0.52</v>
      </c>
      <c r="I26" s="837"/>
      <c r="J26" s="837"/>
      <c r="K26" s="837"/>
      <c r="L26" s="837"/>
      <c r="M26" s="837"/>
      <c r="N26" s="837"/>
      <c r="O26" s="837">
        <v>-3.1750000000000003</v>
      </c>
      <c r="P26" s="837"/>
      <c r="Q26" s="837">
        <v>-2.8743750000000001</v>
      </c>
      <c r="R26" s="837"/>
      <c r="S26" s="837">
        <v>0</v>
      </c>
    </row>
    <row r="27" spans="1:23" ht="15.75" customHeight="1">
      <c r="A27" s="25"/>
      <c r="B27" s="25"/>
      <c r="C27" s="25"/>
      <c r="D27" s="25"/>
      <c r="E27" s="26"/>
      <c r="F27" s="26"/>
      <c r="G27" s="25"/>
      <c r="H27" s="25"/>
      <c r="I27" s="25"/>
      <c r="J27" s="25"/>
      <c r="K27" s="25"/>
      <c r="L27" s="25"/>
      <c r="M27" s="25"/>
      <c r="N27" s="25"/>
      <c r="O27" s="25"/>
      <c r="P27" s="25"/>
      <c r="Q27" s="25"/>
      <c r="R27" s="7"/>
      <c r="S27" s="7"/>
      <c r="T27" s="7"/>
      <c r="U27" s="7"/>
    </row>
    <row r="28" spans="1:23" ht="15.75" customHeight="1">
      <c r="A28" s="1006">
        <v>44413</v>
      </c>
      <c r="B28" s="1002" t="s">
        <v>144</v>
      </c>
      <c r="C28" s="1002" t="s">
        <v>228</v>
      </c>
      <c r="D28" s="1002" t="s">
        <v>44</v>
      </c>
      <c r="E28" s="1003">
        <v>6.1</v>
      </c>
      <c r="F28" s="1003">
        <v>1.7</v>
      </c>
      <c r="G28" s="1003">
        <v>4.3999999999999995</v>
      </c>
      <c r="H28" s="1002"/>
      <c r="I28" s="1002"/>
      <c r="J28" s="1002"/>
      <c r="K28" s="1002"/>
      <c r="L28" s="1002"/>
      <c r="M28" s="1002"/>
      <c r="N28" s="1002"/>
      <c r="O28" s="1002"/>
      <c r="P28" s="1002"/>
      <c r="Q28" s="1002"/>
      <c r="R28" s="1004"/>
      <c r="S28" s="1004"/>
      <c r="T28" s="1004"/>
      <c r="U28" s="1004"/>
      <c r="V28" s="1005"/>
      <c r="W28" s="1005"/>
    </row>
    <row r="29" spans="1:23" ht="15.75" customHeight="1">
      <c r="A29" s="1006">
        <v>44429</v>
      </c>
      <c r="B29" s="1002" t="s">
        <v>144</v>
      </c>
      <c r="C29" s="1002" t="s">
        <v>228</v>
      </c>
      <c r="D29" s="1002" t="s">
        <v>44</v>
      </c>
      <c r="E29" s="1003">
        <v>6.1</v>
      </c>
      <c r="F29" s="1003">
        <v>2.15</v>
      </c>
      <c r="G29" s="1003">
        <v>3.9499999999999997</v>
      </c>
      <c r="H29" s="1003">
        <f>G29-G28</f>
        <v>-0.44999999999999973</v>
      </c>
      <c r="I29" s="1002"/>
      <c r="J29" s="1002"/>
      <c r="K29" s="1002"/>
      <c r="L29" s="1002"/>
      <c r="M29" s="1002"/>
      <c r="N29" s="1002"/>
      <c r="O29" s="1002"/>
      <c r="P29" s="1002"/>
      <c r="Q29" s="1002"/>
      <c r="R29" s="1004"/>
      <c r="S29" s="1004"/>
      <c r="T29" s="1004"/>
      <c r="U29" s="1004"/>
      <c r="V29" s="1005"/>
      <c r="W29" s="1005"/>
    </row>
    <row r="30" spans="1:23" ht="15.75" customHeight="1">
      <c r="A30" s="1002"/>
      <c r="B30" s="1002"/>
      <c r="C30" s="1002"/>
      <c r="D30" s="1002"/>
      <c r="E30" s="1003"/>
      <c r="F30" s="1003"/>
      <c r="G30" s="1002"/>
      <c r="H30" s="1002"/>
      <c r="I30" s="1002"/>
      <c r="J30" s="1002"/>
      <c r="K30" s="1002"/>
      <c r="L30" s="1002"/>
      <c r="M30" s="1002"/>
      <c r="N30" s="1002"/>
      <c r="O30" s="1002"/>
      <c r="P30" s="1002"/>
      <c r="Q30" s="1002"/>
      <c r="R30" s="1004"/>
      <c r="S30" s="1004"/>
      <c r="T30" s="1004"/>
      <c r="U30" s="1004"/>
      <c r="V30" s="1005"/>
      <c r="W30" s="1005"/>
    </row>
    <row r="31" spans="1:23" ht="15.75" customHeight="1">
      <c r="A31" s="1002"/>
      <c r="B31" s="1002"/>
      <c r="C31" s="1002"/>
      <c r="D31" s="1002"/>
      <c r="E31" s="1003"/>
      <c r="F31" s="1003"/>
      <c r="G31" s="1002"/>
      <c r="H31" s="1002"/>
      <c r="I31" s="1002"/>
      <c r="J31" s="1002"/>
      <c r="K31" s="1002"/>
      <c r="L31" s="1002"/>
      <c r="M31" s="1002"/>
      <c r="N31" s="1002"/>
      <c r="O31" s="1002"/>
      <c r="P31" s="1002"/>
      <c r="Q31" s="1002"/>
      <c r="R31" s="1004"/>
      <c r="S31" s="1004"/>
      <c r="T31" s="1004"/>
      <c r="U31" s="1004"/>
      <c r="V31" s="1005"/>
      <c r="W31" s="1005"/>
    </row>
    <row r="32" spans="1:23" ht="15.75" customHeight="1">
      <c r="A32" s="25"/>
      <c r="B32" s="25"/>
      <c r="C32" s="25"/>
      <c r="D32" s="25"/>
      <c r="E32" s="26"/>
      <c r="F32" s="26"/>
      <c r="G32" s="25"/>
      <c r="H32" s="25"/>
      <c r="I32" s="25"/>
      <c r="J32" s="25"/>
      <c r="K32" s="25"/>
      <c r="L32" s="25"/>
      <c r="M32" s="25"/>
      <c r="N32" s="25"/>
      <c r="O32" s="25"/>
      <c r="P32" s="25"/>
      <c r="Q32" s="25"/>
      <c r="R32" s="7"/>
      <c r="S32" s="7"/>
      <c r="T32" s="7"/>
      <c r="U32" s="7"/>
    </row>
    <row r="33" spans="1:21" ht="15.75" customHeight="1" thickBot="1">
      <c r="A33" s="25"/>
      <c r="B33" s="25"/>
      <c r="C33" s="25"/>
      <c r="D33" s="25"/>
      <c r="E33" s="26"/>
      <c r="F33" s="26"/>
      <c r="G33" s="25"/>
      <c r="H33" s="25"/>
      <c r="I33" s="25"/>
      <c r="J33" s="25"/>
      <c r="K33" s="25"/>
      <c r="L33" s="25"/>
      <c r="M33" s="25"/>
      <c r="N33" s="25"/>
      <c r="O33" s="25"/>
      <c r="P33" s="25"/>
      <c r="Q33" s="25"/>
      <c r="R33" s="7"/>
      <c r="S33" s="7"/>
      <c r="T33" s="7"/>
      <c r="U33" s="7"/>
    </row>
    <row r="34" spans="1:21" ht="15.75" customHeight="1">
      <c r="A34" s="1039" t="s">
        <v>50</v>
      </c>
      <c r="B34" s="1040"/>
      <c r="C34" s="1043" t="s">
        <v>51</v>
      </c>
      <c r="D34" s="1044"/>
      <c r="E34" s="336" t="s">
        <v>52</v>
      </c>
      <c r="F34" s="337"/>
      <c r="G34" s="336" t="s">
        <v>53</v>
      </c>
      <c r="H34" s="337"/>
      <c r="I34" s="338" t="s">
        <v>54</v>
      </c>
      <c r="Q34" s="151"/>
      <c r="R34" s="110"/>
      <c r="S34" s="110"/>
      <c r="T34" s="110"/>
      <c r="U34" s="7"/>
    </row>
    <row r="35" spans="1:21" ht="15.75" customHeight="1">
      <c r="A35" s="1041"/>
      <c r="B35" s="1042"/>
      <c r="C35" s="339" t="s">
        <v>55</v>
      </c>
      <c r="D35" s="339" t="s">
        <v>56</v>
      </c>
      <c r="E35" s="340">
        <v>44065</v>
      </c>
      <c r="F35" s="341" t="s">
        <v>57</v>
      </c>
      <c r="G35" s="342">
        <v>44313</v>
      </c>
      <c r="H35" s="341" t="s">
        <v>57</v>
      </c>
      <c r="I35" s="343">
        <v>44429</v>
      </c>
      <c r="Q35" s="151"/>
      <c r="R35" s="122"/>
      <c r="S35" s="122"/>
      <c r="T35" s="110"/>
      <c r="U35" s="7"/>
    </row>
    <row r="36" spans="1:21" ht="15.75" customHeight="1">
      <c r="A36" s="344"/>
      <c r="B36" s="345" t="s">
        <v>59</v>
      </c>
      <c r="C36" s="9">
        <v>0.35551249999999995</v>
      </c>
      <c r="D36" s="9"/>
      <c r="E36" s="8"/>
      <c r="F36" s="8"/>
      <c r="G36" s="346"/>
      <c r="H36" s="9"/>
      <c r="I36" s="347"/>
      <c r="Q36" s="151"/>
      <c r="R36" s="122"/>
      <c r="S36" s="122"/>
      <c r="T36" s="110"/>
      <c r="U36" s="7"/>
    </row>
    <row r="37" spans="1:21" ht="15.75" customHeight="1">
      <c r="A37" s="344"/>
      <c r="B37" s="345" t="s">
        <v>60</v>
      </c>
      <c r="C37" s="9">
        <v>-3.1750000000000003</v>
      </c>
      <c r="D37" s="9"/>
      <c r="E37" s="8"/>
      <c r="F37" s="8"/>
      <c r="G37" s="346"/>
      <c r="H37" s="9"/>
      <c r="I37" s="347"/>
      <c r="Q37" s="151"/>
      <c r="R37" s="122"/>
      <c r="S37" s="122"/>
      <c r="T37" s="110"/>
      <c r="U37" s="7"/>
    </row>
    <row r="38" spans="1:21" ht="15.75" customHeight="1">
      <c r="A38" s="344"/>
      <c r="B38" s="345" t="s">
        <v>61</v>
      </c>
      <c r="C38" s="9">
        <v>-2.8743750000000001</v>
      </c>
      <c r="D38" s="9"/>
      <c r="E38" s="8"/>
      <c r="F38" s="8"/>
      <c r="G38" s="346"/>
      <c r="H38" s="9"/>
      <c r="I38" s="347"/>
      <c r="Q38" s="151"/>
      <c r="R38" s="122"/>
      <c r="S38" s="122"/>
      <c r="T38" s="110"/>
      <c r="U38" s="7"/>
    </row>
    <row r="39" spans="1:21" ht="15.75" customHeight="1">
      <c r="A39" s="344"/>
      <c r="B39" s="348" t="s">
        <v>62</v>
      </c>
      <c r="C39" s="9">
        <v>0</v>
      </c>
      <c r="D39" s="9"/>
      <c r="E39" s="8"/>
      <c r="F39" s="8"/>
      <c r="G39" s="9"/>
      <c r="H39" s="9"/>
      <c r="I39" s="347"/>
      <c r="Q39" s="151"/>
      <c r="R39" s="122"/>
      <c r="S39" s="122"/>
      <c r="T39" s="110"/>
      <c r="U39" s="7"/>
    </row>
    <row r="40" spans="1:21" ht="15.75" customHeight="1">
      <c r="A40" s="344"/>
      <c r="B40" s="349" t="s">
        <v>63</v>
      </c>
      <c r="C40" s="9">
        <v>-0.5006250000000001</v>
      </c>
      <c r="D40" s="9"/>
      <c r="E40" s="8"/>
      <c r="F40" s="8"/>
      <c r="G40" s="9"/>
      <c r="H40" s="9"/>
      <c r="I40" s="347"/>
      <c r="Q40" s="151"/>
      <c r="R40" s="122"/>
      <c r="S40" s="122"/>
      <c r="T40" s="110"/>
      <c r="U40" s="7"/>
    </row>
    <row r="41" spans="1:21" ht="15.75" customHeight="1" thickBot="1">
      <c r="A41" s="350"/>
      <c r="B41" s="351" t="s">
        <v>64</v>
      </c>
      <c r="C41" s="352">
        <v>0</v>
      </c>
      <c r="D41" s="352"/>
      <c r="E41" s="353"/>
      <c r="F41" s="353"/>
      <c r="G41" s="354"/>
      <c r="H41" s="354"/>
      <c r="I41" s="355"/>
      <c r="Q41" s="151"/>
      <c r="R41" s="122"/>
      <c r="S41" s="122"/>
      <c r="T41" s="110"/>
      <c r="U41" s="7"/>
    </row>
    <row r="42" spans="1:21" ht="15.75" customHeight="1">
      <c r="A42" s="7"/>
      <c r="B42" s="7"/>
      <c r="C42" s="7"/>
      <c r="D42" s="7"/>
      <c r="E42" s="7"/>
      <c r="F42" s="7"/>
      <c r="G42" s="7"/>
      <c r="H42" s="7"/>
      <c r="I42" s="7"/>
      <c r="J42" s="7"/>
      <c r="K42" s="7"/>
      <c r="L42" s="7"/>
      <c r="M42" s="7"/>
      <c r="N42" s="7"/>
      <c r="O42" s="7"/>
      <c r="P42" s="7"/>
      <c r="Q42" s="110"/>
      <c r="R42" s="110"/>
      <c r="S42" s="110"/>
      <c r="T42" s="110"/>
      <c r="U42" s="7"/>
    </row>
  </sheetData>
  <mergeCells count="6">
    <mergeCell ref="T1:V1"/>
    <mergeCell ref="T2:U2"/>
    <mergeCell ref="E3:G3"/>
    <mergeCell ref="T3:U3"/>
    <mergeCell ref="A34:B35"/>
    <mergeCell ref="C34:D34"/>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W35"/>
  <sheetViews>
    <sheetView topLeftCell="M1" zoomScale="85" zoomScaleNormal="85" workbookViewId="0">
      <selection sqref="A1:XFD1"/>
    </sheetView>
  </sheetViews>
  <sheetFormatPr defaultColWidth="17.33203125" defaultRowHeight="15.75" customHeight="1"/>
  <cols>
    <col min="1" max="1" width="12.44140625" style="830" customWidth="1"/>
    <col min="2" max="2" width="27.33203125" style="830" customWidth="1"/>
    <col min="3" max="3" width="11.33203125" style="830" bestFit="1" customWidth="1"/>
    <col min="4" max="4" width="20" style="830" bestFit="1" customWidth="1"/>
    <col min="5" max="5" width="10.5546875" style="830" bestFit="1" customWidth="1"/>
    <col min="6" max="7" width="13.6640625" style="830" bestFit="1" customWidth="1"/>
    <col min="8" max="8" width="14.44140625" style="830" bestFit="1" customWidth="1"/>
    <col min="9" max="9" width="17.33203125" style="830" bestFit="1" customWidth="1"/>
    <col min="10" max="10" width="19.5546875" style="830" bestFit="1" customWidth="1"/>
    <col min="11" max="11" width="16.44140625" style="830" bestFit="1" customWidth="1"/>
    <col min="12" max="12" width="18" style="830" customWidth="1"/>
    <col min="13" max="13" width="22.109375" style="830" customWidth="1"/>
    <col min="14" max="14" width="11.5546875" style="830" bestFit="1" customWidth="1"/>
    <col min="15" max="15" width="11.33203125" style="830" bestFit="1" customWidth="1"/>
    <col min="16" max="17" width="7.88671875" style="830" bestFit="1" customWidth="1"/>
    <col min="18" max="18" width="14.6640625" style="830" bestFit="1" customWidth="1"/>
    <col min="19" max="19" width="20.6640625" style="830" bestFit="1" customWidth="1"/>
    <col min="20" max="20" width="21" style="830" bestFit="1" customWidth="1"/>
    <col min="21" max="21" width="8.6640625" style="830" bestFit="1" customWidth="1"/>
    <col min="22" max="16384" width="17.33203125" style="830"/>
  </cols>
  <sheetData>
    <row r="3" spans="1:23" ht="35.700000000000003" customHeight="1">
      <c r="A3" s="134"/>
      <c r="B3" s="4"/>
      <c r="C3" s="123"/>
      <c r="D3" s="119"/>
      <c r="E3" s="1034" t="s">
        <v>14</v>
      </c>
      <c r="F3" s="1035"/>
      <c r="G3" s="1036"/>
      <c r="H3" s="160"/>
      <c r="I3" s="991"/>
      <c r="J3" s="5"/>
      <c r="K3" s="991"/>
      <c r="L3" s="164"/>
      <c r="M3" s="2"/>
      <c r="N3" s="5"/>
      <c r="O3" s="271"/>
      <c r="P3" s="5"/>
      <c r="Q3" s="5"/>
      <c r="R3" s="112"/>
      <c r="S3" s="272"/>
      <c r="T3" s="1037" t="s">
        <v>15</v>
      </c>
      <c r="U3" s="1038"/>
      <c r="V3" s="992"/>
      <c r="W3" s="118"/>
    </row>
    <row r="4" spans="1:23" s="846" customFormat="1" ht="35.700000000000003" customHeight="1">
      <c r="A4" s="135" t="s">
        <v>16</v>
      </c>
      <c r="B4" s="6" t="s">
        <v>17</v>
      </c>
      <c r="C4" s="124" t="s">
        <v>18</v>
      </c>
      <c r="D4" s="273" t="s">
        <v>19</v>
      </c>
      <c r="E4" s="274" t="s">
        <v>20</v>
      </c>
      <c r="F4" s="6" t="s">
        <v>21</v>
      </c>
      <c r="G4" s="10" t="s">
        <v>22</v>
      </c>
      <c r="H4" s="161" t="s">
        <v>23</v>
      </c>
      <c r="I4" s="10" t="s">
        <v>24</v>
      </c>
      <c r="J4" s="10" t="s">
        <v>25</v>
      </c>
      <c r="K4" s="6" t="s">
        <v>26</v>
      </c>
      <c r="L4" s="275" t="s">
        <v>27</v>
      </c>
      <c r="M4" s="275" t="s">
        <v>28</v>
      </c>
      <c r="N4" s="10" t="s">
        <v>29</v>
      </c>
      <c r="O4" s="276" t="s">
        <v>30</v>
      </c>
      <c r="P4" s="10" t="s">
        <v>31</v>
      </c>
      <c r="Q4" s="10" t="s">
        <v>32</v>
      </c>
      <c r="R4" s="277" t="s">
        <v>3</v>
      </c>
      <c r="S4" s="278" t="s">
        <v>4</v>
      </c>
      <c r="T4" s="279" t="s">
        <v>33</v>
      </c>
      <c r="U4" s="279" t="s">
        <v>34</v>
      </c>
      <c r="V4" s="280" t="s">
        <v>0</v>
      </c>
      <c r="W4" s="124" t="s">
        <v>35</v>
      </c>
    </row>
    <row r="5" spans="1:23" ht="15.75" customHeight="1" thickBot="1">
      <c r="A5" s="136" t="s">
        <v>36</v>
      </c>
      <c r="B5" s="137"/>
      <c r="C5" s="149"/>
      <c r="D5" s="138"/>
      <c r="E5" s="140" t="s">
        <v>37</v>
      </c>
      <c r="F5" s="140" t="s">
        <v>37</v>
      </c>
      <c r="G5" s="516" t="s">
        <v>37</v>
      </c>
      <c r="H5" s="516" t="s">
        <v>37</v>
      </c>
      <c r="I5" s="140" t="s">
        <v>37</v>
      </c>
      <c r="J5" s="140" t="s">
        <v>37</v>
      </c>
      <c r="K5" s="139" t="s">
        <v>38</v>
      </c>
      <c r="L5" s="150" t="s">
        <v>37</v>
      </c>
      <c r="M5" s="141" t="s">
        <v>37</v>
      </c>
      <c r="N5" s="141" t="s">
        <v>38</v>
      </c>
      <c r="O5" s="282" t="s">
        <v>39</v>
      </c>
      <c r="P5" s="142" t="s">
        <v>39</v>
      </c>
      <c r="Q5" s="142" t="s">
        <v>39</v>
      </c>
      <c r="R5" s="145" t="s">
        <v>39</v>
      </c>
      <c r="S5" s="283" t="s">
        <v>39</v>
      </c>
      <c r="T5" s="143" t="s">
        <v>37</v>
      </c>
      <c r="U5" s="143" t="s">
        <v>37</v>
      </c>
      <c r="V5" s="144" t="s">
        <v>37</v>
      </c>
      <c r="W5" s="146"/>
    </row>
    <row r="6" spans="1:23" ht="15.75" customHeight="1">
      <c r="A6" s="316">
        <v>43213</v>
      </c>
      <c r="B6" s="317" t="s">
        <v>43</v>
      </c>
      <c r="C6" s="318" t="s">
        <v>65</v>
      </c>
      <c r="D6" s="319" t="s">
        <v>42</v>
      </c>
      <c r="E6" s="320">
        <v>12.2</v>
      </c>
      <c r="F6" s="321">
        <v>0.12</v>
      </c>
      <c r="G6" s="321">
        <v>12.08</v>
      </c>
      <c r="H6" s="322"/>
      <c r="I6" s="359">
        <v>1.925</v>
      </c>
      <c r="J6" s="359">
        <v>1.91</v>
      </c>
      <c r="K6" s="359">
        <v>0.37221410303251734</v>
      </c>
      <c r="L6" s="323">
        <v>10.154999999999999</v>
      </c>
      <c r="M6" s="321"/>
      <c r="N6" s="321"/>
      <c r="O6" s="366"/>
      <c r="P6" s="359">
        <v>0.71651214833759591</v>
      </c>
      <c r="Q6" s="359"/>
      <c r="R6" s="359"/>
      <c r="S6" s="359"/>
      <c r="T6" s="324"/>
      <c r="U6" s="321"/>
      <c r="V6" s="847"/>
      <c r="W6" s="327"/>
    </row>
    <row r="7" spans="1:23" ht="15.75" customHeight="1">
      <c r="A7" s="316">
        <v>43344</v>
      </c>
      <c r="B7" s="317" t="s">
        <v>43</v>
      </c>
      <c r="C7" s="318" t="s">
        <v>65</v>
      </c>
      <c r="D7" s="319" t="s">
        <v>44</v>
      </c>
      <c r="E7" s="320">
        <v>9.15</v>
      </c>
      <c r="F7" s="321">
        <v>1.28</v>
      </c>
      <c r="G7" s="321">
        <v>7.87</v>
      </c>
      <c r="H7" s="322"/>
      <c r="I7" s="359"/>
      <c r="J7" s="359"/>
      <c r="K7" s="359"/>
      <c r="L7" s="323"/>
      <c r="M7" s="321"/>
      <c r="N7" s="321"/>
      <c r="O7" s="366">
        <v>-2.7730121483375951</v>
      </c>
      <c r="P7" s="359"/>
      <c r="Q7" s="359">
        <v>-2.0564999999999993</v>
      </c>
      <c r="R7" s="359"/>
      <c r="S7" s="359">
        <v>0</v>
      </c>
      <c r="T7" s="324"/>
      <c r="U7" s="321"/>
      <c r="V7" s="847"/>
      <c r="W7" s="327"/>
    </row>
    <row r="8" spans="1:23" ht="15.75" customHeight="1">
      <c r="A8" s="316">
        <v>43580</v>
      </c>
      <c r="B8" s="317" t="s">
        <v>45</v>
      </c>
      <c r="C8" s="318" t="s">
        <v>65</v>
      </c>
      <c r="D8" s="319" t="s">
        <v>42</v>
      </c>
      <c r="E8" s="320">
        <v>11.15</v>
      </c>
      <c r="F8" s="321">
        <v>1.84</v>
      </c>
      <c r="G8" s="321">
        <v>9.31</v>
      </c>
      <c r="H8" s="322"/>
      <c r="I8" s="359">
        <v>1.1850000000000001</v>
      </c>
      <c r="J8" s="359">
        <v>1.2</v>
      </c>
      <c r="K8" s="359">
        <v>0.37</v>
      </c>
      <c r="L8" s="323">
        <v>8.125</v>
      </c>
      <c r="M8" s="321">
        <v>8.125</v>
      </c>
      <c r="N8" s="321"/>
      <c r="O8" s="366"/>
      <c r="P8" s="359">
        <v>0.43845000000000001</v>
      </c>
      <c r="Q8" s="359"/>
      <c r="R8" s="359">
        <v>0.2294999999999999</v>
      </c>
      <c r="S8" s="359"/>
      <c r="T8" s="324"/>
      <c r="U8" s="321"/>
      <c r="V8" s="847"/>
      <c r="W8" s="327"/>
    </row>
    <row r="9" spans="1:23" ht="15.75" customHeight="1">
      <c r="A9" s="328">
        <v>43705</v>
      </c>
      <c r="B9" s="329" t="s">
        <v>66</v>
      </c>
      <c r="C9" s="330" t="s">
        <v>65</v>
      </c>
      <c r="D9" s="331" t="s">
        <v>44</v>
      </c>
      <c r="E9" s="332">
        <v>6.1</v>
      </c>
      <c r="F9" s="333">
        <v>2.6</v>
      </c>
      <c r="G9" s="333">
        <v>3.4999999999999996</v>
      </c>
      <c r="H9" s="322"/>
      <c r="I9" s="359"/>
      <c r="J9" s="359"/>
      <c r="K9" s="359"/>
      <c r="L9" s="323"/>
      <c r="M9" s="321"/>
      <c r="N9" s="321"/>
      <c r="O9" s="366">
        <v>-4.600950000000001</v>
      </c>
      <c r="P9" s="359"/>
      <c r="Q9" s="359">
        <v>-4.1625000000000005</v>
      </c>
      <c r="R9" s="359"/>
      <c r="S9" s="359">
        <v>0</v>
      </c>
      <c r="T9" s="324"/>
      <c r="U9" s="321"/>
      <c r="V9" s="847"/>
      <c r="W9" s="327"/>
    </row>
    <row r="10" spans="1:23" ht="15.75" customHeight="1">
      <c r="A10" s="328">
        <v>43705</v>
      </c>
      <c r="B10" s="329" t="s">
        <v>66</v>
      </c>
      <c r="C10" s="330" t="s">
        <v>65</v>
      </c>
      <c r="D10" s="331" t="s">
        <v>44</v>
      </c>
      <c r="E10" s="332">
        <v>6.1</v>
      </c>
      <c r="F10" s="333">
        <v>2.5999999999999996</v>
      </c>
      <c r="G10" s="333">
        <v>3.5</v>
      </c>
      <c r="H10" s="322"/>
      <c r="I10" s="359"/>
      <c r="J10" s="359"/>
      <c r="K10" s="359"/>
      <c r="L10" s="323"/>
      <c r="M10" s="321"/>
      <c r="N10" s="321"/>
      <c r="O10" s="366"/>
      <c r="P10" s="359"/>
      <c r="Q10" s="359"/>
      <c r="R10" s="359"/>
      <c r="S10" s="359"/>
      <c r="T10" s="324"/>
      <c r="U10" s="321"/>
      <c r="V10" s="847"/>
      <c r="W10" s="327"/>
    </row>
    <row r="11" spans="1:23" ht="15.75" customHeight="1">
      <c r="A11" s="328">
        <v>43951</v>
      </c>
      <c r="B11" s="329" t="s">
        <v>46</v>
      </c>
      <c r="C11" s="330" t="s">
        <v>65</v>
      </c>
      <c r="D11" s="331" t="s">
        <v>42</v>
      </c>
      <c r="E11" s="332">
        <v>6.1</v>
      </c>
      <c r="F11" s="333">
        <v>0.81</v>
      </c>
      <c r="G11" s="333">
        <v>5.2899999999999991</v>
      </c>
      <c r="H11" s="322"/>
      <c r="I11" s="359">
        <v>1.2150000000000001</v>
      </c>
      <c r="J11" s="359">
        <v>1.2</v>
      </c>
      <c r="K11" s="359">
        <v>0.41</v>
      </c>
      <c r="L11" s="323">
        <v>4.0749999999999993</v>
      </c>
      <c r="M11" s="321"/>
      <c r="N11" s="321"/>
      <c r="O11" s="366"/>
      <c r="P11" s="359">
        <v>0.49814999999999998</v>
      </c>
      <c r="Q11" s="359"/>
      <c r="R11" s="359">
        <v>0.5174999999999994</v>
      </c>
      <c r="S11" s="359"/>
      <c r="T11" s="324"/>
      <c r="U11" s="321"/>
      <c r="V11" s="847"/>
      <c r="W11" s="327"/>
    </row>
    <row r="12" spans="1:23" s="849" customFormat="1" ht="15.75" customHeight="1">
      <c r="A12" s="153"/>
      <c r="B12" s="114"/>
      <c r="C12" s="157"/>
      <c r="D12" s="125"/>
      <c r="E12" s="126"/>
      <c r="F12" s="115"/>
      <c r="G12" s="115"/>
      <c r="H12" s="334"/>
      <c r="I12" s="115"/>
      <c r="J12" s="115"/>
      <c r="K12" s="115"/>
      <c r="L12" s="111"/>
      <c r="M12" s="115"/>
      <c r="N12" s="115"/>
      <c r="O12" s="368"/>
      <c r="P12" s="117"/>
      <c r="Q12" s="117"/>
      <c r="R12" s="117"/>
      <c r="S12" s="117"/>
      <c r="T12" s="335"/>
      <c r="U12" s="115"/>
      <c r="V12" s="848"/>
      <c r="W12" s="121"/>
    </row>
    <row r="13" spans="1:23" s="849" customFormat="1" ht="15.75" customHeight="1">
      <c r="A13" s="465">
        <v>43580</v>
      </c>
      <c r="B13" s="466" t="s">
        <v>45</v>
      </c>
      <c r="C13" s="467" t="s">
        <v>67</v>
      </c>
      <c r="D13" s="468" t="s">
        <v>42</v>
      </c>
      <c r="E13" s="469">
        <v>12.2</v>
      </c>
      <c r="F13" s="470">
        <v>1.19</v>
      </c>
      <c r="G13" s="470">
        <v>11.01</v>
      </c>
      <c r="H13" s="471"/>
      <c r="I13" s="470">
        <v>2.1850000000000001</v>
      </c>
      <c r="J13" s="470">
        <v>2.1483333333333334</v>
      </c>
      <c r="K13" s="470">
        <v>0.37</v>
      </c>
      <c r="L13" s="472">
        <v>8.8249999999999993</v>
      </c>
      <c r="M13" s="470"/>
      <c r="N13" s="470"/>
      <c r="O13" s="473"/>
      <c r="P13" s="474">
        <v>0.80845</v>
      </c>
      <c r="Q13" s="474"/>
      <c r="R13" s="474"/>
      <c r="S13" s="474"/>
      <c r="T13" s="475"/>
      <c r="U13" s="470"/>
      <c r="V13" s="850"/>
      <c r="W13" s="476"/>
    </row>
    <row r="14" spans="1:23" s="849" customFormat="1" ht="15.75" customHeight="1">
      <c r="A14" s="465">
        <v>43705</v>
      </c>
      <c r="B14" s="466" t="s">
        <v>66</v>
      </c>
      <c r="C14" s="467" t="s">
        <v>67</v>
      </c>
      <c r="D14" s="468" t="s">
        <v>44</v>
      </c>
      <c r="E14" s="843">
        <v>6.1</v>
      </c>
      <c r="F14" s="474">
        <v>0.89</v>
      </c>
      <c r="G14" s="474">
        <v>5.21</v>
      </c>
      <c r="H14" s="844"/>
      <c r="I14" s="474"/>
      <c r="J14" s="474"/>
      <c r="K14" s="474"/>
      <c r="L14" s="843"/>
      <c r="M14" s="474"/>
      <c r="N14" s="474"/>
      <c r="O14" s="473">
        <v>-4.0619499999999995</v>
      </c>
      <c r="P14" s="474"/>
      <c r="Q14" s="474">
        <v>-3.2534999999999994</v>
      </c>
      <c r="R14" s="474"/>
      <c r="S14" s="474">
        <v>0</v>
      </c>
      <c r="T14" s="475"/>
      <c r="U14" s="470"/>
      <c r="V14" s="850"/>
      <c r="W14" s="476"/>
    </row>
    <row r="15" spans="1:23" ht="15.75" customHeight="1">
      <c r="A15" s="504">
        <v>43705</v>
      </c>
      <c r="B15" s="505" t="s">
        <v>66</v>
      </c>
      <c r="C15" s="506" t="s">
        <v>67</v>
      </c>
      <c r="D15" s="507" t="s">
        <v>44</v>
      </c>
      <c r="E15" s="508">
        <v>8.1</v>
      </c>
      <c r="F15" s="509">
        <v>2.8899999999999997</v>
      </c>
      <c r="G15" s="509">
        <v>5.21</v>
      </c>
      <c r="H15" s="845"/>
      <c r="I15" s="510"/>
      <c r="J15" s="510"/>
      <c r="K15" s="510"/>
      <c r="L15" s="511"/>
      <c r="M15" s="510"/>
      <c r="N15" s="510"/>
      <c r="O15" s="512"/>
      <c r="P15" s="510"/>
      <c r="Q15" s="510"/>
      <c r="R15" s="510"/>
      <c r="S15" s="510"/>
      <c r="T15" s="851"/>
      <c r="U15" s="852"/>
      <c r="V15" s="853"/>
      <c r="W15" s="854"/>
    </row>
    <row r="16" spans="1:23" ht="15.75" customHeight="1">
      <c r="A16" s="513">
        <v>43951</v>
      </c>
      <c r="B16" s="505" t="s">
        <v>46</v>
      </c>
      <c r="C16" s="506" t="s">
        <v>67</v>
      </c>
      <c r="D16" s="506" t="s">
        <v>42</v>
      </c>
      <c r="E16" s="509">
        <v>8.1</v>
      </c>
      <c r="F16" s="509">
        <v>1.36</v>
      </c>
      <c r="G16" s="514">
        <v>6.7399999999999993</v>
      </c>
      <c r="H16" s="845"/>
      <c r="I16" s="510">
        <v>2.0750000000000002</v>
      </c>
      <c r="J16" s="510">
        <v>2.1483333333333334</v>
      </c>
      <c r="K16" s="517">
        <v>0.41</v>
      </c>
      <c r="L16" s="510">
        <v>4.6649999999999991</v>
      </c>
      <c r="M16" s="510"/>
      <c r="N16" s="515"/>
      <c r="O16" s="510"/>
      <c r="P16" s="510">
        <v>0.85075000000000001</v>
      </c>
      <c r="Q16" s="510"/>
      <c r="R16" s="510">
        <v>-0.49050000000000077</v>
      </c>
      <c r="S16" s="515"/>
      <c r="T16" s="852"/>
      <c r="U16" s="852"/>
      <c r="V16" s="853"/>
      <c r="W16" s="855"/>
    </row>
    <row r="17" spans="1:23" ht="15.75" customHeight="1">
      <c r="A17" s="513">
        <v>44063</v>
      </c>
      <c r="B17" s="505" t="s">
        <v>46</v>
      </c>
      <c r="C17" s="506" t="s">
        <v>67</v>
      </c>
      <c r="D17" s="506" t="s">
        <v>44</v>
      </c>
      <c r="E17" s="509">
        <v>3.05</v>
      </c>
      <c r="F17" s="509">
        <v>1.27</v>
      </c>
      <c r="G17" s="514">
        <v>1.78</v>
      </c>
      <c r="H17" s="845">
        <v>0</v>
      </c>
      <c r="I17" s="510"/>
      <c r="J17" s="510"/>
      <c r="K17" s="517"/>
      <c r="L17" s="510"/>
      <c r="M17" s="510"/>
      <c r="N17" s="515"/>
      <c r="O17" s="510">
        <v>-3.447249999999999</v>
      </c>
      <c r="P17" s="510"/>
      <c r="Q17" s="474">
        <v>-2.5964999999999989</v>
      </c>
      <c r="R17" s="510"/>
      <c r="S17" s="515"/>
      <c r="T17" s="852"/>
      <c r="U17" s="852"/>
      <c r="V17" s="853"/>
      <c r="W17" s="855"/>
    </row>
    <row r="18" spans="1:23" ht="15.75" customHeight="1">
      <c r="A18" s="513">
        <v>44313</v>
      </c>
      <c r="B18" s="505" t="s">
        <v>68</v>
      </c>
      <c r="C18" s="506" t="s">
        <v>67</v>
      </c>
      <c r="D18" s="506" t="s">
        <v>42</v>
      </c>
      <c r="E18" s="509">
        <v>8.1</v>
      </c>
      <c r="F18" s="509">
        <v>5.5</v>
      </c>
      <c r="G18" s="514">
        <v>2.5999999999999996</v>
      </c>
      <c r="H18" s="845"/>
      <c r="I18" s="510">
        <v>1.1850000000000001</v>
      </c>
      <c r="J18" s="517">
        <v>1.2</v>
      </c>
      <c r="K18" s="517">
        <v>0.36799999999999999</v>
      </c>
      <c r="L18" s="510">
        <v>1.4149999999999996</v>
      </c>
      <c r="M18" s="510"/>
      <c r="N18" s="515"/>
      <c r="O18" s="510"/>
      <c r="P18" s="510">
        <v>0.43608000000000002</v>
      </c>
      <c r="Q18" s="510"/>
      <c r="R18" s="510">
        <v>-0.53549999999999998</v>
      </c>
      <c r="S18" s="515"/>
      <c r="T18" s="852"/>
      <c r="U18" s="852"/>
      <c r="V18" s="853"/>
      <c r="W18" s="855"/>
    </row>
    <row r="19" spans="1:23" ht="15.75" customHeight="1">
      <c r="A19" s="513">
        <v>44429</v>
      </c>
      <c r="B19" s="505" t="s">
        <v>144</v>
      </c>
      <c r="C19" s="506" t="s">
        <v>67</v>
      </c>
      <c r="D19" s="506" t="s">
        <v>44</v>
      </c>
      <c r="E19" s="509" t="s">
        <v>227</v>
      </c>
      <c r="F19" s="509"/>
      <c r="G19" s="514"/>
      <c r="H19" s="845"/>
      <c r="I19" s="510"/>
      <c r="J19" s="510"/>
      <c r="K19" s="517"/>
      <c r="L19" s="510"/>
      <c r="M19" s="510"/>
      <c r="N19" s="515"/>
      <c r="O19" s="510"/>
      <c r="P19" s="510"/>
      <c r="Q19" s="510"/>
      <c r="R19" s="510"/>
      <c r="S19" s="515"/>
      <c r="T19" s="852"/>
      <c r="U19" s="852"/>
      <c r="V19" s="853"/>
      <c r="W19" s="852"/>
    </row>
    <row r="20" spans="1:23" ht="15.75" customHeight="1">
      <c r="C20" s="856"/>
      <c r="D20" s="831"/>
      <c r="E20" s="832"/>
      <c r="F20" s="832"/>
      <c r="G20" s="833"/>
      <c r="H20" s="834"/>
      <c r="I20" s="832"/>
      <c r="J20" s="832"/>
      <c r="K20" s="835"/>
      <c r="L20" s="832"/>
      <c r="M20" s="832"/>
      <c r="N20" s="833"/>
      <c r="O20" s="832"/>
      <c r="P20" s="832"/>
      <c r="Q20" s="832"/>
      <c r="R20" s="832"/>
      <c r="S20" s="833"/>
      <c r="V20" s="857"/>
    </row>
    <row r="21" spans="1:23" ht="15.75" customHeight="1">
      <c r="A21" s="858">
        <v>43951</v>
      </c>
      <c r="B21" s="859" t="s">
        <v>46</v>
      </c>
      <c r="C21" s="860" t="s">
        <v>69</v>
      </c>
      <c r="D21" s="861" t="s">
        <v>42</v>
      </c>
      <c r="E21" s="862">
        <v>12.2</v>
      </c>
      <c r="F21" s="862">
        <v>1.1200000000000001</v>
      </c>
      <c r="G21" s="863">
        <v>11.079999999999998</v>
      </c>
      <c r="H21" s="864"/>
      <c r="I21" s="862">
        <v>2.1850000000000001</v>
      </c>
      <c r="J21" s="862">
        <v>2.1483333333333334</v>
      </c>
      <c r="K21" s="865">
        <v>0.41</v>
      </c>
      <c r="L21" s="862">
        <v>8.8949999999999978</v>
      </c>
      <c r="M21" s="862"/>
      <c r="N21" s="863"/>
      <c r="O21" s="862"/>
      <c r="P21" s="862">
        <v>0.89584999999999992</v>
      </c>
      <c r="Q21" s="862"/>
      <c r="R21" s="862"/>
      <c r="S21" s="863"/>
      <c r="T21" s="866"/>
      <c r="U21" s="866"/>
      <c r="V21" s="867"/>
      <c r="W21" s="866"/>
    </row>
    <row r="22" spans="1:23" ht="15.75" customHeight="1">
      <c r="A22" s="858">
        <v>44063</v>
      </c>
      <c r="B22" s="866" t="s">
        <v>46</v>
      </c>
      <c r="C22" s="868" t="s">
        <v>69</v>
      </c>
      <c r="D22" s="869" t="s">
        <v>44</v>
      </c>
      <c r="E22" s="862">
        <v>6.1</v>
      </c>
      <c r="F22" s="862">
        <v>0.16</v>
      </c>
      <c r="G22" s="863">
        <v>5.94</v>
      </c>
      <c r="H22" s="864">
        <v>0</v>
      </c>
      <c r="I22" s="862"/>
      <c r="J22" s="862"/>
      <c r="K22" s="865"/>
      <c r="L22" s="862"/>
      <c r="M22" s="862"/>
      <c r="N22" s="863"/>
      <c r="O22" s="862">
        <v>-3.5553499999999976</v>
      </c>
      <c r="P22" s="862"/>
      <c r="Q22" s="862">
        <v>-2.6594999999999978</v>
      </c>
      <c r="R22" s="862"/>
      <c r="S22" s="863"/>
      <c r="T22" s="866"/>
      <c r="U22" s="866"/>
      <c r="V22" s="867"/>
      <c r="W22" s="866"/>
    </row>
    <row r="23" spans="1:23" ht="15.75" customHeight="1">
      <c r="A23" s="858">
        <v>44313</v>
      </c>
      <c r="B23" s="866" t="s">
        <v>68</v>
      </c>
      <c r="C23" s="868" t="s">
        <v>69</v>
      </c>
      <c r="D23" s="869" t="s">
        <v>42</v>
      </c>
      <c r="E23" s="862">
        <v>9.15</v>
      </c>
      <c r="F23" s="862">
        <v>2.1800000000000002</v>
      </c>
      <c r="G23" s="863">
        <v>6.9700000000000006</v>
      </c>
      <c r="H23" s="864"/>
      <c r="I23" s="862">
        <v>1.2150000000000001</v>
      </c>
      <c r="J23" s="862">
        <v>1.2</v>
      </c>
      <c r="K23" s="865">
        <v>0.37</v>
      </c>
      <c r="L23" s="862">
        <v>5.7550000000000008</v>
      </c>
      <c r="M23" s="862"/>
      <c r="N23" s="863"/>
      <c r="O23" s="862"/>
      <c r="P23" s="862">
        <v>0.44955000000000001</v>
      </c>
      <c r="Q23" s="862"/>
      <c r="R23" s="862">
        <v>-0.16649999999999965</v>
      </c>
      <c r="S23" s="863"/>
      <c r="T23" s="866"/>
      <c r="U23" s="866"/>
      <c r="V23" s="867"/>
      <c r="W23" s="866"/>
    </row>
    <row r="24" spans="1:23" ht="15.75" customHeight="1">
      <c r="A24" s="858">
        <v>44429</v>
      </c>
      <c r="B24" s="866" t="s">
        <v>144</v>
      </c>
      <c r="C24" s="868" t="s">
        <v>69</v>
      </c>
      <c r="D24" s="869" t="s">
        <v>44</v>
      </c>
      <c r="E24" s="862">
        <v>3.05</v>
      </c>
      <c r="F24" s="862">
        <v>0.39</v>
      </c>
      <c r="G24" s="863">
        <f>E24-F24</f>
        <v>2.6599999999999997</v>
      </c>
      <c r="H24" s="864"/>
      <c r="I24" s="862"/>
      <c r="J24" s="862"/>
      <c r="K24" s="865"/>
      <c r="L24" s="862"/>
      <c r="M24" s="862"/>
      <c r="N24" s="863"/>
      <c r="O24" s="862">
        <f>Q24-P23</f>
        <v>-3.2350500000000011</v>
      </c>
      <c r="P24" s="862"/>
      <c r="Q24" s="862">
        <f>(G24-L23)*0.9</f>
        <v>-2.7855000000000012</v>
      </c>
      <c r="R24" s="862"/>
      <c r="S24" s="863">
        <v>0</v>
      </c>
      <c r="T24" s="866"/>
      <c r="U24" s="866"/>
      <c r="V24" s="867"/>
      <c r="W24" s="866"/>
    </row>
    <row r="25" spans="1:23" ht="15.75" customHeight="1">
      <c r="A25" s="866"/>
      <c r="B25" s="866"/>
      <c r="C25" s="868"/>
      <c r="D25" s="869"/>
      <c r="E25" s="862"/>
      <c r="F25" s="862"/>
      <c r="G25" s="863"/>
      <c r="H25" s="864"/>
      <c r="I25" s="862"/>
      <c r="J25" s="862"/>
      <c r="K25" s="865"/>
      <c r="L25" s="862"/>
      <c r="M25" s="862"/>
      <c r="N25" s="863"/>
      <c r="O25" s="862"/>
      <c r="P25" s="862"/>
      <c r="Q25" s="862"/>
      <c r="R25" s="862"/>
      <c r="S25" s="863"/>
      <c r="T25" s="866"/>
      <c r="U25" s="866"/>
      <c r="V25" s="867"/>
      <c r="W25" s="866"/>
    </row>
    <row r="26" spans="1:23" ht="15.75" customHeight="1" thickBot="1">
      <c r="A26" s="25"/>
      <c r="B26" s="25"/>
      <c r="C26" s="25"/>
      <c r="D26" s="25"/>
      <c r="E26" s="26"/>
      <c r="F26" s="26"/>
      <c r="G26" s="25"/>
      <c r="H26" s="25"/>
      <c r="I26" s="25"/>
      <c r="J26" s="25"/>
      <c r="K26" s="25"/>
      <c r="L26" s="25"/>
      <c r="M26" s="25"/>
      <c r="N26" s="25"/>
      <c r="O26" s="25"/>
      <c r="P26" s="25"/>
      <c r="Q26" s="25"/>
      <c r="R26" s="25"/>
      <c r="S26" s="25"/>
      <c r="T26" s="25"/>
      <c r="U26" s="25"/>
    </row>
    <row r="27" spans="1:23" ht="15.75" customHeight="1">
      <c r="A27" s="1039" t="s">
        <v>50</v>
      </c>
      <c r="B27" s="1040"/>
      <c r="C27" s="1043" t="s">
        <v>51</v>
      </c>
      <c r="D27" s="1044"/>
      <c r="E27" s="336" t="s">
        <v>52</v>
      </c>
      <c r="F27" s="870"/>
      <c r="G27" s="336" t="s">
        <v>53</v>
      </c>
      <c r="H27" s="870"/>
      <c r="I27" s="338" t="s">
        <v>54</v>
      </c>
      <c r="Q27" s="849"/>
      <c r="R27" s="871"/>
      <c r="S27" s="871"/>
      <c r="T27" s="871"/>
      <c r="U27" s="25"/>
    </row>
    <row r="28" spans="1:23" ht="15.75" customHeight="1">
      <c r="A28" s="1041"/>
      <c r="B28" s="1042"/>
      <c r="C28" s="341" t="s">
        <v>55</v>
      </c>
      <c r="D28" s="341" t="s">
        <v>56</v>
      </c>
      <c r="E28" s="872">
        <v>44063</v>
      </c>
      <c r="F28" s="341" t="s">
        <v>57</v>
      </c>
      <c r="G28" s="873">
        <v>44313</v>
      </c>
      <c r="H28" s="341" t="s">
        <v>57</v>
      </c>
      <c r="I28" s="874">
        <f>A24</f>
        <v>44429</v>
      </c>
      <c r="Q28" s="849"/>
      <c r="R28" s="875"/>
      <c r="S28" s="875"/>
      <c r="T28" s="871"/>
      <c r="U28" s="25"/>
    </row>
    <row r="29" spans="1:23" ht="15.75" customHeight="1">
      <c r="A29" s="876"/>
      <c r="B29" s="877" t="s">
        <v>59</v>
      </c>
      <c r="C29" s="878">
        <v>0.44281500000000001</v>
      </c>
      <c r="D29" s="878">
        <v>9.1815000000000202E-2</v>
      </c>
      <c r="E29" s="879"/>
      <c r="F29" s="879"/>
      <c r="G29" s="880"/>
      <c r="H29" s="878"/>
      <c r="I29" s="881"/>
      <c r="Q29" s="849"/>
      <c r="R29" s="875"/>
      <c r="S29" s="875"/>
      <c r="T29" s="871"/>
      <c r="U29" s="25"/>
    </row>
    <row r="30" spans="1:23" ht="15.75" customHeight="1">
      <c r="A30" s="876"/>
      <c r="B30" s="877" t="s">
        <v>60</v>
      </c>
      <c r="C30" s="878">
        <f>O24</f>
        <v>-3.2350500000000011</v>
      </c>
      <c r="D30" s="878" t="s">
        <v>58</v>
      </c>
      <c r="E30" s="879"/>
      <c r="F30" s="879"/>
      <c r="G30" s="880"/>
      <c r="H30" s="878"/>
      <c r="I30" s="881"/>
      <c r="Q30" s="849"/>
      <c r="R30" s="875"/>
      <c r="S30" s="875"/>
      <c r="T30" s="871"/>
      <c r="U30" s="25"/>
    </row>
    <row r="31" spans="1:23" ht="15.75" customHeight="1">
      <c r="A31" s="876"/>
      <c r="B31" s="877" t="s">
        <v>61</v>
      </c>
      <c r="C31" s="878">
        <f>Q24</f>
        <v>-2.7855000000000012</v>
      </c>
      <c r="D31" s="878" t="s">
        <v>58</v>
      </c>
      <c r="E31" s="879"/>
      <c r="F31" s="879"/>
      <c r="G31" s="880"/>
      <c r="H31" s="878"/>
      <c r="I31" s="881"/>
      <c r="Q31" s="849"/>
      <c r="R31" s="875"/>
      <c r="S31" s="875"/>
      <c r="T31" s="871"/>
      <c r="U31" s="25"/>
    </row>
    <row r="32" spans="1:23" ht="15.75" customHeight="1">
      <c r="A32" s="876"/>
      <c r="B32" s="882" t="s">
        <v>62</v>
      </c>
      <c r="C32" s="878">
        <v>0</v>
      </c>
      <c r="D32" s="878"/>
      <c r="E32" s="879"/>
      <c r="F32" s="879"/>
      <c r="G32" s="878"/>
      <c r="H32" s="878"/>
      <c r="I32" s="881"/>
      <c r="Q32" s="849"/>
      <c r="R32" s="875"/>
      <c r="S32" s="875"/>
      <c r="T32" s="871"/>
      <c r="U32" s="25"/>
    </row>
    <row r="33" spans="1:21" ht="15.75" customHeight="1">
      <c r="A33" s="876"/>
      <c r="B33" s="883" t="s">
        <v>63</v>
      </c>
      <c r="C33" s="878">
        <v>-0.35099999999999981</v>
      </c>
      <c r="D33" s="878"/>
      <c r="E33" s="879"/>
      <c r="F33" s="879"/>
      <c r="G33" s="878"/>
      <c r="H33" s="878"/>
      <c r="I33" s="881"/>
      <c r="Q33" s="849"/>
      <c r="R33" s="875"/>
      <c r="S33" s="875"/>
      <c r="T33" s="871"/>
      <c r="U33" s="25"/>
    </row>
    <row r="34" spans="1:21" ht="15.75" customHeight="1" thickBot="1">
      <c r="A34" s="884"/>
      <c r="B34" s="885" t="s">
        <v>64</v>
      </c>
      <c r="C34" s="886">
        <f>S24</f>
        <v>0</v>
      </c>
      <c r="D34" s="886"/>
      <c r="E34" s="887"/>
      <c r="F34" s="887"/>
      <c r="G34" s="888"/>
      <c r="H34" s="888"/>
      <c r="I34" s="889"/>
      <c r="Q34" s="849"/>
      <c r="R34" s="875"/>
      <c r="S34" s="875"/>
      <c r="T34" s="871"/>
      <c r="U34" s="25"/>
    </row>
    <row r="35" spans="1:21" ht="15.75" customHeight="1">
      <c r="A35" s="25"/>
      <c r="B35" s="25"/>
      <c r="C35" s="25"/>
      <c r="D35" s="25"/>
      <c r="E35" s="25"/>
      <c r="F35" s="25"/>
      <c r="G35" s="25"/>
      <c r="H35" s="25"/>
      <c r="I35" s="25"/>
      <c r="J35" s="25"/>
      <c r="K35" s="25"/>
      <c r="L35" s="25"/>
      <c r="M35" s="25"/>
      <c r="N35" s="25"/>
      <c r="O35" s="25"/>
      <c r="P35" s="25"/>
      <c r="Q35" s="871"/>
      <c r="R35" s="871"/>
      <c r="S35" s="871"/>
      <c r="T35" s="871"/>
      <c r="U35" s="25"/>
    </row>
  </sheetData>
  <mergeCells count="4">
    <mergeCell ref="E3:G3"/>
    <mergeCell ref="T3:U3"/>
    <mergeCell ref="A27:B28"/>
    <mergeCell ref="C27:D27"/>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50"/>
  <sheetViews>
    <sheetView topLeftCell="K1" zoomScale="80" zoomScaleNormal="80" workbookViewId="0">
      <selection activeCell="C50" sqref="C50"/>
    </sheetView>
  </sheetViews>
  <sheetFormatPr defaultColWidth="17.33203125" defaultRowHeight="15.75" customHeight="1"/>
  <cols>
    <col min="1" max="1" width="12.44140625" style="120" customWidth="1"/>
    <col min="2" max="2" width="27.33203125" style="120" customWidth="1"/>
    <col min="3" max="3" width="11.33203125" style="120" bestFit="1" customWidth="1"/>
    <col min="4" max="4" width="20" style="120" bestFit="1" customWidth="1"/>
    <col min="5" max="5" width="12.6640625" style="120" customWidth="1"/>
    <col min="6" max="7" width="13.6640625" style="120" bestFit="1" customWidth="1"/>
    <col min="8" max="8" width="14.44140625" style="120" bestFit="1" customWidth="1"/>
    <col min="9" max="9" width="17.33203125" style="120" bestFit="1" customWidth="1"/>
    <col min="10" max="10" width="19.5546875" style="120" bestFit="1" customWidth="1"/>
    <col min="11" max="11" width="16.44140625" style="120" bestFit="1" customWidth="1"/>
    <col min="12" max="12" width="18" style="120" customWidth="1"/>
    <col min="13" max="13" width="22.109375" style="120" customWidth="1"/>
    <col min="14" max="14" width="11.5546875" style="120" bestFit="1" customWidth="1"/>
    <col min="15" max="15" width="11.33203125" style="120" bestFit="1" customWidth="1"/>
    <col min="16" max="17" width="7.88671875" style="120" bestFit="1" customWidth="1"/>
    <col min="18" max="18" width="14.6640625" style="120" bestFit="1" customWidth="1"/>
    <col min="19" max="19" width="20.6640625" style="120" bestFit="1" customWidth="1"/>
    <col min="20" max="20" width="21" style="120" bestFit="1" customWidth="1"/>
    <col min="21" max="21" width="8.6640625" style="120" bestFit="1" customWidth="1"/>
    <col min="22" max="16384" width="17.33203125" style="120"/>
  </cols>
  <sheetData>
    <row r="1" spans="1:23" ht="15" customHeight="1">
      <c r="A1" s="127"/>
      <c r="B1" s="128"/>
      <c r="C1" s="148"/>
      <c r="D1" s="129"/>
      <c r="E1" s="130"/>
      <c r="F1" s="131"/>
      <c r="G1" s="132"/>
      <c r="H1" s="158"/>
      <c r="I1" s="132"/>
      <c r="J1" s="152"/>
      <c r="K1" s="131"/>
      <c r="L1" s="263"/>
      <c r="M1" s="264"/>
      <c r="N1" s="132"/>
      <c r="O1" s="265"/>
      <c r="P1" s="133"/>
      <c r="Q1" s="133"/>
      <c r="R1" s="133"/>
      <c r="S1" s="266"/>
      <c r="T1" s="1029" t="s">
        <v>12</v>
      </c>
      <c r="U1" s="1030"/>
      <c r="V1" s="1031"/>
      <c r="W1" s="163"/>
    </row>
    <row r="2" spans="1:23" ht="15" customHeight="1">
      <c r="A2" s="134"/>
      <c r="B2" s="4"/>
      <c r="C2" s="123"/>
      <c r="D2" s="27"/>
      <c r="E2" s="990"/>
      <c r="F2" s="991"/>
      <c r="G2" s="3"/>
      <c r="H2" s="159"/>
      <c r="I2" s="3"/>
      <c r="J2" s="5"/>
      <c r="K2" s="1"/>
      <c r="L2" s="267"/>
      <c r="M2" s="268"/>
      <c r="N2" s="5"/>
      <c r="O2" s="269"/>
      <c r="S2" s="270"/>
      <c r="T2" s="1032" t="s">
        <v>13</v>
      </c>
      <c r="U2" s="1033"/>
      <c r="V2" s="992"/>
      <c r="W2" s="12"/>
    </row>
    <row r="3" spans="1:23" ht="15" customHeight="1">
      <c r="A3" s="134"/>
      <c r="B3" s="4"/>
      <c r="C3" s="123"/>
      <c r="D3" s="119"/>
      <c r="E3" s="1034" t="s">
        <v>14</v>
      </c>
      <c r="F3" s="1035"/>
      <c r="G3" s="1036"/>
      <c r="H3" s="160"/>
      <c r="I3" s="991"/>
      <c r="J3" s="5"/>
      <c r="K3" s="991"/>
      <c r="L3" s="164"/>
      <c r="M3" s="2"/>
      <c r="N3" s="5"/>
      <c r="O3" s="271"/>
      <c r="P3" s="5"/>
      <c r="Q3" s="5"/>
      <c r="R3" s="112"/>
      <c r="S3" s="272"/>
      <c r="T3" s="1037" t="s">
        <v>15</v>
      </c>
      <c r="U3" s="1038"/>
      <c r="V3" s="992"/>
      <c r="W3" s="118"/>
    </row>
    <row r="4" spans="1:23" s="281" customFormat="1" ht="39.6">
      <c r="A4" s="135" t="s">
        <v>16</v>
      </c>
      <c r="B4" s="6" t="s">
        <v>17</v>
      </c>
      <c r="C4" s="124" t="s">
        <v>18</v>
      </c>
      <c r="D4" s="273" t="s">
        <v>19</v>
      </c>
      <c r="E4" s="274" t="s">
        <v>20</v>
      </c>
      <c r="F4" s="6" t="s">
        <v>21</v>
      </c>
      <c r="G4" s="10" t="s">
        <v>22</v>
      </c>
      <c r="H4" s="161" t="s">
        <v>23</v>
      </c>
      <c r="I4" s="10" t="s">
        <v>24</v>
      </c>
      <c r="J4" s="10" t="s">
        <v>25</v>
      </c>
      <c r="K4" s="6" t="s">
        <v>26</v>
      </c>
      <c r="L4" s="275" t="s">
        <v>27</v>
      </c>
      <c r="M4" s="275" t="s">
        <v>28</v>
      </c>
      <c r="N4" s="10" t="s">
        <v>29</v>
      </c>
      <c r="O4" s="276" t="s">
        <v>30</v>
      </c>
      <c r="P4" s="10" t="s">
        <v>31</v>
      </c>
      <c r="Q4" s="10" t="s">
        <v>32</v>
      </c>
      <c r="R4" s="277" t="s">
        <v>3</v>
      </c>
      <c r="S4" s="278" t="s">
        <v>4</v>
      </c>
      <c r="T4" s="279" t="s">
        <v>33</v>
      </c>
      <c r="U4" s="279" t="s">
        <v>34</v>
      </c>
      <c r="V4" s="280" t="s">
        <v>0</v>
      </c>
      <c r="W4" s="124" t="s">
        <v>35</v>
      </c>
    </row>
    <row r="5" spans="1:23" ht="15.75" customHeight="1" thickBot="1">
      <c r="A5" s="136" t="s">
        <v>36</v>
      </c>
      <c r="B5" s="137"/>
      <c r="C5" s="149"/>
      <c r="D5" s="138"/>
      <c r="E5" s="140" t="s">
        <v>37</v>
      </c>
      <c r="F5" s="140" t="s">
        <v>37</v>
      </c>
      <c r="G5" s="140" t="s">
        <v>37</v>
      </c>
      <c r="H5" s="140" t="s">
        <v>37</v>
      </c>
      <c r="I5" s="140" t="s">
        <v>37</v>
      </c>
      <c r="J5" s="140" t="s">
        <v>37</v>
      </c>
      <c r="K5" s="139" t="s">
        <v>38</v>
      </c>
      <c r="L5" s="150" t="s">
        <v>37</v>
      </c>
      <c r="M5" s="141" t="s">
        <v>37</v>
      </c>
      <c r="N5" s="141" t="s">
        <v>38</v>
      </c>
      <c r="O5" s="282" t="s">
        <v>39</v>
      </c>
      <c r="P5" s="142" t="s">
        <v>39</v>
      </c>
      <c r="Q5" s="142" t="s">
        <v>39</v>
      </c>
      <c r="R5" s="145" t="s">
        <v>39</v>
      </c>
      <c r="S5" s="283" t="s">
        <v>39</v>
      </c>
      <c r="T5" s="143" t="s">
        <v>37</v>
      </c>
      <c r="U5" s="143" t="s">
        <v>37</v>
      </c>
      <c r="V5" s="144" t="s">
        <v>37</v>
      </c>
      <c r="W5" s="146"/>
    </row>
    <row r="6" spans="1:23" ht="15" customHeight="1">
      <c r="A6" s="284">
        <v>42844</v>
      </c>
      <c r="B6" s="285" t="s">
        <v>70</v>
      </c>
      <c r="C6" s="286" t="s">
        <v>71</v>
      </c>
      <c r="D6" s="287" t="s">
        <v>42</v>
      </c>
      <c r="E6" s="356">
        <v>12.2</v>
      </c>
      <c r="F6" s="357">
        <v>2.16</v>
      </c>
      <c r="G6" s="436">
        <v>10.039999999999999</v>
      </c>
      <c r="H6" s="436">
        <v>-7.879999999999999</v>
      </c>
      <c r="I6" s="357">
        <v>1.28</v>
      </c>
      <c r="J6" s="357">
        <v>1.41</v>
      </c>
      <c r="K6" s="357">
        <v>0.36</v>
      </c>
      <c r="L6" s="290">
        <v>8.76</v>
      </c>
      <c r="M6" s="288">
        <v>8.76</v>
      </c>
      <c r="N6" s="288"/>
      <c r="O6" s="291"/>
      <c r="P6" s="288">
        <v>0.46079999999999999</v>
      </c>
      <c r="Q6" s="288"/>
      <c r="R6" s="288"/>
      <c r="S6" s="292"/>
      <c r="T6" s="291"/>
      <c r="U6" s="288"/>
      <c r="V6" s="293"/>
      <c r="W6" s="294"/>
    </row>
    <row r="7" spans="1:23" ht="15" customHeight="1">
      <c r="A7" s="284">
        <v>42970</v>
      </c>
      <c r="B7" s="285" t="s">
        <v>70</v>
      </c>
      <c r="C7" s="286" t="s">
        <v>71</v>
      </c>
      <c r="D7" s="287" t="s">
        <v>44</v>
      </c>
      <c r="E7" s="364">
        <v>9.15</v>
      </c>
      <c r="F7" s="285">
        <v>2.62</v>
      </c>
      <c r="G7" s="357">
        <v>6.53</v>
      </c>
      <c r="H7" s="358"/>
      <c r="I7" s="357"/>
      <c r="J7" s="357"/>
      <c r="K7" s="357"/>
      <c r="L7" s="290"/>
      <c r="M7" s="288"/>
      <c r="N7" s="288"/>
      <c r="O7" s="291">
        <v>-2.0069999999999997</v>
      </c>
      <c r="P7" s="288"/>
      <c r="Q7" s="288">
        <v>-2.0069999999999997</v>
      </c>
      <c r="R7" s="288"/>
      <c r="S7" s="292">
        <v>0</v>
      </c>
      <c r="T7" s="291"/>
      <c r="U7" s="288"/>
      <c r="V7" s="293"/>
      <c r="W7" s="294"/>
    </row>
    <row r="8" spans="1:23" ht="15" customHeight="1">
      <c r="A8" s="295">
        <v>43212</v>
      </c>
      <c r="B8" s="296" t="s">
        <v>43</v>
      </c>
      <c r="C8" s="297" t="s">
        <v>71</v>
      </c>
      <c r="D8" s="298" t="s">
        <v>42</v>
      </c>
      <c r="E8" s="299">
        <v>10.28</v>
      </c>
      <c r="F8" s="300">
        <v>1.21</v>
      </c>
      <c r="G8" s="288">
        <v>9.07</v>
      </c>
      <c r="H8" s="289">
        <v>2.54</v>
      </c>
      <c r="I8" s="300">
        <v>2.6575000000000002</v>
      </c>
      <c r="J8" s="300">
        <v>2.6433333333333331</v>
      </c>
      <c r="K8" s="300">
        <v>0.36012900143334925</v>
      </c>
      <c r="L8" s="299">
        <v>6.4124999999999996</v>
      </c>
      <c r="M8" s="300">
        <v>6.4124999999999996</v>
      </c>
      <c r="N8" s="296"/>
      <c r="O8" s="301"/>
      <c r="P8" s="288">
        <v>0.95704282130912566</v>
      </c>
      <c r="Q8" s="296"/>
      <c r="R8" s="300">
        <v>-0.10575000000000055</v>
      </c>
      <c r="S8" s="296"/>
      <c r="T8" s="302"/>
      <c r="U8" s="303"/>
      <c r="V8" s="293"/>
      <c r="W8" s="304"/>
    </row>
    <row r="9" spans="1:23" ht="15.75" customHeight="1">
      <c r="A9" s="284">
        <v>43344</v>
      </c>
      <c r="B9" s="285" t="s">
        <v>40</v>
      </c>
      <c r="C9" s="286" t="s">
        <v>71</v>
      </c>
      <c r="D9" s="287" t="s">
        <v>72</v>
      </c>
      <c r="E9" s="364">
        <v>6.1</v>
      </c>
      <c r="F9" s="285">
        <v>0.42</v>
      </c>
      <c r="G9" s="288">
        <v>5.68</v>
      </c>
      <c r="H9" s="289">
        <v>-3.3900000000000006</v>
      </c>
      <c r="I9" s="300">
        <v>0.1</v>
      </c>
      <c r="J9" s="300">
        <v>0.1</v>
      </c>
      <c r="K9" s="300">
        <v>0.30020703933747411</v>
      </c>
      <c r="L9" s="299"/>
      <c r="M9" s="300"/>
      <c r="N9" s="296"/>
      <c r="O9" s="301"/>
      <c r="P9" s="288"/>
      <c r="Q9" s="296"/>
      <c r="R9" s="300"/>
      <c r="S9" s="300">
        <v>3.0020703933747412E-2</v>
      </c>
      <c r="T9" s="302"/>
      <c r="U9" s="303"/>
      <c r="V9" s="293"/>
      <c r="W9" s="304"/>
    </row>
    <row r="10" spans="1:23" ht="15.75" customHeight="1">
      <c r="A10" s="284">
        <v>43344</v>
      </c>
      <c r="B10" s="285" t="s">
        <v>40</v>
      </c>
      <c r="C10" s="286" t="s">
        <v>71</v>
      </c>
      <c r="D10" s="287" t="s">
        <v>44</v>
      </c>
      <c r="E10" s="364">
        <v>6.1</v>
      </c>
      <c r="F10" s="357">
        <v>0.52</v>
      </c>
      <c r="G10" s="288">
        <v>5.58</v>
      </c>
      <c r="H10" s="289"/>
      <c r="I10" s="300"/>
      <c r="J10" s="300"/>
      <c r="K10" s="300"/>
      <c r="L10" s="299"/>
      <c r="M10" s="300"/>
      <c r="N10" s="296"/>
      <c r="O10" s="365">
        <v>-1.7062928213091253</v>
      </c>
      <c r="P10" s="288"/>
      <c r="Q10" s="300">
        <v>-0.74924999999999964</v>
      </c>
      <c r="R10" s="300"/>
      <c r="S10" s="296"/>
      <c r="T10" s="302"/>
      <c r="U10" s="303"/>
      <c r="V10" s="293"/>
      <c r="W10" s="304"/>
    </row>
    <row r="11" spans="1:23" ht="15.75" customHeight="1">
      <c r="A11" s="284">
        <v>43580</v>
      </c>
      <c r="B11" s="285" t="s">
        <v>45</v>
      </c>
      <c r="C11" s="286" t="s">
        <v>71</v>
      </c>
      <c r="D11" s="287" t="s">
        <v>42</v>
      </c>
      <c r="E11" s="364">
        <v>9.15</v>
      </c>
      <c r="F11" s="357">
        <v>1.24</v>
      </c>
      <c r="G11" s="288">
        <v>7.91</v>
      </c>
      <c r="H11" s="289"/>
      <c r="I11" s="300">
        <v>3.8</v>
      </c>
      <c r="J11" s="300">
        <v>3.7494117647058824</v>
      </c>
      <c r="K11" s="300">
        <v>0.38</v>
      </c>
      <c r="L11" s="299">
        <v>4.1100000000000003</v>
      </c>
      <c r="M11" s="300"/>
      <c r="N11" s="296"/>
      <c r="O11" s="365"/>
      <c r="P11" s="288">
        <v>1.444</v>
      </c>
      <c r="Q11" s="300"/>
      <c r="R11" s="300">
        <v>-1.3229999999999997</v>
      </c>
      <c r="S11" s="296"/>
      <c r="T11" s="302"/>
      <c r="U11" s="303"/>
      <c r="V11" s="293"/>
      <c r="W11" s="304"/>
    </row>
    <row r="12" spans="1:23" ht="15.75" customHeight="1">
      <c r="A12" s="284">
        <v>43705</v>
      </c>
      <c r="B12" s="285" t="s">
        <v>45</v>
      </c>
      <c r="C12" s="286" t="s">
        <v>71</v>
      </c>
      <c r="D12" s="287" t="s">
        <v>44</v>
      </c>
      <c r="E12" s="364">
        <v>3.05</v>
      </c>
      <c r="F12" s="357">
        <v>0.36</v>
      </c>
      <c r="G12" s="288">
        <v>2.69</v>
      </c>
      <c r="H12" s="289"/>
      <c r="I12" s="300"/>
      <c r="J12" s="300"/>
      <c r="K12" s="300"/>
      <c r="L12" s="299"/>
      <c r="M12" s="300"/>
      <c r="N12" s="296"/>
      <c r="O12" s="365">
        <v>-2.7220000000000004</v>
      </c>
      <c r="P12" s="288"/>
      <c r="Q12" s="300">
        <v>-1.2780000000000005</v>
      </c>
      <c r="R12" s="300"/>
      <c r="S12" s="296">
        <v>0</v>
      </c>
      <c r="T12" s="302"/>
      <c r="U12" s="303"/>
      <c r="V12" s="293"/>
      <c r="W12" s="304"/>
    </row>
    <row r="13" spans="1:23" ht="15.75" customHeight="1">
      <c r="A13" s="284">
        <v>43705</v>
      </c>
      <c r="B13" s="285" t="s">
        <v>45</v>
      </c>
      <c r="C13" s="286" t="s">
        <v>71</v>
      </c>
      <c r="D13" s="287" t="s">
        <v>44</v>
      </c>
      <c r="E13" s="364">
        <v>6.1</v>
      </c>
      <c r="F13" s="357">
        <v>3.4099999999999997</v>
      </c>
      <c r="G13" s="288">
        <v>2.69</v>
      </c>
      <c r="H13" s="289"/>
      <c r="I13" s="300"/>
      <c r="J13" s="300"/>
      <c r="K13" s="300"/>
      <c r="L13" s="299"/>
      <c r="M13" s="300"/>
      <c r="N13" s="296"/>
      <c r="O13" s="365"/>
      <c r="P13" s="288"/>
      <c r="Q13" s="300"/>
      <c r="R13" s="300"/>
      <c r="S13" s="296"/>
      <c r="T13" s="302"/>
      <c r="U13" s="303"/>
      <c r="V13" s="293"/>
      <c r="W13" s="304"/>
    </row>
    <row r="14" spans="1:23" ht="15.75" customHeight="1">
      <c r="A14" s="284">
        <v>44063</v>
      </c>
      <c r="B14" s="285" t="s">
        <v>46</v>
      </c>
      <c r="C14" s="286" t="s">
        <v>71</v>
      </c>
      <c r="D14" s="287" t="s">
        <v>44</v>
      </c>
      <c r="E14" s="364">
        <v>6.1</v>
      </c>
      <c r="F14" s="357">
        <v>4.21</v>
      </c>
      <c r="G14" s="288">
        <v>1.89</v>
      </c>
      <c r="H14" s="289">
        <v>3.05</v>
      </c>
      <c r="I14" s="300"/>
      <c r="J14" s="300"/>
      <c r="K14" s="300"/>
      <c r="L14" s="299"/>
      <c r="M14" s="300"/>
      <c r="N14" s="296"/>
      <c r="O14" s="365"/>
      <c r="P14" s="288"/>
      <c r="Q14" s="300">
        <v>-0.72000000000000008</v>
      </c>
      <c r="R14" s="300"/>
      <c r="S14" s="296"/>
      <c r="T14" s="302"/>
      <c r="U14" s="303"/>
      <c r="V14" s="293"/>
      <c r="W14" s="304"/>
    </row>
    <row r="15" spans="1:23" ht="15.75" customHeight="1">
      <c r="A15" s="284">
        <v>44313</v>
      </c>
      <c r="B15" s="285" t="s">
        <v>68</v>
      </c>
      <c r="C15" s="286" t="s">
        <v>71</v>
      </c>
      <c r="D15" s="287" t="s">
        <v>42</v>
      </c>
      <c r="E15" s="364">
        <v>6.1</v>
      </c>
      <c r="F15" s="357">
        <v>2.68</v>
      </c>
      <c r="G15" s="288">
        <v>3.4199999999999995</v>
      </c>
      <c r="H15" s="289"/>
      <c r="I15" s="300">
        <v>2.31</v>
      </c>
      <c r="J15" s="300">
        <v>2.3391666666666664</v>
      </c>
      <c r="K15" s="300">
        <v>0.36099999999999999</v>
      </c>
      <c r="L15" s="299">
        <v>1.1099999999999994</v>
      </c>
      <c r="M15" s="300"/>
      <c r="N15" s="296"/>
      <c r="O15" s="365"/>
      <c r="P15" s="300">
        <v>0.83391000000000004</v>
      </c>
      <c r="Q15" s="300"/>
      <c r="R15" s="300">
        <v>-0.7020000000000004</v>
      </c>
      <c r="S15" s="296"/>
      <c r="T15" s="302"/>
      <c r="U15" s="303"/>
      <c r="V15" s="293"/>
      <c r="W15" s="304"/>
    </row>
    <row r="16" spans="1:23" ht="15.75" customHeight="1">
      <c r="A16" s="284">
        <v>44429</v>
      </c>
      <c r="B16" s="285" t="s">
        <v>144</v>
      </c>
      <c r="C16" s="286" t="s">
        <v>71</v>
      </c>
      <c r="D16" s="287" t="s">
        <v>72</v>
      </c>
      <c r="E16" s="364" t="s">
        <v>227</v>
      </c>
      <c r="F16" s="357"/>
      <c r="G16" s="288"/>
      <c r="H16" s="289"/>
      <c r="I16" s="300"/>
      <c r="J16" s="300"/>
      <c r="K16" s="300"/>
      <c r="L16" s="299"/>
      <c r="M16" s="300"/>
      <c r="N16" s="296"/>
      <c r="O16" s="365"/>
      <c r="P16" s="300"/>
      <c r="Q16" s="300"/>
      <c r="R16" s="300"/>
      <c r="S16" s="296"/>
      <c r="T16" s="302"/>
      <c r="U16" s="303"/>
      <c r="V16" s="293"/>
      <c r="W16" s="304"/>
    </row>
    <row r="17" spans="1:23" s="151" customFormat="1" ht="15" customHeight="1">
      <c r="A17" s="305"/>
      <c r="B17" s="113"/>
      <c r="C17" s="306"/>
      <c r="D17" s="307"/>
      <c r="E17" s="308"/>
      <c r="F17" s="113"/>
      <c r="G17" s="113"/>
      <c r="H17" s="309"/>
      <c r="I17" s="310"/>
      <c r="J17" s="310"/>
      <c r="K17" s="310"/>
      <c r="L17" s="311"/>
      <c r="M17" s="109"/>
      <c r="N17" s="109"/>
      <c r="O17" s="312"/>
      <c r="P17" s="109"/>
      <c r="Q17" s="310"/>
      <c r="R17" s="109"/>
      <c r="S17" s="310"/>
      <c r="T17" s="313"/>
      <c r="U17" s="110"/>
      <c r="V17" s="314"/>
      <c r="W17" s="315"/>
    </row>
    <row r="18" spans="1:23" ht="15" customHeight="1">
      <c r="A18" s="316">
        <v>43212</v>
      </c>
      <c r="B18" s="317" t="s">
        <v>43</v>
      </c>
      <c r="C18" s="318" t="s">
        <v>73</v>
      </c>
      <c r="D18" s="319" t="s">
        <v>42</v>
      </c>
      <c r="E18" s="320">
        <v>12.2</v>
      </c>
      <c r="F18" s="321">
        <v>2.42</v>
      </c>
      <c r="G18" s="321">
        <v>9.7799999999999994</v>
      </c>
      <c r="H18" s="322"/>
      <c r="I18" s="359">
        <v>2.64</v>
      </c>
      <c r="J18" s="359">
        <v>2.6433333333333331</v>
      </c>
      <c r="K18" s="359">
        <v>0.36012900143334925</v>
      </c>
      <c r="L18" s="323">
        <v>7.1399999999999988</v>
      </c>
      <c r="M18" s="321">
        <v>7.1399999999999988</v>
      </c>
      <c r="N18" s="321"/>
      <c r="O18" s="324"/>
      <c r="P18" s="321">
        <v>0.95074056378404204</v>
      </c>
      <c r="Q18" s="321"/>
      <c r="R18" s="321"/>
      <c r="S18" s="325"/>
      <c r="T18" s="324"/>
      <c r="U18" s="321"/>
      <c r="V18" s="326"/>
      <c r="W18" s="327"/>
    </row>
    <row r="19" spans="1:23" ht="15" customHeight="1">
      <c r="A19" s="316">
        <v>43344</v>
      </c>
      <c r="B19" s="317" t="s">
        <v>40</v>
      </c>
      <c r="C19" s="318" t="s">
        <v>73</v>
      </c>
      <c r="D19" s="319" t="s">
        <v>72</v>
      </c>
      <c r="E19" s="320">
        <v>9.15</v>
      </c>
      <c r="F19" s="321">
        <v>2.68</v>
      </c>
      <c r="G19" s="321">
        <v>6.4700000000000006</v>
      </c>
      <c r="H19" s="322">
        <v>-3.3099999999999987</v>
      </c>
      <c r="I19" s="359">
        <v>0.1</v>
      </c>
      <c r="J19" s="359">
        <v>0.1</v>
      </c>
      <c r="K19" s="359">
        <v>0.30020703933747411</v>
      </c>
      <c r="L19" s="323"/>
      <c r="M19" s="321"/>
      <c r="N19" s="321"/>
      <c r="O19" s="324"/>
      <c r="P19" s="321"/>
      <c r="Q19" s="321"/>
      <c r="R19" s="321"/>
      <c r="S19" s="367">
        <v>3.0020703933747412E-2</v>
      </c>
      <c r="T19" s="324"/>
      <c r="U19" s="321"/>
      <c r="V19" s="326"/>
      <c r="W19" s="327"/>
    </row>
    <row r="20" spans="1:23" ht="15" customHeight="1">
      <c r="A20" s="316">
        <v>43344</v>
      </c>
      <c r="B20" s="317" t="s">
        <v>40</v>
      </c>
      <c r="C20" s="318" t="s">
        <v>73</v>
      </c>
      <c r="D20" s="319" t="s">
        <v>44</v>
      </c>
      <c r="E20" s="320">
        <v>9.15</v>
      </c>
      <c r="F20" s="321">
        <v>2.7800000000000002</v>
      </c>
      <c r="G20" s="321">
        <v>6.37</v>
      </c>
      <c r="H20" s="322">
        <v>-0.10000000000000053</v>
      </c>
      <c r="I20" s="359"/>
      <c r="J20" s="359"/>
      <c r="K20" s="359"/>
      <c r="L20" s="323"/>
      <c r="M20" s="321"/>
      <c r="N20" s="321"/>
      <c r="O20" s="324">
        <v>-1.643740563784041</v>
      </c>
      <c r="P20" s="321"/>
      <c r="Q20" s="321">
        <v>-0.69299999999999884</v>
      </c>
      <c r="R20" s="321"/>
      <c r="S20" s="325"/>
      <c r="T20" s="324"/>
      <c r="U20" s="321"/>
      <c r="V20" s="326"/>
      <c r="W20" s="327"/>
    </row>
    <row r="21" spans="1:23" ht="15" customHeight="1">
      <c r="A21" s="328">
        <v>43580</v>
      </c>
      <c r="B21" s="329" t="s">
        <v>45</v>
      </c>
      <c r="C21" s="330" t="s">
        <v>73</v>
      </c>
      <c r="D21" s="331" t="s">
        <v>42</v>
      </c>
      <c r="E21" s="332">
        <v>9.15</v>
      </c>
      <c r="F21" s="333">
        <v>0.45</v>
      </c>
      <c r="G21" s="333">
        <v>8.7000000000000011</v>
      </c>
      <c r="H21" s="322">
        <v>-6.37</v>
      </c>
      <c r="I21" s="359">
        <v>3.6675</v>
      </c>
      <c r="J21" s="359">
        <v>3.7494117647058824</v>
      </c>
      <c r="K21" s="359">
        <v>0.38</v>
      </c>
      <c r="L21" s="323">
        <v>5.0325000000000006</v>
      </c>
      <c r="M21" s="321"/>
      <c r="N21" s="321"/>
      <c r="O21" s="324"/>
      <c r="P21" s="321">
        <v>1.3936500000000001</v>
      </c>
      <c r="Q21" s="321"/>
      <c r="R21" s="321">
        <v>-1.2037499999999997</v>
      </c>
      <c r="S21" s="325"/>
      <c r="T21" s="324"/>
      <c r="U21" s="321"/>
      <c r="V21" s="326"/>
      <c r="W21" s="327"/>
    </row>
    <row r="22" spans="1:23" ht="15" customHeight="1">
      <c r="A22" s="328">
        <v>43705</v>
      </c>
      <c r="B22" s="329" t="s">
        <v>45</v>
      </c>
      <c r="C22" s="330" t="s">
        <v>73</v>
      </c>
      <c r="D22" s="331" t="s">
        <v>44</v>
      </c>
      <c r="E22" s="332">
        <v>6.1</v>
      </c>
      <c r="F22" s="333">
        <v>2.61</v>
      </c>
      <c r="G22" s="333">
        <v>3.4899999999999998</v>
      </c>
      <c r="H22" s="322"/>
      <c r="I22" s="359"/>
      <c r="J22" s="359"/>
      <c r="K22" s="359"/>
      <c r="L22" s="323"/>
      <c r="M22" s="321"/>
      <c r="N22" s="321"/>
      <c r="O22" s="324">
        <v>-2.7819000000000011</v>
      </c>
      <c r="P22" s="321"/>
      <c r="Q22" s="321">
        <v>-1.3882500000000009</v>
      </c>
      <c r="R22" s="321"/>
      <c r="S22" s="325">
        <v>0</v>
      </c>
      <c r="T22" s="324"/>
      <c r="U22" s="321"/>
      <c r="V22" s="326"/>
      <c r="W22" s="327"/>
    </row>
    <row r="23" spans="1:23" ht="15" customHeight="1">
      <c r="A23" s="328">
        <v>43705</v>
      </c>
      <c r="B23" s="329" t="s">
        <v>45</v>
      </c>
      <c r="C23" s="330" t="s">
        <v>73</v>
      </c>
      <c r="D23" s="331" t="s">
        <v>44</v>
      </c>
      <c r="E23" s="332">
        <v>7.3</v>
      </c>
      <c r="F23" s="333">
        <v>3.8099999999999996</v>
      </c>
      <c r="G23" s="333">
        <v>3.49</v>
      </c>
      <c r="H23" s="322"/>
      <c r="I23" s="359"/>
      <c r="J23" s="359"/>
      <c r="K23" s="359"/>
      <c r="L23" s="323"/>
      <c r="M23" s="321"/>
      <c r="N23" s="321"/>
      <c r="O23" s="324"/>
      <c r="P23" s="321"/>
      <c r="Q23" s="321"/>
      <c r="R23" s="321"/>
      <c r="S23" s="325"/>
      <c r="T23" s="324"/>
      <c r="U23" s="321"/>
      <c r="V23" s="326"/>
      <c r="W23" s="327"/>
    </row>
    <row r="24" spans="1:23" ht="15" customHeight="1">
      <c r="A24" s="328">
        <v>43951</v>
      </c>
      <c r="B24" s="329" t="s">
        <v>46</v>
      </c>
      <c r="C24" s="330" t="s">
        <v>73</v>
      </c>
      <c r="D24" s="331" t="s">
        <v>42</v>
      </c>
      <c r="E24" s="332">
        <v>7.38</v>
      </c>
      <c r="F24" s="333">
        <v>7.0000000000000007E-2</v>
      </c>
      <c r="G24" s="333">
        <v>7.31</v>
      </c>
      <c r="H24" s="322"/>
      <c r="I24" s="359">
        <v>3.8</v>
      </c>
      <c r="J24" s="359">
        <v>3.7494117647058824</v>
      </c>
      <c r="K24" s="359">
        <v>0.41</v>
      </c>
      <c r="L24" s="323">
        <v>3.51</v>
      </c>
      <c r="M24" s="321"/>
      <c r="N24" s="321"/>
      <c r="O24" s="324"/>
      <c r="P24" s="321">
        <v>1.5579999999999998</v>
      </c>
      <c r="Q24" s="321"/>
      <c r="R24" s="321">
        <v>0</v>
      </c>
      <c r="S24" s="325"/>
      <c r="T24" s="324"/>
      <c r="U24" s="321"/>
      <c r="V24" s="326"/>
      <c r="W24" s="327"/>
    </row>
    <row r="25" spans="1:23" ht="15" customHeight="1">
      <c r="A25" s="328">
        <v>44063</v>
      </c>
      <c r="B25" s="329" t="s">
        <v>46</v>
      </c>
      <c r="C25" s="330" t="s">
        <v>73</v>
      </c>
      <c r="D25" s="331" t="s">
        <v>44</v>
      </c>
      <c r="E25" s="332">
        <v>6.1</v>
      </c>
      <c r="F25" s="333">
        <v>3.37</v>
      </c>
      <c r="G25" s="333">
        <v>2.73</v>
      </c>
      <c r="H25" s="322">
        <v>3.05</v>
      </c>
      <c r="I25" s="359"/>
      <c r="J25" s="359"/>
      <c r="K25" s="359"/>
      <c r="L25" s="323"/>
      <c r="M25" s="321"/>
      <c r="N25" s="321"/>
      <c r="O25" s="366">
        <v>-2.2599999999999998</v>
      </c>
      <c r="P25" s="359"/>
      <c r="Q25" s="359">
        <v>-0.70199999999999985</v>
      </c>
      <c r="R25" s="359"/>
      <c r="S25" s="367"/>
      <c r="T25" s="324"/>
      <c r="U25" s="321"/>
      <c r="V25" s="326"/>
      <c r="W25" s="327"/>
    </row>
    <row r="26" spans="1:23" ht="15" customHeight="1">
      <c r="A26" s="328">
        <v>44313</v>
      </c>
      <c r="B26" s="329" t="s">
        <v>68</v>
      </c>
      <c r="C26" s="330" t="s">
        <v>73</v>
      </c>
      <c r="D26" s="331" t="s">
        <v>42</v>
      </c>
      <c r="E26" s="332">
        <v>6.1</v>
      </c>
      <c r="F26" s="333">
        <v>1.5</v>
      </c>
      <c r="G26" s="333">
        <v>4.5999999999999996</v>
      </c>
      <c r="H26" s="322"/>
      <c r="I26" s="359">
        <v>2.4674999999999998</v>
      </c>
      <c r="J26" s="359">
        <v>2.3391666666666664</v>
      </c>
      <c r="K26" s="359">
        <v>0.36099999999999999</v>
      </c>
      <c r="L26" s="323">
        <v>2.1324999999999998</v>
      </c>
      <c r="M26" s="321"/>
      <c r="N26" s="321"/>
      <c r="O26" s="366"/>
      <c r="P26" s="359">
        <v>0.89076749999999993</v>
      </c>
      <c r="Q26" s="359"/>
      <c r="R26" s="359">
        <v>-0.53775000000000017</v>
      </c>
      <c r="S26" s="367"/>
      <c r="T26" s="324"/>
      <c r="U26" s="321"/>
      <c r="V26" s="326"/>
      <c r="W26" s="327"/>
    </row>
    <row r="27" spans="1:23" ht="15" customHeight="1">
      <c r="A27" s="328">
        <v>44429</v>
      </c>
      <c r="B27" s="329" t="s">
        <v>243</v>
      </c>
      <c r="C27" s="330" t="s">
        <v>73</v>
      </c>
      <c r="D27" s="331" t="s">
        <v>72</v>
      </c>
      <c r="E27" s="332">
        <v>3.05</v>
      </c>
      <c r="F27" s="333">
        <v>1.85</v>
      </c>
      <c r="G27" s="333">
        <f>E27-F27</f>
        <v>1.1999999999999997</v>
      </c>
      <c r="H27" s="322"/>
      <c r="I27" s="359">
        <f>AVERAGE('2021.08.21_SiteB_Pit'!M13:M16)/100</f>
        <v>0.16</v>
      </c>
      <c r="J27" s="359">
        <f>'2021.08.21_SiteB_Pit'!I3</f>
        <v>0.16214285714285714</v>
      </c>
      <c r="K27" s="359">
        <f>'2021.08.21_SiteB_Pit'!I4</f>
        <v>0.36749482401656319</v>
      </c>
      <c r="L27" s="323"/>
      <c r="M27" s="321"/>
      <c r="N27" s="321"/>
      <c r="O27" s="366">
        <f>Q28-P26</f>
        <v>-1.8290175</v>
      </c>
      <c r="P27" s="359"/>
      <c r="Q27" s="359"/>
      <c r="R27" s="359"/>
      <c r="S27" s="367">
        <f>J27*K27</f>
        <v>5.9586660751257035E-2</v>
      </c>
      <c r="T27" s="324"/>
      <c r="U27" s="321"/>
      <c r="V27" s="326"/>
      <c r="W27" s="327"/>
    </row>
    <row r="28" spans="1:23" ht="15" customHeight="1">
      <c r="A28" s="328">
        <v>44429</v>
      </c>
      <c r="B28" s="329" t="s">
        <v>243</v>
      </c>
      <c r="C28" s="330" t="s">
        <v>73</v>
      </c>
      <c r="D28" s="331" t="s">
        <v>44</v>
      </c>
      <c r="E28" s="332">
        <v>3.05</v>
      </c>
      <c r="F28" s="333">
        <v>1.96</v>
      </c>
      <c r="G28" s="333">
        <f>E28-F28</f>
        <v>1.0899999999999999</v>
      </c>
      <c r="H28" s="322"/>
      <c r="I28" s="359"/>
      <c r="J28" s="359"/>
      <c r="K28" s="359"/>
      <c r="L28" s="323"/>
      <c r="M28" s="321"/>
      <c r="N28" s="321"/>
      <c r="O28" s="366"/>
      <c r="P28" s="359"/>
      <c r="Q28" s="359">
        <f>(G28-L26)*0.9</f>
        <v>-0.93825000000000003</v>
      </c>
      <c r="R28" s="359"/>
      <c r="S28" s="367"/>
      <c r="T28" s="324"/>
      <c r="U28" s="321"/>
      <c r="V28" s="326"/>
      <c r="W28" s="327"/>
    </row>
    <row r="29" spans="1:23" s="151" customFormat="1" ht="15" customHeight="1">
      <c r="A29" s="153"/>
      <c r="B29" s="114"/>
      <c r="C29" s="157"/>
      <c r="D29" s="125"/>
      <c r="E29" s="126"/>
      <c r="F29" s="115"/>
      <c r="G29" s="115"/>
      <c r="H29" s="334"/>
      <c r="I29" s="115"/>
      <c r="J29" s="115"/>
      <c r="K29" s="115"/>
      <c r="L29" s="111"/>
      <c r="M29" s="115"/>
      <c r="N29" s="115"/>
      <c r="O29" s="368"/>
      <c r="P29" s="117"/>
      <c r="Q29" s="117"/>
      <c r="R29" s="117"/>
      <c r="S29" s="1026"/>
      <c r="T29" s="335"/>
      <c r="U29" s="115"/>
      <c r="V29" s="314"/>
      <c r="W29" s="121"/>
    </row>
    <row r="30" spans="1:23" s="151" customFormat="1" ht="15" customHeight="1">
      <c r="A30" s="438">
        <v>43951</v>
      </c>
      <c r="B30" s="439" t="s">
        <v>46</v>
      </c>
      <c r="C30" s="440" t="s">
        <v>74</v>
      </c>
      <c r="D30" s="441" t="s">
        <v>42</v>
      </c>
      <c r="E30" s="442">
        <v>12.2</v>
      </c>
      <c r="F30" s="443">
        <v>2.23</v>
      </c>
      <c r="G30" s="443">
        <v>9.9699999999999989</v>
      </c>
      <c r="H30" s="444"/>
      <c r="I30" s="443">
        <v>3.6675</v>
      </c>
      <c r="J30" s="443">
        <v>3.7494117647058824</v>
      </c>
      <c r="K30" s="443">
        <v>0.41</v>
      </c>
      <c r="L30" s="445">
        <v>6.3024999999999984</v>
      </c>
      <c r="M30" s="443"/>
      <c r="N30" s="443"/>
      <c r="O30" s="1027"/>
      <c r="P30" s="989">
        <v>1.5036749999999999</v>
      </c>
      <c r="Q30" s="989"/>
      <c r="R30" s="989"/>
      <c r="S30" s="1028"/>
      <c r="T30" s="446"/>
      <c r="U30" s="443"/>
      <c r="V30" s="447"/>
      <c r="W30" s="448"/>
    </row>
    <row r="31" spans="1:23" s="151" customFormat="1" ht="15" customHeight="1">
      <c r="A31" s="438">
        <v>44063</v>
      </c>
      <c r="B31" s="439" t="s">
        <v>46</v>
      </c>
      <c r="C31" s="440" t="s">
        <v>74</v>
      </c>
      <c r="D31" s="441" t="s">
        <v>44</v>
      </c>
      <c r="E31" s="442">
        <v>6.1</v>
      </c>
      <c r="F31" s="443">
        <v>0.31</v>
      </c>
      <c r="G31" s="443">
        <v>5.79</v>
      </c>
      <c r="H31" s="444">
        <v>0</v>
      </c>
      <c r="I31" s="443"/>
      <c r="J31" s="443"/>
      <c r="K31" s="443"/>
      <c r="L31" s="445"/>
      <c r="M31" s="443"/>
      <c r="N31" s="443"/>
      <c r="O31" s="1027">
        <v>-1.9649249999999985</v>
      </c>
      <c r="P31" s="989"/>
      <c r="Q31" s="989">
        <v>-0.46124999999999855</v>
      </c>
      <c r="R31" s="989"/>
      <c r="S31" s="1028"/>
      <c r="T31" s="446"/>
      <c r="U31" s="443"/>
      <c r="V31" s="447"/>
      <c r="W31" s="448"/>
    </row>
    <row r="32" spans="1:23" s="151" customFormat="1" ht="15" customHeight="1">
      <c r="A32" s="438">
        <v>44313</v>
      </c>
      <c r="B32" s="439" t="s">
        <v>68</v>
      </c>
      <c r="C32" s="440" t="s">
        <v>74</v>
      </c>
      <c r="D32" s="441" t="s">
        <v>42</v>
      </c>
      <c r="E32" s="442">
        <v>9.15</v>
      </c>
      <c r="F32" s="443">
        <v>1.33</v>
      </c>
      <c r="G32" s="443">
        <v>7.82</v>
      </c>
      <c r="H32" s="444"/>
      <c r="I32" s="443">
        <v>2.2400000000000002</v>
      </c>
      <c r="J32" s="443">
        <v>2.3391666666666664</v>
      </c>
      <c r="K32" s="989">
        <v>0.37</v>
      </c>
      <c r="L32" s="445">
        <v>5.58</v>
      </c>
      <c r="M32" s="443"/>
      <c r="N32" s="443"/>
      <c r="O32" s="1027"/>
      <c r="P32" s="989">
        <v>0.82880000000000009</v>
      </c>
      <c r="Q32" s="989"/>
      <c r="R32" s="989">
        <v>-0.18899999999999997</v>
      </c>
      <c r="S32" s="1028"/>
      <c r="T32" s="446"/>
      <c r="U32" s="443"/>
      <c r="V32" s="447"/>
      <c r="W32" s="448" t="s">
        <v>75</v>
      </c>
    </row>
    <row r="33" spans="1:23" s="151" customFormat="1" ht="15" customHeight="1">
      <c r="A33" s="438">
        <v>44429</v>
      </c>
      <c r="B33" s="439" t="s">
        <v>144</v>
      </c>
      <c r="C33" s="440" t="s">
        <v>74</v>
      </c>
      <c r="D33" s="441" t="s">
        <v>72</v>
      </c>
      <c r="E33" s="442">
        <v>6.1</v>
      </c>
      <c r="F33" s="443">
        <v>1.61</v>
      </c>
      <c r="G33" s="443">
        <f>E33-F33</f>
        <v>4.4899999999999993</v>
      </c>
      <c r="H33" s="444"/>
      <c r="I33" s="443">
        <f>AVERAGE('2021.08.21_SiteB_Pit'!M13:M16)/100</f>
        <v>0.16</v>
      </c>
      <c r="J33" s="443">
        <f>'2021.08.21_SiteB_Pit'!I3</f>
        <v>0.16214285714285714</v>
      </c>
      <c r="K33" s="989">
        <f>'2021.08.21_SiteB_Pit'!I4</f>
        <v>0.36749482401656319</v>
      </c>
      <c r="L33" s="445"/>
      <c r="M33" s="443"/>
      <c r="N33" s="443"/>
      <c r="O33" s="1027"/>
      <c r="P33" s="989"/>
      <c r="Q33" s="989"/>
      <c r="R33" s="989"/>
      <c r="S33" s="1028">
        <f>I33*K33</f>
        <v>5.8799171842650114E-2</v>
      </c>
      <c r="T33" s="446"/>
      <c r="U33" s="443"/>
      <c r="V33" s="447"/>
      <c r="W33" s="448"/>
    </row>
    <row r="34" spans="1:23" s="151" customFormat="1" ht="15" customHeight="1">
      <c r="A34" s="438">
        <v>44429</v>
      </c>
      <c r="B34" s="439" t="s">
        <v>144</v>
      </c>
      <c r="C34" s="440" t="s">
        <v>74</v>
      </c>
      <c r="D34" s="441" t="s">
        <v>44</v>
      </c>
      <c r="E34" s="442">
        <v>6.1</v>
      </c>
      <c r="F34" s="443">
        <f>F33+I33</f>
        <v>1.77</v>
      </c>
      <c r="G34" s="443">
        <f>E34-F34</f>
        <v>4.33</v>
      </c>
      <c r="H34" s="444"/>
      <c r="I34" s="443"/>
      <c r="J34" s="443"/>
      <c r="K34" s="989"/>
      <c r="L34" s="445"/>
      <c r="M34" s="443"/>
      <c r="N34" s="443"/>
      <c r="O34" s="1027">
        <f>Q34-P32</f>
        <v>-1.9538000000000002</v>
      </c>
      <c r="P34" s="989"/>
      <c r="Q34" s="989">
        <f>(G34-L32)*0.9</f>
        <v>-1.125</v>
      </c>
      <c r="R34" s="989"/>
      <c r="S34" s="1028"/>
      <c r="T34" s="446"/>
      <c r="U34" s="443"/>
      <c r="V34" s="447"/>
      <c r="W34" s="448"/>
    </row>
    <row r="35" spans="1:23" ht="15" customHeight="1" thickBot="1">
      <c r="A35" s="154"/>
      <c r="B35" s="155"/>
      <c r="C35" s="166"/>
      <c r="D35" s="167"/>
      <c r="E35" s="168"/>
      <c r="F35" s="156"/>
      <c r="G35" s="156"/>
      <c r="H35" s="162"/>
      <c r="I35" s="170"/>
      <c r="J35" s="459"/>
      <c r="K35" s="459"/>
      <c r="L35" s="460"/>
      <c r="M35" s="459"/>
      <c r="N35" s="170"/>
      <c r="O35" s="461"/>
      <c r="P35" s="459"/>
      <c r="Q35" s="170"/>
      <c r="R35" s="170"/>
      <c r="S35" s="170"/>
      <c r="T35" s="462"/>
      <c r="U35" s="463"/>
      <c r="V35" s="165"/>
      <c r="W35" s="464"/>
    </row>
    <row r="36" spans="1:23" ht="15" customHeight="1"/>
    <row r="37" spans="1:23" ht="15" customHeight="1"/>
    <row r="38" spans="1:23" ht="15" customHeight="1"/>
    <row r="39" spans="1:23" ht="15" customHeight="1"/>
    <row r="40" spans="1:23" ht="15" customHeight="1"/>
    <row r="41" spans="1:23" ht="15.75" customHeight="1" thickBot="1">
      <c r="A41" s="25"/>
      <c r="B41" s="25"/>
      <c r="C41" s="25"/>
      <c r="D41" s="25"/>
      <c r="E41" s="26"/>
      <c r="F41" s="26"/>
      <c r="G41" s="25"/>
      <c r="H41" s="25"/>
      <c r="I41" s="25"/>
      <c r="J41" s="25"/>
      <c r="K41" s="25"/>
      <c r="L41" s="25"/>
      <c r="M41" s="25"/>
      <c r="N41" s="25"/>
      <c r="O41" s="25"/>
      <c r="P41" s="25"/>
      <c r="Q41" s="25"/>
      <c r="R41" s="7"/>
      <c r="S41" s="7"/>
      <c r="T41" s="7"/>
      <c r="U41" s="7"/>
    </row>
    <row r="42" spans="1:23" ht="15.75" customHeight="1">
      <c r="A42" s="1039" t="s">
        <v>50</v>
      </c>
      <c r="B42" s="1040"/>
      <c r="C42" s="1043" t="s">
        <v>51</v>
      </c>
      <c r="D42" s="1044"/>
      <c r="E42" s="336" t="s">
        <v>52</v>
      </c>
      <c r="F42" s="337"/>
      <c r="G42" s="336" t="s">
        <v>53</v>
      </c>
      <c r="H42" s="337"/>
      <c r="I42" s="338" t="s">
        <v>54</v>
      </c>
      <c r="Q42" s="151"/>
      <c r="R42" s="110"/>
      <c r="S42" s="110"/>
      <c r="T42" s="110"/>
      <c r="U42" s="7"/>
    </row>
    <row r="43" spans="1:23" ht="15.75" customHeight="1">
      <c r="A43" s="1041"/>
      <c r="B43" s="1042"/>
      <c r="C43" s="339" t="s">
        <v>55</v>
      </c>
      <c r="D43" s="339" t="s">
        <v>56</v>
      </c>
      <c r="E43" s="340">
        <v>44063</v>
      </c>
      <c r="F43" s="341" t="s">
        <v>57</v>
      </c>
      <c r="G43" s="342">
        <v>44313</v>
      </c>
      <c r="H43" s="341" t="s">
        <v>57</v>
      </c>
      <c r="I43" s="343">
        <f>A33</f>
        <v>44429</v>
      </c>
      <c r="Q43" s="151"/>
      <c r="R43" s="122"/>
      <c r="S43" s="122"/>
      <c r="T43" s="110"/>
      <c r="U43" s="7"/>
    </row>
    <row r="44" spans="1:23" ht="15.75" customHeight="1">
      <c r="A44" s="344"/>
      <c r="B44" s="345" t="s">
        <v>59</v>
      </c>
      <c r="C44" s="9">
        <v>0.85115916666666669</v>
      </c>
      <c r="D44" s="9">
        <v>0.37490916666666657</v>
      </c>
      <c r="E44" s="8"/>
      <c r="F44" s="8"/>
      <c r="G44" s="346"/>
      <c r="H44" s="9"/>
      <c r="I44" s="347"/>
      <c r="Q44" s="151"/>
      <c r="R44" s="122"/>
      <c r="S44" s="122"/>
      <c r="T44" s="110"/>
      <c r="U44" s="7"/>
    </row>
    <row r="45" spans="1:23" ht="15.75" customHeight="1">
      <c r="A45" s="344"/>
      <c r="B45" s="345" t="s">
        <v>60</v>
      </c>
      <c r="C45" s="9">
        <f>AVERAGE(O34,O28)</f>
        <v>-1.9538000000000002</v>
      </c>
      <c r="D45" s="9" t="s">
        <v>58</v>
      </c>
      <c r="E45" s="8"/>
      <c r="F45" s="8"/>
      <c r="G45" s="346"/>
      <c r="H45" s="9"/>
      <c r="I45" s="347"/>
      <c r="Q45" s="151"/>
      <c r="R45" s="122"/>
      <c r="S45" s="122"/>
      <c r="T45" s="110"/>
      <c r="U45" s="7"/>
    </row>
    <row r="46" spans="1:23" ht="15.75" customHeight="1">
      <c r="A46" s="344"/>
      <c r="B46" s="345" t="s">
        <v>61</v>
      </c>
      <c r="C46" s="9">
        <f>AVERAGE(Q34,Q28)</f>
        <v>-1.031625</v>
      </c>
      <c r="D46" s="9" t="s">
        <v>58</v>
      </c>
      <c r="E46" s="8"/>
      <c r="F46" s="8"/>
      <c r="G46" s="346"/>
      <c r="H46" s="9"/>
      <c r="I46" s="347"/>
      <c r="Q46" s="151"/>
      <c r="R46" s="122"/>
      <c r="S46" s="122"/>
      <c r="T46" s="110"/>
      <c r="U46" s="7"/>
    </row>
    <row r="47" spans="1:23" ht="15.75" customHeight="1">
      <c r="A47" s="344"/>
      <c r="B47" s="348" t="s">
        <v>62</v>
      </c>
      <c r="C47" s="9">
        <v>0</v>
      </c>
      <c r="D47" s="9"/>
      <c r="E47" s="8"/>
      <c r="F47" s="8"/>
      <c r="G47" s="9"/>
      <c r="H47" s="9"/>
      <c r="I47" s="347"/>
      <c r="Q47" s="151"/>
      <c r="R47" s="122"/>
      <c r="S47" s="122"/>
      <c r="T47" s="110"/>
      <c r="U47" s="7"/>
    </row>
    <row r="48" spans="1:23" ht="15.75" customHeight="1">
      <c r="A48" s="344"/>
      <c r="B48" s="349" t="s">
        <v>63</v>
      </c>
      <c r="C48" s="9">
        <v>-0.47625000000000012</v>
      </c>
      <c r="D48" s="9"/>
      <c r="E48" s="8"/>
      <c r="F48" s="8"/>
      <c r="G48" s="9"/>
      <c r="H48" s="9"/>
      <c r="I48" s="347"/>
      <c r="Q48" s="151"/>
      <c r="R48" s="122"/>
      <c r="S48" s="122"/>
      <c r="T48" s="110"/>
      <c r="U48" s="7"/>
    </row>
    <row r="49" spans="1:21" ht="15.75" customHeight="1" thickBot="1">
      <c r="A49" s="350"/>
      <c r="B49" s="351" t="s">
        <v>64</v>
      </c>
      <c r="C49" s="352">
        <f>AVERAGE(S33,S27)</f>
        <v>5.9192916296953571E-2</v>
      </c>
      <c r="D49" s="352"/>
      <c r="E49" s="353"/>
      <c r="F49" s="353"/>
      <c r="G49" s="354"/>
      <c r="H49" s="354"/>
      <c r="I49" s="355"/>
      <c r="Q49" s="151"/>
      <c r="R49" s="122"/>
      <c r="S49" s="122"/>
      <c r="T49" s="110"/>
      <c r="U49" s="7"/>
    </row>
    <row r="50" spans="1:21" ht="15.75" customHeight="1">
      <c r="A50" s="7"/>
      <c r="B50" s="7"/>
      <c r="C50" s="7"/>
      <c r="D50" s="7"/>
      <c r="E50" s="7"/>
      <c r="F50" s="7"/>
      <c r="G50" s="7"/>
      <c r="H50" s="7"/>
      <c r="I50" s="7"/>
      <c r="J50" s="7"/>
      <c r="K50" s="7"/>
      <c r="L50" s="7"/>
      <c r="M50" s="7"/>
      <c r="N50" s="7"/>
      <c r="O50" s="7"/>
      <c r="P50" s="7"/>
      <c r="Q50" s="110"/>
      <c r="R50" s="110"/>
      <c r="S50" s="110"/>
      <c r="T50" s="110"/>
      <c r="U50" s="7"/>
    </row>
  </sheetData>
  <mergeCells count="6">
    <mergeCell ref="T1:V1"/>
    <mergeCell ref="T2:U2"/>
    <mergeCell ref="E3:G3"/>
    <mergeCell ref="T3:U3"/>
    <mergeCell ref="A42:B43"/>
    <mergeCell ref="C42:D42"/>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Y50"/>
  <sheetViews>
    <sheetView topLeftCell="K1" zoomScale="80" zoomScaleNormal="80" workbookViewId="0">
      <selection sqref="A1:XFD1"/>
    </sheetView>
  </sheetViews>
  <sheetFormatPr defaultColWidth="17.33203125" defaultRowHeight="15.75" customHeight="1"/>
  <cols>
    <col min="1" max="1" width="18.88671875" style="120" bestFit="1" customWidth="1"/>
    <col min="2" max="2" width="29.5546875" style="120" bestFit="1" customWidth="1"/>
    <col min="3" max="3" width="12.6640625" style="120" bestFit="1" customWidth="1"/>
    <col min="4" max="4" width="21.5546875" style="120" bestFit="1" customWidth="1"/>
    <col min="5" max="5" width="13.44140625" style="120" bestFit="1" customWidth="1"/>
    <col min="6" max="6" width="13.6640625" style="120" bestFit="1" customWidth="1"/>
    <col min="7" max="7" width="13.44140625" style="120" bestFit="1" customWidth="1"/>
    <col min="8" max="8" width="14.5546875" style="120" bestFit="1" customWidth="1"/>
    <col min="9" max="9" width="17.109375" style="120" bestFit="1" customWidth="1"/>
    <col min="10" max="10" width="19.6640625" style="120" bestFit="1" customWidth="1"/>
    <col min="11" max="11" width="12.88671875" style="120" bestFit="1" customWidth="1"/>
    <col min="12" max="12" width="17.5546875" style="120" bestFit="1" customWidth="1"/>
    <col min="13" max="13" width="17.109375" style="120" bestFit="1" customWidth="1"/>
    <col min="14" max="14" width="11.44140625" style="120" bestFit="1" customWidth="1"/>
    <col min="15" max="15" width="7.5546875" style="120" bestFit="1" customWidth="1"/>
    <col min="16" max="16" width="8.33203125" style="120" bestFit="1" customWidth="1"/>
    <col min="17" max="17" width="7.5546875" style="120" bestFit="1" customWidth="1"/>
    <col min="18" max="18" width="15.109375" style="120" bestFit="1" customWidth="1"/>
    <col min="19" max="19" width="21.109375" style="120" bestFit="1" customWidth="1"/>
    <col min="20" max="20" width="12.6640625" style="120" bestFit="1" customWidth="1"/>
    <col min="21" max="22" width="9.109375" style="120" bestFit="1" customWidth="1"/>
    <col min="23" max="23" width="73.109375" style="120" bestFit="1" customWidth="1"/>
    <col min="24" max="16384" width="17.33203125" style="120"/>
  </cols>
  <sheetData>
    <row r="3" spans="1:51" ht="40.950000000000003" customHeight="1">
      <c r="A3" s="520"/>
      <c r="B3" s="521"/>
      <c r="C3" s="522"/>
      <c r="D3" s="523"/>
      <c r="E3" s="993" t="s">
        <v>14</v>
      </c>
      <c r="F3" s="994"/>
      <c r="G3" s="995"/>
      <c r="H3" s="524"/>
      <c r="I3" s="994"/>
      <c r="J3" s="525"/>
      <c r="K3" s="994"/>
      <c r="L3" s="526"/>
      <c r="M3" s="527"/>
      <c r="N3" s="525"/>
      <c r="O3" s="528"/>
      <c r="P3" s="525"/>
      <c r="Q3" s="525"/>
      <c r="R3" s="529"/>
      <c r="S3" s="530"/>
      <c r="T3" s="996" t="s">
        <v>15</v>
      </c>
      <c r="U3" s="996"/>
      <c r="V3" s="995"/>
      <c r="W3" s="531"/>
      <c r="X3" s="532"/>
      <c r="Y3" s="532"/>
      <c r="Z3" s="532"/>
      <c r="AA3" s="532"/>
      <c r="AB3" s="532"/>
      <c r="AC3" s="532"/>
      <c r="AD3" s="532"/>
      <c r="AE3" s="532"/>
      <c r="AF3" s="532"/>
      <c r="AG3" s="532"/>
      <c r="AH3" s="532"/>
      <c r="AI3" s="532"/>
      <c r="AJ3" s="532"/>
      <c r="AK3" s="532"/>
      <c r="AL3" s="532"/>
      <c r="AM3" s="532"/>
      <c r="AN3" s="532"/>
      <c r="AO3" s="532"/>
      <c r="AP3" s="532"/>
      <c r="AQ3" s="532"/>
      <c r="AR3" s="532"/>
      <c r="AS3" s="532"/>
      <c r="AT3" s="532"/>
      <c r="AU3" s="532"/>
      <c r="AV3" s="532"/>
      <c r="AW3" s="532"/>
      <c r="AX3" s="532"/>
      <c r="AY3" s="532"/>
    </row>
    <row r="4" spans="1:51" s="281" customFormat="1" ht="60" customHeight="1">
      <c r="A4" s="533" t="s">
        <v>16</v>
      </c>
      <c r="B4" s="534" t="s">
        <v>17</v>
      </c>
      <c r="C4" s="535" t="s">
        <v>18</v>
      </c>
      <c r="D4" s="536" t="s">
        <v>19</v>
      </c>
      <c r="E4" s="537" t="s">
        <v>20</v>
      </c>
      <c r="F4" s="534" t="s">
        <v>21</v>
      </c>
      <c r="G4" s="538" t="s">
        <v>22</v>
      </c>
      <c r="H4" s="539" t="s">
        <v>23</v>
      </c>
      <c r="I4" s="538" t="s">
        <v>24</v>
      </c>
      <c r="J4" s="538" t="s">
        <v>25</v>
      </c>
      <c r="K4" s="534" t="s">
        <v>26</v>
      </c>
      <c r="L4" s="540" t="s">
        <v>27</v>
      </c>
      <c r="M4" s="540" t="s">
        <v>28</v>
      </c>
      <c r="N4" s="538" t="s">
        <v>29</v>
      </c>
      <c r="O4" s="541" t="s">
        <v>76</v>
      </c>
      <c r="P4" s="538" t="s">
        <v>77</v>
      </c>
      <c r="Q4" s="538" t="s">
        <v>78</v>
      </c>
      <c r="R4" s="542" t="s">
        <v>3</v>
      </c>
      <c r="S4" s="543" t="s">
        <v>4</v>
      </c>
      <c r="T4" s="544" t="s">
        <v>33</v>
      </c>
      <c r="U4" s="544" t="s">
        <v>34</v>
      </c>
      <c r="V4" s="545" t="s">
        <v>0</v>
      </c>
      <c r="W4" s="535" t="s">
        <v>35</v>
      </c>
      <c r="X4" s="546"/>
      <c r="Y4" s="546"/>
      <c r="Z4" s="546"/>
      <c r="AA4" s="546"/>
      <c r="AB4" s="546"/>
      <c r="AC4" s="546"/>
      <c r="AD4" s="546"/>
      <c r="AE4" s="546"/>
      <c r="AF4" s="546"/>
      <c r="AG4" s="546"/>
      <c r="AH4" s="546"/>
      <c r="AI4" s="546"/>
      <c r="AJ4" s="546"/>
      <c r="AK4" s="546"/>
      <c r="AL4" s="546"/>
      <c r="AM4" s="546"/>
      <c r="AN4" s="546"/>
      <c r="AO4" s="546"/>
      <c r="AP4" s="546"/>
      <c r="AQ4" s="546"/>
      <c r="AR4" s="546"/>
      <c r="AS4" s="546"/>
      <c r="AT4" s="546"/>
      <c r="AU4" s="546"/>
      <c r="AV4" s="546"/>
      <c r="AW4" s="546"/>
      <c r="AX4" s="546"/>
      <c r="AY4" s="546"/>
    </row>
    <row r="5" spans="1:51" ht="15.75" customHeight="1" thickBot="1">
      <c r="A5" s="547" t="s">
        <v>36</v>
      </c>
      <c r="B5" s="548"/>
      <c r="C5" s="549"/>
      <c r="D5" s="550"/>
      <c r="E5" s="551" t="s">
        <v>37</v>
      </c>
      <c r="F5" s="551" t="s">
        <v>37</v>
      </c>
      <c r="G5" s="552" t="s">
        <v>37</v>
      </c>
      <c r="H5" s="553" t="s">
        <v>37</v>
      </c>
      <c r="I5" s="551" t="s">
        <v>37</v>
      </c>
      <c r="J5" s="551" t="s">
        <v>37</v>
      </c>
      <c r="K5" s="554" t="s">
        <v>38</v>
      </c>
      <c r="L5" s="555" t="s">
        <v>37</v>
      </c>
      <c r="M5" s="556" t="s">
        <v>37</v>
      </c>
      <c r="N5" s="556" t="s">
        <v>38</v>
      </c>
      <c r="O5" s="557" t="s">
        <v>39</v>
      </c>
      <c r="P5" s="558" t="s">
        <v>39</v>
      </c>
      <c r="Q5" s="558" t="s">
        <v>39</v>
      </c>
      <c r="R5" s="559" t="s">
        <v>39</v>
      </c>
      <c r="S5" s="560" t="s">
        <v>39</v>
      </c>
      <c r="T5" s="561" t="s">
        <v>37</v>
      </c>
      <c r="U5" s="561" t="s">
        <v>37</v>
      </c>
      <c r="V5" s="562" t="s">
        <v>37</v>
      </c>
      <c r="W5" s="563"/>
      <c r="X5" s="532"/>
      <c r="Y5" s="532"/>
      <c r="Z5" s="532"/>
      <c r="AA5" s="532"/>
      <c r="AB5" s="532"/>
      <c r="AC5" s="532"/>
      <c r="AD5" s="532"/>
      <c r="AE5" s="532"/>
      <c r="AF5" s="532"/>
      <c r="AG5" s="532"/>
      <c r="AH5" s="532"/>
      <c r="AI5" s="532"/>
      <c r="AJ5" s="532"/>
      <c r="AK5" s="532"/>
      <c r="AL5" s="532"/>
      <c r="AM5" s="532"/>
      <c r="AN5" s="532"/>
      <c r="AO5" s="532"/>
      <c r="AP5" s="532"/>
      <c r="AQ5" s="532"/>
      <c r="AR5" s="532"/>
      <c r="AS5" s="532"/>
      <c r="AT5" s="532"/>
      <c r="AU5" s="532"/>
      <c r="AV5" s="532"/>
      <c r="AW5" s="532"/>
      <c r="AX5" s="532"/>
      <c r="AY5" s="532"/>
    </row>
    <row r="6" spans="1:51" ht="15.75" customHeight="1">
      <c r="A6" s="564">
        <v>42472</v>
      </c>
      <c r="B6" s="565" t="s">
        <v>79</v>
      </c>
      <c r="C6" s="566" t="s">
        <v>80</v>
      </c>
      <c r="D6" s="567" t="s">
        <v>42</v>
      </c>
      <c r="E6" s="568">
        <v>9.15</v>
      </c>
      <c r="F6" s="569">
        <v>7.0000000000000007E-2</v>
      </c>
      <c r="G6" s="569">
        <v>9.08</v>
      </c>
      <c r="H6" s="570"/>
      <c r="I6" s="569"/>
      <c r="J6" s="569">
        <v>3.12</v>
      </c>
      <c r="K6" s="569">
        <v>0.37</v>
      </c>
      <c r="L6" s="571">
        <v>9.08</v>
      </c>
      <c r="M6" s="569">
        <v>9.08</v>
      </c>
      <c r="N6" s="569"/>
      <c r="O6" s="572">
        <v>-1.1544000000000001</v>
      </c>
      <c r="P6" s="573">
        <v>1.1544000000000001</v>
      </c>
      <c r="Q6" s="573"/>
      <c r="R6" s="573"/>
      <c r="S6" s="574"/>
      <c r="T6" s="575"/>
      <c r="U6" s="569"/>
      <c r="V6" s="576"/>
      <c r="W6" s="577"/>
      <c r="X6" s="532"/>
      <c r="Y6" s="532"/>
      <c r="Z6" s="532"/>
      <c r="AA6" s="532"/>
      <c r="AB6" s="532"/>
      <c r="AC6" s="532"/>
      <c r="AD6" s="532"/>
      <c r="AE6" s="532"/>
      <c r="AF6" s="532"/>
      <c r="AG6" s="532"/>
      <c r="AH6" s="532"/>
      <c r="AI6" s="532"/>
      <c r="AJ6" s="532"/>
      <c r="AK6" s="532"/>
      <c r="AL6" s="532"/>
      <c r="AM6" s="532"/>
      <c r="AN6" s="532"/>
      <c r="AO6" s="532"/>
      <c r="AP6" s="532"/>
      <c r="AQ6" s="532"/>
      <c r="AR6" s="532"/>
      <c r="AS6" s="532"/>
      <c r="AT6" s="532"/>
      <c r="AU6" s="532"/>
      <c r="AV6" s="532"/>
      <c r="AW6" s="532"/>
      <c r="AX6" s="532"/>
      <c r="AY6" s="532"/>
    </row>
    <row r="7" spans="1:51" ht="15.75" customHeight="1">
      <c r="A7" s="564">
        <v>42609</v>
      </c>
      <c r="B7" s="565" t="s">
        <v>81</v>
      </c>
      <c r="C7" s="566" t="s">
        <v>80</v>
      </c>
      <c r="D7" s="567" t="s">
        <v>82</v>
      </c>
      <c r="E7" s="568">
        <v>6.1</v>
      </c>
      <c r="F7" s="569">
        <v>0.94</v>
      </c>
      <c r="G7" s="569">
        <v>5.16</v>
      </c>
      <c r="H7" s="570">
        <v>-3.92</v>
      </c>
      <c r="I7" s="569"/>
      <c r="J7" s="569"/>
      <c r="K7" s="569"/>
      <c r="L7" s="571"/>
      <c r="M7" s="569"/>
      <c r="N7" s="569"/>
      <c r="O7" s="572">
        <v>0</v>
      </c>
      <c r="P7" s="573">
        <v>0</v>
      </c>
      <c r="Q7" s="573"/>
      <c r="R7" s="573"/>
      <c r="S7" s="574"/>
      <c r="T7" s="575"/>
      <c r="U7" s="569"/>
      <c r="V7" s="576"/>
      <c r="W7" s="577"/>
      <c r="X7" s="532"/>
      <c r="Y7" s="532"/>
      <c r="Z7" s="532"/>
      <c r="AA7" s="532"/>
      <c r="AB7" s="532"/>
      <c r="AC7" s="532"/>
      <c r="AD7" s="532"/>
      <c r="AE7" s="532"/>
      <c r="AF7" s="532"/>
      <c r="AG7" s="532"/>
      <c r="AH7" s="532"/>
      <c r="AI7" s="532"/>
      <c r="AJ7" s="532"/>
      <c r="AK7" s="532"/>
      <c r="AL7" s="532"/>
      <c r="AM7" s="532"/>
      <c r="AN7" s="532"/>
      <c r="AO7" s="532"/>
      <c r="AP7" s="532"/>
      <c r="AQ7" s="532"/>
      <c r="AR7" s="532"/>
      <c r="AS7" s="532"/>
      <c r="AT7" s="532"/>
      <c r="AU7" s="532"/>
      <c r="AV7" s="532"/>
      <c r="AW7" s="532"/>
      <c r="AX7" s="532"/>
      <c r="AY7" s="532"/>
    </row>
    <row r="8" spans="1:51" ht="15.75" customHeight="1">
      <c r="A8" s="564">
        <v>42609</v>
      </c>
      <c r="B8" s="565" t="s">
        <v>81</v>
      </c>
      <c r="C8" s="566" t="s">
        <v>80</v>
      </c>
      <c r="D8" s="567" t="s">
        <v>82</v>
      </c>
      <c r="E8" s="568">
        <v>9.65</v>
      </c>
      <c r="F8" s="569">
        <v>4.49</v>
      </c>
      <c r="G8" s="569">
        <v>5.16</v>
      </c>
      <c r="H8" s="570"/>
      <c r="I8" s="569"/>
      <c r="J8" s="569"/>
      <c r="K8" s="569"/>
      <c r="L8" s="571"/>
      <c r="M8" s="569"/>
      <c r="N8" s="569"/>
      <c r="O8" s="572"/>
      <c r="P8" s="573"/>
      <c r="Q8" s="573"/>
      <c r="R8" s="573"/>
      <c r="S8" s="574"/>
      <c r="T8" s="575"/>
      <c r="U8" s="569"/>
      <c r="V8" s="576"/>
      <c r="W8" s="577"/>
      <c r="X8" s="532"/>
      <c r="Y8" s="532"/>
      <c r="Z8" s="532"/>
      <c r="AA8" s="532"/>
      <c r="AB8" s="532"/>
      <c r="AC8" s="532"/>
      <c r="AD8" s="532"/>
      <c r="AE8" s="532"/>
      <c r="AF8" s="532"/>
      <c r="AG8" s="532"/>
      <c r="AH8" s="532"/>
      <c r="AI8" s="532"/>
      <c r="AJ8" s="532"/>
      <c r="AK8" s="532"/>
      <c r="AL8" s="532"/>
      <c r="AM8" s="532"/>
      <c r="AN8" s="532"/>
      <c r="AO8" s="532"/>
      <c r="AP8" s="532"/>
      <c r="AQ8" s="532"/>
      <c r="AR8" s="532"/>
      <c r="AS8" s="532"/>
      <c r="AT8" s="532"/>
      <c r="AU8" s="532"/>
      <c r="AV8" s="532"/>
      <c r="AW8" s="532"/>
      <c r="AX8" s="532"/>
      <c r="AY8" s="532"/>
    </row>
    <row r="9" spans="1:51" ht="15.75" customHeight="1">
      <c r="A9" s="578">
        <v>42844</v>
      </c>
      <c r="B9" s="579" t="s">
        <v>83</v>
      </c>
      <c r="C9" s="580" t="s">
        <v>80</v>
      </c>
      <c r="D9" s="581" t="s">
        <v>84</v>
      </c>
      <c r="E9" s="582">
        <v>9.15</v>
      </c>
      <c r="F9" s="583">
        <v>2.37</v>
      </c>
      <c r="G9" s="573">
        <v>6.78</v>
      </c>
      <c r="H9" s="584"/>
      <c r="I9" s="579">
        <v>1.8</v>
      </c>
      <c r="J9" s="579">
        <v>1.76</v>
      </c>
      <c r="K9" s="583">
        <v>0.33643892339544512</v>
      </c>
      <c r="L9" s="582">
        <v>4.9800000000000004</v>
      </c>
      <c r="M9" s="583">
        <v>4.9800000000000004</v>
      </c>
      <c r="N9" s="579"/>
      <c r="O9" s="585"/>
      <c r="P9" s="573">
        <v>0.59213250517598337</v>
      </c>
      <c r="Q9" s="583"/>
      <c r="R9" s="583"/>
      <c r="S9" s="583"/>
      <c r="T9" s="586"/>
      <c r="U9" s="587"/>
      <c r="V9" s="576"/>
      <c r="W9" s="588"/>
      <c r="X9" s="532"/>
      <c r="Y9" s="532"/>
      <c r="Z9" s="532"/>
      <c r="AA9" s="532"/>
      <c r="AB9" s="532"/>
      <c r="AC9" s="532"/>
      <c r="AD9" s="532"/>
      <c r="AE9" s="532"/>
      <c r="AF9" s="532"/>
      <c r="AG9" s="532"/>
      <c r="AH9" s="532"/>
      <c r="AI9" s="532"/>
      <c r="AJ9" s="532"/>
      <c r="AK9" s="532"/>
      <c r="AL9" s="532"/>
      <c r="AM9" s="532"/>
      <c r="AN9" s="532"/>
      <c r="AO9" s="532"/>
      <c r="AP9" s="532"/>
      <c r="AQ9" s="532"/>
      <c r="AR9" s="532"/>
      <c r="AS9" s="532"/>
      <c r="AT9" s="532"/>
      <c r="AU9" s="532"/>
      <c r="AV9" s="532"/>
      <c r="AW9" s="532"/>
      <c r="AX9" s="532"/>
      <c r="AY9" s="532"/>
    </row>
    <row r="10" spans="1:51" ht="15.75" customHeight="1">
      <c r="A10" s="578">
        <v>42970</v>
      </c>
      <c r="B10" s="579" t="s">
        <v>70</v>
      </c>
      <c r="C10" s="580" t="s">
        <v>80</v>
      </c>
      <c r="D10" s="581" t="s">
        <v>85</v>
      </c>
      <c r="E10" s="582">
        <v>6.1</v>
      </c>
      <c r="F10" s="583">
        <v>2.23</v>
      </c>
      <c r="G10" s="573">
        <v>3.8699999999999997</v>
      </c>
      <c r="H10" s="589"/>
      <c r="I10" s="583">
        <v>0.14000000000000001</v>
      </c>
      <c r="J10" s="583">
        <v>0.14000000000000001</v>
      </c>
      <c r="K10" s="583">
        <v>0.44</v>
      </c>
      <c r="L10" s="582"/>
      <c r="M10" s="583"/>
      <c r="N10" s="579"/>
      <c r="O10" s="585">
        <v>-1.2671325051759839</v>
      </c>
      <c r="P10" s="573"/>
      <c r="Q10" s="583">
        <v>-0.67500000000000049</v>
      </c>
      <c r="R10" s="583"/>
      <c r="S10" s="583">
        <v>6.1600000000000009E-2</v>
      </c>
      <c r="T10" s="586"/>
      <c r="U10" s="587"/>
      <c r="V10" s="576"/>
      <c r="W10" s="588"/>
      <c r="X10" s="532"/>
      <c r="Y10" s="532"/>
      <c r="Z10" s="532"/>
      <c r="AA10" s="532"/>
      <c r="AB10" s="532"/>
      <c r="AC10" s="532"/>
      <c r="AD10" s="532"/>
      <c r="AE10" s="532"/>
      <c r="AF10" s="532"/>
      <c r="AG10" s="532"/>
      <c r="AH10" s="532"/>
      <c r="AI10" s="532"/>
      <c r="AJ10" s="532"/>
      <c r="AK10" s="532"/>
      <c r="AL10" s="532"/>
      <c r="AM10" s="532"/>
      <c r="AN10" s="532"/>
      <c r="AO10" s="532"/>
      <c r="AP10" s="532"/>
      <c r="AQ10" s="532"/>
      <c r="AR10" s="532"/>
      <c r="AS10" s="532"/>
      <c r="AT10" s="532"/>
      <c r="AU10" s="532"/>
      <c r="AV10" s="532"/>
      <c r="AW10" s="532"/>
      <c r="AX10" s="532"/>
      <c r="AY10" s="532"/>
    </row>
    <row r="11" spans="1:51" ht="15.75" customHeight="1">
      <c r="A11" s="578">
        <v>42970</v>
      </c>
      <c r="B11" s="579" t="s">
        <v>70</v>
      </c>
      <c r="C11" s="580" t="s">
        <v>80</v>
      </c>
      <c r="D11" s="581" t="s">
        <v>82</v>
      </c>
      <c r="E11" s="582">
        <v>6.1</v>
      </c>
      <c r="F11" s="583">
        <v>2.37</v>
      </c>
      <c r="G11" s="573">
        <v>3.7299999999999995</v>
      </c>
      <c r="H11" s="589"/>
      <c r="I11" s="583"/>
      <c r="J11" s="579"/>
      <c r="K11" s="579"/>
      <c r="L11" s="582"/>
      <c r="M11" s="583"/>
      <c r="N11" s="579"/>
      <c r="O11" s="585"/>
      <c r="P11" s="573"/>
      <c r="Q11" s="583"/>
      <c r="R11" s="583"/>
      <c r="S11" s="583"/>
      <c r="T11" s="586"/>
      <c r="U11" s="587"/>
      <c r="V11" s="576"/>
      <c r="W11" s="588"/>
      <c r="X11" s="532"/>
      <c r="Y11" s="532"/>
      <c r="Z11" s="532"/>
      <c r="AA11" s="532"/>
      <c r="AB11" s="532"/>
      <c r="AC11" s="532"/>
      <c r="AD11" s="532"/>
      <c r="AE11" s="532"/>
      <c r="AF11" s="532"/>
      <c r="AG11" s="532"/>
      <c r="AH11" s="532"/>
      <c r="AI11" s="532"/>
      <c r="AJ11" s="532"/>
      <c r="AK11" s="532"/>
      <c r="AL11" s="532"/>
      <c r="AM11" s="532"/>
      <c r="AN11" s="532"/>
      <c r="AO11" s="532"/>
      <c r="AP11" s="532"/>
      <c r="AQ11" s="532"/>
      <c r="AR11" s="532"/>
      <c r="AS11" s="532"/>
      <c r="AT11" s="532"/>
      <c r="AU11" s="532"/>
      <c r="AV11" s="532"/>
      <c r="AW11" s="532"/>
      <c r="AX11" s="532"/>
      <c r="AY11" s="532"/>
    </row>
    <row r="12" spans="1:51" ht="15.75" customHeight="1">
      <c r="A12" s="564">
        <v>43212</v>
      </c>
      <c r="B12" s="565" t="s">
        <v>40</v>
      </c>
      <c r="C12" s="566" t="s">
        <v>80</v>
      </c>
      <c r="D12" s="567" t="s">
        <v>42</v>
      </c>
      <c r="E12" s="568">
        <v>8.15</v>
      </c>
      <c r="F12" s="565">
        <v>1.04</v>
      </c>
      <c r="G12" s="569">
        <v>7.11</v>
      </c>
      <c r="H12" s="570">
        <v>0.33000000000000007</v>
      </c>
      <c r="I12" s="579">
        <v>3.34</v>
      </c>
      <c r="J12" s="583">
        <v>3.4557142857142855</v>
      </c>
      <c r="K12" s="583">
        <v>0.37067663170765092</v>
      </c>
      <c r="L12" s="582">
        <v>3.7700000000000005</v>
      </c>
      <c r="M12" s="583">
        <v>3.7700000000000005</v>
      </c>
      <c r="N12" s="579"/>
      <c r="O12" s="585"/>
      <c r="P12" s="573">
        <v>1.2380599499035541</v>
      </c>
      <c r="Q12" s="583"/>
      <c r="R12" s="583">
        <v>0</v>
      </c>
      <c r="S12" s="583"/>
      <c r="T12" s="586"/>
      <c r="U12" s="587"/>
      <c r="V12" s="576"/>
      <c r="W12" s="588"/>
      <c r="X12" s="532"/>
      <c r="Y12" s="532"/>
      <c r="Z12" s="532"/>
      <c r="AA12" s="532"/>
      <c r="AB12" s="532"/>
      <c r="AC12" s="532"/>
      <c r="AD12" s="532"/>
      <c r="AE12" s="532"/>
      <c r="AF12" s="532"/>
      <c r="AG12" s="532"/>
      <c r="AH12" s="532"/>
      <c r="AI12" s="532"/>
      <c r="AJ12" s="532"/>
      <c r="AK12" s="532"/>
      <c r="AL12" s="532"/>
      <c r="AM12" s="532"/>
      <c r="AN12" s="532"/>
      <c r="AO12" s="532"/>
      <c r="AP12" s="532"/>
      <c r="AQ12" s="532"/>
      <c r="AR12" s="532"/>
      <c r="AS12" s="532"/>
      <c r="AT12" s="532"/>
      <c r="AU12" s="532"/>
      <c r="AV12" s="532"/>
      <c r="AW12" s="532"/>
      <c r="AX12" s="532"/>
      <c r="AY12" s="532"/>
    </row>
    <row r="13" spans="1:51" ht="15.75" customHeight="1">
      <c r="A13" s="564">
        <v>43344</v>
      </c>
      <c r="B13" s="565" t="s">
        <v>40</v>
      </c>
      <c r="C13" s="566" t="s">
        <v>80</v>
      </c>
      <c r="D13" s="567" t="s">
        <v>86</v>
      </c>
      <c r="E13" s="568">
        <v>6.1</v>
      </c>
      <c r="F13" s="565">
        <v>1.65</v>
      </c>
      <c r="G13" s="569">
        <v>4.4499999999999993</v>
      </c>
      <c r="H13" s="570"/>
      <c r="I13" s="579">
        <v>0.2</v>
      </c>
      <c r="J13" s="583">
        <v>0.2</v>
      </c>
      <c r="K13" s="583">
        <v>0.30020703933747411</v>
      </c>
      <c r="L13" s="582"/>
      <c r="M13" s="583"/>
      <c r="N13" s="579"/>
      <c r="O13" s="585"/>
      <c r="P13" s="573"/>
      <c r="Q13" s="583"/>
      <c r="R13" s="583"/>
      <c r="S13" s="583">
        <v>6.0041407867494824E-2</v>
      </c>
      <c r="T13" s="586"/>
      <c r="U13" s="587"/>
      <c r="V13" s="576"/>
      <c r="W13" s="588"/>
      <c r="X13" s="532"/>
      <c r="Y13" s="532"/>
      <c r="Z13" s="532"/>
      <c r="AA13" s="532"/>
      <c r="AB13" s="532"/>
      <c r="AC13" s="532"/>
      <c r="AD13" s="532"/>
      <c r="AE13" s="532"/>
      <c r="AF13" s="532"/>
      <c r="AG13" s="532"/>
      <c r="AH13" s="532"/>
      <c r="AI13" s="532"/>
      <c r="AJ13" s="532"/>
      <c r="AK13" s="532"/>
      <c r="AL13" s="532"/>
      <c r="AM13" s="532"/>
      <c r="AN13" s="532"/>
      <c r="AO13" s="532"/>
      <c r="AP13" s="532"/>
      <c r="AQ13" s="532"/>
      <c r="AR13" s="532"/>
      <c r="AS13" s="532"/>
      <c r="AT13" s="532"/>
      <c r="AU13" s="532"/>
      <c r="AV13" s="532"/>
      <c r="AW13" s="532"/>
      <c r="AX13" s="532"/>
      <c r="AY13" s="532"/>
    </row>
    <row r="14" spans="1:51" ht="15.75" customHeight="1">
      <c r="A14" s="564">
        <v>43344</v>
      </c>
      <c r="B14" s="565" t="s">
        <v>40</v>
      </c>
      <c r="C14" s="566" t="s">
        <v>80</v>
      </c>
      <c r="D14" s="567" t="s">
        <v>87</v>
      </c>
      <c r="E14" s="568">
        <v>6.1</v>
      </c>
      <c r="F14" s="565">
        <v>1.8499999999999999</v>
      </c>
      <c r="G14" s="569">
        <v>4.25</v>
      </c>
      <c r="H14" s="570"/>
      <c r="I14" s="590">
        <v>0.47999999999999954</v>
      </c>
      <c r="J14" s="583">
        <v>0.81857142857142862</v>
      </c>
      <c r="K14" s="583">
        <v>0.54015084294587401</v>
      </c>
      <c r="L14" s="582"/>
      <c r="M14" s="583"/>
      <c r="N14" s="579"/>
      <c r="O14" s="585">
        <v>-0.97878754528953471</v>
      </c>
      <c r="P14" s="573"/>
      <c r="Q14" s="583">
        <v>0.25927240461401929</v>
      </c>
      <c r="R14" s="583"/>
      <c r="S14" s="583"/>
      <c r="T14" s="586"/>
      <c r="U14" s="587"/>
      <c r="V14" s="576"/>
      <c r="W14" s="588"/>
      <c r="X14" s="532"/>
      <c r="Y14" s="532"/>
      <c r="Z14" s="532"/>
      <c r="AA14" s="532"/>
      <c r="AB14" s="532"/>
      <c r="AC14" s="532"/>
      <c r="AD14" s="532"/>
      <c r="AE14" s="532"/>
      <c r="AF14" s="532"/>
      <c r="AG14" s="532"/>
      <c r="AH14" s="532"/>
      <c r="AI14" s="532"/>
      <c r="AJ14" s="532"/>
      <c r="AK14" s="532"/>
      <c r="AL14" s="532"/>
      <c r="AM14" s="532"/>
      <c r="AN14" s="532"/>
      <c r="AO14" s="532"/>
      <c r="AP14" s="532"/>
      <c r="AQ14" s="532"/>
      <c r="AR14" s="532"/>
      <c r="AS14" s="532"/>
      <c r="AT14" s="532"/>
      <c r="AU14" s="532"/>
      <c r="AV14" s="532"/>
      <c r="AW14" s="532"/>
      <c r="AX14" s="532"/>
      <c r="AY14" s="532"/>
    </row>
    <row r="15" spans="1:51" ht="15.75" customHeight="1">
      <c r="A15" s="564">
        <v>43580</v>
      </c>
      <c r="B15" s="565" t="s">
        <v>45</v>
      </c>
      <c r="C15" s="566" t="s">
        <v>80</v>
      </c>
      <c r="D15" s="567" t="s">
        <v>42</v>
      </c>
      <c r="E15" s="568">
        <v>8.15</v>
      </c>
      <c r="F15" s="565">
        <v>0.95</v>
      </c>
      <c r="G15" s="569">
        <v>7.2</v>
      </c>
      <c r="H15" s="570"/>
      <c r="I15" s="590">
        <v>3.24</v>
      </c>
      <c r="J15" s="583">
        <v>3.1502380952380951</v>
      </c>
      <c r="K15" s="583">
        <v>0.38114518811740117</v>
      </c>
      <c r="L15" s="582">
        <v>3.96</v>
      </c>
      <c r="M15" s="583"/>
      <c r="N15" s="579"/>
      <c r="O15" s="585"/>
      <c r="P15" s="573">
        <v>1.2349104095003798</v>
      </c>
      <c r="Q15" s="583"/>
      <c r="R15" s="583">
        <v>-0.15664374445430349</v>
      </c>
      <c r="S15" s="583"/>
      <c r="T15" s="586"/>
      <c r="U15" s="587"/>
      <c r="V15" s="576"/>
      <c r="W15" s="588"/>
      <c r="X15" s="532"/>
      <c r="Y15" s="532"/>
      <c r="Z15" s="532"/>
      <c r="AA15" s="532"/>
      <c r="AB15" s="532"/>
      <c r="AC15" s="532"/>
      <c r="AD15" s="532"/>
      <c r="AE15" s="532"/>
      <c r="AF15" s="532"/>
      <c r="AG15" s="532"/>
      <c r="AH15" s="532"/>
      <c r="AI15" s="532"/>
      <c r="AJ15" s="532"/>
      <c r="AK15" s="532"/>
      <c r="AL15" s="532"/>
      <c r="AM15" s="532"/>
      <c r="AN15" s="532"/>
      <c r="AO15" s="532"/>
      <c r="AP15" s="532"/>
      <c r="AQ15" s="532"/>
      <c r="AR15" s="532"/>
      <c r="AS15" s="532"/>
      <c r="AT15" s="532"/>
      <c r="AU15" s="532"/>
      <c r="AV15" s="532"/>
      <c r="AW15" s="532"/>
      <c r="AX15" s="532"/>
      <c r="AY15" s="532"/>
    </row>
    <row r="16" spans="1:51" ht="15.6" customHeight="1">
      <c r="A16" s="564">
        <v>43705</v>
      </c>
      <c r="B16" s="565" t="s">
        <v>45</v>
      </c>
      <c r="C16" s="566" t="s">
        <v>80</v>
      </c>
      <c r="D16" s="567"/>
      <c r="E16" s="568" t="s">
        <v>88</v>
      </c>
      <c r="F16" s="565"/>
      <c r="G16" s="569"/>
      <c r="H16" s="570"/>
      <c r="I16" s="590"/>
      <c r="J16" s="583"/>
      <c r="K16" s="583"/>
      <c r="L16" s="582"/>
      <c r="M16" s="583"/>
      <c r="N16" s="579"/>
      <c r="O16" s="585"/>
      <c r="P16" s="573"/>
      <c r="Q16" s="583"/>
      <c r="R16" s="583"/>
      <c r="S16" s="583"/>
      <c r="T16" s="586"/>
      <c r="U16" s="587"/>
      <c r="V16" s="576"/>
      <c r="W16" s="588"/>
      <c r="X16" s="532"/>
      <c r="Y16" s="532"/>
      <c r="Z16" s="532"/>
      <c r="AA16" s="532"/>
      <c r="AB16" s="532"/>
      <c r="AC16" s="532"/>
      <c r="AD16" s="532"/>
      <c r="AE16" s="532"/>
      <c r="AF16" s="532"/>
      <c r="AG16" s="532"/>
      <c r="AH16" s="532"/>
      <c r="AI16" s="532"/>
      <c r="AJ16" s="532"/>
      <c r="AK16" s="532"/>
      <c r="AL16" s="532"/>
      <c r="AM16" s="532"/>
      <c r="AN16" s="532"/>
      <c r="AO16" s="532"/>
      <c r="AP16" s="532"/>
      <c r="AQ16" s="532"/>
      <c r="AR16" s="532"/>
      <c r="AS16" s="532"/>
      <c r="AT16" s="532"/>
      <c r="AU16" s="532"/>
      <c r="AV16" s="532"/>
      <c r="AW16" s="532"/>
      <c r="AX16" s="532"/>
      <c r="AY16" s="532"/>
    </row>
    <row r="17" spans="1:51" ht="15.6" customHeight="1">
      <c r="A17" s="564"/>
      <c r="B17" s="565"/>
      <c r="C17" s="566"/>
      <c r="D17" s="567"/>
      <c r="E17" s="568"/>
      <c r="F17" s="565"/>
      <c r="G17" s="569"/>
      <c r="H17" s="570"/>
      <c r="I17" s="590"/>
      <c r="J17" s="583"/>
      <c r="K17" s="583"/>
      <c r="L17" s="582"/>
      <c r="M17" s="583"/>
      <c r="N17" s="579"/>
      <c r="O17" s="585"/>
      <c r="P17" s="573"/>
      <c r="Q17" s="583"/>
      <c r="R17" s="583"/>
      <c r="S17" s="583"/>
      <c r="T17" s="586"/>
      <c r="U17" s="587"/>
      <c r="V17" s="576"/>
      <c r="W17" s="588"/>
      <c r="X17" s="532"/>
      <c r="Y17" s="532"/>
      <c r="Z17" s="532"/>
      <c r="AA17" s="532"/>
      <c r="AB17" s="532"/>
      <c r="AC17" s="532"/>
      <c r="AD17" s="532"/>
      <c r="AE17" s="532"/>
      <c r="AF17" s="532"/>
      <c r="AG17" s="532"/>
      <c r="AH17" s="532"/>
      <c r="AI17" s="532"/>
      <c r="AJ17" s="532"/>
      <c r="AK17" s="532"/>
      <c r="AL17" s="532"/>
      <c r="AM17" s="532"/>
      <c r="AN17" s="532"/>
      <c r="AO17" s="532"/>
      <c r="AP17" s="532"/>
      <c r="AQ17" s="532"/>
      <c r="AR17" s="532"/>
      <c r="AS17" s="532"/>
      <c r="AT17" s="532"/>
      <c r="AU17" s="532"/>
      <c r="AV17" s="532"/>
      <c r="AW17" s="532"/>
      <c r="AX17" s="532"/>
      <c r="AY17" s="532"/>
    </row>
    <row r="18" spans="1:51" s="151" customFormat="1" ht="15.6" customHeight="1">
      <c r="A18" s="591"/>
      <c r="B18" s="592"/>
      <c r="C18" s="593"/>
      <c r="D18" s="594"/>
      <c r="E18" s="595"/>
      <c r="F18" s="592"/>
      <c r="G18" s="592"/>
      <c r="H18" s="596"/>
      <c r="I18" s="597"/>
      <c r="J18" s="598"/>
      <c r="K18" s="598"/>
      <c r="L18" s="599"/>
      <c r="M18" s="598"/>
      <c r="N18" s="598"/>
      <c r="O18" s="600"/>
      <c r="P18" s="597"/>
      <c r="Q18" s="597"/>
      <c r="R18" s="597"/>
      <c r="S18" s="597"/>
      <c r="T18" s="601"/>
      <c r="U18" s="602"/>
      <c r="V18" s="603"/>
      <c r="W18" s="604"/>
      <c r="X18" s="592"/>
      <c r="Y18" s="592"/>
      <c r="Z18" s="592"/>
      <c r="AA18" s="592"/>
      <c r="AB18" s="592"/>
      <c r="AC18" s="592"/>
      <c r="AD18" s="592"/>
      <c r="AE18" s="592"/>
      <c r="AF18" s="592"/>
      <c r="AG18" s="592"/>
      <c r="AH18" s="592"/>
      <c r="AI18" s="592"/>
      <c r="AJ18" s="592"/>
      <c r="AK18" s="592"/>
      <c r="AL18" s="592"/>
      <c r="AM18" s="592"/>
      <c r="AN18" s="592"/>
      <c r="AO18" s="592"/>
      <c r="AP18" s="592"/>
      <c r="AQ18" s="592"/>
      <c r="AR18" s="592"/>
      <c r="AS18" s="592"/>
      <c r="AT18" s="592"/>
      <c r="AU18" s="592"/>
      <c r="AV18" s="592"/>
      <c r="AW18" s="592"/>
      <c r="AX18" s="592"/>
      <c r="AY18" s="592"/>
    </row>
    <row r="19" spans="1:51" ht="15.75" customHeight="1">
      <c r="A19" s="605">
        <v>43212</v>
      </c>
      <c r="B19" s="606" t="s">
        <v>40</v>
      </c>
      <c r="C19" s="607" t="s">
        <v>89</v>
      </c>
      <c r="D19" s="608" t="s">
        <v>42</v>
      </c>
      <c r="E19" s="609">
        <v>9.15</v>
      </c>
      <c r="F19" s="610">
        <v>0.05</v>
      </c>
      <c r="G19" s="610">
        <v>9.1</v>
      </c>
      <c r="H19" s="611"/>
      <c r="I19" s="610">
        <v>3.5166666666666671</v>
      </c>
      <c r="J19" s="610">
        <v>3.4557142857142855</v>
      </c>
      <c r="K19" s="610">
        <v>0.37067663170765092</v>
      </c>
      <c r="L19" s="612">
        <v>5.5833333333333321</v>
      </c>
      <c r="M19" s="610">
        <v>5.5833333333333321</v>
      </c>
      <c r="N19" s="610"/>
      <c r="O19" s="613"/>
      <c r="P19" s="614">
        <v>1.3035461548385725</v>
      </c>
      <c r="Q19" s="614"/>
      <c r="R19" s="614"/>
      <c r="S19" s="615"/>
      <c r="T19" s="616"/>
      <c r="U19" s="610"/>
      <c r="V19" s="617"/>
      <c r="W19" s="618"/>
      <c r="X19" s="532"/>
      <c r="Y19" s="532"/>
      <c r="Z19" s="532"/>
      <c r="AA19" s="532"/>
      <c r="AB19" s="532"/>
      <c r="AC19" s="532"/>
      <c r="AD19" s="532"/>
      <c r="AE19" s="532"/>
      <c r="AF19" s="532"/>
      <c r="AG19" s="532"/>
      <c r="AH19" s="532"/>
      <c r="AI19" s="532"/>
      <c r="AJ19" s="532"/>
      <c r="AK19" s="532"/>
      <c r="AL19" s="532"/>
      <c r="AM19" s="532"/>
      <c r="AN19" s="532"/>
      <c r="AO19" s="532"/>
      <c r="AP19" s="532"/>
      <c r="AQ19" s="532"/>
      <c r="AR19" s="532"/>
      <c r="AS19" s="532"/>
      <c r="AT19" s="532"/>
      <c r="AU19" s="532"/>
      <c r="AV19" s="532"/>
      <c r="AW19" s="532"/>
      <c r="AX19" s="532"/>
      <c r="AY19" s="532"/>
    </row>
    <row r="20" spans="1:51" ht="15.75" customHeight="1">
      <c r="A20" s="605">
        <v>43344</v>
      </c>
      <c r="B20" s="606" t="s">
        <v>40</v>
      </c>
      <c r="C20" s="607" t="s">
        <v>89</v>
      </c>
      <c r="D20" s="608" t="s">
        <v>86</v>
      </c>
      <c r="E20" s="609">
        <v>9.15</v>
      </c>
      <c r="F20" s="610">
        <v>2.6</v>
      </c>
      <c r="G20" s="610">
        <v>6.5500000000000007</v>
      </c>
      <c r="H20" s="611"/>
      <c r="I20" s="610">
        <v>0.2</v>
      </c>
      <c r="J20" s="610">
        <v>0.2</v>
      </c>
      <c r="K20" s="610">
        <v>0.30020703933747411</v>
      </c>
      <c r="L20" s="612"/>
      <c r="M20" s="610"/>
      <c r="N20" s="610"/>
      <c r="O20" s="613"/>
      <c r="P20" s="614"/>
      <c r="Q20" s="614"/>
      <c r="R20" s="614"/>
      <c r="S20" s="615">
        <v>6.0041407867494824E-2</v>
      </c>
      <c r="T20" s="616"/>
      <c r="U20" s="610"/>
      <c r="V20" s="617"/>
      <c r="W20" s="618"/>
      <c r="X20" s="532"/>
      <c r="Y20" s="532"/>
      <c r="Z20" s="532"/>
      <c r="AA20" s="532"/>
      <c r="AB20" s="532"/>
      <c r="AC20" s="532"/>
      <c r="AD20" s="532"/>
      <c r="AE20" s="532"/>
      <c r="AF20" s="532"/>
      <c r="AG20" s="532"/>
      <c r="AH20" s="532"/>
      <c r="AI20" s="532"/>
      <c r="AJ20" s="532"/>
      <c r="AK20" s="532"/>
      <c r="AL20" s="532"/>
      <c r="AM20" s="532"/>
      <c r="AN20" s="532"/>
      <c r="AO20" s="532"/>
      <c r="AP20" s="532"/>
      <c r="AQ20" s="532"/>
      <c r="AR20" s="532"/>
      <c r="AS20" s="532"/>
      <c r="AT20" s="532"/>
      <c r="AU20" s="532"/>
      <c r="AV20" s="532"/>
      <c r="AW20" s="532"/>
      <c r="AX20" s="532"/>
      <c r="AY20" s="532"/>
    </row>
    <row r="21" spans="1:51" ht="15.75" customHeight="1">
      <c r="A21" s="605">
        <v>43344</v>
      </c>
      <c r="B21" s="606" t="s">
        <v>40</v>
      </c>
      <c r="C21" s="607" t="s">
        <v>89</v>
      </c>
      <c r="D21" s="608" t="s">
        <v>87</v>
      </c>
      <c r="E21" s="609">
        <v>9.15</v>
      </c>
      <c r="F21" s="610">
        <v>2.8000000000000003</v>
      </c>
      <c r="G21" s="610">
        <v>6.35</v>
      </c>
      <c r="H21" s="611"/>
      <c r="I21" s="610">
        <v>0.7666666666666675</v>
      </c>
      <c r="J21" s="610">
        <v>0.81857142857142862</v>
      </c>
      <c r="K21" s="610">
        <v>0.54015084294587401</v>
      </c>
      <c r="L21" s="612"/>
      <c r="M21" s="610"/>
      <c r="N21" s="610"/>
      <c r="O21" s="613">
        <v>-0.88943050858006867</v>
      </c>
      <c r="P21" s="614"/>
      <c r="Q21" s="614">
        <v>0.41411564625850383</v>
      </c>
      <c r="R21" s="614"/>
      <c r="S21" s="615"/>
      <c r="T21" s="616"/>
      <c r="U21" s="610"/>
      <c r="V21" s="617"/>
      <c r="W21" s="618"/>
      <c r="X21" s="532"/>
      <c r="Y21" s="532"/>
      <c r="Z21" s="532"/>
      <c r="AA21" s="532"/>
      <c r="AB21" s="532"/>
      <c r="AC21" s="532"/>
      <c r="AD21" s="532"/>
      <c r="AE21" s="532"/>
      <c r="AF21" s="532"/>
      <c r="AG21" s="532"/>
      <c r="AH21" s="532"/>
      <c r="AI21" s="532"/>
      <c r="AJ21" s="532"/>
      <c r="AK21" s="532"/>
      <c r="AL21" s="532"/>
      <c r="AM21" s="532"/>
      <c r="AN21" s="532"/>
      <c r="AO21" s="532"/>
      <c r="AP21" s="532"/>
      <c r="AQ21" s="532"/>
      <c r="AR21" s="532"/>
      <c r="AS21" s="532"/>
      <c r="AT21" s="532"/>
      <c r="AU21" s="532"/>
      <c r="AV21" s="532"/>
      <c r="AW21" s="532"/>
      <c r="AX21" s="532"/>
      <c r="AY21" s="532"/>
    </row>
    <row r="22" spans="1:51" ht="15.75" customHeight="1">
      <c r="A22" s="605">
        <v>43580</v>
      </c>
      <c r="B22" s="606" t="s">
        <v>45</v>
      </c>
      <c r="C22" s="607" t="s">
        <v>89</v>
      </c>
      <c r="D22" s="608" t="s">
        <v>42</v>
      </c>
      <c r="E22" s="609">
        <v>10.85</v>
      </c>
      <c r="F22" s="610">
        <v>1.34</v>
      </c>
      <c r="G22" s="610">
        <v>9.51</v>
      </c>
      <c r="H22" s="611"/>
      <c r="I22" s="610">
        <v>3.13</v>
      </c>
      <c r="J22" s="610">
        <v>3.1502380952380951</v>
      </c>
      <c r="K22" s="610">
        <v>0.38114518811740117</v>
      </c>
      <c r="L22" s="612">
        <v>6.38</v>
      </c>
      <c r="M22" s="610"/>
      <c r="N22" s="610"/>
      <c r="O22" s="613"/>
      <c r="P22" s="614">
        <v>1.1929844388074655</v>
      </c>
      <c r="Q22" s="614"/>
      <c r="R22" s="614">
        <v>0</v>
      </c>
      <c r="S22" s="615"/>
      <c r="T22" s="616"/>
      <c r="U22" s="610"/>
      <c r="V22" s="617"/>
      <c r="W22" s="618"/>
      <c r="X22" s="532"/>
      <c r="Y22" s="532"/>
      <c r="Z22" s="532"/>
      <c r="AA22" s="532"/>
      <c r="AB22" s="532"/>
      <c r="AC22" s="532"/>
      <c r="AD22" s="532"/>
      <c r="AE22" s="532"/>
      <c r="AF22" s="532"/>
      <c r="AG22" s="532"/>
      <c r="AH22" s="532"/>
      <c r="AI22" s="532"/>
      <c r="AJ22" s="532"/>
      <c r="AK22" s="532"/>
      <c r="AL22" s="532"/>
      <c r="AM22" s="532"/>
      <c r="AN22" s="532"/>
      <c r="AO22" s="532"/>
      <c r="AP22" s="532"/>
      <c r="AQ22" s="532"/>
      <c r="AR22" s="532"/>
      <c r="AS22" s="532"/>
      <c r="AT22" s="532"/>
      <c r="AU22" s="532"/>
      <c r="AV22" s="532"/>
      <c r="AW22" s="532"/>
      <c r="AX22" s="532"/>
      <c r="AY22" s="532"/>
    </row>
    <row r="23" spans="1:51" ht="15.75" customHeight="1">
      <c r="A23" s="605">
        <v>43705</v>
      </c>
      <c r="B23" s="606" t="s">
        <v>45</v>
      </c>
      <c r="C23" s="607" t="s">
        <v>89</v>
      </c>
      <c r="D23" s="608" t="s">
        <v>72</v>
      </c>
      <c r="E23" s="609">
        <v>6.1</v>
      </c>
      <c r="F23" s="610">
        <v>0.9</v>
      </c>
      <c r="G23" s="610">
        <v>5.1999999999999993</v>
      </c>
      <c r="H23" s="611"/>
      <c r="I23" s="610">
        <v>7.0000000000000007E-2</v>
      </c>
      <c r="J23" s="610"/>
      <c r="K23" s="610">
        <v>0.30020703933747411</v>
      </c>
      <c r="L23" s="612"/>
      <c r="M23" s="610"/>
      <c r="N23" s="610"/>
      <c r="O23" s="613"/>
      <c r="P23" s="614"/>
      <c r="Q23" s="614"/>
      <c r="R23" s="614"/>
      <c r="S23" s="615"/>
      <c r="T23" s="616"/>
      <c r="U23" s="610"/>
      <c r="V23" s="617"/>
      <c r="W23" s="618"/>
      <c r="X23" s="532"/>
      <c r="Y23" s="532"/>
      <c r="Z23" s="532"/>
      <c r="AA23" s="532"/>
      <c r="AB23" s="532"/>
      <c r="AC23" s="532"/>
      <c r="AD23" s="532"/>
      <c r="AE23" s="532"/>
      <c r="AF23" s="532"/>
      <c r="AG23" s="532"/>
      <c r="AH23" s="532"/>
      <c r="AI23" s="532"/>
      <c r="AJ23" s="532"/>
      <c r="AK23" s="532"/>
      <c r="AL23" s="532"/>
      <c r="AM23" s="532"/>
      <c r="AN23" s="532"/>
      <c r="AO23" s="532"/>
      <c r="AP23" s="532"/>
      <c r="AQ23" s="532"/>
      <c r="AR23" s="532"/>
      <c r="AS23" s="532"/>
      <c r="AT23" s="532"/>
      <c r="AU23" s="532"/>
      <c r="AV23" s="532"/>
      <c r="AW23" s="532"/>
      <c r="AX23" s="532"/>
      <c r="AY23" s="532"/>
    </row>
    <row r="24" spans="1:51" ht="15.75" customHeight="1">
      <c r="A24" s="619">
        <v>43705</v>
      </c>
      <c r="B24" s="620" t="s">
        <v>45</v>
      </c>
      <c r="C24" s="621" t="s">
        <v>89</v>
      </c>
      <c r="D24" s="622" t="s">
        <v>90</v>
      </c>
      <c r="E24" s="623">
        <v>9.6999999999999993</v>
      </c>
      <c r="F24" s="623">
        <v>4.57</v>
      </c>
      <c r="G24" s="623">
        <v>5.129999999999999</v>
      </c>
      <c r="H24" s="611"/>
      <c r="I24" s="610">
        <v>7.0000000000000007E-2</v>
      </c>
      <c r="J24" s="610"/>
      <c r="K24" s="610"/>
      <c r="L24" s="612"/>
      <c r="M24" s="610"/>
      <c r="N24" s="610"/>
      <c r="O24" s="613">
        <v>-1.8681729924898085</v>
      </c>
      <c r="P24" s="614"/>
      <c r="Q24" s="614">
        <v>-0.67518855368234298</v>
      </c>
      <c r="R24" s="614"/>
      <c r="S24" s="615">
        <v>2.1014492753623191E-2</v>
      </c>
      <c r="T24" s="616"/>
      <c r="U24" s="610"/>
      <c r="V24" s="617"/>
      <c r="W24" s="618"/>
      <c r="X24" s="532"/>
      <c r="Y24" s="532"/>
      <c r="Z24" s="532"/>
      <c r="AA24" s="532"/>
      <c r="AB24" s="532"/>
      <c r="AC24" s="532"/>
      <c r="AD24" s="532"/>
      <c r="AE24" s="532"/>
      <c r="AF24" s="532"/>
      <c r="AG24" s="532"/>
      <c r="AH24" s="532"/>
      <c r="AI24" s="532"/>
      <c r="AJ24" s="532"/>
      <c r="AK24" s="532"/>
      <c r="AL24" s="532"/>
      <c r="AM24" s="532"/>
      <c r="AN24" s="532"/>
      <c r="AO24" s="532"/>
      <c r="AP24" s="532"/>
      <c r="AQ24" s="532"/>
      <c r="AR24" s="532"/>
      <c r="AS24" s="532"/>
      <c r="AT24" s="532"/>
      <c r="AU24" s="532"/>
      <c r="AV24" s="532"/>
      <c r="AW24" s="532"/>
      <c r="AX24" s="532"/>
      <c r="AY24" s="532"/>
    </row>
    <row r="25" spans="1:51" s="151" customFormat="1" ht="15.75" customHeight="1">
      <c r="A25" s="624"/>
      <c r="B25" s="625"/>
      <c r="C25" s="626"/>
      <c r="D25" s="627"/>
      <c r="E25" s="625"/>
      <c r="F25" s="628"/>
      <c r="G25" s="628"/>
      <c r="H25" s="629"/>
      <c r="I25" s="628"/>
      <c r="J25" s="628"/>
      <c r="K25" s="628"/>
      <c r="L25" s="630"/>
      <c r="M25" s="628"/>
      <c r="N25" s="628"/>
      <c r="O25" s="631"/>
      <c r="P25" s="628"/>
      <c r="Q25" s="628"/>
      <c r="R25" s="632"/>
      <c r="S25" s="633"/>
      <c r="T25" s="631"/>
      <c r="U25" s="628"/>
      <c r="V25" s="603"/>
      <c r="W25" s="634"/>
      <c r="X25" s="592"/>
      <c r="Y25" s="592"/>
      <c r="Z25" s="592"/>
      <c r="AA25" s="592"/>
      <c r="AB25" s="592"/>
      <c r="AC25" s="592"/>
      <c r="AD25" s="592"/>
      <c r="AE25" s="592"/>
      <c r="AF25" s="592"/>
      <c r="AG25" s="592"/>
      <c r="AH25" s="592"/>
      <c r="AI25" s="592"/>
      <c r="AJ25" s="592"/>
      <c r="AK25" s="592"/>
      <c r="AL25" s="592"/>
      <c r="AM25" s="592"/>
      <c r="AN25" s="592"/>
      <c r="AO25" s="592"/>
      <c r="AP25" s="592"/>
      <c r="AQ25" s="592"/>
      <c r="AR25" s="592"/>
      <c r="AS25" s="592"/>
      <c r="AT25" s="592"/>
      <c r="AU25" s="592"/>
      <c r="AV25" s="592"/>
      <c r="AW25" s="592"/>
      <c r="AX25" s="592"/>
      <c r="AY25" s="592"/>
    </row>
    <row r="26" spans="1:51" s="151" customFormat="1" ht="15.75" customHeight="1">
      <c r="A26" s="635">
        <v>43580</v>
      </c>
      <c r="B26" s="636" t="s">
        <v>45</v>
      </c>
      <c r="C26" s="637" t="s">
        <v>91</v>
      </c>
      <c r="D26" s="638" t="s">
        <v>42</v>
      </c>
      <c r="E26" s="636">
        <v>9.15</v>
      </c>
      <c r="F26" s="639">
        <v>0.13</v>
      </c>
      <c r="G26" s="640">
        <v>9.02</v>
      </c>
      <c r="H26" s="641"/>
      <c r="I26" s="639">
        <v>3.165</v>
      </c>
      <c r="J26" s="639">
        <v>3.1502380952380951</v>
      </c>
      <c r="K26" s="642">
        <v>0.38114518811740117</v>
      </c>
      <c r="L26" s="639">
        <v>5.8549999999999995</v>
      </c>
      <c r="M26" s="639"/>
      <c r="N26" s="640"/>
      <c r="O26" s="639"/>
      <c r="P26" s="639">
        <v>1.2063245203915747</v>
      </c>
      <c r="Q26" s="639"/>
      <c r="R26" s="643"/>
      <c r="S26" s="644"/>
      <c r="T26" s="639"/>
      <c r="U26" s="639"/>
      <c r="V26" s="645"/>
      <c r="W26" s="646"/>
      <c r="X26" s="592"/>
      <c r="Y26" s="592"/>
      <c r="Z26" s="592"/>
      <c r="AA26" s="592"/>
      <c r="AB26" s="592"/>
      <c r="AC26" s="592"/>
      <c r="AD26" s="592"/>
      <c r="AE26" s="592"/>
      <c r="AF26" s="592"/>
      <c r="AG26" s="592"/>
      <c r="AH26" s="592"/>
      <c r="AI26" s="592"/>
      <c r="AJ26" s="592"/>
      <c r="AK26" s="592"/>
      <c r="AL26" s="592"/>
      <c r="AM26" s="592"/>
      <c r="AN26" s="592"/>
      <c r="AO26" s="592"/>
      <c r="AP26" s="592"/>
      <c r="AQ26" s="592"/>
      <c r="AR26" s="592"/>
      <c r="AS26" s="592"/>
      <c r="AT26" s="592"/>
      <c r="AU26" s="592"/>
      <c r="AV26" s="592"/>
      <c r="AW26" s="592"/>
      <c r="AX26" s="592"/>
      <c r="AY26" s="592"/>
    </row>
    <row r="27" spans="1:51" ht="15.75" customHeight="1">
      <c r="A27" s="647">
        <v>43705</v>
      </c>
      <c r="B27" s="648" t="s">
        <v>45</v>
      </c>
      <c r="C27" s="649" t="s">
        <v>91</v>
      </c>
      <c r="D27" s="650" t="s">
        <v>44</v>
      </c>
      <c r="E27" s="648">
        <v>6.1</v>
      </c>
      <c r="F27" s="648">
        <v>1.65</v>
      </c>
      <c r="G27" s="651">
        <v>4.4499999999999993</v>
      </c>
      <c r="H27" s="652"/>
      <c r="I27" s="648">
        <v>0.04</v>
      </c>
      <c r="J27" s="648"/>
      <c r="K27" s="653">
        <v>0.30020703933747411</v>
      </c>
      <c r="L27" s="654"/>
      <c r="M27" s="654"/>
      <c r="N27" s="655"/>
      <c r="O27" s="654"/>
      <c r="P27" s="654"/>
      <c r="Q27" s="654"/>
      <c r="R27" s="654"/>
      <c r="S27" s="655"/>
      <c r="T27" s="654"/>
      <c r="U27" s="654"/>
      <c r="V27" s="655"/>
      <c r="W27" s="656"/>
      <c r="X27" s="532"/>
      <c r="Y27" s="532"/>
      <c r="Z27" s="532"/>
      <c r="AA27" s="532"/>
      <c r="AB27" s="532"/>
      <c r="AC27" s="532"/>
      <c r="AD27" s="532"/>
      <c r="AE27" s="532"/>
      <c r="AF27" s="532"/>
      <c r="AG27" s="532"/>
      <c r="AH27" s="532"/>
      <c r="AI27" s="532"/>
      <c r="AJ27" s="532"/>
      <c r="AK27" s="532"/>
      <c r="AL27" s="532"/>
      <c r="AM27" s="532"/>
      <c r="AN27" s="532"/>
      <c r="AO27" s="532"/>
      <c r="AP27" s="532"/>
      <c r="AQ27" s="532"/>
      <c r="AR27" s="532"/>
      <c r="AS27" s="532"/>
      <c r="AT27" s="532"/>
      <c r="AU27" s="532"/>
      <c r="AV27" s="532"/>
      <c r="AW27" s="532"/>
      <c r="AX27" s="532"/>
      <c r="AY27" s="532"/>
    </row>
    <row r="28" spans="1:51" ht="15.75" customHeight="1">
      <c r="A28" s="657">
        <v>43705</v>
      </c>
      <c r="B28" s="658" t="s">
        <v>45</v>
      </c>
      <c r="C28" s="659" t="s">
        <v>91</v>
      </c>
      <c r="D28" s="660" t="s">
        <v>44</v>
      </c>
      <c r="E28" s="661">
        <v>9.15</v>
      </c>
      <c r="F28" s="661">
        <v>4.74</v>
      </c>
      <c r="G28" s="662">
        <v>4.45</v>
      </c>
      <c r="H28" s="663"/>
      <c r="I28" s="664">
        <v>0.04</v>
      </c>
      <c r="J28" s="665"/>
      <c r="K28" s="666"/>
      <c r="L28" s="665"/>
      <c r="M28" s="665"/>
      <c r="N28" s="667"/>
      <c r="O28" s="665">
        <v>-1.9652364547305301</v>
      </c>
      <c r="P28" s="665"/>
      <c r="Q28" s="665">
        <v>-0.75891193433895299</v>
      </c>
      <c r="R28" s="665">
        <v>-1.0803016858917729E-2</v>
      </c>
      <c r="S28" s="668">
        <v>1.2008281573498964E-2</v>
      </c>
      <c r="T28" s="669"/>
      <c r="U28" s="669"/>
      <c r="V28" s="670"/>
      <c r="W28" s="671"/>
      <c r="X28" s="532"/>
      <c r="Y28" s="532"/>
      <c r="Z28" s="532"/>
      <c r="AA28" s="532"/>
      <c r="AB28" s="532"/>
      <c r="AC28" s="532"/>
      <c r="AD28" s="532"/>
      <c r="AE28" s="532"/>
      <c r="AF28" s="532"/>
      <c r="AG28" s="532"/>
      <c r="AH28" s="532"/>
      <c r="AI28" s="532"/>
      <c r="AJ28" s="532"/>
      <c r="AK28" s="532"/>
      <c r="AL28" s="532"/>
      <c r="AM28" s="532"/>
      <c r="AN28" s="532"/>
      <c r="AO28" s="532"/>
      <c r="AP28" s="532"/>
      <c r="AQ28" s="532"/>
      <c r="AR28" s="532"/>
      <c r="AS28" s="532"/>
      <c r="AT28" s="532"/>
      <c r="AU28" s="532"/>
      <c r="AV28" s="532"/>
      <c r="AW28" s="532"/>
      <c r="AX28" s="532"/>
      <c r="AY28" s="532"/>
    </row>
    <row r="29" spans="1:51" ht="15.75" customHeight="1">
      <c r="A29" s="672">
        <v>43951</v>
      </c>
      <c r="B29" s="658" t="s">
        <v>46</v>
      </c>
      <c r="C29" s="659" t="s">
        <v>91</v>
      </c>
      <c r="D29" s="659" t="s">
        <v>42</v>
      </c>
      <c r="E29" s="661" t="s">
        <v>92</v>
      </c>
      <c r="F29" s="661"/>
      <c r="G29" s="662"/>
      <c r="H29" s="663"/>
      <c r="I29" s="664"/>
      <c r="J29" s="665"/>
      <c r="K29" s="666"/>
      <c r="L29" s="665"/>
      <c r="M29" s="665"/>
      <c r="N29" s="667"/>
      <c r="O29" s="665"/>
      <c r="P29" s="665"/>
      <c r="Q29" s="665"/>
      <c r="R29" s="664"/>
      <c r="S29" s="668"/>
      <c r="T29" s="669"/>
      <c r="U29" s="669"/>
      <c r="V29" s="670"/>
      <c r="W29" s="671"/>
      <c r="X29" s="532"/>
      <c r="Y29" s="532"/>
      <c r="Z29" s="532"/>
      <c r="AA29" s="532"/>
      <c r="AB29" s="532"/>
      <c r="AC29" s="532"/>
      <c r="AD29" s="532"/>
      <c r="AE29" s="532"/>
      <c r="AF29" s="532"/>
      <c r="AG29" s="532"/>
      <c r="AH29" s="532"/>
      <c r="AI29" s="532"/>
      <c r="AJ29" s="532"/>
      <c r="AK29" s="532"/>
      <c r="AL29" s="532"/>
      <c r="AM29" s="532"/>
      <c r="AN29" s="532"/>
      <c r="AO29" s="532"/>
      <c r="AP29" s="532"/>
      <c r="AQ29" s="532"/>
      <c r="AR29" s="532"/>
      <c r="AS29" s="532"/>
      <c r="AT29" s="532"/>
      <c r="AU29" s="532"/>
      <c r="AV29" s="532"/>
      <c r="AW29" s="532"/>
      <c r="AX29" s="532"/>
      <c r="AY29" s="532"/>
    </row>
    <row r="30" spans="1:51" ht="15.75" customHeight="1">
      <c r="A30" s="672">
        <v>44063</v>
      </c>
      <c r="B30" s="658" t="s">
        <v>93</v>
      </c>
      <c r="C30" s="659" t="s">
        <v>91</v>
      </c>
      <c r="D30" s="659" t="s">
        <v>42</v>
      </c>
      <c r="E30" s="661">
        <v>6.1</v>
      </c>
      <c r="F30" s="661">
        <v>0.27</v>
      </c>
      <c r="G30" s="662">
        <v>5.83</v>
      </c>
      <c r="H30" s="663">
        <v>-3.05</v>
      </c>
      <c r="I30" s="664">
        <v>1.4</v>
      </c>
      <c r="J30" s="665">
        <v>1.3783333333333334</v>
      </c>
      <c r="K30" s="666">
        <v>0.58485043192689368</v>
      </c>
      <c r="L30" s="665">
        <v>4.43</v>
      </c>
      <c r="M30" s="665"/>
      <c r="N30" s="667"/>
      <c r="O30" s="665"/>
      <c r="P30" s="665"/>
      <c r="Q30" s="665">
        <v>0.81879060469765108</v>
      </c>
      <c r="R30" s="664"/>
      <c r="S30" s="668"/>
      <c r="T30" s="669"/>
      <c r="U30" s="669"/>
      <c r="V30" s="670"/>
      <c r="W30" s="671" t="s">
        <v>94</v>
      </c>
      <c r="X30" s="532"/>
      <c r="Y30" s="532"/>
      <c r="Z30" s="532"/>
      <c r="AA30" s="532"/>
      <c r="AB30" s="532"/>
      <c r="AC30" s="532"/>
      <c r="AD30" s="532"/>
      <c r="AE30" s="532"/>
      <c r="AF30" s="532"/>
      <c r="AG30" s="532"/>
      <c r="AH30" s="532"/>
      <c r="AI30" s="532"/>
      <c r="AJ30" s="532"/>
      <c r="AK30" s="532"/>
      <c r="AL30" s="532"/>
      <c r="AM30" s="532"/>
      <c r="AN30" s="532"/>
      <c r="AO30" s="532"/>
      <c r="AP30" s="532"/>
      <c r="AQ30" s="532"/>
      <c r="AR30" s="532"/>
      <c r="AS30" s="532"/>
      <c r="AT30" s="532"/>
      <c r="AU30" s="532"/>
      <c r="AV30" s="532"/>
      <c r="AW30" s="532"/>
      <c r="AX30" s="532"/>
      <c r="AY30" s="532"/>
    </row>
    <row r="31" spans="1:51" ht="15.75" customHeight="1">
      <c r="A31" s="672">
        <v>44313</v>
      </c>
      <c r="B31" s="658" t="s">
        <v>68</v>
      </c>
      <c r="C31" s="659" t="s">
        <v>91</v>
      </c>
      <c r="D31" s="659" t="s">
        <v>42</v>
      </c>
      <c r="E31" s="661">
        <v>9.15</v>
      </c>
      <c r="F31" s="661">
        <v>0.56999999999999995</v>
      </c>
      <c r="G31" s="662">
        <v>8.58</v>
      </c>
      <c r="H31" s="663"/>
      <c r="I31" s="665">
        <v>2.9824999999999999</v>
      </c>
      <c r="J31" s="665">
        <v>2.94</v>
      </c>
      <c r="K31" s="666">
        <v>0.37</v>
      </c>
      <c r="L31" s="665">
        <v>5.5975000000000001</v>
      </c>
      <c r="M31" s="665"/>
      <c r="N31" s="667"/>
      <c r="O31" s="665"/>
      <c r="P31" s="665">
        <f>I31*K31</f>
        <v>1.1035249999999999</v>
      </c>
      <c r="Q31" s="665"/>
      <c r="R31" s="665">
        <v>-0.13597772542300274</v>
      </c>
      <c r="S31" s="668"/>
      <c r="T31" s="669"/>
      <c r="U31" s="669"/>
      <c r="V31" s="670"/>
      <c r="W31" s="671"/>
      <c r="X31" s="532"/>
      <c r="Y31" s="532"/>
      <c r="Z31" s="532"/>
      <c r="AA31" s="532"/>
      <c r="AB31" s="532"/>
      <c r="AC31" s="532"/>
      <c r="AD31" s="532"/>
      <c r="AE31" s="532"/>
      <c r="AF31" s="532"/>
      <c r="AG31" s="532"/>
      <c r="AH31" s="532"/>
      <c r="AI31" s="532"/>
      <c r="AJ31" s="532"/>
      <c r="AK31" s="532"/>
      <c r="AL31" s="532"/>
      <c r="AM31" s="532"/>
      <c r="AN31" s="532"/>
      <c r="AO31" s="532"/>
      <c r="AP31" s="532"/>
      <c r="AQ31" s="532"/>
      <c r="AR31" s="532"/>
      <c r="AS31" s="532"/>
      <c r="AT31" s="532"/>
      <c r="AU31" s="532"/>
      <c r="AV31" s="532"/>
      <c r="AW31" s="532"/>
      <c r="AX31" s="532"/>
      <c r="AY31" s="532"/>
    </row>
    <row r="32" spans="1:51" ht="15.75" customHeight="1">
      <c r="A32" s="672">
        <v>44429</v>
      </c>
      <c r="B32" s="658" t="s">
        <v>243</v>
      </c>
      <c r="C32" s="659" t="s">
        <v>91</v>
      </c>
      <c r="D32" s="659" t="s">
        <v>99</v>
      </c>
      <c r="E32" s="661">
        <v>6.1</v>
      </c>
      <c r="F32" s="661">
        <v>-0.18</v>
      </c>
      <c r="G32" s="662">
        <f>E32-F32</f>
        <v>6.2799999999999994</v>
      </c>
      <c r="H32" s="663"/>
      <c r="I32" s="665"/>
      <c r="J32" s="665">
        <f>AVERAGE('2021.08.21_SiteD_Pit'!M12)/100</f>
        <v>0.38</v>
      </c>
      <c r="K32" s="666">
        <f>'2021.08.21_SiteD_Pit'!J16</f>
        <v>0.5318322981366459</v>
      </c>
      <c r="L32" s="665"/>
      <c r="M32" s="665"/>
      <c r="N32" s="667"/>
      <c r="O32" s="665">
        <f>Q33-P31</f>
        <v>-0.68768649068322973</v>
      </c>
      <c r="P32" s="665"/>
      <c r="Q32" s="665"/>
      <c r="R32" s="665"/>
      <c r="S32" s="668">
        <f>J32*K32</f>
        <v>0.20209627329192545</v>
      </c>
      <c r="T32" s="669"/>
      <c r="U32" s="669"/>
      <c r="V32" s="670"/>
      <c r="W32" s="671"/>
      <c r="X32" s="532"/>
      <c r="Y32" s="532"/>
      <c r="Z32" s="532"/>
      <c r="AA32" s="532"/>
      <c r="AB32" s="532"/>
      <c r="AC32" s="532"/>
      <c r="AD32" s="532"/>
      <c r="AE32" s="532"/>
      <c r="AF32" s="532"/>
      <c r="AG32" s="532"/>
      <c r="AH32" s="532"/>
      <c r="AI32" s="532"/>
      <c r="AJ32" s="532"/>
      <c r="AK32" s="532"/>
      <c r="AL32" s="532"/>
      <c r="AM32" s="532"/>
      <c r="AN32" s="532"/>
      <c r="AO32" s="532"/>
      <c r="AP32" s="532"/>
      <c r="AQ32" s="532"/>
      <c r="AR32" s="532"/>
      <c r="AS32" s="532"/>
      <c r="AT32" s="532"/>
      <c r="AU32" s="532"/>
      <c r="AV32" s="532"/>
      <c r="AW32" s="532"/>
      <c r="AX32" s="532"/>
      <c r="AY32" s="532"/>
    </row>
    <row r="33" spans="1:51" ht="15.75" customHeight="1">
      <c r="A33" s="672">
        <v>44429</v>
      </c>
      <c r="B33" s="658" t="s">
        <v>243</v>
      </c>
      <c r="C33" s="659" t="s">
        <v>91</v>
      </c>
      <c r="D33" s="659" t="s">
        <v>236</v>
      </c>
      <c r="E33" s="661">
        <v>6.1</v>
      </c>
      <c r="F33" s="661">
        <f>E33-G33</f>
        <v>0.12999999999999989</v>
      </c>
      <c r="G33" s="662">
        <v>5.97</v>
      </c>
      <c r="H33" s="663"/>
      <c r="I33" s="665"/>
      <c r="J33" s="665">
        <f>AVERAGE('2021.08.21_SiteD_Pit'!M13)/100</f>
        <v>0.8</v>
      </c>
      <c r="K33" s="666">
        <f>'2021.08.21_SiteD_Pit'!J23</f>
        <v>0.51979813664596264</v>
      </c>
      <c r="L33" s="665"/>
      <c r="M33" s="665"/>
      <c r="N33" s="667"/>
      <c r="O33" s="665"/>
      <c r="P33" s="665"/>
      <c r="Q33" s="665">
        <f>J33*K33</f>
        <v>0.41583850931677013</v>
      </c>
      <c r="R33" s="665"/>
      <c r="S33" s="668"/>
      <c r="T33" s="669"/>
      <c r="U33" s="669"/>
      <c r="V33" s="670"/>
      <c r="W33" s="671"/>
      <c r="X33" s="532"/>
      <c r="Y33" s="532"/>
      <c r="Z33" s="532"/>
      <c r="AA33" s="532"/>
      <c r="AB33" s="532"/>
      <c r="AC33" s="532"/>
      <c r="AD33" s="532"/>
      <c r="AE33" s="532"/>
      <c r="AF33" s="532"/>
      <c r="AG33" s="532"/>
      <c r="AH33" s="532"/>
      <c r="AI33" s="532"/>
      <c r="AJ33" s="532"/>
      <c r="AK33" s="532"/>
      <c r="AL33" s="532"/>
      <c r="AM33" s="532"/>
      <c r="AN33" s="532"/>
      <c r="AO33" s="532"/>
      <c r="AP33" s="532"/>
      <c r="AQ33" s="532"/>
      <c r="AR33" s="532"/>
      <c r="AS33" s="532"/>
      <c r="AT33" s="532"/>
      <c r="AU33" s="532"/>
      <c r="AV33" s="532"/>
      <c r="AW33" s="532"/>
      <c r="AX33" s="532"/>
      <c r="AY33" s="532"/>
    </row>
    <row r="34" spans="1:51" ht="15.75" customHeight="1">
      <c r="A34" s="532"/>
      <c r="B34" s="532"/>
      <c r="C34" s="673"/>
      <c r="D34" s="673"/>
      <c r="E34" s="532"/>
      <c r="F34" s="532"/>
      <c r="G34" s="674"/>
      <c r="H34" s="675"/>
      <c r="I34" s="532"/>
      <c r="J34" s="532"/>
      <c r="K34" s="673"/>
      <c r="L34" s="532"/>
      <c r="M34" s="532"/>
      <c r="N34" s="674"/>
      <c r="O34" s="676"/>
      <c r="P34" s="532"/>
      <c r="Q34" s="532"/>
      <c r="R34" s="532"/>
      <c r="S34" s="674"/>
      <c r="T34" s="532"/>
      <c r="U34" s="532"/>
      <c r="V34" s="674"/>
      <c r="W34" s="673"/>
      <c r="X34" s="532"/>
      <c r="Y34" s="532"/>
      <c r="Z34" s="532"/>
      <c r="AA34" s="532"/>
      <c r="AB34" s="532"/>
      <c r="AC34" s="532"/>
      <c r="AD34" s="532"/>
      <c r="AE34" s="532"/>
      <c r="AF34" s="532"/>
      <c r="AG34" s="532"/>
      <c r="AH34" s="532"/>
      <c r="AI34" s="532"/>
      <c r="AJ34" s="532"/>
      <c r="AK34" s="532"/>
      <c r="AL34" s="532"/>
      <c r="AM34" s="532"/>
      <c r="AN34" s="532"/>
      <c r="AO34" s="532"/>
      <c r="AP34" s="532"/>
      <c r="AQ34" s="532"/>
      <c r="AR34" s="532"/>
      <c r="AS34" s="532"/>
      <c r="AT34" s="532"/>
      <c r="AU34" s="532"/>
      <c r="AV34" s="532"/>
      <c r="AW34" s="532"/>
      <c r="AX34" s="532"/>
      <c r="AY34" s="532"/>
    </row>
    <row r="35" spans="1:51" ht="15.75" customHeight="1">
      <c r="A35" s="897">
        <v>43951</v>
      </c>
      <c r="B35" s="896" t="s">
        <v>46</v>
      </c>
      <c r="C35" s="895" t="s">
        <v>95</v>
      </c>
      <c r="D35" s="895" t="s">
        <v>42</v>
      </c>
      <c r="E35" s="896">
        <v>9.15</v>
      </c>
      <c r="F35" s="896">
        <v>0.05</v>
      </c>
      <c r="G35" s="898">
        <v>9.1</v>
      </c>
      <c r="H35" s="899"/>
      <c r="I35" s="896">
        <v>4.24</v>
      </c>
      <c r="J35" s="900">
        <v>4.2615384615384615</v>
      </c>
      <c r="K35" s="901">
        <v>0.43526595853292294</v>
      </c>
      <c r="L35" s="896">
        <v>4.8600000000000003</v>
      </c>
      <c r="M35" s="896"/>
      <c r="N35" s="898"/>
      <c r="O35" s="900"/>
      <c r="P35" s="900">
        <v>1.8549026232864563</v>
      </c>
      <c r="Q35" s="900"/>
      <c r="R35" s="900">
        <v>0</v>
      </c>
      <c r="S35" s="893"/>
      <c r="T35" s="890"/>
      <c r="U35" s="890"/>
      <c r="V35" s="891"/>
      <c r="W35" s="892"/>
      <c r="X35" s="532"/>
      <c r="Y35" s="532"/>
      <c r="Z35" s="532"/>
      <c r="AA35" s="532"/>
      <c r="AB35" s="532"/>
      <c r="AC35" s="532"/>
      <c r="AD35" s="532"/>
      <c r="AE35" s="532"/>
      <c r="AF35" s="532"/>
      <c r="AG35" s="532"/>
      <c r="AH35" s="532"/>
      <c r="AI35" s="532"/>
      <c r="AJ35" s="532"/>
      <c r="AK35" s="532"/>
      <c r="AL35" s="532"/>
      <c r="AM35" s="532"/>
      <c r="AN35" s="532"/>
      <c r="AO35" s="532"/>
      <c r="AP35" s="532"/>
      <c r="AQ35" s="532"/>
      <c r="AR35" s="532"/>
      <c r="AS35" s="532"/>
      <c r="AT35" s="532"/>
      <c r="AU35" s="532"/>
      <c r="AV35" s="532"/>
      <c r="AW35" s="532"/>
      <c r="AX35" s="532"/>
      <c r="AY35" s="532"/>
    </row>
    <row r="36" spans="1:51" ht="15.75" customHeight="1">
      <c r="A36" s="897">
        <v>44063</v>
      </c>
      <c r="B36" s="896" t="s">
        <v>93</v>
      </c>
      <c r="C36" s="895" t="s">
        <v>95</v>
      </c>
      <c r="D36" s="895" t="s">
        <v>42</v>
      </c>
      <c r="E36" s="896">
        <v>11</v>
      </c>
      <c r="F36" s="896">
        <v>4.67</v>
      </c>
      <c r="G36" s="898">
        <v>6.33</v>
      </c>
      <c r="H36" s="899">
        <v>1.85</v>
      </c>
      <c r="I36" s="900">
        <v>1.2725</v>
      </c>
      <c r="J36" s="900">
        <v>1.3783333333333334</v>
      </c>
      <c r="K36" s="901">
        <v>0.58485043192689368</v>
      </c>
      <c r="L36" s="896"/>
      <c r="M36" s="896"/>
      <c r="N36" s="898"/>
      <c r="O36" s="900">
        <v>-1.1106804486594841</v>
      </c>
      <c r="P36" s="900"/>
      <c r="Q36" s="900">
        <v>0.74422217462697215</v>
      </c>
      <c r="R36" s="900"/>
      <c r="S36" s="893">
        <v>0</v>
      </c>
      <c r="T36" s="890"/>
      <c r="U36" s="890"/>
      <c r="V36" s="891"/>
      <c r="W36" s="892"/>
      <c r="X36" s="532"/>
      <c r="Y36" s="532"/>
      <c r="Z36" s="532"/>
      <c r="AA36" s="532"/>
      <c r="AB36" s="532"/>
      <c r="AC36" s="532"/>
      <c r="AD36" s="532"/>
      <c r="AE36" s="532"/>
      <c r="AF36" s="532"/>
      <c r="AG36" s="532"/>
      <c r="AH36" s="532"/>
      <c r="AI36" s="532"/>
      <c r="AJ36" s="532"/>
      <c r="AK36" s="532"/>
      <c r="AL36" s="532"/>
      <c r="AM36" s="532"/>
      <c r="AN36" s="532"/>
      <c r="AO36" s="532"/>
      <c r="AP36" s="532"/>
      <c r="AQ36" s="532"/>
      <c r="AR36" s="532"/>
      <c r="AS36" s="532"/>
      <c r="AT36" s="532"/>
      <c r="AU36" s="532"/>
      <c r="AV36" s="532"/>
      <c r="AW36" s="532"/>
      <c r="AX36" s="532"/>
      <c r="AY36" s="532"/>
    </row>
    <row r="37" spans="1:51" ht="15.75" customHeight="1">
      <c r="A37" s="897">
        <v>44063</v>
      </c>
      <c r="B37" s="896" t="s">
        <v>93</v>
      </c>
      <c r="C37" s="895" t="s">
        <v>95</v>
      </c>
      <c r="D37" s="895" t="s">
        <v>82</v>
      </c>
      <c r="E37" s="896">
        <v>11</v>
      </c>
      <c r="F37" s="896">
        <v>6.14</v>
      </c>
      <c r="G37" s="898">
        <v>4.8600000000000003</v>
      </c>
      <c r="H37" s="899">
        <v>1.85</v>
      </c>
      <c r="I37" s="900"/>
      <c r="J37" s="900"/>
      <c r="K37" s="901"/>
      <c r="L37" s="896"/>
      <c r="M37" s="896"/>
      <c r="N37" s="898"/>
      <c r="O37" s="900"/>
      <c r="P37" s="900"/>
      <c r="Q37" s="900"/>
      <c r="R37" s="900"/>
      <c r="S37" s="893"/>
      <c r="T37" s="890"/>
      <c r="U37" s="890"/>
      <c r="V37" s="891"/>
      <c r="W37" s="892"/>
      <c r="X37" s="532"/>
      <c r="Y37" s="532"/>
      <c r="Z37" s="532"/>
      <c r="AA37" s="532"/>
      <c r="AB37" s="532"/>
      <c r="AC37" s="532"/>
      <c r="AD37" s="532"/>
      <c r="AE37" s="532"/>
      <c r="AF37" s="532"/>
      <c r="AG37" s="532"/>
      <c r="AH37" s="532"/>
      <c r="AI37" s="532"/>
      <c r="AJ37" s="532"/>
      <c r="AK37" s="532"/>
      <c r="AL37" s="532"/>
      <c r="AM37" s="532"/>
      <c r="AN37" s="532"/>
      <c r="AO37" s="532"/>
      <c r="AP37" s="532"/>
      <c r="AQ37" s="532"/>
      <c r="AR37" s="532"/>
      <c r="AS37" s="532"/>
      <c r="AT37" s="532"/>
      <c r="AU37" s="532"/>
      <c r="AV37" s="532"/>
      <c r="AW37" s="532"/>
      <c r="AX37" s="532"/>
      <c r="AY37" s="532"/>
    </row>
    <row r="38" spans="1:51" ht="15.75" customHeight="1">
      <c r="A38" s="897">
        <v>44313</v>
      </c>
      <c r="B38" s="896" t="s">
        <v>68</v>
      </c>
      <c r="C38" s="895" t="s">
        <v>95</v>
      </c>
      <c r="D38" s="895" t="s">
        <v>42</v>
      </c>
      <c r="E38" s="896">
        <v>10</v>
      </c>
      <c r="F38" s="896">
        <v>1.06</v>
      </c>
      <c r="G38" s="896">
        <v>8.94</v>
      </c>
      <c r="H38" s="899"/>
      <c r="I38" s="900">
        <v>2.8975</v>
      </c>
      <c r="J38" s="900">
        <v>2.94</v>
      </c>
      <c r="K38" s="901">
        <v>0.37</v>
      </c>
      <c r="L38" s="900">
        <v>6.0424999999999995</v>
      </c>
      <c r="M38" s="896"/>
      <c r="N38" s="898"/>
      <c r="O38" s="900"/>
      <c r="P38" s="900">
        <f>I38*K38</f>
        <v>1.0720749999999999</v>
      </c>
      <c r="Q38" s="900"/>
      <c r="R38" s="900">
        <v>-0.16814449917898225</v>
      </c>
      <c r="S38" s="893"/>
      <c r="T38" s="890"/>
      <c r="U38" s="890"/>
      <c r="V38" s="891"/>
      <c r="W38" s="892"/>
      <c r="X38" s="532"/>
      <c r="Y38" s="532"/>
      <c r="Z38" s="532"/>
      <c r="AA38" s="532"/>
      <c r="AB38" s="532"/>
      <c r="AC38" s="532"/>
      <c r="AD38" s="532"/>
      <c r="AE38" s="532"/>
      <c r="AF38" s="532"/>
      <c r="AG38" s="532"/>
      <c r="AH38" s="532"/>
      <c r="AI38" s="532"/>
      <c r="AJ38" s="532"/>
      <c r="AK38" s="532"/>
      <c r="AL38" s="532"/>
      <c r="AM38" s="532"/>
      <c r="AN38" s="532"/>
      <c r="AO38" s="532"/>
      <c r="AP38" s="532"/>
      <c r="AQ38" s="532"/>
      <c r="AR38" s="532"/>
      <c r="AS38" s="532"/>
      <c r="AT38" s="532"/>
      <c r="AU38" s="532"/>
      <c r="AV38" s="532"/>
      <c r="AW38" s="532"/>
      <c r="AX38" s="532"/>
      <c r="AY38" s="532"/>
    </row>
    <row r="39" spans="1:51" ht="15.75" customHeight="1">
      <c r="A39" s="897">
        <v>44429</v>
      </c>
      <c r="B39" s="896" t="s">
        <v>243</v>
      </c>
      <c r="C39" s="895" t="s">
        <v>95</v>
      </c>
      <c r="D39" s="895" t="s">
        <v>99</v>
      </c>
      <c r="E39" s="896">
        <v>10</v>
      </c>
      <c r="F39" s="896">
        <f>E39-G39</f>
        <v>3.34</v>
      </c>
      <c r="G39" s="896">
        <v>6.66</v>
      </c>
      <c r="H39" s="899"/>
      <c r="I39" s="900"/>
      <c r="J39" s="900">
        <f>AVERAGE('2021.08.21_SiteD_Pit'!M12)/100</f>
        <v>0.38</v>
      </c>
      <c r="K39" s="901">
        <f>'2021.08.21_SiteD_Pit'!J16</f>
        <v>0.5318322981366459</v>
      </c>
      <c r="L39" s="900"/>
      <c r="M39" s="896"/>
      <c r="N39" s="898"/>
      <c r="O39" s="900">
        <f>Q40-P38</f>
        <v>-0.65623649068322976</v>
      </c>
      <c r="P39" s="900"/>
      <c r="Q39" s="900"/>
      <c r="R39" s="900"/>
      <c r="S39" s="893">
        <f>J39*K39</f>
        <v>0.20209627329192545</v>
      </c>
      <c r="T39" s="890"/>
      <c r="U39" s="890"/>
      <c r="V39" s="891"/>
      <c r="W39" s="892"/>
      <c r="X39" s="532"/>
      <c r="Y39" s="532"/>
      <c r="Z39" s="532"/>
      <c r="AA39" s="532"/>
      <c r="AB39" s="532"/>
      <c r="AC39" s="532"/>
      <c r="AD39" s="532"/>
      <c r="AE39" s="532"/>
      <c r="AF39" s="532"/>
      <c r="AG39" s="532"/>
      <c r="AH39" s="532"/>
      <c r="AI39" s="532"/>
      <c r="AJ39" s="532"/>
      <c r="AK39" s="532"/>
      <c r="AL39" s="532"/>
      <c r="AM39" s="532"/>
      <c r="AN39" s="532"/>
      <c r="AO39" s="532"/>
      <c r="AP39" s="532"/>
      <c r="AQ39" s="532"/>
      <c r="AR39" s="532"/>
      <c r="AS39" s="532"/>
      <c r="AT39" s="532"/>
      <c r="AU39" s="532"/>
      <c r="AV39" s="532"/>
      <c r="AW39" s="532"/>
      <c r="AX39" s="532"/>
      <c r="AY39" s="532"/>
    </row>
    <row r="40" spans="1:51" ht="15.75" customHeight="1">
      <c r="A40" s="897">
        <v>44429</v>
      </c>
      <c r="B40" s="896" t="s">
        <v>243</v>
      </c>
      <c r="C40" s="895" t="s">
        <v>95</v>
      </c>
      <c r="D40" s="895" t="s">
        <v>236</v>
      </c>
      <c r="E40" s="896">
        <v>10</v>
      </c>
      <c r="F40" s="896">
        <f>E40-G40</f>
        <v>3.62</v>
      </c>
      <c r="G40" s="898">
        <v>6.38</v>
      </c>
      <c r="H40" s="899"/>
      <c r="I40" s="896"/>
      <c r="J40" s="896">
        <f>AVERAGE('2021.08.21_SiteD_Pit'!M13)/100</f>
        <v>0.8</v>
      </c>
      <c r="K40" s="901">
        <f>'2021.08.21_SiteD_Pit'!J23</f>
        <v>0.51979813664596264</v>
      </c>
      <c r="L40" s="896"/>
      <c r="M40" s="896"/>
      <c r="N40" s="898"/>
      <c r="O40" s="900"/>
      <c r="P40" s="900"/>
      <c r="Q40" s="900">
        <f>J40*K40</f>
        <v>0.41583850931677013</v>
      </c>
      <c r="R40" s="900"/>
      <c r="S40" s="893"/>
      <c r="T40" s="890"/>
      <c r="U40" s="890"/>
      <c r="V40" s="891"/>
      <c r="W40" s="892"/>
      <c r="X40" s="532"/>
      <c r="Y40" s="532"/>
      <c r="Z40" s="532"/>
      <c r="AA40" s="532"/>
      <c r="AB40" s="532"/>
      <c r="AC40" s="532"/>
      <c r="AD40" s="532"/>
      <c r="AE40" s="532"/>
      <c r="AF40" s="532"/>
      <c r="AG40" s="532"/>
      <c r="AH40" s="532"/>
      <c r="AI40" s="532"/>
      <c r="AJ40" s="532"/>
      <c r="AK40" s="532"/>
      <c r="AL40" s="532"/>
      <c r="AM40" s="532"/>
      <c r="AN40" s="532"/>
      <c r="AO40" s="532"/>
      <c r="AP40" s="532"/>
      <c r="AQ40" s="532"/>
      <c r="AR40" s="532"/>
      <c r="AS40" s="532"/>
      <c r="AT40" s="532"/>
      <c r="AU40" s="532"/>
      <c r="AV40" s="532"/>
      <c r="AW40" s="532"/>
      <c r="AX40" s="532"/>
      <c r="AY40" s="532"/>
    </row>
    <row r="41" spans="1:51" ht="15.75" customHeight="1" thickBot="1">
      <c r="A41" s="677"/>
      <c r="B41" s="677"/>
      <c r="C41" s="677"/>
      <c r="D41" s="677"/>
      <c r="E41" s="678"/>
      <c r="F41" s="678"/>
      <c r="G41" s="677"/>
      <c r="H41" s="677"/>
      <c r="I41" s="677"/>
      <c r="J41" s="677"/>
      <c r="K41" s="677"/>
      <c r="L41" s="677"/>
      <c r="M41" s="677"/>
      <c r="N41" s="677"/>
      <c r="O41" s="677"/>
      <c r="P41" s="677"/>
      <c r="Q41" s="677"/>
      <c r="R41" s="679"/>
      <c r="S41" s="679"/>
      <c r="T41" s="679"/>
      <c r="U41" s="679"/>
      <c r="V41" s="532"/>
      <c r="W41" s="532"/>
      <c r="X41" s="532"/>
      <c r="Y41" s="532"/>
      <c r="Z41" s="532"/>
      <c r="AA41" s="532"/>
      <c r="AB41" s="532"/>
      <c r="AC41" s="532"/>
      <c r="AD41" s="532"/>
      <c r="AE41" s="532"/>
      <c r="AF41" s="532"/>
      <c r="AG41" s="532"/>
      <c r="AH41" s="532"/>
      <c r="AI41" s="532"/>
      <c r="AJ41" s="532"/>
      <c r="AK41" s="532"/>
      <c r="AL41" s="532"/>
      <c r="AM41" s="532"/>
      <c r="AN41" s="532"/>
      <c r="AO41" s="532"/>
      <c r="AP41" s="532"/>
      <c r="AQ41" s="532"/>
      <c r="AR41" s="532"/>
      <c r="AS41" s="532"/>
      <c r="AT41" s="532"/>
      <c r="AU41" s="532"/>
      <c r="AV41" s="532"/>
      <c r="AW41" s="532"/>
      <c r="AX41" s="532"/>
      <c r="AY41" s="532"/>
    </row>
    <row r="42" spans="1:51" ht="15.75" customHeight="1">
      <c r="A42" s="997" t="s">
        <v>50</v>
      </c>
      <c r="B42" s="998"/>
      <c r="C42" s="1001" t="s">
        <v>51</v>
      </c>
      <c r="D42" s="1001"/>
      <c r="E42" s="680" t="s">
        <v>52</v>
      </c>
      <c r="F42" s="681"/>
      <c r="G42" s="680" t="s">
        <v>53</v>
      </c>
      <c r="H42" s="681"/>
      <c r="I42" s="682" t="s">
        <v>54</v>
      </c>
      <c r="J42" s="532"/>
      <c r="K42" s="532"/>
      <c r="L42" s="532"/>
      <c r="M42" s="532"/>
      <c r="N42" s="532"/>
      <c r="O42" s="532"/>
      <c r="P42" s="532"/>
      <c r="Q42" s="592"/>
      <c r="R42" s="602"/>
      <c r="S42" s="602"/>
      <c r="T42" s="602"/>
      <c r="U42" s="679"/>
      <c r="V42" s="532"/>
      <c r="W42" s="532"/>
      <c r="X42" s="532"/>
      <c r="Y42" s="532"/>
      <c r="Z42" s="532"/>
      <c r="AA42" s="532"/>
      <c r="AB42" s="532"/>
      <c r="AC42" s="532"/>
      <c r="AD42" s="532"/>
      <c r="AE42" s="532"/>
      <c r="AF42" s="532"/>
      <c r="AG42" s="532"/>
      <c r="AH42" s="532"/>
      <c r="AI42" s="532"/>
      <c r="AJ42" s="532"/>
      <c r="AK42" s="532"/>
      <c r="AL42" s="532"/>
      <c r="AM42" s="532"/>
      <c r="AN42" s="532"/>
      <c r="AO42" s="532"/>
      <c r="AP42" s="532"/>
      <c r="AQ42" s="532"/>
      <c r="AR42" s="532"/>
      <c r="AS42" s="532"/>
      <c r="AT42" s="532"/>
      <c r="AU42" s="532"/>
      <c r="AV42" s="532"/>
      <c r="AW42" s="532"/>
      <c r="AX42" s="532"/>
      <c r="AY42" s="532"/>
    </row>
    <row r="43" spans="1:51" ht="15.75" customHeight="1">
      <c r="A43" s="999"/>
      <c r="B43" s="1000"/>
      <c r="C43" s="683" t="s">
        <v>55</v>
      </c>
      <c r="D43" s="683" t="s">
        <v>56</v>
      </c>
      <c r="E43" s="684">
        <v>44063</v>
      </c>
      <c r="F43" s="685" t="s">
        <v>57</v>
      </c>
      <c r="G43" s="686">
        <v>44313</v>
      </c>
      <c r="H43" s="685" t="s">
        <v>57</v>
      </c>
      <c r="I43" s="687">
        <f>A39</f>
        <v>44429</v>
      </c>
      <c r="J43" s="532"/>
      <c r="K43" s="532"/>
      <c r="L43" s="532"/>
      <c r="M43" s="532"/>
      <c r="N43" s="532"/>
      <c r="O43" s="532"/>
      <c r="P43" s="532"/>
      <c r="Q43" s="592"/>
      <c r="R43" s="602"/>
      <c r="S43" s="602"/>
      <c r="T43" s="602"/>
      <c r="U43" s="679"/>
      <c r="V43" s="532"/>
      <c r="W43" s="532"/>
      <c r="X43" s="532"/>
      <c r="Y43" s="532"/>
      <c r="Z43" s="532"/>
      <c r="AA43" s="532"/>
      <c r="AB43" s="532"/>
      <c r="AC43" s="532"/>
      <c r="AD43" s="532"/>
      <c r="AE43" s="532"/>
      <c r="AF43" s="532"/>
      <c r="AG43" s="532"/>
      <c r="AH43" s="532"/>
      <c r="AI43" s="532"/>
      <c r="AJ43" s="532"/>
      <c r="AK43" s="532"/>
      <c r="AL43" s="532"/>
      <c r="AM43" s="532"/>
      <c r="AN43" s="532"/>
      <c r="AO43" s="532"/>
      <c r="AP43" s="532"/>
      <c r="AQ43" s="532"/>
      <c r="AR43" s="532"/>
      <c r="AS43" s="532"/>
      <c r="AT43" s="532"/>
      <c r="AU43" s="532"/>
      <c r="AV43" s="532"/>
      <c r="AW43" s="532"/>
      <c r="AX43" s="532"/>
      <c r="AY43" s="532"/>
    </row>
    <row r="44" spans="1:51" ht="15.75" customHeight="1">
      <c r="A44" s="688"/>
      <c r="B44" s="689" t="s">
        <v>59</v>
      </c>
      <c r="C44" s="690">
        <f>AVERAGE(P38,P31)</f>
        <v>1.0877999999999999</v>
      </c>
      <c r="D44" s="690"/>
      <c r="E44" s="691"/>
      <c r="F44" s="691"/>
      <c r="G44" s="692"/>
      <c r="H44" s="690"/>
      <c r="I44" s="693"/>
      <c r="J44" s="532"/>
      <c r="K44" s="532"/>
      <c r="L44" s="532"/>
      <c r="M44" s="532"/>
      <c r="N44" s="532"/>
      <c r="O44" s="532"/>
      <c r="P44" s="532"/>
      <c r="Q44" s="592"/>
      <c r="R44" s="602"/>
      <c r="S44" s="602"/>
      <c r="T44" s="602"/>
      <c r="U44" s="679"/>
      <c r="V44" s="532"/>
      <c r="W44" s="532"/>
      <c r="X44" s="532"/>
      <c r="Y44" s="532"/>
      <c r="Z44" s="532"/>
      <c r="AA44" s="532"/>
      <c r="AB44" s="532"/>
      <c r="AC44" s="532"/>
      <c r="AD44" s="532"/>
      <c r="AE44" s="532"/>
      <c r="AF44" s="532"/>
      <c r="AG44" s="532"/>
      <c r="AH44" s="532"/>
      <c r="AI44" s="532"/>
      <c r="AJ44" s="532"/>
      <c r="AK44" s="532"/>
      <c r="AL44" s="532"/>
      <c r="AM44" s="532"/>
      <c r="AN44" s="532"/>
      <c r="AO44" s="532"/>
      <c r="AP44" s="532"/>
      <c r="AQ44" s="532"/>
      <c r="AR44" s="532"/>
      <c r="AS44" s="532"/>
      <c r="AT44" s="532"/>
      <c r="AU44" s="532"/>
      <c r="AV44" s="532"/>
      <c r="AW44" s="532"/>
      <c r="AX44" s="532"/>
      <c r="AY44" s="532"/>
    </row>
    <row r="45" spans="1:51" ht="15.75" customHeight="1">
      <c r="A45" s="688"/>
      <c r="B45" s="689" t="s">
        <v>60</v>
      </c>
      <c r="C45" s="690">
        <f>AVERAGE(O39,O32)</f>
        <v>-0.67196149068322975</v>
      </c>
      <c r="D45" s="690"/>
      <c r="E45" s="691"/>
      <c r="F45" s="691"/>
      <c r="G45" s="692"/>
      <c r="H45" s="690"/>
      <c r="I45" s="693"/>
      <c r="J45" s="532"/>
      <c r="K45" s="532"/>
      <c r="L45" s="532"/>
      <c r="M45" s="532"/>
      <c r="N45" s="532"/>
      <c r="O45" s="532"/>
      <c r="P45" s="532"/>
      <c r="Q45" s="592"/>
      <c r="R45" s="602"/>
      <c r="S45" s="602"/>
      <c r="T45" s="602"/>
      <c r="U45" s="679"/>
      <c r="V45" s="532"/>
      <c r="W45" s="532"/>
      <c r="X45" s="532"/>
      <c r="Y45" s="532"/>
      <c r="Z45" s="532"/>
      <c r="AA45" s="532"/>
      <c r="AB45" s="532"/>
      <c r="AC45" s="532"/>
      <c r="AD45" s="532"/>
      <c r="AE45" s="532"/>
      <c r="AF45" s="532"/>
      <c r="AG45" s="532"/>
      <c r="AH45" s="532"/>
      <c r="AI45" s="532"/>
      <c r="AJ45" s="532"/>
      <c r="AK45" s="532"/>
      <c r="AL45" s="532"/>
      <c r="AM45" s="532"/>
      <c r="AN45" s="532"/>
      <c r="AO45" s="532"/>
      <c r="AP45" s="532"/>
      <c r="AQ45" s="532"/>
      <c r="AR45" s="532"/>
      <c r="AS45" s="532"/>
      <c r="AT45" s="532"/>
      <c r="AU45" s="532"/>
      <c r="AV45" s="532"/>
      <c r="AW45" s="532"/>
      <c r="AX45" s="532"/>
      <c r="AY45" s="532"/>
    </row>
    <row r="46" spans="1:51" ht="15.75" customHeight="1">
      <c r="A46" s="688"/>
      <c r="B46" s="689" t="s">
        <v>61</v>
      </c>
      <c r="C46" s="690">
        <f>AVERAGE(Q40,Q33)</f>
        <v>0.41583850931677013</v>
      </c>
      <c r="D46" s="690"/>
      <c r="E46" s="691"/>
      <c r="F46" s="691"/>
      <c r="G46" s="692"/>
      <c r="H46" s="690"/>
      <c r="I46" s="693"/>
      <c r="J46" s="532"/>
      <c r="K46" s="532"/>
      <c r="L46" s="532"/>
      <c r="M46" s="532"/>
      <c r="N46" s="532"/>
      <c r="O46" s="532"/>
      <c r="P46" s="532"/>
      <c r="Q46" s="592"/>
      <c r="R46" s="602"/>
      <c r="S46" s="602"/>
      <c r="T46" s="602"/>
      <c r="U46" s="679"/>
      <c r="V46" s="532"/>
      <c r="W46" s="532"/>
      <c r="X46" s="532"/>
      <c r="Y46" s="532"/>
      <c r="Z46" s="532"/>
      <c r="AA46" s="532"/>
      <c r="AB46" s="532"/>
      <c r="AC46" s="532"/>
      <c r="AD46" s="532"/>
      <c r="AE46" s="532"/>
      <c r="AF46" s="532"/>
      <c r="AG46" s="532"/>
      <c r="AH46" s="532"/>
      <c r="AI46" s="532"/>
      <c r="AJ46" s="532"/>
      <c r="AK46" s="532"/>
      <c r="AL46" s="532"/>
      <c r="AM46" s="532"/>
      <c r="AN46" s="532"/>
      <c r="AO46" s="532"/>
      <c r="AP46" s="532"/>
      <c r="AQ46" s="532"/>
      <c r="AR46" s="532"/>
      <c r="AS46" s="532"/>
      <c r="AT46" s="532"/>
      <c r="AU46" s="532"/>
      <c r="AV46" s="532"/>
      <c r="AW46" s="532"/>
      <c r="AX46" s="532"/>
      <c r="AY46" s="532"/>
    </row>
    <row r="47" spans="1:51" ht="15.75" customHeight="1">
      <c r="A47" s="688"/>
      <c r="B47" s="518" t="s">
        <v>62</v>
      </c>
      <c r="C47" s="690">
        <v>0</v>
      </c>
      <c r="D47" s="690"/>
      <c r="E47" s="691"/>
      <c r="F47" s="691"/>
      <c r="G47" s="690"/>
      <c r="H47" s="690"/>
      <c r="I47" s="693"/>
      <c r="J47" s="532"/>
      <c r="K47" s="532"/>
      <c r="L47" s="532"/>
      <c r="M47" s="532"/>
      <c r="N47" s="532"/>
      <c r="O47" s="532"/>
      <c r="P47" s="532"/>
      <c r="Q47" s="592"/>
      <c r="R47" s="602"/>
      <c r="S47" s="602"/>
      <c r="T47" s="602"/>
      <c r="U47" s="679"/>
      <c r="V47" s="532"/>
      <c r="W47" s="532"/>
      <c r="X47" s="532"/>
      <c r="Y47" s="532"/>
      <c r="Z47" s="532"/>
      <c r="AA47" s="532"/>
      <c r="AB47" s="532"/>
      <c r="AC47" s="532"/>
      <c r="AD47" s="532"/>
      <c r="AE47" s="532"/>
      <c r="AF47" s="532"/>
      <c r="AG47" s="532"/>
      <c r="AH47" s="532"/>
      <c r="AI47" s="532"/>
      <c r="AJ47" s="532"/>
      <c r="AK47" s="532"/>
      <c r="AL47" s="532"/>
      <c r="AM47" s="532"/>
      <c r="AN47" s="532"/>
      <c r="AO47" s="532"/>
      <c r="AP47" s="532"/>
      <c r="AQ47" s="532"/>
      <c r="AR47" s="532"/>
      <c r="AS47" s="532"/>
      <c r="AT47" s="532"/>
      <c r="AU47" s="532"/>
      <c r="AV47" s="532"/>
      <c r="AW47" s="532"/>
      <c r="AX47" s="532"/>
      <c r="AY47" s="532"/>
    </row>
    <row r="48" spans="1:51" ht="15.75" customHeight="1">
      <c r="A48" s="688"/>
      <c r="B48" s="518" t="s">
        <v>63</v>
      </c>
      <c r="C48" s="690">
        <v>-0.15206111230099251</v>
      </c>
      <c r="D48" s="690"/>
      <c r="E48" s="691"/>
      <c r="F48" s="691"/>
      <c r="G48" s="690"/>
      <c r="H48" s="690"/>
      <c r="I48" s="693"/>
      <c r="J48" s="532"/>
      <c r="K48" s="532"/>
      <c r="L48" s="532"/>
      <c r="M48" s="532"/>
      <c r="N48" s="532"/>
      <c r="O48" s="532"/>
      <c r="P48" s="532"/>
      <c r="Q48" s="592"/>
      <c r="R48" s="602"/>
      <c r="S48" s="602"/>
      <c r="T48" s="602"/>
      <c r="U48" s="679"/>
      <c r="V48" s="532"/>
      <c r="W48" s="532"/>
      <c r="X48" s="532"/>
      <c r="Y48" s="532"/>
      <c r="Z48" s="532"/>
      <c r="AA48" s="532"/>
      <c r="AB48" s="532"/>
      <c r="AC48" s="532"/>
      <c r="AD48" s="532"/>
      <c r="AE48" s="532"/>
      <c r="AF48" s="532"/>
      <c r="AG48" s="532"/>
      <c r="AH48" s="532"/>
      <c r="AI48" s="532"/>
      <c r="AJ48" s="532"/>
      <c r="AK48" s="532"/>
      <c r="AL48" s="532"/>
      <c r="AM48" s="532"/>
      <c r="AN48" s="532"/>
      <c r="AO48" s="532"/>
      <c r="AP48" s="532"/>
      <c r="AQ48" s="532"/>
      <c r="AR48" s="532"/>
      <c r="AS48" s="532"/>
      <c r="AT48" s="532"/>
      <c r="AU48" s="532"/>
      <c r="AV48" s="532"/>
      <c r="AW48" s="532"/>
      <c r="AX48" s="532"/>
      <c r="AY48" s="532"/>
    </row>
    <row r="49" spans="1:21" ht="15.75" customHeight="1" thickBot="1">
      <c r="A49" s="350"/>
      <c r="B49" s="519" t="s">
        <v>64</v>
      </c>
      <c r="C49" s="352">
        <f>AVERAGE(S39,S32)</f>
        <v>0.20209627329192545</v>
      </c>
      <c r="D49" s="352"/>
      <c r="E49" s="353"/>
      <c r="F49" s="353"/>
      <c r="G49" s="354"/>
      <c r="H49" s="354"/>
      <c r="I49" s="355"/>
      <c r="Q49" s="151"/>
      <c r="R49" s="122"/>
      <c r="S49" s="122"/>
      <c r="T49" s="110"/>
      <c r="U49" s="7"/>
    </row>
    <row r="50" spans="1:21" ht="15.75" customHeight="1">
      <c r="A50" s="7"/>
      <c r="B50" s="7"/>
      <c r="C50" s="7"/>
      <c r="D50" s="7"/>
      <c r="E50" s="7"/>
      <c r="F50" s="7"/>
      <c r="G50" s="7"/>
      <c r="H50" s="7"/>
      <c r="I50" s="7"/>
      <c r="J50" s="7"/>
      <c r="K50" s="7"/>
      <c r="L50" s="7"/>
      <c r="M50" s="7"/>
      <c r="N50" s="7"/>
      <c r="O50" s="7"/>
      <c r="P50" s="7"/>
      <c r="Q50" s="110"/>
      <c r="R50" s="110"/>
      <c r="S50" s="110"/>
      <c r="T50" s="110"/>
      <c r="U50" s="7"/>
    </row>
  </sheetData>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56"/>
  <sheetViews>
    <sheetView topLeftCell="A34" zoomScale="85" zoomScaleNormal="85" workbookViewId="0">
      <selection activeCell="I40" sqref="I40"/>
    </sheetView>
  </sheetViews>
  <sheetFormatPr defaultColWidth="17.33203125" defaultRowHeight="15.75" customHeight="1"/>
  <cols>
    <col min="1" max="1" width="11.88671875" style="120" bestFit="1" customWidth="1"/>
    <col min="2" max="2" width="27.6640625" style="120" bestFit="1" customWidth="1"/>
    <col min="3" max="3" width="13.88671875" style="120" bestFit="1" customWidth="1"/>
    <col min="4" max="4" width="24.33203125" style="120" bestFit="1" customWidth="1"/>
    <col min="5" max="5" width="25.6640625" style="120" bestFit="1" customWidth="1"/>
    <col min="6" max="6" width="16.109375" style="120" bestFit="1" customWidth="1"/>
    <col min="7" max="7" width="15.6640625" style="120" bestFit="1" customWidth="1"/>
    <col min="8" max="8" width="16.109375" style="120" bestFit="1" customWidth="1"/>
    <col min="9" max="9" width="19.5546875" style="120" bestFit="1" customWidth="1"/>
    <col min="10" max="10" width="22.33203125" style="120" bestFit="1" customWidth="1"/>
    <col min="11" max="11" width="14.6640625" style="120" bestFit="1" customWidth="1"/>
    <col min="12" max="12" width="20.33203125" style="120" bestFit="1" customWidth="1"/>
    <col min="13" max="13" width="27.5546875" style="120" bestFit="1" customWidth="1"/>
    <col min="14" max="14" width="13.44140625" style="120" bestFit="1" customWidth="1"/>
    <col min="15" max="17" width="7.109375" style="120" bestFit="1" customWidth="1"/>
    <col min="18" max="18" width="16.5546875" style="120" bestFit="1" customWidth="1"/>
    <col min="19" max="19" width="23.88671875" style="120" bestFit="1" customWidth="1"/>
    <col min="20" max="20" width="8.88671875" style="120" bestFit="1" customWidth="1"/>
    <col min="21" max="21" width="9.88671875" style="120" bestFit="1" customWidth="1"/>
    <col min="22" max="22" width="10.6640625" style="120" bestFit="1" customWidth="1"/>
    <col min="23" max="23" width="26.33203125" style="120" bestFit="1" customWidth="1"/>
    <col min="24" max="16384" width="17.33203125" style="120"/>
  </cols>
  <sheetData>
    <row r="1" spans="1:25" ht="15" customHeight="1">
      <c r="A1" s="696"/>
      <c r="B1" s="697"/>
      <c r="C1" s="698"/>
      <c r="D1" s="699"/>
      <c r="E1" s="700"/>
      <c r="F1" s="701"/>
      <c r="G1" s="702"/>
      <c r="H1" s="703"/>
      <c r="I1" s="702"/>
      <c r="J1" s="704"/>
      <c r="K1" s="701"/>
      <c r="L1" s="705"/>
      <c r="M1" s="706"/>
      <c r="N1" s="702"/>
      <c r="O1" s="707"/>
      <c r="P1" s="708"/>
      <c r="Q1" s="708"/>
      <c r="R1" s="708"/>
      <c r="S1" s="709"/>
      <c r="T1" s="1045" t="s">
        <v>12</v>
      </c>
      <c r="U1" s="1046"/>
      <c r="V1" s="1047"/>
      <c r="W1" s="710"/>
      <c r="X1" s="532"/>
    </row>
    <row r="2" spans="1:25" ht="15" customHeight="1">
      <c r="A2" s="520"/>
      <c r="B2" s="521"/>
      <c r="C2" s="522"/>
      <c r="D2" s="711"/>
      <c r="E2" s="993"/>
      <c r="F2" s="994"/>
      <c r="G2" s="712"/>
      <c r="H2" s="713"/>
      <c r="I2" s="712"/>
      <c r="J2" s="525"/>
      <c r="K2" s="677"/>
      <c r="L2" s="714"/>
      <c r="M2" s="715"/>
      <c r="N2" s="525"/>
      <c r="O2" s="676"/>
      <c r="P2" s="532"/>
      <c r="Q2" s="532"/>
      <c r="R2" s="532"/>
      <c r="S2" s="674"/>
      <c r="T2" s="1048" t="s">
        <v>13</v>
      </c>
      <c r="U2" s="1049"/>
      <c r="V2" s="995"/>
      <c r="W2" s="716"/>
      <c r="X2" s="532"/>
    </row>
    <row r="3" spans="1:25" ht="15" customHeight="1">
      <c r="A3" s="520"/>
      <c r="B3" s="521"/>
      <c r="C3" s="522"/>
      <c r="D3" s="523"/>
      <c r="E3" s="1050" t="s">
        <v>14</v>
      </c>
      <c r="F3" s="1051"/>
      <c r="G3" s="1052"/>
      <c r="H3" s="524"/>
      <c r="I3" s="994"/>
      <c r="J3" s="525"/>
      <c r="K3" s="994"/>
      <c r="L3" s="526"/>
      <c r="M3" s="527"/>
      <c r="N3" s="525"/>
      <c r="O3" s="528"/>
      <c r="P3" s="525"/>
      <c r="Q3" s="525"/>
      <c r="R3" s="529"/>
      <c r="S3" s="530"/>
      <c r="T3" s="1053" t="s">
        <v>15</v>
      </c>
      <c r="U3" s="1054"/>
      <c r="V3" s="995"/>
      <c r="W3" s="531"/>
      <c r="X3" s="532"/>
    </row>
    <row r="4" spans="1:25" s="281" customFormat="1" ht="30">
      <c r="A4" s="533" t="s">
        <v>16</v>
      </c>
      <c r="B4" s="534" t="s">
        <v>17</v>
      </c>
      <c r="C4" s="535" t="s">
        <v>18</v>
      </c>
      <c r="D4" s="536" t="s">
        <v>19</v>
      </c>
      <c r="E4" s="537" t="s">
        <v>20</v>
      </c>
      <c r="F4" s="534" t="s">
        <v>21</v>
      </c>
      <c r="G4" s="538" t="s">
        <v>22</v>
      </c>
      <c r="H4" s="539" t="s">
        <v>23</v>
      </c>
      <c r="I4" s="538" t="s">
        <v>24</v>
      </c>
      <c r="J4" s="538" t="s">
        <v>25</v>
      </c>
      <c r="K4" s="534" t="s">
        <v>26</v>
      </c>
      <c r="L4" s="717" t="s">
        <v>27</v>
      </c>
      <c r="M4" s="718" t="s">
        <v>28</v>
      </c>
      <c r="N4" s="538" t="s">
        <v>29</v>
      </c>
      <c r="O4" s="541" t="s">
        <v>76</v>
      </c>
      <c r="P4" s="538" t="s">
        <v>77</v>
      </c>
      <c r="Q4" s="538" t="s">
        <v>78</v>
      </c>
      <c r="R4" s="542" t="s">
        <v>3</v>
      </c>
      <c r="S4" s="543" t="s">
        <v>4</v>
      </c>
      <c r="T4" s="544" t="s">
        <v>33</v>
      </c>
      <c r="U4" s="544" t="s">
        <v>34</v>
      </c>
      <c r="V4" s="545" t="s">
        <v>0</v>
      </c>
      <c r="W4" s="535" t="s">
        <v>35</v>
      </c>
      <c r="X4" s="546"/>
    </row>
    <row r="5" spans="1:25" ht="15.75" customHeight="1" thickBot="1">
      <c r="A5" s="547" t="s">
        <v>36</v>
      </c>
      <c r="B5" s="548"/>
      <c r="C5" s="549"/>
      <c r="D5" s="550"/>
      <c r="E5" s="551" t="s">
        <v>37</v>
      </c>
      <c r="F5" s="551" t="s">
        <v>37</v>
      </c>
      <c r="G5" s="551" t="s">
        <v>37</v>
      </c>
      <c r="H5" s="719" t="s">
        <v>37</v>
      </c>
      <c r="I5" s="719" t="s">
        <v>37</v>
      </c>
      <c r="J5" s="551" t="s">
        <v>37</v>
      </c>
      <c r="K5" s="554" t="s">
        <v>38</v>
      </c>
      <c r="L5" s="720" t="s">
        <v>37</v>
      </c>
      <c r="M5" s="556" t="s">
        <v>37</v>
      </c>
      <c r="N5" s="556" t="s">
        <v>38</v>
      </c>
      <c r="O5" s="557" t="s">
        <v>39</v>
      </c>
      <c r="P5" s="558" t="s">
        <v>39</v>
      </c>
      <c r="Q5" s="558" t="s">
        <v>39</v>
      </c>
      <c r="R5" s="559" t="s">
        <v>39</v>
      </c>
      <c r="S5" s="560" t="s">
        <v>39</v>
      </c>
      <c r="T5" s="561" t="s">
        <v>37</v>
      </c>
      <c r="U5" s="561" t="s">
        <v>37</v>
      </c>
      <c r="V5" s="562" t="s">
        <v>37</v>
      </c>
      <c r="W5" s="563"/>
      <c r="X5" s="532"/>
    </row>
    <row r="6" spans="1:25" ht="15.75" customHeight="1">
      <c r="A6" s="776">
        <v>41384</v>
      </c>
      <c r="B6" s="777" t="s">
        <v>96</v>
      </c>
      <c r="C6" s="777" t="s">
        <v>97</v>
      </c>
      <c r="D6" s="778" t="s">
        <v>84</v>
      </c>
      <c r="E6" s="794">
        <v>9.15</v>
      </c>
      <c r="F6" s="779">
        <v>1.05</v>
      </c>
      <c r="G6" s="780">
        <v>8.1</v>
      </c>
      <c r="H6" s="781"/>
      <c r="I6" s="782">
        <v>3.16</v>
      </c>
      <c r="J6" s="779">
        <v>0.37</v>
      </c>
      <c r="K6" s="783">
        <v>4.9399999999999995</v>
      </c>
      <c r="L6" s="784"/>
      <c r="M6" s="785"/>
      <c r="N6" s="786">
        <v>1.1692</v>
      </c>
      <c r="O6" s="787"/>
      <c r="P6" s="779"/>
      <c r="Q6" s="779"/>
      <c r="R6" s="788"/>
      <c r="S6" s="789"/>
      <c r="T6" s="782"/>
      <c r="U6" s="790"/>
      <c r="V6" s="791"/>
      <c r="W6" s="792"/>
      <c r="X6" s="721"/>
      <c r="Y6" s="694"/>
    </row>
    <row r="7" spans="1:25" ht="15.75" customHeight="1">
      <c r="A7" s="793">
        <v>41512</v>
      </c>
      <c r="B7" s="794" t="s">
        <v>98</v>
      </c>
      <c r="C7" s="793" t="s">
        <v>97</v>
      </c>
      <c r="D7" s="795" t="s">
        <v>99</v>
      </c>
      <c r="E7" s="794">
        <v>9.15</v>
      </c>
      <c r="F7" s="779">
        <v>4.22</v>
      </c>
      <c r="G7" s="796">
        <v>4.9300000000000006</v>
      </c>
      <c r="H7" s="781">
        <v>-3.169999999999999</v>
      </c>
      <c r="I7" s="782">
        <v>0.43</v>
      </c>
      <c r="J7" s="779">
        <v>0.42</v>
      </c>
      <c r="K7" s="783">
        <v>4.5000000000000009</v>
      </c>
      <c r="L7" s="784">
        <v>0.52</v>
      </c>
      <c r="M7" s="785">
        <v>-1.3979999999999992</v>
      </c>
      <c r="N7" s="796"/>
      <c r="O7" s="787">
        <v>-0.22879999999999928</v>
      </c>
      <c r="P7" s="779"/>
      <c r="Q7" s="779">
        <v>0.18059999999999998</v>
      </c>
      <c r="R7" s="797"/>
      <c r="S7" s="780"/>
      <c r="T7" s="782"/>
      <c r="U7" s="782"/>
      <c r="V7" s="798"/>
      <c r="W7" s="799"/>
      <c r="X7" s="721"/>
      <c r="Y7" s="694"/>
    </row>
    <row r="8" spans="1:25" ht="15.75" customHeight="1">
      <c r="A8" s="793">
        <v>41748</v>
      </c>
      <c r="B8" s="794" t="s">
        <v>100</v>
      </c>
      <c r="C8" s="793" t="s">
        <v>97</v>
      </c>
      <c r="D8" s="795" t="s">
        <v>101</v>
      </c>
      <c r="E8" s="794"/>
      <c r="F8" s="779"/>
      <c r="G8" s="796"/>
      <c r="H8" s="781"/>
      <c r="I8" s="779"/>
      <c r="J8" s="779"/>
      <c r="K8" s="787"/>
      <c r="L8" s="800"/>
      <c r="M8" s="779"/>
      <c r="N8" s="796"/>
      <c r="O8" s="787"/>
      <c r="P8" s="779"/>
      <c r="Q8" s="779"/>
      <c r="R8" s="801"/>
      <c r="S8" s="796"/>
      <c r="T8" s="779"/>
      <c r="U8" s="779"/>
      <c r="V8" s="802"/>
      <c r="W8" s="803"/>
      <c r="X8" s="721"/>
      <c r="Y8" s="695"/>
    </row>
    <row r="9" spans="1:25" ht="15.75" customHeight="1">
      <c r="A9" s="793">
        <v>41877</v>
      </c>
      <c r="B9" s="794" t="s">
        <v>102</v>
      </c>
      <c r="C9" s="793" t="s">
        <v>97</v>
      </c>
      <c r="D9" s="795" t="s">
        <v>103</v>
      </c>
      <c r="E9" s="794">
        <v>9.15</v>
      </c>
      <c r="F9" s="779">
        <v>1.42</v>
      </c>
      <c r="G9" s="796">
        <v>7.73</v>
      </c>
      <c r="H9" s="781"/>
      <c r="I9" s="779">
        <v>3.2299999999999995</v>
      </c>
      <c r="J9" s="779">
        <v>0.52</v>
      </c>
      <c r="K9" s="787"/>
      <c r="L9" s="800"/>
      <c r="M9" s="779"/>
      <c r="N9" s="796"/>
      <c r="O9" s="804">
        <v>1.6795999999999998</v>
      </c>
      <c r="P9" s="779"/>
      <c r="Q9" s="779">
        <v>0</v>
      </c>
      <c r="R9" s="801"/>
      <c r="S9" s="805"/>
      <c r="T9" s="779"/>
      <c r="U9" s="806"/>
      <c r="V9" s="802"/>
      <c r="W9" s="803"/>
      <c r="X9" s="721"/>
      <c r="Y9" s="695"/>
    </row>
    <row r="10" spans="1:25" ht="15.75" customHeight="1">
      <c r="A10" s="793">
        <v>42109</v>
      </c>
      <c r="B10" s="794" t="s">
        <v>104</v>
      </c>
      <c r="C10" s="793" t="s">
        <v>97</v>
      </c>
      <c r="D10" s="795"/>
      <c r="E10" s="794" t="s">
        <v>101</v>
      </c>
      <c r="F10" s="779"/>
      <c r="G10" s="796"/>
      <c r="H10" s="781"/>
      <c r="I10" s="779">
        <v>4.1500000000000004</v>
      </c>
      <c r="J10" s="779">
        <v>0.39</v>
      </c>
      <c r="K10" s="787"/>
      <c r="L10" s="800"/>
      <c r="M10" s="779"/>
      <c r="N10" s="796"/>
      <c r="O10" s="804"/>
      <c r="P10" s="779"/>
      <c r="Q10" s="779"/>
      <c r="R10" s="801"/>
      <c r="S10" s="805"/>
      <c r="T10" s="779"/>
      <c r="U10" s="806"/>
      <c r="V10" s="802"/>
      <c r="W10" s="803"/>
      <c r="X10" s="721"/>
      <c r="Y10" s="695"/>
    </row>
    <row r="11" spans="1:25" ht="15.75" customHeight="1">
      <c r="A11" s="793">
        <v>42610</v>
      </c>
      <c r="B11" s="794" t="s">
        <v>81</v>
      </c>
      <c r="C11" s="793" t="s">
        <v>97</v>
      </c>
      <c r="D11" s="795" t="s">
        <v>103</v>
      </c>
      <c r="E11" s="794">
        <v>9.15</v>
      </c>
      <c r="F11" s="779">
        <v>1</v>
      </c>
      <c r="G11" s="796">
        <v>8.15</v>
      </c>
      <c r="H11" s="781"/>
      <c r="I11" s="779">
        <v>0.6</v>
      </c>
      <c r="J11" s="779">
        <v>0.52</v>
      </c>
      <c r="K11" s="787">
        <v>7.5500000000000007</v>
      </c>
      <c r="L11" s="800"/>
      <c r="M11" s="779"/>
      <c r="N11" s="796"/>
      <c r="O11" s="804">
        <v>0.312</v>
      </c>
      <c r="P11" s="779"/>
      <c r="Q11" s="787"/>
      <c r="R11" s="801"/>
      <c r="S11" s="805"/>
      <c r="T11" s="779"/>
      <c r="U11" s="806"/>
      <c r="V11" s="802"/>
      <c r="W11" s="803"/>
      <c r="X11" s="721"/>
      <c r="Y11" s="695"/>
    </row>
    <row r="12" spans="1:25" ht="15.75" customHeight="1">
      <c r="A12" s="793">
        <v>42969</v>
      </c>
      <c r="B12" s="794" t="s">
        <v>70</v>
      </c>
      <c r="C12" s="793" t="s">
        <v>97</v>
      </c>
      <c r="D12" s="795" t="s">
        <v>105</v>
      </c>
      <c r="E12" s="794">
        <v>9.15</v>
      </c>
      <c r="F12" s="779">
        <v>2.0499999999999998</v>
      </c>
      <c r="G12" s="779">
        <v>7.1000000000000005</v>
      </c>
      <c r="H12" s="781"/>
      <c r="I12" s="779">
        <v>0.2</v>
      </c>
      <c r="J12" s="779">
        <v>0.25666666666666665</v>
      </c>
      <c r="K12" s="787">
        <v>0.43823326432022075</v>
      </c>
      <c r="L12" s="800">
        <v>6.9</v>
      </c>
      <c r="M12" s="779">
        <v>0.55900621118012417</v>
      </c>
      <c r="N12" s="796"/>
      <c r="O12" s="804"/>
      <c r="P12" s="779">
        <v>-0.58695652173913027</v>
      </c>
      <c r="Q12" s="787"/>
      <c r="R12" s="801"/>
      <c r="S12" s="805"/>
      <c r="T12" s="779"/>
      <c r="U12" s="806"/>
      <c r="V12" s="802"/>
      <c r="W12" s="803"/>
      <c r="X12" s="721"/>
      <c r="Y12" s="695"/>
    </row>
    <row r="13" spans="1:25" ht="15.75" customHeight="1">
      <c r="A13" s="793">
        <v>42969</v>
      </c>
      <c r="B13" s="794" t="s">
        <v>70</v>
      </c>
      <c r="C13" s="793" t="s">
        <v>97</v>
      </c>
      <c r="D13" s="795" t="s">
        <v>106</v>
      </c>
      <c r="E13" s="794">
        <v>9.15</v>
      </c>
      <c r="F13" s="779">
        <v>2.25</v>
      </c>
      <c r="G13" s="779">
        <v>6.9</v>
      </c>
      <c r="H13" s="781"/>
      <c r="I13" s="779"/>
      <c r="J13" s="779"/>
      <c r="K13" s="787"/>
      <c r="L13" s="800"/>
      <c r="M13" s="779"/>
      <c r="N13" s="796"/>
      <c r="O13" s="804"/>
      <c r="P13" s="779"/>
      <c r="Q13" s="787"/>
      <c r="R13" s="801"/>
      <c r="S13" s="805"/>
      <c r="T13" s="779"/>
      <c r="U13" s="806"/>
      <c r="V13" s="802"/>
      <c r="W13" s="803"/>
      <c r="X13" s="721"/>
      <c r="Y13" s="695"/>
    </row>
    <row r="14" spans="1:25" ht="15.75" customHeight="1">
      <c r="A14" s="793">
        <v>43213</v>
      </c>
      <c r="B14" s="794" t="s">
        <v>43</v>
      </c>
      <c r="C14" s="793" t="s">
        <v>97</v>
      </c>
      <c r="D14" s="795"/>
      <c r="E14" s="794" t="s">
        <v>107</v>
      </c>
      <c r="F14" s="779"/>
      <c r="G14" s="796"/>
      <c r="H14" s="781"/>
      <c r="I14" s="779"/>
      <c r="J14" s="779"/>
      <c r="K14" s="787"/>
      <c r="L14" s="800"/>
      <c r="M14" s="779"/>
      <c r="N14" s="796"/>
      <c r="O14" s="804"/>
      <c r="P14" s="779" t="s">
        <v>108</v>
      </c>
      <c r="Q14" s="787"/>
      <c r="R14" s="807">
        <v>0</v>
      </c>
      <c r="S14" s="805"/>
      <c r="T14" s="779"/>
      <c r="U14" s="806"/>
      <c r="V14" s="802"/>
      <c r="W14" s="803"/>
      <c r="X14" s="721"/>
      <c r="Y14" s="695"/>
    </row>
    <row r="15" spans="1:25" ht="15.75" customHeight="1">
      <c r="A15" s="793">
        <v>43345</v>
      </c>
      <c r="B15" s="794" t="s">
        <v>43</v>
      </c>
      <c r="C15" s="793" t="s">
        <v>97</v>
      </c>
      <c r="D15" s="795" t="s">
        <v>99</v>
      </c>
      <c r="E15" s="794">
        <v>9.15</v>
      </c>
      <c r="F15" s="779">
        <v>0.56000000000000005</v>
      </c>
      <c r="G15" s="796">
        <v>8.59</v>
      </c>
      <c r="H15" s="781"/>
      <c r="I15" s="779">
        <v>0.2</v>
      </c>
      <c r="J15" s="779">
        <v>0.2</v>
      </c>
      <c r="K15" s="787">
        <v>0.3079710144927536</v>
      </c>
      <c r="L15" s="800">
        <v>8.39</v>
      </c>
      <c r="M15" s="779"/>
      <c r="N15" s="796"/>
      <c r="O15" s="804"/>
      <c r="P15" s="779"/>
      <c r="Q15" s="787"/>
      <c r="R15" s="807"/>
      <c r="S15" s="796">
        <v>6.1594202898550721E-2</v>
      </c>
      <c r="T15" s="779"/>
      <c r="U15" s="806"/>
      <c r="V15" s="802"/>
      <c r="W15" s="803"/>
      <c r="X15" s="722"/>
      <c r="Y15" s="695"/>
    </row>
    <row r="16" spans="1:25" ht="15.75" customHeight="1">
      <c r="A16" s="793">
        <v>43345</v>
      </c>
      <c r="B16" s="794" t="s">
        <v>43</v>
      </c>
      <c r="C16" s="793" t="s">
        <v>97</v>
      </c>
      <c r="D16" s="795" t="s">
        <v>109</v>
      </c>
      <c r="E16" s="794">
        <v>9.15</v>
      </c>
      <c r="F16" s="779">
        <v>0.76</v>
      </c>
      <c r="G16" s="796">
        <v>8.39</v>
      </c>
      <c r="H16" s="781"/>
      <c r="I16" s="779">
        <v>1.4900000000000002</v>
      </c>
      <c r="J16" s="779">
        <v>1.71</v>
      </c>
      <c r="K16" s="787">
        <v>0.56144196809158453</v>
      </c>
      <c r="L16" s="800"/>
      <c r="M16" s="779"/>
      <c r="N16" s="796"/>
      <c r="O16" s="804"/>
      <c r="P16" s="779"/>
      <c r="Q16" s="787">
        <v>0.96006576543660949</v>
      </c>
      <c r="R16" s="807"/>
      <c r="S16" s="805"/>
      <c r="T16" s="779"/>
      <c r="U16" s="806"/>
      <c r="V16" s="802"/>
      <c r="W16" s="803"/>
      <c r="X16" s="722"/>
      <c r="Y16" s="695"/>
    </row>
    <row r="17" spans="1:25" ht="15.75" customHeight="1">
      <c r="A17" s="723"/>
      <c r="B17" s="724"/>
      <c r="C17" s="725"/>
      <c r="D17" s="711"/>
      <c r="E17" s="726"/>
      <c r="F17" s="726"/>
      <c r="G17" s="727"/>
      <c r="H17" s="728"/>
      <c r="I17" s="726"/>
      <c r="J17" s="726"/>
      <c r="K17" s="716"/>
      <c r="L17" s="729"/>
      <c r="M17" s="730"/>
      <c r="N17" s="731"/>
      <c r="O17" s="732"/>
      <c r="P17" s="733"/>
      <c r="Q17" s="734"/>
      <c r="R17" s="735"/>
      <c r="S17" s="736"/>
      <c r="T17" s="737"/>
      <c r="U17" s="737"/>
      <c r="V17" s="738"/>
      <c r="W17" s="739"/>
      <c r="X17" s="592"/>
      <c r="Y17" s="151"/>
    </row>
    <row r="18" spans="1:25" ht="15" customHeight="1">
      <c r="A18" s="564">
        <v>42610</v>
      </c>
      <c r="B18" s="565" t="s">
        <v>81</v>
      </c>
      <c r="C18" s="566" t="s">
        <v>110</v>
      </c>
      <c r="D18" s="567" t="s">
        <v>103</v>
      </c>
      <c r="E18" s="565">
        <v>10.46</v>
      </c>
      <c r="F18" s="569">
        <v>3.7400000000000011</v>
      </c>
      <c r="G18" s="740">
        <v>6.72</v>
      </c>
      <c r="H18" s="740"/>
      <c r="I18" s="569"/>
      <c r="J18" s="569"/>
      <c r="K18" s="577"/>
      <c r="L18" s="741">
        <v>6.72</v>
      </c>
      <c r="M18" s="569">
        <v>6.8350000000000009</v>
      </c>
      <c r="N18" s="569"/>
      <c r="O18" s="1019">
        <v>0</v>
      </c>
      <c r="P18" s="573">
        <v>0</v>
      </c>
      <c r="Q18" s="1020"/>
      <c r="R18" s="573"/>
      <c r="S18" s="574"/>
      <c r="T18" s="575"/>
      <c r="U18" s="569"/>
      <c r="V18" s="576"/>
      <c r="W18" s="742"/>
      <c r="X18" s="532"/>
    </row>
    <row r="19" spans="1:25" ht="15" customHeight="1">
      <c r="A19" s="744">
        <v>42845</v>
      </c>
      <c r="B19" s="565" t="s">
        <v>70</v>
      </c>
      <c r="C19" s="566" t="s">
        <v>110</v>
      </c>
      <c r="D19" s="567" t="s">
        <v>84</v>
      </c>
      <c r="E19" s="573">
        <v>9.15</v>
      </c>
      <c r="F19" s="573">
        <v>0.28000000000000003</v>
      </c>
      <c r="G19" s="569">
        <v>8.870000000000001</v>
      </c>
      <c r="H19" s="570"/>
      <c r="I19" s="569">
        <v>1.92</v>
      </c>
      <c r="J19" s="569">
        <v>2.17</v>
      </c>
      <c r="K19" s="573">
        <v>0.37</v>
      </c>
      <c r="L19" s="741">
        <v>6.9500000000000011</v>
      </c>
      <c r="M19" s="569"/>
      <c r="N19" s="569"/>
      <c r="O19" s="1019">
        <v>-0.80289999999999995</v>
      </c>
      <c r="P19" s="573">
        <v>0.80289999999999995</v>
      </c>
      <c r="Q19" s="1020"/>
      <c r="R19" s="573"/>
      <c r="S19" s="574"/>
      <c r="T19" s="575"/>
      <c r="U19" s="569"/>
      <c r="V19" s="576"/>
      <c r="W19" s="577"/>
      <c r="X19" s="532"/>
    </row>
    <row r="20" spans="1:25" ht="15" customHeight="1">
      <c r="A20" s="745">
        <v>42969</v>
      </c>
      <c r="B20" s="579" t="s">
        <v>70</v>
      </c>
      <c r="C20" s="580" t="s">
        <v>110</v>
      </c>
      <c r="D20" s="581" t="s">
        <v>105</v>
      </c>
      <c r="E20" s="583">
        <v>6.1</v>
      </c>
      <c r="F20" s="583">
        <v>0.05</v>
      </c>
      <c r="G20" s="569">
        <v>6.05</v>
      </c>
      <c r="H20" s="570"/>
      <c r="I20" s="590">
        <v>0.26</v>
      </c>
      <c r="J20" s="590">
        <v>0.25666666666666665</v>
      </c>
      <c r="K20" s="583">
        <v>0.43823326432022075</v>
      </c>
      <c r="L20" s="746"/>
      <c r="M20" s="583"/>
      <c r="N20" s="579"/>
      <c r="O20" s="747"/>
      <c r="P20" s="574"/>
      <c r="Q20" s="748"/>
      <c r="R20" s="583"/>
      <c r="S20" s="583"/>
      <c r="T20" s="586"/>
      <c r="U20" s="587"/>
      <c r="V20" s="576"/>
      <c r="W20" s="588"/>
      <c r="X20" s="532"/>
    </row>
    <row r="21" spans="1:25" ht="15.75" customHeight="1">
      <c r="A21" s="744">
        <v>42969</v>
      </c>
      <c r="B21" s="565" t="s">
        <v>70</v>
      </c>
      <c r="C21" s="566" t="s">
        <v>110</v>
      </c>
      <c r="D21" s="567" t="s">
        <v>106</v>
      </c>
      <c r="E21" s="573">
        <v>6.1</v>
      </c>
      <c r="F21" s="573">
        <v>0.31</v>
      </c>
      <c r="G21" s="569">
        <v>5.79</v>
      </c>
      <c r="H21" s="570"/>
      <c r="I21" s="590"/>
      <c r="J21" s="590"/>
      <c r="K21" s="583"/>
      <c r="L21" s="746"/>
      <c r="M21" s="583"/>
      <c r="N21" s="590">
        <v>0.55900621118012417</v>
      </c>
      <c r="O21" s="747">
        <v>-0.76092707614446797</v>
      </c>
      <c r="P21" s="573"/>
      <c r="Q21" s="748">
        <v>-0.64844720496894459</v>
      </c>
      <c r="R21" s="574"/>
      <c r="S21" s="573">
        <v>0.11247987117552333</v>
      </c>
      <c r="T21" s="586"/>
      <c r="U21" s="587"/>
      <c r="V21" s="576"/>
      <c r="W21" s="588"/>
      <c r="X21" s="532"/>
    </row>
    <row r="22" spans="1:25" ht="15.75" customHeight="1">
      <c r="A22" s="744">
        <v>43212</v>
      </c>
      <c r="B22" s="565" t="s">
        <v>43</v>
      </c>
      <c r="C22" s="566" t="s">
        <v>110</v>
      </c>
      <c r="D22" s="567"/>
      <c r="E22" s="573" t="s">
        <v>107</v>
      </c>
      <c r="F22" s="573"/>
      <c r="G22" s="569"/>
      <c r="H22" s="570"/>
      <c r="I22" s="590"/>
      <c r="J22" s="590"/>
      <c r="K22" s="583"/>
      <c r="L22" s="746"/>
      <c r="M22" s="583"/>
      <c r="N22" s="579"/>
      <c r="O22" s="747"/>
      <c r="P22" s="573" t="s">
        <v>108</v>
      </c>
      <c r="Q22" s="748"/>
      <c r="R22" s="583">
        <v>0</v>
      </c>
      <c r="S22" s="583"/>
      <c r="T22" s="586"/>
      <c r="U22" s="587"/>
      <c r="V22" s="576"/>
      <c r="W22" s="588"/>
      <c r="X22" s="532"/>
    </row>
    <row r="23" spans="1:25" ht="15.75" customHeight="1">
      <c r="A23" s="744">
        <v>43345</v>
      </c>
      <c r="B23" s="565" t="s">
        <v>43</v>
      </c>
      <c r="C23" s="566" t="s">
        <v>110</v>
      </c>
      <c r="D23" s="567" t="s">
        <v>72</v>
      </c>
      <c r="E23" s="573">
        <v>9.15</v>
      </c>
      <c r="F23" s="573">
        <v>1.41</v>
      </c>
      <c r="G23" s="569">
        <v>7.74</v>
      </c>
      <c r="H23" s="570"/>
      <c r="I23" s="590">
        <v>0.2</v>
      </c>
      <c r="J23" s="590">
        <v>0.2</v>
      </c>
      <c r="K23" s="583">
        <v>0.3079710144927536</v>
      </c>
      <c r="L23" s="746"/>
      <c r="M23" s="583"/>
      <c r="N23" s="579"/>
      <c r="O23" s="747"/>
      <c r="P23" s="573"/>
      <c r="Q23" s="748"/>
      <c r="R23" s="583"/>
      <c r="S23" s="583">
        <v>6.1594202898550721E-2</v>
      </c>
      <c r="T23" s="586"/>
      <c r="U23" s="587"/>
      <c r="V23" s="576"/>
      <c r="W23" s="588"/>
      <c r="X23" s="532"/>
    </row>
    <row r="24" spans="1:25" ht="15.75" customHeight="1">
      <c r="A24" s="744">
        <v>43345</v>
      </c>
      <c r="B24" s="565" t="s">
        <v>43</v>
      </c>
      <c r="C24" s="566" t="s">
        <v>110</v>
      </c>
      <c r="D24" s="567" t="s">
        <v>87</v>
      </c>
      <c r="E24" s="573">
        <v>9.15</v>
      </c>
      <c r="F24" s="573">
        <v>1.6099999999999999</v>
      </c>
      <c r="G24" s="569">
        <v>7.5400000000000009</v>
      </c>
      <c r="H24" s="570"/>
      <c r="I24" s="590">
        <v>1.7500000000000009</v>
      </c>
      <c r="J24" s="590">
        <v>1.71</v>
      </c>
      <c r="K24" s="583">
        <v>0.56144196809158453</v>
      </c>
      <c r="L24" s="746"/>
      <c r="M24" s="583"/>
      <c r="N24" s="579"/>
      <c r="O24" s="747"/>
      <c r="P24" s="573"/>
      <c r="Q24" s="748">
        <v>0.96006576543660949</v>
      </c>
      <c r="R24" s="583"/>
      <c r="S24" s="583"/>
      <c r="T24" s="586"/>
      <c r="U24" s="587"/>
      <c r="V24" s="576"/>
      <c r="W24" s="588"/>
      <c r="X24" s="532"/>
    </row>
    <row r="25" spans="1:25" ht="15.75" customHeight="1">
      <c r="A25" s="744">
        <v>43581</v>
      </c>
      <c r="B25" s="565" t="s">
        <v>66</v>
      </c>
      <c r="C25" s="566" t="s">
        <v>110</v>
      </c>
      <c r="D25" s="567" t="s">
        <v>84</v>
      </c>
      <c r="E25" s="573">
        <v>12.2</v>
      </c>
      <c r="F25" s="573">
        <v>0.97</v>
      </c>
      <c r="G25" s="569">
        <v>11.229999999999999</v>
      </c>
      <c r="H25" s="570"/>
      <c r="I25" s="590">
        <v>3.49</v>
      </c>
      <c r="J25" s="590">
        <v>3.5211111111111109</v>
      </c>
      <c r="K25" s="583">
        <v>0.41000272359955442</v>
      </c>
      <c r="L25" s="746">
        <v>7.7399999999999984</v>
      </c>
      <c r="M25" s="583"/>
      <c r="N25" s="579"/>
      <c r="O25" s="747"/>
      <c r="P25" s="573">
        <v>1.430909505362445</v>
      </c>
      <c r="Q25" s="748"/>
      <c r="R25" s="583">
        <v>0.17999999999999777</v>
      </c>
      <c r="S25" s="583"/>
      <c r="T25" s="586"/>
      <c r="U25" s="587"/>
      <c r="V25" s="576"/>
      <c r="W25" s="588"/>
      <c r="X25" s="532"/>
    </row>
    <row r="26" spans="1:25" ht="15.75" customHeight="1">
      <c r="A26" s="744">
        <v>43705</v>
      </c>
      <c r="B26" s="565"/>
      <c r="C26" s="566"/>
      <c r="D26" s="567"/>
      <c r="E26" s="573" t="s">
        <v>111</v>
      </c>
      <c r="F26" s="573"/>
      <c r="G26" s="569"/>
      <c r="H26" s="570"/>
      <c r="I26" s="590"/>
      <c r="J26" s="590"/>
      <c r="K26" s="583"/>
      <c r="L26" s="746"/>
      <c r="M26" s="583"/>
      <c r="N26" s="579"/>
      <c r="O26" s="747"/>
      <c r="P26" s="573"/>
      <c r="Q26" s="748"/>
      <c r="R26" s="583"/>
      <c r="S26" s="583"/>
      <c r="T26" s="586"/>
      <c r="U26" s="587"/>
      <c r="V26" s="576"/>
      <c r="W26" s="588"/>
      <c r="X26" s="532"/>
    </row>
    <row r="27" spans="1:25" s="151" customFormat="1" ht="15" customHeight="1">
      <c r="A27" s="591"/>
      <c r="B27" s="592"/>
      <c r="C27" s="593"/>
      <c r="D27" s="594"/>
      <c r="E27" s="592"/>
      <c r="F27" s="592"/>
      <c r="G27" s="592"/>
      <c r="H27" s="596"/>
      <c r="I27" s="597"/>
      <c r="J27" s="598"/>
      <c r="K27" s="598"/>
      <c r="L27" s="749"/>
      <c r="M27" s="598"/>
      <c r="N27" s="598"/>
      <c r="O27" s="750"/>
      <c r="P27" s="597"/>
      <c r="Q27" s="751"/>
      <c r="R27" s="597"/>
      <c r="S27" s="597"/>
      <c r="T27" s="601"/>
      <c r="U27" s="602"/>
      <c r="V27" s="603"/>
      <c r="W27" s="604"/>
      <c r="X27" s="592"/>
    </row>
    <row r="28" spans="1:25" ht="15" customHeight="1">
      <c r="A28" s="605">
        <v>43581</v>
      </c>
      <c r="B28" s="606" t="s">
        <v>112</v>
      </c>
      <c r="C28" s="607" t="s">
        <v>113</v>
      </c>
      <c r="D28" s="608" t="s">
        <v>42</v>
      </c>
      <c r="E28" s="606">
        <v>9.15</v>
      </c>
      <c r="F28" s="610">
        <v>1.01</v>
      </c>
      <c r="G28" s="610">
        <v>8.14</v>
      </c>
      <c r="H28" s="611"/>
      <c r="I28" s="610">
        <v>3.57</v>
      </c>
      <c r="J28" s="610">
        <v>3.5211111111111109</v>
      </c>
      <c r="K28" s="610">
        <v>0.41000272359955442</v>
      </c>
      <c r="L28" s="752">
        <v>4.57</v>
      </c>
      <c r="M28" s="610"/>
      <c r="N28" s="610"/>
      <c r="O28" s="1021"/>
      <c r="P28" s="614">
        <v>1.4637097232504093</v>
      </c>
      <c r="Q28" s="1022"/>
      <c r="R28" s="614"/>
      <c r="S28" s="615"/>
      <c r="T28" s="616"/>
      <c r="U28" s="610"/>
      <c r="V28" s="617"/>
      <c r="W28" s="618"/>
      <c r="X28" s="532"/>
    </row>
    <row r="29" spans="1:25" ht="15" customHeight="1">
      <c r="A29" s="605">
        <v>43705</v>
      </c>
      <c r="B29" s="606"/>
      <c r="C29" s="607"/>
      <c r="D29" s="608"/>
      <c r="E29" s="606" t="s">
        <v>114</v>
      </c>
      <c r="F29" s="610"/>
      <c r="G29" s="610">
        <v>0</v>
      </c>
      <c r="H29" s="611">
        <v>0</v>
      </c>
      <c r="I29" s="610"/>
      <c r="J29" s="610"/>
      <c r="K29" s="610"/>
      <c r="L29" s="752"/>
      <c r="M29" s="610"/>
      <c r="N29" s="610"/>
      <c r="O29" s="1021"/>
      <c r="P29" s="614"/>
      <c r="Q29" s="1022"/>
      <c r="R29" s="614"/>
      <c r="S29" s="615"/>
      <c r="T29" s="616"/>
      <c r="U29" s="610"/>
      <c r="V29" s="617"/>
      <c r="W29" s="618"/>
      <c r="X29" s="532"/>
    </row>
    <row r="30" spans="1:25" ht="15" customHeight="1">
      <c r="A30" s="605"/>
      <c r="B30" s="606"/>
      <c r="C30" s="607"/>
      <c r="D30" s="608"/>
      <c r="E30" s="606"/>
      <c r="F30" s="610"/>
      <c r="G30" s="610">
        <v>0</v>
      </c>
      <c r="H30" s="611">
        <v>0</v>
      </c>
      <c r="I30" s="610"/>
      <c r="J30" s="610"/>
      <c r="K30" s="610"/>
      <c r="L30" s="752"/>
      <c r="M30" s="610"/>
      <c r="N30" s="610"/>
      <c r="O30" s="1021"/>
      <c r="P30" s="614"/>
      <c r="Q30" s="1022"/>
      <c r="R30" s="614"/>
      <c r="S30" s="615"/>
      <c r="T30" s="616"/>
      <c r="U30" s="610"/>
      <c r="V30" s="617"/>
      <c r="W30" s="618"/>
      <c r="X30" s="532"/>
    </row>
    <row r="31" spans="1:25" ht="15" customHeight="1">
      <c r="A31" s="619">
        <v>43953</v>
      </c>
      <c r="B31" s="620" t="s">
        <v>115</v>
      </c>
      <c r="C31" s="621" t="s">
        <v>113</v>
      </c>
      <c r="D31" s="622" t="s">
        <v>42</v>
      </c>
      <c r="E31" s="623" t="s">
        <v>116</v>
      </c>
      <c r="F31" s="623"/>
      <c r="G31" s="623">
        <v>0</v>
      </c>
      <c r="H31" s="611">
        <v>0</v>
      </c>
      <c r="I31" s="610"/>
      <c r="J31" s="610"/>
      <c r="K31" s="610"/>
      <c r="L31" s="752"/>
      <c r="M31" s="610"/>
      <c r="N31" s="610"/>
      <c r="O31" s="1021"/>
      <c r="P31" s="614"/>
      <c r="Q31" s="1022"/>
      <c r="R31" s="614"/>
      <c r="S31" s="615"/>
      <c r="T31" s="616"/>
      <c r="U31" s="610"/>
      <c r="V31" s="617"/>
      <c r="W31" s="618"/>
      <c r="X31" s="532"/>
    </row>
    <row r="32" spans="1:25" ht="15" customHeight="1">
      <c r="A32" s="619">
        <v>44064</v>
      </c>
      <c r="B32" s="620" t="s">
        <v>93</v>
      </c>
      <c r="C32" s="621" t="s">
        <v>113</v>
      </c>
      <c r="D32" s="622" t="s">
        <v>42</v>
      </c>
      <c r="E32" s="623">
        <v>9.15</v>
      </c>
      <c r="F32" s="623">
        <v>2.63</v>
      </c>
      <c r="G32" s="623">
        <v>6.52</v>
      </c>
      <c r="H32" s="611"/>
      <c r="I32" s="610">
        <v>2.1800000000000002</v>
      </c>
      <c r="J32" s="610">
        <v>2.13</v>
      </c>
      <c r="K32" s="610">
        <v>0.5701345755693582</v>
      </c>
      <c r="L32" s="752">
        <v>4.34</v>
      </c>
      <c r="M32" s="610"/>
      <c r="N32" s="610"/>
      <c r="O32" s="1021"/>
      <c r="P32" s="614"/>
      <c r="Q32" s="1022">
        <v>1.242893374741201</v>
      </c>
      <c r="R32" s="614">
        <v>-0.12913165266106469</v>
      </c>
      <c r="S32" s="615"/>
      <c r="T32" s="616"/>
      <c r="U32" s="610"/>
      <c r="V32" s="617"/>
      <c r="W32" s="903" t="s">
        <v>117</v>
      </c>
      <c r="X32" s="532"/>
    </row>
    <row r="33" spans="1:24" ht="15" customHeight="1">
      <c r="A33" s="619">
        <v>44430</v>
      </c>
      <c r="B33" s="620" t="s">
        <v>243</v>
      </c>
      <c r="C33" s="621" t="s">
        <v>113</v>
      </c>
      <c r="D33" s="622" t="s">
        <v>99</v>
      </c>
      <c r="E33" s="623">
        <v>9.15</v>
      </c>
      <c r="F33" s="623">
        <v>1.9</v>
      </c>
      <c r="G33" s="623">
        <f>E33-F33</f>
        <v>7.25</v>
      </c>
      <c r="H33" s="611"/>
      <c r="I33" s="610">
        <v>0.43</v>
      </c>
      <c r="J33" s="610">
        <f>AVERAGE('2021.08.22_SiteT_Pit'!M12)/100</f>
        <v>0.42</v>
      </c>
      <c r="K33" s="610">
        <f>'2021.08.22_SiteT_Pit'!J16</f>
        <v>0.45936853002070388</v>
      </c>
      <c r="L33" s="752"/>
      <c r="M33" s="610"/>
      <c r="N33" s="610"/>
      <c r="O33" s="1021"/>
      <c r="P33" s="614"/>
      <c r="Q33" s="1022"/>
      <c r="R33" s="614"/>
      <c r="S33" s="615">
        <f>J33*K33</f>
        <v>0.19293478260869562</v>
      </c>
      <c r="T33" s="616"/>
      <c r="U33" s="610"/>
      <c r="V33" s="617"/>
      <c r="W33" s="903"/>
      <c r="X33" s="532"/>
    </row>
    <row r="34" spans="1:24" ht="15" customHeight="1">
      <c r="A34" s="619">
        <v>44430</v>
      </c>
      <c r="B34" s="620" t="s">
        <v>243</v>
      </c>
      <c r="C34" s="621" t="s">
        <v>113</v>
      </c>
      <c r="D34" s="622" t="s">
        <v>236</v>
      </c>
      <c r="E34" s="623">
        <v>9.15</v>
      </c>
      <c r="F34" s="623">
        <f>E34-G34</f>
        <v>2.33</v>
      </c>
      <c r="G34" s="623">
        <v>6.82</v>
      </c>
      <c r="H34" s="611"/>
      <c r="I34" s="610">
        <v>0.93</v>
      </c>
      <c r="J34" s="610">
        <f>AVERAGE('2021.08.22_SiteT_Pit'!M13)/100</f>
        <v>0.99</v>
      </c>
      <c r="K34" s="610">
        <f>'2021.08.22_SiteT_Pit'!J25</f>
        <v>0.55137294267729042</v>
      </c>
      <c r="L34" s="752"/>
      <c r="M34" s="610"/>
      <c r="N34" s="610"/>
      <c r="O34" s="1021"/>
      <c r="P34" s="614"/>
      <c r="Q34" s="1022">
        <f>J34*K34</f>
        <v>0.54585921325051756</v>
      </c>
      <c r="R34" s="614"/>
      <c r="S34" s="615"/>
      <c r="T34" s="616"/>
      <c r="U34" s="610"/>
      <c r="V34" s="617"/>
      <c r="W34" s="903"/>
      <c r="X34" s="532"/>
    </row>
    <row r="35" spans="1:24" s="151" customFormat="1" ht="15" customHeight="1">
      <c r="A35" s="624"/>
      <c r="B35" s="625"/>
      <c r="C35" s="626"/>
      <c r="D35" s="627"/>
      <c r="E35" s="625"/>
      <c r="F35" s="628"/>
      <c r="G35" s="628"/>
      <c r="H35" s="629"/>
      <c r="I35" s="628"/>
      <c r="J35" s="628"/>
      <c r="K35" s="628"/>
      <c r="L35" s="753"/>
      <c r="M35" s="628"/>
      <c r="N35" s="628"/>
      <c r="O35" s="1023"/>
      <c r="P35" s="632"/>
      <c r="Q35" s="1024"/>
      <c r="R35" s="632"/>
      <c r="S35" s="633"/>
      <c r="T35" s="631"/>
      <c r="U35" s="628"/>
      <c r="V35" s="603"/>
      <c r="W35" s="634"/>
      <c r="X35" s="592"/>
    </row>
    <row r="36" spans="1:24" ht="15" customHeight="1">
      <c r="A36" s="754">
        <v>43953</v>
      </c>
      <c r="B36" s="755" t="s">
        <v>46</v>
      </c>
      <c r="C36" s="756" t="s">
        <v>118</v>
      </c>
      <c r="D36" s="757" t="s">
        <v>42</v>
      </c>
      <c r="E36" s="758">
        <v>9.15</v>
      </c>
      <c r="F36" s="758">
        <v>0.28000000000000003</v>
      </c>
      <c r="G36" s="759">
        <v>8.870000000000001</v>
      </c>
      <c r="H36" s="760"/>
      <c r="I36" s="761"/>
      <c r="J36" s="762">
        <v>4.9400000000000004</v>
      </c>
      <c r="K36" s="763">
        <v>0.42302672167455863</v>
      </c>
      <c r="L36" s="764">
        <v>3.9300000000000006</v>
      </c>
      <c r="M36" s="762"/>
      <c r="N36" s="765"/>
      <c r="O36" s="763"/>
      <c r="P36" s="762">
        <v>2.0897520050723197</v>
      </c>
      <c r="Q36" s="763"/>
      <c r="R36" s="762"/>
      <c r="S36" s="1015"/>
      <c r="T36" s="767"/>
      <c r="U36" s="767"/>
      <c r="V36" s="768"/>
      <c r="W36" s="769"/>
      <c r="X36" s="532"/>
    </row>
    <row r="37" spans="1:24" ht="15" customHeight="1">
      <c r="A37" s="754">
        <v>44064</v>
      </c>
      <c r="B37" s="755" t="s">
        <v>93</v>
      </c>
      <c r="C37" s="756" t="s">
        <v>118</v>
      </c>
      <c r="D37" s="757" t="s">
        <v>42</v>
      </c>
      <c r="E37" s="758">
        <v>10.65</v>
      </c>
      <c r="F37" s="758">
        <v>4.66</v>
      </c>
      <c r="G37" s="759">
        <v>5.99</v>
      </c>
      <c r="H37" s="760">
        <v>1.5</v>
      </c>
      <c r="I37" s="761"/>
      <c r="J37" s="762">
        <v>2.13</v>
      </c>
      <c r="K37" s="762">
        <v>0.5701345755693582</v>
      </c>
      <c r="L37" s="764"/>
      <c r="M37" s="762"/>
      <c r="N37" s="765"/>
      <c r="O37" s="763">
        <v>-0.8753653591095869</v>
      </c>
      <c r="P37" s="762"/>
      <c r="Q37" s="763">
        <v>1.2143866459627328</v>
      </c>
      <c r="R37" s="762"/>
      <c r="S37" s="1015">
        <v>0</v>
      </c>
      <c r="T37" s="767"/>
      <c r="U37" s="767"/>
      <c r="V37" s="768"/>
      <c r="W37" s="769"/>
      <c r="X37" s="532"/>
    </row>
    <row r="38" spans="1:24" ht="15" customHeight="1">
      <c r="A38" s="754">
        <v>44313</v>
      </c>
      <c r="B38" s="755"/>
      <c r="C38" s="756"/>
      <c r="D38" s="757"/>
      <c r="E38" s="758" t="s">
        <v>114</v>
      </c>
      <c r="F38" s="758"/>
      <c r="G38" s="759"/>
      <c r="H38" s="760"/>
      <c r="I38" s="761"/>
      <c r="J38" s="762"/>
      <c r="K38" s="763"/>
      <c r="L38" s="764"/>
      <c r="M38" s="762"/>
      <c r="N38" s="765"/>
      <c r="O38" s="763"/>
      <c r="P38" s="762"/>
      <c r="Q38" s="763"/>
      <c r="R38" s="762"/>
      <c r="S38" s="1015"/>
      <c r="T38" s="767"/>
      <c r="U38" s="767"/>
      <c r="V38" s="768"/>
      <c r="W38" s="769"/>
      <c r="X38" s="532"/>
    </row>
    <row r="39" spans="1:24" ht="15" customHeight="1">
      <c r="A39" s="754">
        <v>44430</v>
      </c>
      <c r="B39" s="755" t="s">
        <v>243</v>
      </c>
      <c r="C39" s="756" t="s">
        <v>118</v>
      </c>
      <c r="D39" s="757" t="s">
        <v>99</v>
      </c>
      <c r="E39" s="758">
        <v>9.15</v>
      </c>
      <c r="F39" s="758">
        <v>1.41</v>
      </c>
      <c r="G39" s="759">
        <f>E39-F39</f>
        <v>7.74</v>
      </c>
      <c r="H39" s="760"/>
      <c r="I39" s="761">
        <v>4.3</v>
      </c>
      <c r="J39" s="762">
        <f>AVERAGE('2021.08.22_SiteT_Pit'!M12)/100</f>
        <v>0.42</v>
      </c>
      <c r="K39" s="763">
        <f>'2021.08.22_SiteT_Pit'!J16</f>
        <v>0.45936853002070388</v>
      </c>
      <c r="L39" s="764"/>
      <c r="M39" s="762"/>
      <c r="N39" s="765"/>
      <c r="O39" s="763"/>
      <c r="P39" s="762"/>
      <c r="Q39" s="763"/>
      <c r="R39" s="762"/>
      <c r="S39" s="1015">
        <f>J39*K39</f>
        <v>0.19293478260869562</v>
      </c>
      <c r="T39" s="767"/>
      <c r="U39" s="767"/>
      <c r="V39" s="768"/>
      <c r="W39" s="769"/>
      <c r="X39" s="532"/>
    </row>
    <row r="40" spans="1:24" ht="15" customHeight="1">
      <c r="A40" s="754">
        <v>44430</v>
      </c>
      <c r="B40" s="755" t="s">
        <v>243</v>
      </c>
      <c r="C40" s="756" t="s">
        <v>118</v>
      </c>
      <c r="D40" s="757" t="s">
        <v>236</v>
      </c>
      <c r="E40" s="758">
        <v>9.15</v>
      </c>
      <c r="F40" s="758">
        <f>E40-G40</f>
        <v>1.83</v>
      </c>
      <c r="G40" s="759">
        <v>7.32</v>
      </c>
      <c r="H40" s="760"/>
      <c r="I40" s="761"/>
      <c r="J40" s="762">
        <f>AVERAGE('2021.08.22_SiteT_Pit'!M13)/100</f>
        <v>0.99</v>
      </c>
      <c r="K40" s="763">
        <f>'2021.08.22_SiteT_Pit'!J25</f>
        <v>0.55137294267729042</v>
      </c>
      <c r="L40" s="764"/>
      <c r="M40" s="762"/>
      <c r="N40" s="765"/>
      <c r="O40" s="763"/>
      <c r="P40" s="762"/>
      <c r="Q40" s="763">
        <f>J40*K40</f>
        <v>0.54585921325051756</v>
      </c>
      <c r="R40" s="762"/>
      <c r="S40" s="1015"/>
      <c r="T40" s="767"/>
      <c r="U40" s="767"/>
      <c r="V40" s="768"/>
      <c r="W40" s="769"/>
      <c r="X40" s="532"/>
    </row>
    <row r="41" spans="1:24" ht="15" customHeight="1">
      <c r="A41" s="532"/>
      <c r="B41" s="532"/>
      <c r="C41" s="673"/>
      <c r="D41" s="770"/>
      <c r="E41" s="532"/>
      <c r="F41" s="532"/>
      <c r="G41" s="674"/>
      <c r="H41" s="675"/>
      <c r="I41" s="532"/>
      <c r="J41" s="532"/>
      <c r="K41" s="673"/>
      <c r="L41" s="770"/>
      <c r="M41" s="532"/>
      <c r="N41" s="674"/>
      <c r="O41" s="1025"/>
      <c r="P41" s="1016"/>
      <c r="Q41" s="1025"/>
      <c r="R41" s="1016"/>
      <c r="S41" s="1017"/>
      <c r="T41" s="532"/>
      <c r="U41" s="532"/>
      <c r="V41" s="674"/>
      <c r="W41" s="673"/>
      <c r="X41" s="532"/>
    </row>
    <row r="42" spans="1:24" ht="15" customHeight="1">
      <c r="A42" s="532"/>
      <c r="B42" s="532"/>
      <c r="C42" s="673"/>
      <c r="D42" s="770"/>
      <c r="E42" s="532"/>
      <c r="F42" s="532"/>
      <c r="G42" s="674"/>
      <c r="H42" s="675"/>
      <c r="I42" s="532"/>
      <c r="J42" s="532"/>
      <c r="K42" s="673"/>
      <c r="L42" s="770"/>
      <c r="M42" s="532"/>
      <c r="N42" s="674"/>
      <c r="O42" s="1025"/>
      <c r="P42" s="1016"/>
      <c r="Q42" s="1025"/>
      <c r="R42" s="1016"/>
      <c r="S42" s="1017"/>
      <c r="T42" s="532"/>
      <c r="U42" s="532"/>
      <c r="V42" s="674"/>
      <c r="W42" s="673"/>
      <c r="X42" s="532"/>
    </row>
    <row r="43" spans="1:24" ht="15" customHeight="1">
      <c r="A43" s="532"/>
      <c r="B43" s="532"/>
      <c r="C43" s="673"/>
      <c r="D43" s="770"/>
      <c r="E43" s="532"/>
      <c r="F43" s="532"/>
      <c r="G43" s="674"/>
      <c r="H43" s="675"/>
      <c r="I43" s="532"/>
      <c r="J43" s="532"/>
      <c r="K43" s="673"/>
      <c r="L43" s="770"/>
      <c r="M43" s="532"/>
      <c r="N43" s="674"/>
      <c r="O43" s="673"/>
      <c r="P43" s="532"/>
      <c r="Q43" s="673"/>
      <c r="R43" s="532"/>
      <c r="S43" s="674"/>
      <c r="T43" s="532"/>
      <c r="U43" s="532"/>
      <c r="V43" s="674"/>
      <c r="W43" s="532"/>
      <c r="X43" s="532"/>
    </row>
    <row r="44" spans="1:24" ht="15" customHeight="1">
      <c r="A44" s="532"/>
      <c r="B44" s="532"/>
      <c r="C44" s="532"/>
      <c r="D44" s="532"/>
      <c r="E44" s="532"/>
      <c r="F44" s="532"/>
      <c r="G44" s="532"/>
      <c r="H44" s="532"/>
      <c r="I44" s="532"/>
      <c r="J44" s="532"/>
      <c r="K44" s="532"/>
      <c r="L44" s="532"/>
      <c r="M44" s="532"/>
      <c r="N44" s="532"/>
      <c r="O44" s="532"/>
      <c r="P44" s="532"/>
      <c r="Q44" s="532"/>
      <c r="R44" s="532"/>
      <c r="S44" s="532"/>
      <c r="T44" s="532"/>
      <c r="U44" s="532"/>
      <c r="V44" s="532"/>
      <c r="W44" s="532"/>
      <c r="X44" s="532"/>
    </row>
    <row r="45" spans="1:24" ht="15" customHeight="1">
      <c r="A45" s="532"/>
      <c r="B45" s="532"/>
      <c r="C45" s="532"/>
      <c r="D45" s="532"/>
      <c r="E45" s="532"/>
      <c r="F45" s="532"/>
      <c r="G45" s="532"/>
      <c r="H45" s="532"/>
      <c r="I45" s="532"/>
      <c r="J45" s="532"/>
      <c r="K45" s="532"/>
      <c r="L45" s="532"/>
      <c r="M45" s="532"/>
      <c r="N45" s="532"/>
      <c r="O45" s="532"/>
      <c r="P45" s="532"/>
      <c r="Q45" s="532"/>
      <c r="R45" s="532"/>
      <c r="S45" s="532"/>
      <c r="T45" s="532"/>
      <c r="U45" s="532"/>
      <c r="V45" s="532"/>
      <c r="W45" s="532"/>
      <c r="X45" s="532"/>
    </row>
    <row r="46" spans="1:24" ht="15.75" customHeight="1" thickBot="1">
      <c r="A46" s="677"/>
      <c r="B46" s="677"/>
      <c r="C46" s="677"/>
      <c r="D46" s="677"/>
      <c r="E46" s="678"/>
      <c r="F46" s="678"/>
      <c r="G46" s="677"/>
      <c r="H46" s="677"/>
      <c r="I46" s="677"/>
      <c r="J46" s="677"/>
      <c r="K46" s="677"/>
      <c r="L46" s="677"/>
      <c r="M46" s="677"/>
      <c r="N46" s="677"/>
      <c r="O46" s="677"/>
      <c r="P46" s="677"/>
      <c r="Q46" s="677"/>
      <c r="R46" s="679"/>
      <c r="S46" s="679"/>
      <c r="T46" s="679"/>
      <c r="U46" s="679"/>
      <c r="V46" s="532"/>
      <c r="W46" s="532"/>
      <c r="X46" s="532"/>
    </row>
    <row r="47" spans="1:24" ht="15.75" customHeight="1">
      <c r="A47" s="1055" t="s">
        <v>50</v>
      </c>
      <c r="B47" s="1056"/>
      <c r="C47" s="1059" t="s">
        <v>51</v>
      </c>
      <c r="D47" s="1060"/>
      <c r="E47" s="680" t="s">
        <v>52</v>
      </c>
      <c r="F47" s="681"/>
      <c r="G47" s="680" t="s">
        <v>53</v>
      </c>
      <c r="H47" s="681"/>
      <c r="I47" s="682" t="s">
        <v>54</v>
      </c>
      <c r="J47" s="532"/>
      <c r="K47" s="532"/>
      <c r="L47" s="532"/>
      <c r="M47" s="532"/>
      <c r="N47" s="532"/>
      <c r="O47" s="532"/>
      <c r="P47" s="532"/>
      <c r="Q47" s="592"/>
      <c r="R47" s="602"/>
      <c r="S47" s="602"/>
      <c r="T47" s="602"/>
      <c r="U47" s="679"/>
      <c r="V47" s="532"/>
      <c r="W47" s="532"/>
      <c r="X47" s="532"/>
    </row>
    <row r="48" spans="1:24" ht="15.75" customHeight="1">
      <c r="A48" s="1057"/>
      <c r="B48" s="1058"/>
      <c r="C48" s="683" t="s">
        <v>55</v>
      </c>
      <c r="D48" s="683" t="s">
        <v>56</v>
      </c>
      <c r="E48" s="684">
        <v>44064</v>
      </c>
      <c r="F48" s="685" t="s">
        <v>57</v>
      </c>
      <c r="G48" s="686">
        <v>44313</v>
      </c>
      <c r="H48" s="685" t="s">
        <v>57</v>
      </c>
      <c r="I48" s="687">
        <f>A40</f>
        <v>44430</v>
      </c>
      <c r="J48" s="532"/>
      <c r="K48" s="532"/>
      <c r="L48" s="532"/>
      <c r="M48" s="532"/>
      <c r="N48" s="532"/>
      <c r="O48" s="532"/>
      <c r="P48" s="532"/>
      <c r="Q48" s="592"/>
      <c r="R48" s="602"/>
      <c r="S48" s="602"/>
      <c r="T48" s="602"/>
      <c r="U48" s="679"/>
      <c r="V48" s="532"/>
      <c r="W48" s="532"/>
      <c r="X48" s="532"/>
    </row>
    <row r="49" spans="1:24" ht="15.75" customHeight="1">
      <c r="A49" s="688"/>
      <c r="B49" s="689" t="s">
        <v>59</v>
      </c>
      <c r="C49" s="690" t="s">
        <v>58</v>
      </c>
      <c r="D49" s="690"/>
      <c r="E49" s="691"/>
      <c r="F49" s="691"/>
      <c r="G49" s="692"/>
      <c r="H49" s="690"/>
      <c r="I49" s="693"/>
      <c r="J49" s="532"/>
      <c r="K49" s="532"/>
      <c r="L49" s="532"/>
      <c r="M49" s="532"/>
      <c r="N49" s="532"/>
      <c r="O49" s="532"/>
      <c r="P49" s="532"/>
      <c r="Q49" s="592"/>
      <c r="R49" s="602"/>
      <c r="S49" s="602"/>
      <c r="T49" s="602"/>
      <c r="U49" s="679"/>
      <c r="V49" s="532"/>
      <c r="W49" s="532"/>
      <c r="X49" s="532"/>
    </row>
    <row r="50" spans="1:24" ht="15.75" customHeight="1">
      <c r="A50" s="688"/>
      <c r="B50" s="689" t="s">
        <v>60</v>
      </c>
      <c r="C50" s="690" t="s">
        <v>58</v>
      </c>
      <c r="D50" s="690"/>
      <c r="E50" s="691"/>
      <c r="F50" s="691"/>
      <c r="G50" s="692"/>
      <c r="H50" s="690"/>
      <c r="I50" s="693"/>
      <c r="J50" s="532"/>
      <c r="K50" s="532"/>
      <c r="L50" s="532"/>
      <c r="M50" s="532"/>
      <c r="N50" s="532"/>
      <c r="O50" s="532"/>
      <c r="P50" s="532"/>
      <c r="Q50" s="592"/>
      <c r="R50" s="602"/>
      <c r="S50" s="602"/>
      <c r="T50" s="602"/>
      <c r="U50" s="679"/>
      <c r="V50" s="532"/>
      <c r="W50" s="532"/>
      <c r="X50" s="532"/>
    </row>
    <row r="51" spans="1:24" ht="15.75" customHeight="1">
      <c r="A51" s="688"/>
      <c r="B51" s="689" t="s">
        <v>61</v>
      </c>
      <c r="C51" s="690">
        <f>AVERAGE(Q40,Q34)</f>
        <v>0.54585921325051756</v>
      </c>
      <c r="D51" s="690"/>
      <c r="E51" s="691"/>
      <c r="F51" s="691"/>
      <c r="G51" s="692"/>
      <c r="H51" s="690"/>
      <c r="I51" s="693"/>
      <c r="J51" s="532"/>
      <c r="K51" s="532"/>
      <c r="L51" s="532"/>
      <c r="M51" s="532"/>
      <c r="N51" s="532"/>
      <c r="O51" s="532"/>
      <c r="P51" s="532"/>
      <c r="Q51" s="592"/>
      <c r="R51" s="602"/>
      <c r="S51" s="602"/>
      <c r="T51" s="602"/>
      <c r="U51" s="679"/>
      <c r="V51" s="532"/>
      <c r="W51" s="532"/>
      <c r="X51" s="532"/>
    </row>
    <row r="52" spans="1:24" ht="15.75" customHeight="1">
      <c r="A52" s="688"/>
      <c r="B52" s="518" t="s">
        <v>62</v>
      </c>
      <c r="C52" s="690">
        <v>0</v>
      </c>
      <c r="D52" s="690"/>
      <c r="E52" s="691"/>
      <c r="F52" s="691"/>
      <c r="G52" s="690"/>
      <c r="H52" s="690"/>
      <c r="I52" s="693"/>
      <c r="J52" s="532"/>
      <c r="K52" s="532"/>
      <c r="L52" s="532"/>
      <c r="M52" s="532"/>
      <c r="N52" s="532"/>
      <c r="O52" s="532"/>
      <c r="P52" s="532"/>
      <c r="Q52" s="592"/>
      <c r="R52" s="602"/>
      <c r="S52" s="602"/>
      <c r="T52" s="602"/>
      <c r="U52" s="679"/>
      <c r="V52" s="532"/>
      <c r="W52" s="532"/>
      <c r="X52" s="532"/>
    </row>
    <row r="53" spans="1:24" ht="15.75" customHeight="1">
      <c r="A53" s="688"/>
      <c r="B53" s="518" t="s">
        <v>63</v>
      </c>
      <c r="C53" s="690" t="s">
        <v>58</v>
      </c>
      <c r="D53" s="690"/>
      <c r="E53" s="691"/>
      <c r="F53" s="691"/>
      <c r="G53" s="690"/>
      <c r="H53" s="690"/>
      <c r="I53" s="693"/>
      <c r="J53" s="532"/>
      <c r="K53" s="532"/>
      <c r="L53" s="532"/>
      <c r="M53" s="532"/>
      <c r="N53" s="532"/>
      <c r="O53" s="532"/>
      <c r="P53" s="532"/>
      <c r="Q53" s="592"/>
      <c r="R53" s="602"/>
      <c r="S53" s="602"/>
      <c r="T53" s="602"/>
      <c r="U53" s="679"/>
      <c r="V53" s="532"/>
      <c r="W53" s="532"/>
      <c r="X53" s="532"/>
    </row>
    <row r="54" spans="1:24" ht="15.75" customHeight="1" thickBot="1">
      <c r="A54" s="771"/>
      <c r="B54" s="519" t="s">
        <v>64</v>
      </c>
      <c r="C54" s="772">
        <f>AVERAGE(S39,S33)</f>
        <v>0.19293478260869562</v>
      </c>
      <c r="D54" s="772"/>
      <c r="E54" s="773"/>
      <c r="F54" s="773"/>
      <c r="G54" s="774"/>
      <c r="H54" s="774"/>
      <c r="I54" s="775"/>
      <c r="J54" s="532"/>
      <c r="K54" s="532"/>
      <c r="L54" s="532"/>
      <c r="M54" s="532"/>
      <c r="N54" s="532"/>
      <c r="O54" s="532"/>
      <c r="P54" s="532"/>
      <c r="Q54" s="592"/>
      <c r="R54" s="602"/>
      <c r="S54" s="602"/>
      <c r="T54" s="602"/>
      <c r="U54" s="679"/>
      <c r="V54" s="532"/>
      <c r="W54" s="532"/>
      <c r="X54" s="532"/>
    </row>
    <row r="55" spans="1:24" ht="15.75" customHeight="1">
      <c r="A55" s="679"/>
      <c r="B55" s="679"/>
      <c r="C55" s="679"/>
      <c r="D55" s="679"/>
      <c r="E55" s="679"/>
      <c r="F55" s="679"/>
      <c r="G55" s="679"/>
      <c r="H55" s="679"/>
      <c r="I55" s="679"/>
      <c r="J55" s="679"/>
      <c r="K55" s="679"/>
      <c r="L55" s="679"/>
      <c r="M55" s="679"/>
      <c r="N55" s="679"/>
      <c r="O55" s="679"/>
      <c r="P55" s="679"/>
      <c r="Q55" s="602"/>
      <c r="R55" s="602"/>
      <c r="S55" s="602"/>
      <c r="T55" s="602"/>
      <c r="U55" s="679"/>
      <c r="V55" s="532"/>
      <c r="W55" s="532"/>
      <c r="X55" s="532"/>
    </row>
    <row r="56" spans="1:24" ht="15.75" customHeight="1">
      <c r="A56" s="532"/>
      <c r="B56" s="532"/>
      <c r="C56" s="532"/>
      <c r="D56" s="532"/>
      <c r="E56" s="532"/>
      <c r="F56" s="532"/>
      <c r="G56" s="532"/>
      <c r="H56" s="532"/>
      <c r="I56" s="532"/>
      <c r="J56" s="532"/>
      <c r="K56" s="532"/>
      <c r="L56" s="532"/>
      <c r="M56" s="532"/>
      <c r="N56" s="532"/>
      <c r="O56" s="532"/>
      <c r="P56" s="532"/>
      <c r="Q56" s="532"/>
      <c r="R56" s="532"/>
      <c r="S56" s="532"/>
      <c r="T56" s="532"/>
      <c r="U56" s="532"/>
      <c r="V56" s="532"/>
      <c r="W56" s="532"/>
      <c r="X56" s="532"/>
    </row>
  </sheetData>
  <mergeCells count="6">
    <mergeCell ref="T1:V1"/>
    <mergeCell ref="T2:U2"/>
    <mergeCell ref="E3:G3"/>
    <mergeCell ref="T3:U3"/>
    <mergeCell ref="A47:B48"/>
    <mergeCell ref="C47:D47"/>
  </mergeCells>
  <pageMargins left="0.7" right="0.7" top="0.75" bottom="0.75" header="0.3" footer="0.3"/>
  <pageSetup orientation="portrait" verticalDpi="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48"/>
  <sheetViews>
    <sheetView topLeftCell="A13" zoomScale="85" zoomScaleNormal="85" workbookViewId="0">
      <selection sqref="A1:XFD1048576"/>
    </sheetView>
  </sheetViews>
  <sheetFormatPr defaultColWidth="17.33203125" defaultRowHeight="15.75" customHeight="1"/>
  <cols>
    <col min="1" max="1" width="11.88671875" style="120" bestFit="1" customWidth="1"/>
    <col min="2" max="2" width="27.6640625" style="120" bestFit="1" customWidth="1"/>
    <col min="3" max="3" width="11.6640625" style="120" bestFit="1" customWidth="1"/>
    <col min="4" max="4" width="20.6640625" style="120" bestFit="1" customWidth="1"/>
    <col min="5" max="5" width="19.6640625" style="120" bestFit="1" customWidth="1"/>
    <col min="6" max="6" width="13.109375" style="120" bestFit="1" customWidth="1"/>
    <col min="7" max="7" width="12.88671875" style="120" bestFit="1" customWidth="1"/>
    <col min="8" max="8" width="13.6640625" style="120" bestFit="1" customWidth="1"/>
    <col min="9" max="9" width="16.44140625" style="120" bestFit="1" customWidth="1"/>
    <col min="10" max="10" width="18.88671875" style="120" bestFit="1" customWidth="1"/>
    <col min="11" max="11" width="12.33203125" style="120" bestFit="1" customWidth="1"/>
    <col min="12" max="12" width="16.88671875" style="120" bestFit="1" customWidth="1"/>
    <col min="13" max="13" width="22.33203125" style="120" bestFit="1" customWidth="1"/>
    <col min="14" max="14" width="10.88671875" style="120" bestFit="1" customWidth="1"/>
    <col min="15" max="17" width="7.109375" style="120" bestFit="1" customWidth="1"/>
    <col min="18" max="18" width="14.5546875" style="120" bestFit="1" customWidth="1"/>
    <col min="19" max="19" width="20.33203125" style="120" bestFit="1" customWidth="1"/>
    <col min="20" max="20" width="7.33203125" style="120" bestFit="1" customWidth="1"/>
    <col min="21" max="21" width="8.5546875" style="120" bestFit="1" customWidth="1"/>
    <col min="22" max="22" width="8.6640625" style="120" bestFit="1" customWidth="1"/>
    <col min="23" max="23" width="89.6640625" style="120" bestFit="1" customWidth="1"/>
    <col min="24" max="16384" width="17.33203125" style="120"/>
  </cols>
  <sheetData>
    <row r="1" spans="1:29" ht="15" customHeight="1">
      <c r="A1" s="696"/>
      <c r="B1" s="697"/>
      <c r="C1" s="698"/>
      <c r="D1" s="699"/>
      <c r="E1" s="700"/>
      <c r="F1" s="701"/>
      <c r="G1" s="702"/>
      <c r="H1" s="703"/>
      <c r="I1" s="702"/>
      <c r="J1" s="704"/>
      <c r="K1" s="701"/>
      <c r="L1" s="705"/>
      <c r="M1" s="706"/>
      <c r="N1" s="702"/>
      <c r="O1" s="707"/>
      <c r="P1" s="708"/>
      <c r="Q1" s="708"/>
      <c r="R1" s="708"/>
      <c r="S1" s="709"/>
      <c r="T1" s="1045" t="s">
        <v>12</v>
      </c>
      <c r="U1" s="1046"/>
      <c r="V1" s="1047"/>
      <c r="W1" s="710"/>
      <c r="X1" s="532"/>
      <c r="Y1" s="532"/>
      <c r="Z1" s="532"/>
      <c r="AA1" s="532"/>
      <c r="AB1" s="532"/>
      <c r="AC1" s="532"/>
    </row>
    <row r="2" spans="1:29" ht="15" customHeight="1">
      <c r="A2" s="520"/>
      <c r="B2" s="521"/>
      <c r="C2" s="522"/>
      <c r="D2" s="711"/>
      <c r="E2" s="993"/>
      <c r="F2" s="994"/>
      <c r="G2" s="712"/>
      <c r="H2" s="713"/>
      <c r="I2" s="712"/>
      <c r="J2" s="525"/>
      <c r="K2" s="677"/>
      <c r="L2" s="714"/>
      <c r="M2" s="715"/>
      <c r="N2" s="525"/>
      <c r="O2" s="676"/>
      <c r="P2" s="532"/>
      <c r="Q2" s="532"/>
      <c r="R2" s="532"/>
      <c r="S2" s="674"/>
      <c r="T2" s="1048" t="s">
        <v>13</v>
      </c>
      <c r="U2" s="1049"/>
      <c r="V2" s="995"/>
      <c r="W2" s="716"/>
      <c r="X2" s="532"/>
      <c r="Y2" s="532"/>
      <c r="Z2" s="532"/>
      <c r="AA2" s="532"/>
      <c r="AB2" s="532"/>
      <c r="AC2" s="532"/>
    </row>
    <row r="3" spans="1:29" ht="15" customHeight="1">
      <c r="A3" s="520"/>
      <c r="B3" s="521"/>
      <c r="C3" s="522"/>
      <c r="D3" s="523"/>
      <c r="E3" s="1050" t="s">
        <v>14</v>
      </c>
      <c r="F3" s="1051"/>
      <c r="G3" s="1052"/>
      <c r="H3" s="524"/>
      <c r="I3" s="994"/>
      <c r="J3" s="525"/>
      <c r="K3" s="994"/>
      <c r="L3" s="526"/>
      <c r="M3" s="527"/>
      <c r="N3" s="525"/>
      <c r="O3" s="528"/>
      <c r="P3" s="525"/>
      <c r="Q3" s="525"/>
      <c r="R3" s="529"/>
      <c r="S3" s="530"/>
      <c r="T3" s="1053" t="s">
        <v>15</v>
      </c>
      <c r="U3" s="1054"/>
      <c r="V3" s="995"/>
      <c r="W3" s="531"/>
      <c r="X3" s="532"/>
      <c r="Y3" s="532"/>
      <c r="Z3" s="532"/>
      <c r="AA3" s="532"/>
      <c r="AB3" s="532"/>
      <c r="AC3" s="532"/>
    </row>
    <row r="4" spans="1:29" s="281" customFormat="1" ht="45">
      <c r="A4" s="533" t="s">
        <v>16</v>
      </c>
      <c r="B4" s="534" t="s">
        <v>17</v>
      </c>
      <c r="C4" s="535" t="s">
        <v>18</v>
      </c>
      <c r="D4" s="536" t="s">
        <v>19</v>
      </c>
      <c r="E4" s="537" t="s">
        <v>20</v>
      </c>
      <c r="F4" s="534" t="s">
        <v>21</v>
      </c>
      <c r="G4" s="538" t="s">
        <v>22</v>
      </c>
      <c r="H4" s="539" t="s">
        <v>23</v>
      </c>
      <c r="I4" s="538" t="s">
        <v>24</v>
      </c>
      <c r="J4" s="538" t="s">
        <v>25</v>
      </c>
      <c r="K4" s="534" t="s">
        <v>26</v>
      </c>
      <c r="L4" s="540" t="s">
        <v>27</v>
      </c>
      <c r="M4" s="540" t="s">
        <v>28</v>
      </c>
      <c r="N4" s="538" t="s">
        <v>29</v>
      </c>
      <c r="O4" s="541" t="s">
        <v>76</v>
      </c>
      <c r="P4" s="538" t="s">
        <v>77</v>
      </c>
      <c r="Q4" s="538" t="s">
        <v>78</v>
      </c>
      <c r="R4" s="542" t="s">
        <v>3</v>
      </c>
      <c r="S4" s="543" t="s">
        <v>4</v>
      </c>
      <c r="T4" s="544" t="s">
        <v>33</v>
      </c>
      <c r="U4" s="544" t="s">
        <v>34</v>
      </c>
      <c r="V4" s="545" t="s">
        <v>0</v>
      </c>
      <c r="W4" s="535" t="s">
        <v>35</v>
      </c>
      <c r="X4" s="546"/>
      <c r="Y4" s="546"/>
      <c r="Z4" s="546"/>
      <c r="AA4" s="546"/>
      <c r="AB4" s="546"/>
      <c r="AC4" s="546"/>
    </row>
    <row r="5" spans="1:29" ht="15.75" customHeight="1" thickBot="1">
      <c r="A5" s="547" t="s">
        <v>36</v>
      </c>
      <c r="B5" s="548"/>
      <c r="C5" s="549"/>
      <c r="D5" s="550"/>
      <c r="E5" s="551" t="s">
        <v>37</v>
      </c>
      <c r="F5" s="551" t="s">
        <v>37</v>
      </c>
      <c r="G5" s="551" t="s">
        <v>37</v>
      </c>
      <c r="H5" s="719" t="s">
        <v>37</v>
      </c>
      <c r="I5" s="719" t="s">
        <v>37</v>
      </c>
      <c r="J5" s="551" t="s">
        <v>37</v>
      </c>
      <c r="K5" s="554" t="s">
        <v>38</v>
      </c>
      <c r="L5" s="555" t="s">
        <v>37</v>
      </c>
      <c r="M5" s="556" t="s">
        <v>37</v>
      </c>
      <c r="N5" s="556" t="s">
        <v>38</v>
      </c>
      <c r="O5" s="557" t="s">
        <v>39</v>
      </c>
      <c r="P5" s="558" t="s">
        <v>39</v>
      </c>
      <c r="Q5" s="558" t="s">
        <v>39</v>
      </c>
      <c r="R5" s="559" t="s">
        <v>39</v>
      </c>
      <c r="S5" s="560" t="s">
        <v>39</v>
      </c>
      <c r="T5" s="561" t="s">
        <v>37</v>
      </c>
      <c r="U5" s="561" t="s">
        <v>37</v>
      </c>
      <c r="V5" s="562" t="s">
        <v>37</v>
      </c>
      <c r="W5" s="563"/>
      <c r="X5" s="532"/>
      <c r="Y5" s="532"/>
      <c r="Z5" s="532"/>
      <c r="AA5" s="532"/>
      <c r="AB5" s="532"/>
      <c r="AC5" s="532"/>
    </row>
    <row r="6" spans="1:29" ht="15" customHeight="1">
      <c r="A6" s="744">
        <v>41747</v>
      </c>
      <c r="B6" s="565" t="s">
        <v>119</v>
      </c>
      <c r="C6" s="566" t="s">
        <v>120</v>
      </c>
      <c r="D6" s="567" t="s">
        <v>42</v>
      </c>
      <c r="E6" s="568">
        <v>9.15</v>
      </c>
      <c r="F6" s="569">
        <v>0.04</v>
      </c>
      <c r="G6" s="569">
        <v>9.1100000000000012</v>
      </c>
      <c r="H6" s="570"/>
      <c r="I6" s="569"/>
      <c r="J6" s="569">
        <v>3.65</v>
      </c>
      <c r="K6" s="569">
        <v>0</v>
      </c>
      <c r="L6" s="571">
        <v>9.1100000000000012</v>
      </c>
      <c r="M6" s="569">
        <v>9.1100000000000012</v>
      </c>
      <c r="N6" s="569"/>
      <c r="O6" s="575">
        <v>0</v>
      </c>
      <c r="P6" s="569">
        <v>0</v>
      </c>
      <c r="Q6" s="569"/>
      <c r="R6" s="569"/>
      <c r="S6" s="743"/>
      <c r="T6" s="575"/>
      <c r="U6" s="569"/>
      <c r="V6" s="576"/>
      <c r="W6" s="577"/>
      <c r="X6" s="532"/>
      <c r="Y6" s="532"/>
      <c r="Z6" s="532"/>
      <c r="AA6" s="532"/>
      <c r="AB6" s="532"/>
      <c r="AC6" s="532"/>
    </row>
    <row r="7" spans="1:29" ht="15" customHeight="1">
      <c r="A7" s="744">
        <v>41875</v>
      </c>
      <c r="B7" s="565" t="s">
        <v>100</v>
      </c>
      <c r="C7" s="566" t="s">
        <v>120</v>
      </c>
      <c r="D7" s="567" t="s">
        <v>103</v>
      </c>
      <c r="E7" s="568">
        <v>11.15</v>
      </c>
      <c r="F7" s="569">
        <v>4.4000000000000004</v>
      </c>
      <c r="G7" s="569">
        <v>6.75</v>
      </c>
      <c r="H7" s="570"/>
      <c r="I7" s="569"/>
      <c r="J7" s="569">
        <v>1.2899999999999991</v>
      </c>
      <c r="K7" s="569">
        <v>0.52</v>
      </c>
      <c r="L7" s="571"/>
      <c r="M7" s="569"/>
      <c r="N7" s="569"/>
      <c r="O7" s="575"/>
      <c r="P7" s="569"/>
      <c r="Q7" s="569"/>
      <c r="R7" s="569"/>
      <c r="S7" s="743"/>
      <c r="T7" s="575"/>
      <c r="U7" s="569"/>
      <c r="V7" s="576"/>
      <c r="W7" s="577"/>
      <c r="X7" s="532"/>
      <c r="Y7" s="532"/>
      <c r="Z7" s="532"/>
      <c r="AA7" s="532"/>
      <c r="AB7" s="532"/>
      <c r="AC7" s="532"/>
    </row>
    <row r="8" spans="1:29" ht="15" customHeight="1">
      <c r="A8" s="744">
        <v>42108</v>
      </c>
      <c r="B8" s="565" t="s">
        <v>121</v>
      </c>
      <c r="C8" s="566" t="s">
        <v>120</v>
      </c>
      <c r="D8" s="567" t="s">
        <v>42</v>
      </c>
      <c r="E8" s="568">
        <v>11.15</v>
      </c>
      <c r="F8" s="569">
        <v>1.44</v>
      </c>
      <c r="G8" s="569">
        <v>9.7100000000000009</v>
      </c>
      <c r="H8" s="570">
        <v>2.9600000000000009</v>
      </c>
      <c r="I8" s="569"/>
      <c r="J8" s="569">
        <v>3.01</v>
      </c>
      <c r="K8" s="569">
        <v>0.32</v>
      </c>
      <c r="L8" s="571"/>
      <c r="M8" s="569"/>
      <c r="N8" s="569"/>
      <c r="O8" s="575"/>
      <c r="P8" s="569"/>
      <c r="Q8" s="569"/>
      <c r="R8" s="569"/>
      <c r="S8" s="743"/>
      <c r="T8" s="575"/>
      <c r="U8" s="569"/>
      <c r="V8" s="576"/>
      <c r="W8" s="577"/>
      <c r="X8" s="532"/>
      <c r="Y8" s="532"/>
      <c r="Z8" s="532"/>
      <c r="AA8" s="532"/>
      <c r="AB8" s="532"/>
      <c r="AC8" s="532"/>
    </row>
    <row r="9" spans="1:29" ht="15" customHeight="1">
      <c r="A9" s="744">
        <v>42475</v>
      </c>
      <c r="B9" s="565" t="s">
        <v>122</v>
      </c>
      <c r="C9" s="566" t="s">
        <v>120</v>
      </c>
      <c r="D9" s="567" t="s">
        <v>42</v>
      </c>
      <c r="E9" s="568">
        <v>11.15</v>
      </c>
      <c r="F9" s="569">
        <v>2.09</v>
      </c>
      <c r="G9" s="569">
        <v>9.06</v>
      </c>
      <c r="H9" s="570"/>
      <c r="I9" s="569"/>
      <c r="J9" s="569">
        <v>3.53</v>
      </c>
      <c r="K9" s="569">
        <v>0.4</v>
      </c>
      <c r="L9" s="571"/>
      <c r="M9" s="569"/>
      <c r="N9" s="569"/>
      <c r="O9" s="575"/>
      <c r="P9" s="569"/>
      <c r="Q9" s="569"/>
      <c r="R9" s="569"/>
      <c r="S9" s="743"/>
      <c r="T9" s="575"/>
      <c r="U9" s="569"/>
      <c r="V9" s="576"/>
      <c r="W9" s="577"/>
      <c r="X9" s="532"/>
      <c r="Y9" s="532"/>
      <c r="Z9" s="532"/>
      <c r="AA9" s="532"/>
      <c r="AB9" s="532"/>
      <c r="AC9" s="532"/>
    </row>
    <row r="10" spans="1:29" ht="15" customHeight="1">
      <c r="A10" s="744">
        <v>42609</v>
      </c>
      <c r="B10" s="565" t="s">
        <v>81</v>
      </c>
      <c r="C10" s="566" t="s">
        <v>120</v>
      </c>
      <c r="D10" s="567" t="s">
        <v>44</v>
      </c>
      <c r="E10" s="568">
        <v>6.1</v>
      </c>
      <c r="F10" s="569">
        <v>1.42</v>
      </c>
      <c r="G10" s="569">
        <v>4.68</v>
      </c>
      <c r="H10" s="570">
        <v>-4.3800000000000008</v>
      </c>
      <c r="I10" s="569"/>
      <c r="J10" s="569"/>
      <c r="K10" s="569"/>
      <c r="L10" s="571"/>
      <c r="M10" s="569"/>
      <c r="N10" s="569"/>
      <c r="O10" s="575">
        <v>0</v>
      </c>
      <c r="P10" s="569">
        <v>0</v>
      </c>
      <c r="Q10" s="569"/>
      <c r="R10" s="569"/>
      <c r="S10" s="743"/>
      <c r="T10" s="575"/>
      <c r="U10" s="569"/>
      <c r="V10" s="576"/>
      <c r="W10" s="577"/>
      <c r="X10" s="532"/>
      <c r="Y10" s="532"/>
      <c r="Z10" s="532"/>
      <c r="AA10" s="532"/>
      <c r="AB10" s="532"/>
      <c r="AC10" s="532"/>
    </row>
    <row r="11" spans="1:29" ht="15" customHeight="1">
      <c r="A11" s="745">
        <v>42609</v>
      </c>
      <c r="B11" s="579" t="s">
        <v>81</v>
      </c>
      <c r="C11" s="580" t="s">
        <v>120</v>
      </c>
      <c r="D11" s="581" t="s">
        <v>44</v>
      </c>
      <c r="E11" s="808">
        <v>8.6</v>
      </c>
      <c r="F11" s="590">
        <v>3.7399999999999993</v>
      </c>
      <c r="G11" s="569">
        <v>4.8600000000000003</v>
      </c>
      <c r="H11" s="570"/>
      <c r="I11" s="590"/>
      <c r="J11" s="590"/>
      <c r="K11" s="590"/>
      <c r="L11" s="582"/>
      <c r="M11" s="583"/>
      <c r="N11" s="579"/>
      <c r="O11" s="809">
        <v>0</v>
      </c>
      <c r="P11" s="569">
        <v>0</v>
      </c>
      <c r="Q11" s="579"/>
      <c r="R11" s="583"/>
      <c r="S11" s="579"/>
      <c r="T11" s="586"/>
      <c r="U11" s="587"/>
      <c r="V11" s="576"/>
      <c r="W11" s="588"/>
      <c r="X11" s="532"/>
      <c r="Y11" s="532"/>
      <c r="Z11" s="532"/>
      <c r="AA11" s="532"/>
      <c r="AB11" s="532"/>
      <c r="AC11" s="532"/>
    </row>
    <row r="12" spans="1:29" ht="15" customHeight="1">
      <c r="A12" s="744">
        <v>42844</v>
      </c>
      <c r="B12" s="565" t="s">
        <v>70</v>
      </c>
      <c r="C12" s="566" t="s">
        <v>120</v>
      </c>
      <c r="D12" s="567" t="s">
        <v>42</v>
      </c>
      <c r="E12" s="568">
        <v>8.6</v>
      </c>
      <c r="F12" s="565">
        <v>2.3199999999999998</v>
      </c>
      <c r="G12" s="569">
        <v>6.2799999999999994</v>
      </c>
      <c r="H12" s="570"/>
      <c r="I12" s="590">
        <v>1.74</v>
      </c>
      <c r="J12" s="590">
        <v>1.72</v>
      </c>
      <c r="K12" s="590">
        <v>0.37522905214059638</v>
      </c>
      <c r="L12" s="582">
        <v>4.5399999999999991</v>
      </c>
      <c r="M12" s="583"/>
      <c r="N12" s="579"/>
      <c r="O12" s="809"/>
      <c r="P12" s="569"/>
      <c r="Q12" s="579"/>
      <c r="R12" s="583"/>
      <c r="S12" s="579"/>
      <c r="T12" s="586"/>
      <c r="U12" s="587"/>
      <c r="V12" s="576"/>
      <c r="W12" s="588"/>
      <c r="X12" s="532"/>
      <c r="Y12" s="532"/>
      <c r="Z12" s="532"/>
      <c r="AA12" s="532"/>
      <c r="AB12" s="532"/>
      <c r="AC12" s="532"/>
    </row>
    <row r="13" spans="1:29" ht="15" customHeight="1">
      <c r="A13" s="744">
        <v>42970</v>
      </c>
      <c r="B13" s="565" t="s">
        <v>70</v>
      </c>
      <c r="C13" s="566" t="s">
        <v>120</v>
      </c>
      <c r="D13" s="567"/>
      <c r="E13" s="568" t="s">
        <v>123</v>
      </c>
      <c r="F13" s="565"/>
      <c r="G13" s="569"/>
      <c r="H13" s="570"/>
      <c r="I13" s="590"/>
      <c r="J13" s="590"/>
      <c r="K13" s="590"/>
      <c r="L13" s="582"/>
      <c r="M13" s="583"/>
      <c r="N13" s="579"/>
      <c r="O13" s="809"/>
      <c r="P13" s="569"/>
      <c r="Q13" s="579"/>
      <c r="R13" s="583"/>
      <c r="S13" s="579"/>
      <c r="T13" s="586"/>
      <c r="U13" s="587"/>
      <c r="V13" s="576"/>
      <c r="W13" s="588"/>
      <c r="X13" s="532"/>
      <c r="Y13" s="532"/>
      <c r="Z13" s="532"/>
      <c r="AA13" s="532"/>
      <c r="AB13" s="532"/>
      <c r="AC13" s="532"/>
    </row>
    <row r="14" spans="1:29" ht="15.75" customHeight="1">
      <c r="A14" s="744">
        <v>43213</v>
      </c>
      <c r="B14" s="565" t="s">
        <v>40</v>
      </c>
      <c r="C14" s="566" t="s">
        <v>120</v>
      </c>
      <c r="D14" s="567" t="s">
        <v>42</v>
      </c>
      <c r="E14" s="568">
        <v>8.6</v>
      </c>
      <c r="F14" s="565">
        <v>1.8</v>
      </c>
      <c r="G14" s="569">
        <v>6.8</v>
      </c>
      <c r="H14" s="570"/>
      <c r="I14" s="590">
        <v>3.5</v>
      </c>
      <c r="J14" s="590">
        <v>3.5</v>
      </c>
      <c r="K14" s="590">
        <v>0.37067663170765092</v>
      </c>
      <c r="L14" s="582">
        <v>1.4654473403444594</v>
      </c>
      <c r="M14" s="583"/>
      <c r="N14" s="579"/>
      <c r="O14" s="809"/>
      <c r="P14" s="569">
        <v>1.2973682109767781</v>
      </c>
      <c r="Q14" s="579"/>
      <c r="R14" s="583"/>
      <c r="S14" s="579"/>
      <c r="T14" s="586"/>
      <c r="U14" s="587"/>
      <c r="V14" s="576"/>
      <c r="W14" s="588" t="s">
        <v>124</v>
      </c>
      <c r="X14" s="532"/>
      <c r="Y14" s="532"/>
      <c r="Z14" s="532"/>
      <c r="AA14" s="532"/>
      <c r="AB14" s="532"/>
      <c r="AC14" s="532"/>
    </row>
    <row r="15" spans="1:29" ht="15.75" customHeight="1">
      <c r="A15" s="744">
        <v>43344</v>
      </c>
      <c r="B15" s="565" t="s">
        <v>40</v>
      </c>
      <c r="C15" s="566" t="s">
        <v>120</v>
      </c>
      <c r="D15" s="567" t="s">
        <v>125</v>
      </c>
      <c r="E15" s="568">
        <v>6.1</v>
      </c>
      <c r="F15" s="565">
        <v>2.65</v>
      </c>
      <c r="G15" s="569">
        <v>3.4499999999999997</v>
      </c>
      <c r="H15" s="570"/>
      <c r="I15" s="590">
        <v>0.17</v>
      </c>
      <c r="J15" s="590">
        <v>0.17</v>
      </c>
      <c r="K15" s="590">
        <v>0.22256728778467907</v>
      </c>
      <c r="L15" s="582"/>
      <c r="M15" s="583"/>
      <c r="N15" s="579"/>
      <c r="O15" s="809"/>
      <c r="P15" s="569"/>
      <c r="Q15" s="579"/>
      <c r="R15" s="583"/>
      <c r="S15" s="583">
        <v>3.7836438923395443E-2</v>
      </c>
      <c r="T15" s="586"/>
      <c r="U15" s="587"/>
      <c r="V15" s="576"/>
      <c r="W15" s="588"/>
      <c r="X15" s="532"/>
      <c r="Y15" s="532"/>
      <c r="Z15" s="532"/>
      <c r="AA15" s="532"/>
      <c r="AB15" s="532"/>
      <c r="AC15" s="532"/>
    </row>
    <row r="16" spans="1:29" ht="15.75" customHeight="1">
      <c r="A16" s="744">
        <v>43344</v>
      </c>
      <c r="B16" s="565" t="s">
        <v>40</v>
      </c>
      <c r="C16" s="566" t="s">
        <v>120</v>
      </c>
      <c r="D16" s="567" t="s">
        <v>87</v>
      </c>
      <c r="E16" s="568">
        <v>6.1</v>
      </c>
      <c r="F16" s="569">
        <v>2.82</v>
      </c>
      <c r="G16" s="569">
        <v>3.28</v>
      </c>
      <c r="H16" s="570"/>
      <c r="I16" s="590">
        <v>0.2679999999999999</v>
      </c>
      <c r="J16" s="590">
        <v>0.2679999999999999</v>
      </c>
      <c r="K16" s="590">
        <v>0.53921568627450978</v>
      </c>
      <c r="L16" s="582"/>
      <c r="M16" s="583"/>
      <c r="N16" s="579"/>
      <c r="O16" s="585">
        <v>-1.1528584070552095</v>
      </c>
      <c r="P16" s="569"/>
      <c r="Q16" s="583">
        <v>0.14450980392156856</v>
      </c>
      <c r="R16" s="583"/>
      <c r="S16" s="579"/>
      <c r="T16" s="586"/>
      <c r="U16" s="587"/>
      <c r="V16" s="576"/>
      <c r="W16" s="588"/>
      <c r="X16" s="532"/>
      <c r="Y16" s="532"/>
      <c r="Z16" s="532"/>
      <c r="AA16" s="532"/>
      <c r="AB16" s="532"/>
      <c r="AC16" s="532"/>
    </row>
    <row r="17" spans="1:29" ht="15.75" customHeight="1">
      <c r="A17" s="744">
        <v>43580</v>
      </c>
      <c r="B17" s="565" t="s">
        <v>45</v>
      </c>
      <c r="C17" s="566" t="s">
        <v>120</v>
      </c>
      <c r="D17" s="567" t="s">
        <v>42</v>
      </c>
      <c r="E17" s="568">
        <v>7.21</v>
      </c>
      <c r="F17" s="569">
        <v>0.99</v>
      </c>
      <c r="G17" s="569">
        <v>6.22</v>
      </c>
      <c r="H17" s="570"/>
      <c r="I17" s="590">
        <v>3.0950000000000002</v>
      </c>
      <c r="J17" s="590">
        <v>3.0049999999999999</v>
      </c>
      <c r="K17" s="590">
        <v>0.39584205165182318</v>
      </c>
      <c r="L17" s="582">
        <v>3.1249999999999996</v>
      </c>
      <c r="M17" s="583"/>
      <c r="N17" s="579"/>
      <c r="O17" s="585"/>
      <c r="P17" s="569">
        <v>1.2251311498623929</v>
      </c>
      <c r="Q17" s="583"/>
      <c r="R17" s="583">
        <v>-0.13950000000000023</v>
      </c>
      <c r="S17" s="579"/>
      <c r="T17" s="586"/>
      <c r="U17" s="587"/>
      <c r="V17" s="576"/>
      <c r="W17" s="588"/>
      <c r="X17" s="532"/>
      <c r="Y17" s="532"/>
      <c r="Z17" s="532"/>
      <c r="AA17" s="532"/>
      <c r="AB17" s="532"/>
      <c r="AC17" s="532"/>
    </row>
    <row r="18" spans="1:29" ht="15.75" customHeight="1">
      <c r="A18" s="744">
        <v>43705</v>
      </c>
      <c r="B18" s="565" t="s">
        <v>45</v>
      </c>
      <c r="C18" s="566" t="s">
        <v>120</v>
      </c>
      <c r="D18" s="567" t="s">
        <v>126</v>
      </c>
      <c r="E18" s="568">
        <v>3.05</v>
      </c>
      <c r="F18" s="569">
        <v>1.69</v>
      </c>
      <c r="G18" s="569">
        <v>1.3599999999999999</v>
      </c>
      <c r="H18" s="570"/>
      <c r="I18" s="590">
        <v>0</v>
      </c>
      <c r="J18" s="590"/>
      <c r="K18" s="590"/>
      <c r="L18" s="582"/>
      <c r="M18" s="583"/>
      <c r="N18" s="579"/>
      <c r="O18" s="585">
        <v>-2.8136311498623927</v>
      </c>
      <c r="P18" s="569"/>
      <c r="Q18" s="583">
        <v>-1.5884999999999998</v>
      </c>
      <c r="R18" s="583"/>
      <c r="S18" s="579"/>
      <c r="T18" s="586"/>
      <c r="U18" s="587"/>
      <c r="V18" s="576"/>
      <c r="W18" s="588"/>
      <c r="X18" s="532"/>
      <c r="Y18" s="532"/>
      <c r="Z18" s="532"/>
      <c r="AA18" s="532"/>
      <c r="AB18" s="532"/>
      <c r="AC18" s="532"/>
    </row>
    <row r="19" spans="1:29" ht="15.75" customHeight="1">
      <c r="A19" s="744">
        <v>43705</v>
      </c>
      <c r="B19" s="565" t="s">
        <v>45</v>
      </c>
      <c r="C19" s="566" t="s">
        <v>120</v>
      </c>
      <c r="D19" s="567" t="s">
        <v>126</v>
      </c>
      <c r="E19" s="810">
        <v>5.54</v>
      </c>
      <c r="F19" s="569">
        <v>4.18</v>
      </c>
      <c r="G19" s="569">
        <v>1.36</v>
      </c>
      <c r="H19" s="570"/>
      <c r="I19" s="590"/>
      <c r="J19" s="590"/>
      <c r="K19" s="590"/>
      <c r="L19" s="582"/>
      <c r="M19" s="583"/>
      <c r="N19" s="579"/>
      <c r="O19" s="585"/>
      <c r="P19" s="569"/>
      <c r="Q19" s="583"/>
      <c r="R19" s="583"/>
      <c r="S19" s="579">
        <v>0</v>
      </c>
      <c r="T19" s="586"/>
      <c r="U19" s="587"/>
      <c r="V19" s="576"/>
      <c r="W19" s="588"/>
      <c r="X19" s="532"/>
      <c r="Y19" s="532"/>
      <c r="Z19" s="532"/>
      <c r="AA19" s="532"/>
      <c r="AB19" s="532"/>
      <c r="AC19" s="532"/>
    </row>
    <row r="20" spans="1:29" ht="15.75" customHeight="1">
      <c r="A20" s="744">
        <v>43951</v>
      </c>
      <c r="B20" s="565" t="s">
        <v>46</v>
      </c>
      <c r="C20" s="566" t="s">
        <v>120</v>
      </c>
      <c r="D20" s="567" t="s">
        <v>42</v>
      </c>
      <c r="E20" s="810">
        <v>5.54</v>
      </c>
      <c r="F20" s="569">
        <v>0.09</v>
      </c>
      <c r="G20" s="569">
        <v>5.45</v>
      </c>
      <c r="H20" s="570"/>
      <c r="I20" s="590">
        <v>4.0350000000000001</v>
      </c>
      <c r="J20" s="590"/>
      <c r="K20" s="590">
        <v>0.43167818780133027</v>
      </c>
      <c r="L20" s="582">
        <v>1.415</v>
      </c>
      <c r="M20" s="583"/>
      <c r="N20" s="579"/>
      <c r="O20" s="585"/>
      <c r="P20" s="569">
        <v>1.7418214877783678</v>
      </c>
      <c r="Q20" s="583"/>
      <c r="R20" s="583">
        <v>0</v>
      </c>
      <c r="S20" s="579"/>
      <c r="T20" s="586"/>
      <c r="U20" s="587"/>
      <c r="V20" s="576"/>
      <c r="W20" s="588"/>
      <c r="X20" s="532"/>
      <c r="Y20" s="532"/>
      <c r="Z20" s="532"/>
      <c r="AA20" s="532"/>
      <c r="AB20" s="532"/>
      <c r="AC20" s="532"/>
    </row>
    <row r="21" spans="1:29" ht="15.75" customHeight="1">
      <c r="A21" s="744">
        <v>44063</v>
      </c>
      <c r="B21" s="565" t="s">
        <v>46</v>
      </c>
      <c r="C21" s="566" t="s">
        <v>120</v>
      </c>
      <c r="D21" s="567" t="s">
        <v>42</v>
      </c>
      <c r="E21" s="810">
        <v>3.05</v>
      </c>
      <c r="F21" s="569">
        <v>1.42</v>
      </c>
      <c r="G21" s="569">
        <v>1.63</v>
      </c>
      <c r="H21" s="570">
        <v>0</v>
      </c>
      <c r="I21" s="590">
        <v>0.58499999999999996</v>
      </c>
      <c r="J21" s="590">
        <v>0.66700000000000004</v>
      </c>
      <c r="K21" s="590">
        <v>0.59967465246968354</v>
      </c>
      <c r="L21" s="582"/>
      <c r="M21" s="583"/>
      <c r="N21" s="579"/>
      <c r="O21" s="585">
        <v>-1.3910118160836029</v>
      </c>
      <c r="P21" s="569"/>
      <c r="Q21" s="583">
        <v>0.35080967169476485</v>
      </c>
      <c r="R21" s="583"/>
      <c r="S21" s="579"/>
      <c r="T21" s="586"/>
      <c r="U21" s="587"/>
      <c r="V21" s="576"/>
      <c r="W21" s="588"/>
      <c r="X21" s="532"/>
      <c r="Y21" s="532"/>
      <c r="Z21" s="532"/>
      <c r="AA21" s="532"/>
      <c r="AB21" s="532"/>
      <c r="AC21" s="532"/>
    </row>
    <row r="22" spans="1:29" s="151" customFormat="1" ht="15" customHeight="1">
      <c r="A22" s="591"/>
      <c r="B22" s="592"/>
      <c r="C22" s="593"/>
      <c r="D22" s="594"/>
      <c r="E22" s="595"/>
      <c r="F22" s="592"/>
      <c r="G22" s="592"/>
      <c r="H22" s="596"/>
      <c r="I22" s="597"/>
      <c r="J22" s="598"/>
      <c r="K22" s="598"/>
      <c r="L22" s="599"/>
      <c r="M22" s="598"/>
      <c r="N22" s="598"/>
      <c r="O22" s="600"/>
      <c r="P22" s="598"/>
      <c r="Q22" s="597"/>
      <c r="R22" s="598"/>
      <c r="S22" s="597"/>
      <c r="T22" s="601"/>
      <c r="U22" s="602"/>
      <c r="V22" s="603"/>
      <c r="W22" s="604"/>
      <c r="X22" s="592"/>
      <c r="Y22" s="592"/>
      <c r="Z22" s="592"/>
      <c r="AA22" s="592"/>
      <c r="AB22" s="592"/>
      <c r="AC22" s="592"/>
    </row>
    <row r="23" spans="1:29" ht="15" customHeight="1">
      <c r="A23" s="605">
        <v>43580</v>
      </c>
      <c r="B23" s="606" t="s">
        <v>45</v>
      </c>
      <c r="C23" s="607" t="s">
        <v>127</v>
      </c>
      <c r="D23" s="608" t="s">
        <v>42</v>
      </c>
      <c r="E23" s="609">
        <v>9.15</v>
      </c>
      <c r="F23" s="610">
        <v>-0.1</v>
      </c>
      <c r="G23" s="610">
        <v>9.25</v>
      </c>
      <c r="H23" s="611"/>
      <c r="I23" s="610">
        <v>2.915</v>
      </c>
      <c r="J23" s="610">
        <v>3.0049999999999999</v>
      </c>
      <c r="K23" s="610">
        <v>0.39584205165182318</v>
      </c>
      <c r="L23" s="612">
        <v>6.335</v>
      </c>
      <c r="M23" s="610">
        <v>6.335</v>
      </c>
      <c r="N23" s="610"/>
      <c r="O23" s="616"/>
      <c r="P23" s="610">
        <v>1.1538795805650646</v>
      </c>
      <c r="Q23" s="610"/>
      <c r="R23" s="610"/>
      <c r="S23" s="606"/>
      <c r="T23" s="616"/>
      <c r="U23" s="610"/>
      <c r="V23" s="617"/>
      <c r="W23" s="618"/>
      <c r="X23" s="532"/>
      <c r="Y23" s="532"/>
      <c r="Z23" s="532"/>
      <c r="AA23" s="532"/>
      <c r="AB23" s="532"/>
      <c r="AC23" s="532"/>
    </row>
    <row r="24" spans="1:29" ht="15" customHeight="1">
      <c r="A24" s="605">
        <v>43705</v>
      </c>
      <c r="B24" s="606" t="s">
        <v>45</v>
      </c>
      <c r="C24" s="607" t="s">
        <v>127</v>
      </c>
      <c r="D24" s="608" t="s">
        <v>126</v>
      </c>
      <c r="E24" s="609">
        <v>6.1</v>
      </c>
      <c r="F24" s="610">
        <v>1.82</v>
      </c>
      <c r="G24" s="610">
        <v>4.2799999999999994</v>
      </c>
      <c r="H24" s="611">
        <v>0</v>
      </c>
      <c r="I24" s="610">
        <v>0</v>
      </c>
      <c r="J24" s="610"/>
      <c r="K24" s="610"/>
      <c r="L24" s="612"/>
      <c r="M24" s="610"/>
      <c r="N24" s="610"/>
      <c r="O24" s="616">
        <v>-3.0033795805650652</v>
      </c>
      <c r="P24" s="610"/>
      <c r="Q24" s="610">
        <v>-1.8495000000000006</v>
      </c>
      <c r="R24" s="610"/>
      <c r="S24" s="606">
        <v>0</v>
      </c>
      <c r="T24" s="616"/>
      <c r="U24" s="610"/>
      <c r="V24" s="617"/>
      <c r="W24" s="618"/>
      <c r="X24" s="532"/>
      <c r="Y24" s="532"/>
      <c r="Z24" s="532"/>
      <c r="AA24" s="532"/>
      <c r="AB24" s="532"/>
      <c r="AC24" s="532"/>
    </row>
    <row r="25" spans="1:29" ht="15" customHeight="1">
      <c r="A25" s="605">
        <v>43705</v>
      </c>
      <c r="B25" s="606" t="s">
        <v>45</v>
      </c>
      <c r="C25" s="607" t="s">
        <v>127</v>
      </c>
      <c r="D25" s="608" t="s">
        <v>126</v>
      </c>
      <c r="E25" s="609">
        <v>7.95</v>
      </c>
      <c r="F25" s="610">
        <v>3.67</v>
      </c>
      <c r="G25" s="610">
        <v>4.28</v>
      </c>
      <c r="H25" s="611">
        <v>0</v>
      </c>
      <c r="I25" s="610"/>
      <c r="J25" s="610"/>
      <c r="K25" s="610"/>
      <c r="L25" s="612"/>
      <c r="M25" s="610"/>
      <c r="N25" s="610"/>
      <c r="O25" s="616"/>
      <c r="P25" s="610"/>
      <c r="Q25" s="610"/>
      <c r="R25" s="610"/>
      <c r="S25" s="606"/>
      <c r="T25" s="616"/>
      <c r="U25" s="610"/>
      <c r="V25" s="617"/>
      <c r="W25" s="618"/>
      <c r="X25" s="532"/>
      <c r="Y25" s="532"/>
      <c r="Z25" s="532"/>
      <c r="AA25" s="532"/>
      <c r="AB25" s="532"/>
      <c r="AC25" s="532"/>
    </row>
    <row r="26" spans="1:29" ht="15" customHeight="1">
      <c r="A26" s="619">
        <v>43951</v>
      </c>
      <c r="B26" s="620" t="s">
        <v>46</v>
      </c>
      <c r="C26" s="621" t="s">
        <v>127</v>
      </c>
      <c r="D26" s="622" t="s">
        <v>42</v>
      </c>
      <c r="E26" s="811" t="s">
        <v>101</v>
      </c>
      <c r="F26" s="623"/>
      <c r="G26" s="623"/>
      <c r="H26" s="611">
        <v>0</v>
      </c>
      <c r="I26" s="610"/>
      <c r="J26" s="610"/>
      <c r="K26" s="610"/>
      <c r="L26" s="612"/>
      <c r="M26" s="610"/>
      <c r="N26" s="610"/>
      <c r="O26" s="616"/>
      <c r="P26" s="610"/>
      <c r="Q26" s="610"/>
      <c r="R26" s="610"/>
      <c r="S26" s="606"/>
      <c r="T26" s="616"/>
      <c r="U26" s="610"/>
      <c r="V26" s="617"/>
      <c r="W26" s="618"/>
      <c r="X26" s="532"/>
      <c r="Y26" s="532"/>
      <c r="Z26" s="532"/>
      <c r="AA26" s="532"/>
      <c r="AB26" s="532"/>
      <c r="AC26" s="532"/>
    </row>
    <row r="27" spans="1:29" ht="15" customHeight="1">
      <c r="A27" s="619">
        <v>44063</v>
      </c>
      <c r="B27" s="620" t="s">
        <v>93</v>
      </c>
      <c r="C27" s="621" t="s">
        <v>127</v>
      </c>
      <c r="D27" s="622" t="s">
        <v>42</v>
      </c>
      <c r="E27" s="811">
        <v>8.9499999999999993</v>
      </c>
      <c r="F27" s="623">
        <v>4.2</v>
      </c>
      <c r="G27" s="623">
        <v>4.75</v>
      </c>
      <c r="H27" s="611">
        <v>1</v>
      </c>
      <c r="I27" s="610">
        <v>0.74</v>
      </c>
      <c r="J27" s="610">
        <v>0.66700000000000004</v>
      </c>
      <c r="K27" s="610">
        <v>0.59967465246968354</v>
      </c>
      <c r="L27" s="612"/>
      <c r="M27" s="610"/>
      <c r="N27" s="610"/>
      <c r="O27" s="616"/>
      <c r="P27" s="610"/>
      <c r="Q27" s="610">
        <v>0.44375924282756579</v>
      </c>
      <c r="R27" s="610"/>
      <c r="S27" s="606"/>
      <c r="T27" s="616"/>
      <c r="U27" s="610"/>
      <c r="V27" s="617"/>
      <c r="W27" s="618"/>
      <c r="X27" s="532"/>
      <c r="Y27" s="532"/>
      <c r="Z27" s="532"/>
      <c r="AA27" s="532"/>
      <c r="AB27" s="532"/>
      <c r="AC27" s="532"/>
    </row>
    <row r="28" spans="1:29" ht="15" customHeight="1">
      <c r="A28" s="619">
        <v>44063</v>
      </c>
      <c r="B28" s="620" t="s">
        <v>93</v>
      </c>
      <c r="C28" s="621" t="s">
        <v>127</v>
      </c>
      <c r="D28" s="622" t="s">
        <v>42</v>
      </c>
      <c r="E28" s="811">
        <v>6.1</v>
      </c>
      <c r="F28" s="623">
        <v>1.75</v>
      </c>
      <c r="G28" s="623">
        <v>4.3499999999999996</v>
      </c>
      <c r="H28" s="611">
        <v>0</v>
      </c>
      <c r="I28" s="610"/>
      <c r="J28" s="610"/>
      <c r="K28" s="610"/>
      <c r="L28" s="612"/>
      <c r="M28" s="610"/>
      <c r="N28" s="610"/>
      <c r="O28" s="616"/>
      <c r="P28" s="610"/>
      <c r="Q28" s="610"/>
      <c r="R28" s="610"/>
      <c r="S28" s="606"/>
      <c r="T28" s="616"/>
      <c r="U28" s="610"/>
      <c r="V28" s="617"/>
      <c r="W28" s="618"/>
      <c r="X28" s="532"/>
      <c r="Y28" s="532"/>
      <c r="Z28" s="532"/>
      <c r="AA28" s="532"/>
      <c r="AB28" s="532"/>
      <c r="AC28" s="532"/>
    </row>
    <row r="29" spans="1:29" ht="15" customHeight="1">
      <c r="A29" s="619">
        <v>44313</v>
      </c>
      <c r="B29" s="620"/>
      <c r="C29" s="621"/>
      <c r="D29" s="622"/>
      <c r="E29" s="811" t="s">
        <v>128</v>
      </c>
      <c r="F29" s="623"/>
      <c r="G29" s="623"/>
      <c r="H29" s="611"/>
      <c r="I29" s="610"/>
      <c r="J29" s="610"/>
      <c r="K29" s="610"/>
      <c r="L29" s="612"/>
      <c r="M29" s="610"/>
      <c r="N29" s="610"/>
      <c r="O29" s="616"/>
      <c r="P29" s="610"/>
      <c r="Q29" s="610"/>
      <c r="R29" s="610"/>
      <c r="S29" s="606"/>
      <c r="T29" s="616"/>
      <c r="U29" s="610"/>
      <c r="V29" s="617"/>
      <c r="W29" s="618"/>
      <c r="X29" s="532"/>
      <c r="Y29" s="532"/>
      <c r="Z29" s="532"/>
      <c r="AA29" s="532"/>
      <c r="AB29" s="532"/>
      <c r="AC29" s="532"/>
    </row>
    <row r="30" spans="1:29" s="151" customFormat="1" ht="15" customHeight="1">
      <c r="A30" s="624"/>
      <c r="B30" s="625"/>
      <c r="C30" s="626"/>
      <c r="D30" s="627"/>
      <c r="E30" s="812"/>
      <c r="F30" s="628"/>
      <c r="G30" s="628"/>
      <c r="H30" s="629"/>
      <c r="I30" s="628"/>
      <c r="J30" s="628"/>
      <c r="K30" s="628"/>
      <c r="L30" s="630"/>
      <c r="M30" s="628"/>
      <c r="N30" s="628"/>
      <c r="O30" s="631"/>
      <c r="P30" s="628"/>
      <c r="Q30" s="628"/>
      <c r="R30" s="628"/>
      <c r="S30" s="625"/>
      <c r="T30" s="631"/>
      <c r="U30" s="628"/>
      <c r="V30" s="603"/>
      <c r="W30" s="634"/>
      <c r="X30" s="592"/>
      <c r="Y30" s="592"/>
      <c r="Z30" s="592"/>
      <c r="AA30" s="592"/>
      <c r="AB30" s="592"/>
      <c r="AC30" s="592"/>
    </row>
    <row r="31" spans="1:29" ht="15" customHeight="1">
      <c r="A31" s="754"/>
      <c r="B31" s="755"/>
      <c r="C31" s="756"/>
      <c r="D31" s="757"/>
      <c r="E31" s="758"/>
      <c r="F31" s="758"/>
      <c r="G31" s="758"/>
      <c r="H31" s="760"/>
      <c r="I31" s="761"/>
      <c r="J31" s="762"/>
      <c r="K31" s="762"/>
      <c r="L31" s="762"/>
      <c r="M31" s="762"/>
      <c r="N31" s="766"/>
      <c r="O31" s="766"/>
      <c r="P31" s="762"/>
      <c r="Q31" s="766"/>
      <c r="R31" s="766"/>
      <c r="S31" s="766"/>
      <c r="T31" s="767"/>
      <c r="U31" s="767"/>
      <c r="V31" s="768"/>
      <c r="W31" s="769"/>
      <c r="X31" s="532"/>
      <c r="Y31" s="532"/>
      <c r="Z31" s="532"/>
      <c r="AA31" s="532"/>
      <c r="AB31" s="532"/>
      <c r="AC31" s="532"/>
    </row>
    <row r="32" spans="1:29" ht="15" customHeight="1">
      <c r="A32" s="532"/>
      <c r="B32" s="532"/>
      <c r="C32" s="673"/>
      <c r="D32" s="770"/>
      <c r="E32" s="532"/>
      <c r="F32" s="532"/>
      <c r="G32" s="674"/>
      <c r="H32" s="675"/>
      <c r="I32" s="532"/>
      <c r="J32" s="532"/>
      <c r="K32" s="532"/>
      <c r="L32" s="532"/>
      <c r="M32" s="532"/>
      <c r="N32" s="674"/>
      <c r="O32" s="532"/>
      <c r="P32" s="532"/>
      <c r="Q32" s="532"/>
      <c r="R32" s="532"/>
      <c r="S32" s="817"/>
      <c r="T32" s="532"/>
      <c r="U32" s="532"/>
      <c r="V32" s="674"/>
      <c r="W32" s="818"/>
      <c r="X32" s="532"/>
      <c r="Y32" s="532"/>
      <c r="Z32" s="532"/>
      <c r="AA32" s="532"/>
      <c r="AB32" s="532"/>
      <c r="AC32" s="532"/>
    </row>
    <row r="33" spans="1:29" ht="15" customHeight="1">
      <c r="A33" s="532"/>
      <c r="B33" s="532"/>
      <c r="C33" s="673"/>
      <c r="D33" s="770"/>
      <c r="E33" s="532"/>
      <c r="F33" s="532"/>
      <c r="G33" s="674"/>
      <c r="H33" s="675"/>
      <c r="I33" s="532"/>
      <c r="J33" s="532"/>
      <c r="K33" s="532"/>
      <c r="L33" s="532"/>
      <c r="M33" s="532"/>
      <c r="N33" s="674"/>
      <c r="O33" s="532"/>
      <c r="P33" s="532"/>
      <c r="Q33" s="532"/>
      <c r="R33" s="532"/>
      <c r="S33" s="674"/>
      <c r="T33" s="532"/>
      <c r="U33" s="532"/>
      <c r="V33" s="674"/>
      <c r="W33" s="818"/>
      <c r="X33" s="532"/>
      <c r="Y33" s="532"/>
      <c r="Z33" s="532"/>
      <c r="AA33" s="532"/>
      <c r="AB33" s="532"/>
      <c r="AC33" s="532"/>
    </row>
    <row r="34" spans="1:29" ht="15" customHeight="1">
      <c r="A34" s="532"/>
      <c r="B34" s="532"/>
      <c r="C34" s="532"/>
      <c r="D34" s="532"/>
      <c r="E34" s="532"/>
      <c r="F34" s="532"/>
      <c r="G34" s="532"/>
      <c r="H34" s="532"/>
      <c r="I34" s="532"/>
      <c r="J34" s="532"/>
      <c r="K34" s="532"/>
      <c r="L34" s="532"/>
      <c r="M34" s="532"/>
      <c r="N34" s="532"/>
      <c r="O34" s="532"/>
      <c r="P34" s="532"/>
      <c r="Q34" s="532"/>
      <c r="R34" s="532"/>
      <c r="S34" s="532"/>
      <c r="T34" s="532"/>
      <c r="U34" s="532"/>
      <c r="V34" s="532"/>
      <c r="W34" s="532"/>
      <c r="X34" s="532"/>
      <c r="Y34" s="532"/>
      <c r="Z34" s="532"/>
      <c r="AA34" s="532"/>
      <c r="AB34" s="532"/>
      <c r="AC34" s="532"/>
    </row>
    <row r="35" spans="1:29" ht="15" customHeight="1">
      <c r="A35" s="532"/>
      <c r="B35" s="532"/>
      <c r="C35" s="532"/>
      <c r="D35" s="532"/>
      <c r="E35" s="532"/>
      <c r="F35" s="532"/>
      <c r="G35" s="532"/>
      <c r="H35" s="532"/>
      <c r="I35" s="532"/>
      <c r="J35" s="532"/>
      <c r="K35" s="532"/>
      <c r="L35" s="532"/>
      <c r="M35" s="532"/>
      <c r="N35" s="532"/>
      <c r="O35" s="532"/>
      <c r="P35" s="532"/>
      <c r="Q35" s="532"/>
      <c r="R35" s="532"/>
      <c r="S35" s="532"/>
      <c r="T35" s="532"/>
      <c r="U35" s="532"/>
      <c r="V35" s="532"/>
      <c r="W35" s="532"/>
      <c r="X35" s="532"/>
      <c r="Y35" s="532"/>
      <c r="Z35" s="532"/>
      <c r="AA35" s="532"/>
      <c r="AB35" s="532"/>
      <c r="AC35" s="532"/>
    </row>
    <row r="36" spans="1:29" ht="15" customHeight="1">
      <c r="A36" s="532"/>
      <c r="B36" s="532"/>
      <c r="C36" s="532"/>
      <c r="D36" s="532"/>
      <c r="E36" s="532"/>
      <c r="F36" s="532"/>
      <c r="G36" s="532"/>
      <c r="H36" s="532"/>
      <c r="I36" s="532"/>
      <c r="J36" s="532"/>
      <c r="K36" s="532"/>
      <c r="L36" s="532"/>
      <c r="M36" s="532"/>
      <c r="N36" s="532"/>
      <c r="O36" s="532"/>
      <c r="P36" s="532"/>
      <c r="Q36" s="532"/>
      <c r="R36" s="532"/>
      <c r="S36" s="532"/>
      <c r="T36" s="532"/>
      <c r="U36" s="532"/>
      <c r="V36" s="532"/>
      <c r="W36" s="532"/>
      <c r="X36" s="532"/>
      <c r="Y36" s="532"/>
      <c r="Z36" s="532"/>
      <c r="AA36" s="532"/>
      <c r="AB36" s="532"/>
      <c r="AC36" s="532"/>
    </row>
    <row r="37" spans="1:29" ht="15.75" customHeight="1" thickBot="1">
      <c r="A37" s="677"/>
      <c r="B37" s="677"/>
      <c r="C37" s="677"/>
      <c r="D37" s="677"/>
      <c r="E37" s="678"/>
      <c r="F37" s="678"/>
      <c r="G37" s="677"/>
      <c r="H37" s="677"/>
      <c r="I37" s="677"/>
      <c r="J37" s="677"/>
      <c r="K37" s="677"/>
      <c r="L37" s="677"/>
      <c r="M37" s="677"/>
      <c r="N37" s="677"/>
      <c r="O37" s="677"/>
      <c r="P37" s="677"/>
      <c r="Q37" s="677"/>
      <c r="R37" s="679"/>
      <c r="S37" s="679"/>
      <c r="T37" s="679"/>
      <c r="U37" s="679"/>
      <c r="V37" s="532"/>
      <c r="W37" s="532"/>
      <c r="X37" s="532"/>
      <c r="Y37" s="532"/>
      <c r="Z37" s="532"/>
      <c r="AA37" s="532"/>
      <c r="AB37" s="532"/>
      <c r="AC37" s="532"/>
    </row>
    <row r="38" spans="1:29" ht="15.75" customHeight="1">
      <c r="A38" s="1055" t="s">
        <v>50</v>
      </c>
      <c r="B38" s="1056"/>
      <c r="C38" s="1059" t="s">
        <v>51</v>
      </c>
      <c r="D38" s="1060"/>
      <c r="E38" s="680" t="s">
        <v>52</v>
      </c>
      <c r="F38" s="681"/>
      <c r="G38" s="680" t="s">
        <v>53</v>
      </c>
      <c r="H38" s="681"/>
      <c r="I38" s="682" t="s">
        <v>54</v>
      </c>
      <c r="J38" s="532"/>
      <c r="K38" s="532"/>
      <c r="L38" s="532"/>
      <c r="M38" s="532"/>
      <c r="N38" s="532"/>
      <c r="O38" s="532"/>
      <c r="P38" s="532"/>
      <c r="Q38" s="592"/>
      <c r="R38" s="602"/>
      <c r="S38" s="602"/>
      <c r="T38" s="602"/>
      <c r="U38" s="679"/>
      <c r="V38" s="532"/>
      <c r="W38" s="532"/>
      <c r="X38" s="532"/>
      <c r="Y38" s="532"/>
      <c r="Z38" s="532"/>
      <c r="AA38" s="532"/>
      <c r="AB38" s="532"/>
      <c r="AC38" s="532"/>
    </row>
    <row r="39" spans="1:29" ht="15.75" customHeight="1">
      <c r="A39" s="1057"/>
      <c r="B39" s="1058"/>
      <c r="C39" s="683" t="s">
        <v>55</v>
      </c>
      <c r="D39" s="683" t="s">
        <v>56</v>
      </c>
      <c r="E39" s="684">
        <v>44063</v>
      </c>
      <c r="F39" s="685" t="s">
        <v>57</v>
      </c>
      <c r="G39" s="686">
        <v>44313</v>
      </c>
      <c r="H39" s="685" t="s">
        <v>57</v>
      </c>
      <c r="I39" s="687" t="s">
        <v>58</v>
      </c>
      <c r="J39" s="532"/>
      <c r="K39" s="532"/>
      <c r="L39" s="532"/>
      <c r="M39" s="532"/>
      <c r="N39" s="532"/>
      <c r="O39" s="532"/>
      <c r="P39" s="532"/>
      <c r="Q39" s="592"/>
      <c r="R39" s="602"/>
      <c r="S39" s="602"/>
      <c r="T39" s="602"/>
      <c r="U39" s="679"/>
      <c r="V39" s="532"/>
      <c r="W39" s="532"/>
      <c r="X39" s="532"/>
      <c r="Y39" s="532"/>
      <c r="Z39" s="532"/>
      <c r="AA39" s="532"/>
      <c r="AB39" s="532"/>
      <c r="AC39" s="532"/>
    </row>
    <row r="40" spans="1:29" ht="15.75" customHeight="1">
      <c r="A40" s="688"/>
      <c r="B40" s="689" t="s">
        <v>59</v>
      </c>
      <c r="C40" s="690" t="s">
        <v>58</v>
      </c>
      <c r="D40" s="690" t="s">
        <v>58</v>
      </c>
      <c r="E40" s="691"/>
      <c r="F40" s="691"/>
      <c r="G40" s="692"/>
      <c r="H40" s="690"/>
      <c r="I40" s="693"/>
      <c r="J40" s="532"/>
      <c r="K40" s="532"/>
      <c r="L40" s="532"/>
      <c r="M40" s="532"/>
      <c r="N40" s="532"/>
      <c r="O40" s="532"/>
      <c r="P40" s="532"/>
      <c r="Q40" s="592"/>
      <c r="R40" s="602"/>
      <c r="S40" s="602"/>
      <c r="T40" s="602"/>
      <c r="U40" s="679"/>
      <c r="V40" s="532"/>
      <c r="W40" s="532"/>
      <c r="X40" s="532"/>
      <c r="Y40" s="532"/>
      <c r="Z40" s="532"/>
      <c r="AA40" s="532"/>
      <c r="AB40" s="532"/>
      <c r="AC40" s="532"/>
    </row>
    <row r="41" spans="1:29" ht="15.75" customHeight="1">
      <c r="A41" s="688"/>
      <c r="B41" s="689" t="s">
        <v>60</v>
      </c>
      <c r="C41" s="690" t="s">
        <v>58</v>
      </c>
      <c r="D41" s="690"/>
      <c r="E41" s="691"/>
      <c r="F41" s="691"/>
      <c r="G41" s="692"/>
      <c r="H41" s="690"/>
      <c r="I41" s="693"/>
      <c r="J41" s="532"/>
      <c r="K41" s="532"/>
      <c r="L41" s="532"/>
      <c r="M41" s="532"/>
      <c r="N41" s="532"/>
      <c r="O41" s="532"/>
      <c r="P41" s="532"/>
      <c r="Q41" s="592"/>
      <c r="R41" s="602"/>
      <c r="S41" s="602"/>
      <c r="T41" s="602"/>
      <c r="U41" s="679"/>
      <c r="V41" s="532"/>
      <c r="W41" s="532"/>
      <c r="X41" s="532"/>
      <c r="Y41" s="532"/>
      <c r="Z41" s="532"/>
      <c r="AA41" s="532"/>
      <c r="AB41" s="532"/>
      <c r="AC41" s="532"/>
    </row>
    <row r="42" spans="1:29" ht="15.75" customHeight="1">
      <c r="A42" s="688"/>
      <c r="B42" s="689" t="s">
        <v>61</v>
      </c>
      <c r="C42" s="690" t="s">
        <v>58</v>
      </c>
      <c r="D42" s="690"/>
      <c r="E42" s="691"/>
      <c r="F42" s="691"/>
      <c r="G42" s="692"/>
      <c r="H42" s="690"/>
      <c r="I42" s="693"/>
      <c r="J42" s="532"/>
      <c r="K42" s="532"/>
      <c r="L42" s="532"/>
      <c r="M42" s="532"/>
      <c r="N42" s="532"/>
      <c r="O42" s="532"/>
      <c r="P42" s="532"/>
      <c r="Q42" s="592"/>
      <c r="R42" s="602"/>
      <c r="S42" s="602"/>
      <c r="T42" s="602"/>
      <c r="U42" s="679"/>
      <c r="V42" s="532"/>
      <c r="W42" s="532"/>
      <c r="X42" s="532"/>
      <c r="Y42" s="532"/>
      <c r="Z42" s="532"/>
      <c r="AA42" s="532"/>
      <c r="AB42" s="532"/>
      <c r="AC42" s="532"/>
    </row>
    <row r="43" spans="1:29" ht="15.75" customHeight="1">
      <c r="A43" s="688"/>
      <c r="B43" s="518" t="s">
        <v>62</v>
      </c>
      <c r="C43" s="690">
        <v>0</v>
      </c>
      <c r="D43" s="690"/>
      <c r="E43" s="691"/>
      <c r="F43" s="691"/>
      <c r="G43" s="690"/>
      <c r="H43" s="690"/>
      <c r="I43" s="693"/>
      <c r="J43" s="532"/>
      <c r="K43" s="532"/>
      <c r="L43" s="532"/>
      <c r="M43" s="532"/>
      <c r="N43" s="532"/>
      <c r="O43" s="532"/>
      <c r="P43" s="532"/>
      <c r="Q43" s="592"/>
      <c r="R43" s="602"/>
      <c r="S43" s="602"/>
      <c r="T43" s="602"/>
      <c r="U43" s="679"/>
      <c r="V43" s="532"/>
      <c r="W43" s="532"/>
      <c r="X43" s="532"/>
      <c r="Y43" s="532"/>
      <c r="Z43" s="532"/>
      <c r="AA43" s="532"/>
      <c r="AB43" s="532"/>
      <c r="AC43" s="532"/>
    </row>
    <row r="44" spans="1:29" ht="15.75" customHeight="1">
      <c r="A44" s="688"/>
      <c r="B44" s="518" t="s">
        <v>63</v>
      </c>
      <c r="C44" s="690" t="s">
        <v>58</v>
      </c>
      <c r="D44" s="690"/>
      <c r="E44" s="691"/>
      <c r="F44" s="691"/>
      <c r="G44" s="690"/>
      <c r="H44" s="690"/>
      <c r="I44" s="693"/>
      <c r="J44" s="532"/>
      <c r="K44" s="532"/>
      <c r="L44" s="532"/>
      <c r="M44" s="532"/>
      <c r="N44" s="532"/>
      <c r="O44" s="532"/>
      <c r="P44" s="532"/>
      <c r="Q44" s="592"/>
      <c r="R44" s="602"/>
      <c r="S44" s="602"/>
      <c r="T44" s="602"/>
      <c r="U44" s="679"/>
      <c r="V44" s="532"/>
      <c r="W44" s="532"/>
      <c r="X44" s="532"/>
      <c r="Y44" s="532"/>
      <c r="Z44" s="532"/>
      <c r="AA44" s="532"/>
      <c r="AB44" s="532"/>
      <c r="AC44" s="532"/>
    </row>
    <row r="45" spans="1:29" ht="15.75" customHeight="1" thickBot="1">
      <c r="A45" s="771"/>
      <c r="B45" s="519" t="s">
        <v>64</v>
      </c>
      <c r="C45" s="772" t="s">
        <v>58</v>
      </c>
      <c r="D45" s="772"/>
      <c r="E45" s="773"/>
      <c r="F45" s="773"/>
      <c r="G45" s="774"/>
      <c r="H45" s="774"/>
      <c r="I45" s="775"/>
      <c r="J45" s="532"/>
      <c r="K45" s="532"/>
      <c r="L45" s="532"/>
      <c r="M45" s="532"/>
      <c r="N45" s="532"/>
      <c r="O45" s="532"/>
      <c r="P45" s="532"/>
      <c r="Q45" s="592"/>
      <c r="R45" s="602"/>
      <c r="S45" s="602"/>
      <c r="T45" s="602"/>
      <c r="U45" s="679"/>
      <c r="V45" s="532"/>
      <c r="W45" s="532"/>
      <c r="X45" s="532"/>
      <c r="Y45" s="532"/>
      <c r="Z45" s="532"/>
      <c r="AA45" s="532"/>
      <c r="AB45" s="532"/>
      <c r="AC45" s="532"/>
    </row>
    <row r="46" spans="1:29" ht="15.75" customHeight="1">
      <c r="A46" s="679"/>
      <c r="B46" s="679"/>
      <c r="C46" s="679"/>
      <c r="D46" s="679"/>
      <c r="E46" s="679"/>
      <c r="F46" s="679"/>
      <c r="G46" s="679"/>
      <c r="H46" s="679"/>
      <c r="I46" s="679"/>
      <c r="J46" s="679"/>
      <c r="K46" s="679"/>
      <c r="L46" s="679"/>
      <c r="M46" s="679"/>
      <c r="N46" s="679"/>
      <c r="O46" s="679"/>
      <c r="P46" s="679"/>
      <c r="Q46" s="602"/>
      <c r="R46" s="602"/>
      <c r="S46" s="602"/>
      <c r="T46" s="602"/>
      <c r="U46" s="679"/>
      <c r="V46" s="532"/>
      <c r="W46" s="532"/>
      <c r="X46" s="532"/>
      <c r="Y46" s="532"/>
      <c r="Z46" s="532"/>
      <c r="AA46" s="532"/>
      <c r="AB46" s="532"/>
      <c r="AC46" s="532"/>
    </row>
    <row r="47" spans="1:29" ht="15.75" customHeight="1">
      <c r="A47" s="532"/>
      <c r="B47" s="532"/>
      <c r="C47" s="532"/>
      <c r="D47" s="532"/>
      <c r="E47" s="532"/>
      <c r="F47" s="532"/>
      <c r="G47" s="532"/>
      <c r="H47" s="532"/>
      <c r="I47" s="532"/>
      <c r="J47" s="532"/>
      <c r="K47" s="532"/>
      <c r="L47" s="532"/>
      <c r="M47" s="532"/>
      <c r="N47" s="532"/>
      <c r="O47" s="532"/>
      <c r="P47" s="532"/>
      <c r="Q47" s="532"/>
      <c r="R47" s="532"/>
      <c r="S47" s="532"/>
      <c r="T47" s="532"/>
      <c r="U47" s="532"/>
      <c r="V47" s="532"/>
      <c r="W47" s="532"/>
      <c r="X47" s="532"/>
      <c r="Y47" s="532"/>
      <c r="Z47" s="532"/>
      <c r="AA47" s="532"/>
      <c r="AB47" s="532"/>
      <c r="AC47" s="532"/>
    </row>
    <row r="48" spans="1:29" ht="15.75" customHeight="1">
      <c r="A48" s="532"/>
      <c r="B48" s="532"/>
      <c r="C48" s="532"/>
      <c r="D48" s="532"/>
      <c r="E48" s="532"/>
      <c r="F48" s="532"/>
      <c r="G48" s="532"/>
      <c r="H48" s="532"/>
      <c r="I48" s="532"/>
      <c r="J48" s="532"/>
      <c r="K48" s="532"/>
      <c r="L48" s="532"/>
      <c r="M48" s="532"/>
      <c r="N48" s="532"/>
      <c r="O48" s="532"/>
      <c r="P48" s="532"/>
      <c r="Q48" s="532"/>
      <c r="R48" s="532"/>
      <c r="S48" s="532"/>
      <c r="T48" s="532"/>
      <c r="U48" s="532"/>
      <c r="V48" s="532"/>
      <c r="W48" s="532"/>
      <c r="X48" s="532"/>
      <c r="Y48" s="532"/>
      <c r="Z48" s="532"/>
      <c r="AA48" s="532"/>
      <c r="AB48" s="532"/>
      <c r="AC48" s="532"/>
    </row>
  </sheetData>
  <mergeCells count="6">
    <mergeCell ref="T1:V1"/>
    <mergeCell ref="T2:U2"/>
    <mergeCell ref="E3:G3"/>
    <mergeCell ref="T3:U3"/>
    <mergeCell ref="A38:B39"/>
    <mergeCell ref="C38:D38"/>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50"/>
  <sheetViews>
    <sheetView topLeftCell="A13" zoomScale="85" zoomScaleNormal="85" workbookViewId="0">
      <selection activeCell="C42" sqref="C42"/>
    </sheetView>
  </sheetViews>
  <sheetFormatPr defaultColWidth="17.33203125" defaultRowHeight="15.75" customHeight="1"/>
  <cols>
    <col min="1" max="1" width="11.88671875" style="120" bestFit="1" customWidth="1"/>
    <col min="2" max="2" width="27.6640625" style="120" bestFit="1" customWidth="1"/>
    <col min="3" max="3" width="13.88671875" style="120" bestFit="1" customWidth="1"/>
    <col min="4" max="4" width="24.33203125" style="120" bestFit="1" customWidth="1"/>
    <col min="5" max="5" width="21.44140625" style="120" bestFit="1" customWidth="1"/>
    <col min="6" max="6" width="16.109375" style="120" bestFit="1" customWidth="1"/>
    <col min="7" max="7" width="15.6640625" style="120" bestFit="1" customWidth="1"/>
    <col min="8" max="8" width="16.109375" style="120" bestFit="1" customWidth="1"/>
    <col min="9" max="9" width="19.5546875" style="120" bestFit="1" customWidth="1"/>
    <col min="10" max="10" width="22.33203125" style="120" bestFit="1" customWidth="1"/>
    <col min="11" max="11" width="14.6640625" style="120" bestFit="1" customWidth="1"/>
    <col min="12" max="12" width="20.33203125" style="120" bestFit="1" customWidth="1"/>
    <col min="13" max="13" width="27.5546875" style="120" bestFit="1" customWidth="1"/>
    <col min="14" max="14" width="13.44140625" style="120" bestFit="1" customWidth="1"/>
    <col min="15" max="16" width="7.109375" style="120" bestFit="1" customWidth="1"/>
    <col min="17" max="17" width="8.33203125" style="120" bestFit="1" customWidth="1"/>
    <col min="18" max="18" width="16.5546875" style="120" bestFit="1" customWidth="1"/>
    <col min="19" max="19" width="23.88671875" style="120" bestFit="1" customWidth="1"/>
    <col min="20" max="20" width="8.88671875" style="120" bestFit="1" customWidth="1"/>
    <col min="21" max="21" width="9.88671875" style="120" bestFit="1" customWidth="1"/>
    <col min="22" max="22" width="10.6640625" style="120" bestFit="1" customWidth="1"/>
    <col min="23" max="23" width="18.109375" style="120" bestFit="1" customWidth="1"/>
    <col min="24" max="16384" width="17.33203125" style="120"/>
  </cols>
  <sheetData>
    <row r="1" spans="1:23" ht="15" customHeight="1">
      <c r="A1" s="696"/>
      <c r="B1" s="697"/>
      <c r="C1" s="698"/>
      <c r="D1" s="699"/>
      <c r="E1" s="700"/>
      <c r="F1" s="701"/>
      <c r="G1" s="702"/>
      <c r="H1" s="703"/>
      <c r="I1" s="702"/>
      <c r="J1" s="704"/>
      <c r="K1" s="701"/>
      <c r="L1" s="705"/>
      <c r="M1" s="706"/>
      <c r="N1" s="702"/>
      <c r="O1" s="707"/>
      <c r="P1" s="708"/>
      <c r="Q1" s="708"/>
      <c r="R1" s="708"/>
      <c r="S1" s="709"/>
      <c r="T1" s="1045" t="s">
        <v>12</v>
      </c>
      <c r="U1" s="1046"/>
      <c r="V1" s="1047"/>
      <c r="W1" s="710"/>
    </row>
    <row r="2" spans="1:23" ht="15" customHeight="1">
      <c r="A2" s="520"/>
      <c r="B2" s="521"/>
      <c r="C2" s="522"/>
      <c r="D2" s="711"/>
      <c r="E2" s="993"/>
      <c r="F2" s="994"/>
      <c r="G2" s="712"/>
      <c r="H2" s="713"/>
      <c r="I2" s="712"/>
      <c r="J2" s="525"/>
      <c r="K2" s="677"/>
      <c r="L2" s="714"/>
      <c r="M2" s="715"/>
      <c r="N2" s="525"/>
      <c r="O2" s="676"/>
      <c r="P2" s="532"/>
      <c r="Q2" s="532"/>
      <c r="R2" s="532"/>
      <c r="S2" s="674"/>
      <c r="T2" s="1048" t="s">
        <v>13</v>
      </c>
      <c r="U2" s="1049"/>
      <c r="V2" s="995"/>
      <c r="W2" s="716"/>
    </row>
    <row r="3" spans="1:23" ht="15" customHeight="1">
      <c r="A3" s="520"/>
      <c r="B3" s="521"/>
      <c r="C3" s="522"/>
      <c r="D3" s="523"/>
      <c r="E3" s="1050" t="s">
        <v>14</v>
      </c>
      <c r="F3" s="1051"/>
      <c r="G3" s="1052"/>
      <c r="H3" s="524"/>
      <c r="I3" s="994"/>
      <c r="J3" s="525"/>
      <c r="K3" s="994"/>
      <c r="L3" s="526"/>
      <c r="M3" s="527"/>
      <c r="N3" s="525"/>
      <c r="O3" s="528"/>
      <c r="P3" s="525"/>
      <c r="Q3" s="525"/>
      <c r="R3" s="529"/>
      <c r="S3" s="530"/>
      <c r="T3" s="1053" t="s">
        <v>15</v>
      </c>
      <c r="U3" s="1054"/>
      <c r="V3" s="995"/>
      <c r="W3" s="531"/>
    </row>
    <row r="4" spans="1:23" s="281" customFormat="1" ht="30">
      <c r="A4" s="533" t="s">
        <v>16</v>
      </c>
      <c r="B4" s="534" t="s">
        <v>17</v>
      </c>
      <c r="C4" s="535" t="s">
        <v>18</v>
      </c>
      <c r="D4" s="536" t="s">
        <v>19</v>
      </c>
      <c r="E4" s="537" t="s">
        <v>20</v>
      </c>
      <c r="F4" s="534" t="s">
        <v>21</v>
      </c>
      <c r="G4" s="538" t="s">
        <v>22</v>
      </c>
      <c r="H4" s="539" t="s">
        <v>23</v>
      </c>
      <c r="I4" s="538" t="s">
        <v>24</v>
      </c>
      <c r="J4" s="538" t="s">
        <v>25</v>
      </c>
      <c r="K4" s="534" t="s">
        <v>26</v>
      </c>
      <c r="L4" s="540" t="s">
        <v>27</v>
      </c>
      <c r="M4" s="540" t="s">
        <v>28</v>
      </c>
      <c r="N4" s="538" t="s">
        <v>29</v>
      </c>
      <c r="O4" s="541" t="s">
        <v>76</v>
      </c>
      <c r="P4" s="538" t="s">
        <v>77</v>
      </c>
      <c r="Q4" s="538" t="s">
        <v>78</v>
      </c>
      <c r="R4" s="542" t="s">
        <v>3</v>
      </c>
      <c r="S4" s="543" t="s">
        <v>4</v>
      </c>
      <c r="T4" s="544" t="s">
        <v>33</v>
      </c>
      <c r="U4" s="544" t="s">
        <v>34</v>
      </c>
      <c r="V4" s="545" t="s">
        <v>0</v>
      </c>
      <c r="W4" s="535" t="s">
        <v>35</v>
      </c>
    </row>
    <row r="5" spans="1:23" ht="15.75" customHeight="1" thickBot="1">
      <c r="A5" s="547" t="s">
        <v>36</v>
      </c>
      <c r="B5" s="548"/>
      <c r="C5" s="549"/>
      <c r="D5" s="550"/>
      <c r="E5" s="551" t="s">
        <v>37</v>
      </c>
      <c r="F5" s="551" t="s">
        <v>37</v>
      </c>
      <c r="G5" s="552" t="s">
        <v>37</v>
      </c>
      <c r="H5" s="553" t="s">
        <v>37</v>
      </c>
      <c r="I5" s="551" t="s">
        <v>37</v>
      </c>
      <c r="J5" s="551" t="s">
        <v>37</v>
      </c>
      <c r="K5" s="554" t="s">
        <v>38</v>
      </c>
      <c r="L5" s="555" t="s">
        <v>37</v>
      </c>
      <c r="M5" s="556" t="s">
        <v>37</v>
      </c>
      <c r="N5" s="556" t="s">
        <v>38</v>
      </c>
      <c r="O5" s="557" t="s">
        <v>39</v>
      </c>
      <c r="P5" s="558" t="s">
        <v>39</v>
      </c>
      <c r="Q5" s="558" t="s">
        <v>39</v>
      </c>
      <c r="R5" s="559" t="s">
        <v>39</v>
      </c>
      <c r="S5" s="560" t="s">
        <v>39</v>
      </c>
      <c r="T5" s="561" t="s">
        <v>37</v>
      </c>
      <c r="U5" s="561" t="s">
        <v>37</v>
      </c>
      <c r="V5" s="562" t="s">
        <v>37</v>
      </c>
      <c r="W5" s="563"/>
    </row>
    <row r="6" spans="1:23" ht="15" customHeight="1">
      <c r="A6" s="605">
        <v>42474</v>
      </c>
      <c r="B6" s="606" t="s">
        <v>81</v>
      </c>
      <c r="C6" s="607" t="s">
        <v>129</v>
      </c>
      <c r="D6" s="608" t="s">
        <v>42</v>
      </c>
      <c r="E6" s="609">
        <v>9.15</v>
      </c>
      <c r="F6" s="610">
        <v>1.87</v>
      </c>
      <c r="G6" s="610">
        <v>7.28</v>
      </c>
      <c r="H6" s="611"/>
      <c r="I6" s="610"/>
      <c r="J6" s="610">
        <v>4.08</v>
      </c>
      <c r="K6" s="610">
        <v>0.4</v>
      </c>
      <c r="L6" s="612"/>
      <c r="M6" s="610"/>
      <c r="N6" s="610"/>
      <c r="O6" s="613">
        <v>-1.6320000000000001</v>
      </c>
      <c r="P6" s="614">
        <v>1.6320000000000001</v>
      </c>
      <c r="Q6" s="614"/>
      <c r="R6" s="614"/>
      <c r="S6" s="615"/>
      <c r="T6" s="616"/>
      <c r="U6" s="610"/>
      <c r="V6" s="617"/>
      <c r="W6" s="618"/>
    </row>
    <row r="7" spans="1:23" ht="15" customHeight="1">
      <c r="A7" s="605">
        <v>42610</v>
      </c>
      <c r="B7" s="606" t="s">
        <v>81</v>
      </c>
      <c r="C7" s="607" t="s">
        <v>129</v>
      </c>
      <c r="D7" s="608" t="s">
        <v>103</v>
      </c>
      <c r="E7" s="609">
        <v>6.1</v>
      </c>
      <c r="F7" s="610">
        <v>1.49</v>
      </c>
      <c r="G7" s="610">
        <v>4.6099999999999994</v>
      </c>
      <c r="H7" s="611">
        <v>-2.6700000000000008</v>
      </c>
      <c r="I7" s="610"/>
      <c r="J7" s="610">
        <v>1.1100000000000001</v>
      </c>
      <c r="K7" s="610">
        <v>0.54</v>
      </c>
      <c r="L7" s="612"/>
      <c r="M7" s="610"/>
      <c r="N7" s="610"/>
      <c r="O7" s="613"/>
      <c r="P7" s="614"/>
      <c r="Q7" s="614"/>
      <c r="R7" s="614"/>
      <c r="S7" s="615"/>
      <c r="T7" s="616"/>
      <c r="U7" s="610"/>
      <c r="V7" s="617"/>
      <c r="W7" s="618"/>
    </row>
    <row r="8" spans="1:23" ht="15" customHeight="1">
      <c r="A8" s="605">
        <v>42610</v>
      </c>
      <c r="B8" s="606" t="s">
        <v>81</v>
      </c>
      <c r="C8" s="607" t="s">
        <v>129</v>
      </c>
      <c r="D8" s="608" t="s">
        <v>103</v>
      </c>
      <c r="E8" s="609">
        <v>9.15</v>
      </c>
      <c r="F8" s="610">
        <v>4.54</v>
      </c>
      <c r="G8" s="610">
        <v>4.6100000000000003</v>
      </c>
      <c r="H8" s="611"/>
      <c r="I8" s="610"/>
      <c r="J8" s="610"/>
      <c r="K8" s="610"/>
      <c r="L8" s="612"/>
      <c r="M8" s="610"/>
      <c r="N8" s="610"/>
      <c r="O8" s="613"/>
      <c r="P8" s="614"/>
      <c r="Q8" s="614"/>
      <c r="R8" s="614"/>
      <c r="S8" s="615"/>
      <c r="T8" s="616"/>
      <c r="U8" s="610"/>
      <c r="V8" s="617"/>
      <c r="W8" s="618"/>
    </row>
    <row r="9" spans="1:23" ht="15" customHeight="1">
      <c r="A9" s="819">
        <v>42845</v>
      </c>
      <c r="B9" s="606" t="s">
        <v>83</v>
      </c>
      <c r="C9" s="607" t="s">
        <v>129</v>
      </c>
      <c r="D9" s="608" t="s">
        <v>42</v>
      </c>
      <c r="E9" s="820">
        <v>9.15</v>
      </c>
      <c r="F9" s="614">
        <v>2.99</v>
      </c>
      <c r="G9" s="610">
        <v>6.16</v>
      </c>
      <c r="H9" s="611"/>
      <c r="I9" s="610">
        <v>1.71</v>
      </c>
      <c r="J9" s="610">
        <v>2.0299999999999998</v>
      </c>
      <c r="K9" s="610">
        <v>0.36122915985616216</v>
      </c>
      <c r="L9" s="612"/>
      <c r="M9" s="610"/>
      <c r="N9" s="610"/>
      <c r="O9" s="613"/>
      <c r="P9" s="614"/>
      <c r="Q9" s="614"/>
      <c r="R9" s="614"/>
      <c r="S9" s="615"/>
      <c r="T9" s="616"/>
      <c r="U9" s="610"/>
      <c r="V9" s="617"/>
      <c r="W9" s="618"/>
    </row>
    <row r="10" spans="1:23" ht="15" customHeight="1">
      <c r="A10" s="819">
        <v>42969</v>
      </c>
      <c r="B10" s="606" t="s">
        <v>70</v>
      </c>
      <c r="C10" s="607" t="s">
        <v>129</v>
      </c>
      <c r="D10" s="608" t="s">
        <v>72</v>
      </c>
      <c r="E10" s="820">
        <v>6.1</v>
      </c>
      <c r="F10" s="614">
        <v>2.35</v>
      </c>
      <c r="G10" s="610">
        <v>3.7499999999999996</v>
      </c>
      <c r="H10" s="611"/>
      <c r="I10" s="610">
        <v>0.44799999999999995</v>
      </c>
      <c r="J10" s="610">
        <v>0.44750000000000001</v>
      </c>
      <c r="K10" s="614">
        <v>0.47043938348286179</v>
      </c>
      <c r="L10" s="612"/>
      <c r="M10" s="610"/>
      <c r="N10" s="610"/>
      <c r="O10" s="613"/>
      <c r="P10" s="614"/>
      <c r="Q10" s="614"/>
      <c r="R10" s="614"/>
      <c r="S10" s="614">
        <v>0.21052162410858066</v>
      </c>
      <c r="T10" s="616"/>
      <c r="U10" s="610"/>
      <c r="V10" s="617"/>
      <c r="W10" s="618"/>
    </row>
    <row r="11" spans="1:23" ht="15" customHeight="1">
      <c r="A11" s="819">
        <v>42969</v>
      </c>
      <c r="B11" s="606" t="s">
        <v>70</v>
      </c>
      <c r="C11" s="607" t="s">
        <v>129</v>
      </c>
      <c r="D11" s="608" t="s">
        <v>106</v>
      </c>
      <c r="E11" s="820">
        <v>6.1</v>
      </c>
      <c r="F11" s="614">
        <v>2.8</v>
      </c>
      <c r="G11" s="610">
        <v>3.3</v>
      </c>
      <c r="H11" s="611"/>
      <c r="I11" s="610"/>
      <c r="J11" s="610"/>
      <c r="K11" s="606"/>
      <c r="L11" s="612"/>
      <c r="M11" s="610"/>
      <c r="N11" s="610"/>
      <c r="O11" s="613">
        <v>0</v>
      </c>
      <c r="P11" s="614">
        <v>0</v>
      </c>
      <c r="Q11" s="614"/>
      <c r="R11" s="614"/>
      <c r="S11" s="614"/>
      <c r="T11" s="616"/>
      <c r="U11" s="610"/>
      <c r="V11" s="617"/>
      <c r="W11" s="618"/>
    </row>
    <row r="12" spans="1:23" ht="15" customHeight="1">
      <c r="A12" s="605">
        <v>43212</v>
      </c>
      <c r="B12" s="606" t="s">
        <v>43</v>
      </c>
      <c r="C12" s="607" t="s">
        <v>129</v>
      </c>
      <c r="D12" s="608"/>
      <c r="E12" s="609" t="s">
        <v>130</v>
      </c>
      <c r="F12" s="610"/>
      <c r="G12" s="610"/>
      <c r="H12" s="611"/>
      <c r="I12" s="610"/>
      <c r="J12" s="610"/>
      <c r="K12" s="610"/>
      <c r="L12" s="612"/>
      <c r="M12" s="610"/>
      <c r="N12" s="610"/>
      <c r="O12" s="613">
        <v>0</v>
      </c>
      <c r="P12" s="614">
        <v>0</v>
      </c>
      <c r="Q12" s="614"/>
      <c r="R12" s="614"/>
      <c r="S12" s="614"/>
      <c r="T12" s="616"/>
      <c r="U12" s="610"/>
      <c r="V12" s="617"/>
      <c r="W12" s="618"/>
    </row>
    <row r="13" spans="1:23" ht="15" customHeight="1">
      <c r="A13" s="619">
        <v>43345</v>
      </c>
      <c r="B13" s="620" t="s">
        <v>40</v>
      </c>
      <c r="C13" s="621" t="s">
        <v>129</v>
      </c>
      <c r="D13" s="622" t="s">
        <v>72</v>
      </c>
      <c r="E13" s="811">
        <v>7.6</v>
      </c>
      <c r="F13" s="623">
        <v>1.1200000000000001</v>
      </c>
      <c r="G13" s="623">
        <v>6.4799999999999995</v>
      </c>
      <c r="H13" s="611"/>
      <c r="I13" s="610">
        <v>0.35</v>
      </c>
      <c r="J13" s="610">
        <v>0.35</v>
      </c>
      <c r="K13" s="610">
        <v>0.38265306122448978</v>
      </c>
      <c r="L13" s="612"/>
      <c r="M13" s="610"/>
      <c r="N13" s="610"/>
      <c r="O13" s="613"/>
      <c r="P13" s="614"/>
      <c r="Q13" s="614"/>
      <c r="R13" s="614"/>
      <c r="S13" s="614">
        <v>0.13392857142857142</v>
      </c>
      <c r="T13" s="616"/>
      <c r="U13" s="610"/>
      <c r="V13" s="617"/>
      <c r="W13" s="618"/>
    </row>
    <row r="14" spans="1:23" ht="15" customHeight="1">
      <c r="A14" s="619">
        <v>43345</v>
      </c>
      <c r="B14" s="620" t="s">
        <v>40</v>
      </c>
      <c r="C14" s="621" t="s">
        <v>129</v>
      </c>
      <c r="D14" s="622" t="s">
        <v>87</v>
      </c>
      <c r="E14" s="811">
        <v>7.6</v>
      </c>
      <c r="F14" s="623">
        <v>1.4700000000000002</v>
      </c>
      <c r="G14" s="623">
        <v>6.129999999999999</v>
      </c>
      <c r="H14" s="611"/>
      <c r="I14" s="610">
        <v>2.8299999999999992</v>
      </c>
      <c r="J14" s="610">
        <v>2.4049999999999998</v>
      </c>
      <c r="K14" s="610">
        <v>0.53387238169846862</v>
      </c>
      <c r="L14" s="612"/>
      <c r="M14" s="610"/>
      <c r="N14" s="610"/>
      <c r="O14" s="613"/>
      <c r="P14" s="614"/>
      <c r="Q14" s="614">
        <v>1.283963077984817</v>
      </c>
      <c r="R14" s="614"/>
      <c r="S14" s="614"/>
      <c r="T14" s="616"/>
      <c r="U14" s="610"/>
      <c r="V14" s="617"/>
      <c r="W14" s="618"/>
    </row>
    <row r="15" spans="1:23" ht="15" customHeight="1">
      <c r="A15" s="619">
        <v>43581</v>
      </c>
      <c r="B15" s="620" t="s">
        <v>45</v>
      </c>
      <c r="C15" s="621" t="s">
        <v>129</v>
      </c>
      <c r="D15" s="622" t="s">
        <v>42</v>
      </c>
      <c r="E15" s="811">
        <v>10.65</v>
      </c>
      <c r="F15" s="623">
        <v>0.43</v>
      </c>
      <c r="G15" s="623">
        <v>10.220000000000001</v>
      </c>
      <c r="H15" s="611"/>
      <c r="I15" s="610">
        <v>3.593</v>
      </c>
      <c r="J15" s="610">
        <v>3.593</v>
      </c>
      <c r="K15" s="610">
        <v>0.38168137970409188</v>
      </c>
      <c r="L15" s="612">
        <v>6.6270000000000007</v>
      </c>
      <c r="M15" s="610"/>
      <c r="N15" s="610"/>
      <c r="O15" s="613"/>
      <c r="P15" s="614">
        <v>1.3713811972768022</v>
      </c>
      <c r="Q15" s="614"/>
      <c r="R15" s="614"/>
      <c r="S15" s="614"/>
      <c r="T15" s="616"/>
      <c r="U15" s="610"/>
      <c r="V15" s="617"/>
      <c r="W15" s="618"/>
    </row>
    <row r="16" spans="1:23" ht="15" customHeight="1">
      <c r="A16" s="619">
        <v>43705</v>
      </c>
      <c r="B16" s="620"/>
      <c r="C16" s="621" t="s">
        <v>129</v>
      </c>
      <c r="D16" s="622"/>
      <c r="E16" s="811" t="s">
        <v>114</v>
      </c>
      <c r="F16" s="623"/>
      <c r="G16" s="623"/>
      <c r="H16" s="611"/>
      <c r="I16" s="610"/>
      <c r="J16" s="610"/>
      <c r="K16" s="610"/>
      <c r="L16" s="612"/>
      <c r="M16" s="610"/>
      <c r="N16" s="610"/>
      <c r="O16" s="613"/>
      <c r="P16" s="614"/>
      <c r="Q16" s="614"/>
      <c r="R16" s="614"/>
      <c r="S16" s="614"/>
      <c r="T16" s="616"/>
      <c r="U16" s="610"/>
      <c r="V16" s="617"/>
      <c r="W16" s="618"/>
    </row>
    <row r="17" spans="1:23" ht="15" customHeight="1">
      <c r="A17" s="619">
        <v>43953</v>
      </c>
      <c r="B17" s="620"/>
      <c r="C17" s="621" t="s">
        <v>129</v>
      </c>
      <c r="D17" s="622"/>
      <c r="E17" s="811" t="s">
        <v>130</v>
      </c>
      <c r="F17" s="623"/>
      <c r="G17" s="623"/>
      <c r="H17" s="611"/>
      <c r="I17" s="610"/>
      <c r="J17" s="610"/>
      <c r="K17" s="610"/>
      <c r="L17" s="612"/>
      <c r="M17" s="610"/>
      <c r="N17" s="610"/>
      <c r="O17" s="613"/>
      <c r="P17" s="614"/>
      <c r="Q17" s="614"/>
      <c r="R17" s="614"/>
      <c r="S17" s="614"/>
      <c r="T17" s="616"/>
      <c r="U17" s="610"/>
      <c r="V17" s="617"/>
      <c r="W17" s="618"/>
    </row>
    <row r="18" spans="1:23" ht="15" customHeight="1">
      <c r="A18" s="619">
        <v>44064</v>
      </c>
      <c r="B18" s="620" t="s">
        <v>93</v>
      </c>
      <c r="C18" s="621" t="s">
        <v>129</v>
      </c>
      <c r="D18" s="622" t="s">
        <v>42</v>
      </c>
      <c r="E18" s="811">
        <v>7.6</v>
      </c>
      <c r="F18" s="623">
        <v>-1.48</v>
      </c>
      <c r="G18" s="623">
        <v>9.08</v>
      </c>
      <c r="H18" s="611">
        <v>-3.05</v>
      </c>
      <c r="I18" s="610"/>
      <c r="J18" s="610">
        <v>2.6</v>
      </c>
      <c r="K18" s="610">
        <v>0.5786318150448585</v>
      </c>
      <c r="L18" s="612"/>
      <c r="M18" s="610"/>
      <c r="N18" s="610"/>
      <c r="O18" s="613"/>
      <c r="P18" s="614"/>
      <c r="Q18" s="614"/>
      <c r="R18" s="614"/>
      <c r="S18" s="614"/>
      <c r="T18" s="616"/>
      <c r="U18" s="610"/>
      <c r="V18" s="617"/>
      <c r="W18" s="618"/>
    </row>
    <row r="19" spans="1:23" s="151" customFormat="1" ht="15" customHeight="1">
      <c r="A19" s="624"/>
      <c r="B19" s="625"/>
      <c r="C19" s="626"/>
      <c r="D19" s="627"/>
      <c r="E19" s="812"/>
      <c r="F19" s="628"/>
      <c r="G19" s="628"/>
      <c r="H19" s="629"/>
      <c r="I19" s="628"/>
      <c r="J19" s="628"/>
      <c r="K19" s="628"/>
      <c r="L19" s="630"/>
      <c r="M19" s="628"/>
      <c r="N19" s="628"/>
      <c r="O19" s="1013"/>
      <c r="P19" s="632"/>
      <c r="Q19" s="632"/>
      <c r="R19" s="632"/>
      <c r="S19" s="633"/>
      <c r="T19" s="631"/>
      <c r="U19" s="628"/>
      <c r="V19" s="603"/>
      <c r="W19" s="634"/>
    </row>
    <row r="20" spans="1:23" ht="15" customHeight="1">
      <c r="A20" s="813">
        <v>43581</v>
      </c>
      <c r="B20" s="755" t="s">
        <v>131</v>
      </c>
      <c r="C20" s="756" t="s">
        <v>132</v>
      </c>
      <c r="D20" s="757" t="s">
        <v>42</v>
      </c>
      <c r="E20" s="814">
        <v>9.15</v>
      </c>
      <c r="F20" s="758">
        <v>0.96</v>
      </c>
      <c r="G20" s="758">
        <v>8.1900000000000013</v>
      </c>
      <c r="H20" s="760"/>
      <c r="I20" s="821">
        <v>3.593</v>
      </c>
      <c r="J20" s="762">
        <v>3.593</v>
      </c>
      <c r="K20" s="762">
        <v>0.38168137970409188</v>
      </c>
      <c r="L20" s="815">
        <v>4.5970000000000013</v>
      </c>
      <c r="M20" s="762"/>
      <c r="N20" s="766"/>
      <c r="O20" s="1014">
        <v>0</v>
      </c>
      <c r="P20" s="762">
        <v>1.3713811972768022</v>
      </c>
      <c r="Q20" s="762"/>
      <c r="R20" s="762"/>
      <c r="S20" s="762"/>
      <c r="T20" s="816"/>
      <c r="U20" s="767"/>
      <c r="V20" s="768"/>
      <c r="W20" s="769"/>
    </row>
    <row r="21" spans="1:23" ht="15" customHeight="1">
      <c r="A21" s="754">
        <v>43705</v>
      </c>
      <c r="B21" s="755"/>
      <c r="C21" s="756" t="s">
        <v>132</v>
      </c>
      <c r="D21" s="756"/>
      <c r="E21" s="758" t="s">
        <v>114</v>
      </c>
      <c r="F21" s="758"/>
      <c r="G21" s="759"/>
      <c r="H21" s="822"/>
      <c r="I21" s="821"/>
      <c r="J21" s="762"/>
      <c r="K21" s="763"/>
      <c r="L21" s="762"/>
      <c r="M21" s="762"/>
      <c r="N21" s="765"/>
      <c r="O21" s="762"/>
      <c r="P21" s="762"/>
      <c r="Q21" s="762"/>
      <c r="R21" s="762"/>
      <c r="S21" s="1015" t="s">
        <v>58</v>
      </c>
      <c r="T21" s="767"/>
      <c r="U21" s="767"/>
      <c r="V21" s="768"/>
      <c r="W21" s="823"/>
    </row>
    <row r="22" spans="1:23" ht="15" customHeight="1">
      <c r="A22" s="754">
        <v>43953</v>
      </c>
      <c r="B22" s="755" t="s">
        <v>46</v>
      </c>
      <c r="C22" s="756" t="s">
        <v>132</v>
      </c>
      <c r="D22" s="756" t="s">
        <v>42</v>
      </c>
      <c r="E22" s="758" t="s">
        <v>101</v>
      </c>
      <c r="F22" s="758"/>
      <c r="G22" s="759"/>
      <c r="H22" s="822"/>
      <c r="I22" s="821"/>
      <c r="J22" s="762"/>
      <c r="K22" s="763"/>
      <c r="L22" s="762"/>
      <c r="M22" s="762"/>
      <c r="N22" s="765"/>
      <c r="O22" s="762"/>
      <c r="P22" s="762"/>
      <c r="Q22" s="762"/>
      <c r="R22" s="762"/>
      <c r="S22" s="1015"/>
      <c r="T22" s="767"/>
      <c r="U22" s="767"/>
      <c r="V22" s="768"/>
      <c r="W22" s="823"/>
    </row>
    <row r="23" spans="1:23" ht="15" customHeight="1">
      <c r="A23" s="754">
        <v>44064</v>
      </c>
      <c r="B23" s="755" t="s">
        <v>93</v>
      </c>
      <c r="C23" s="756" t="s">
        <v>132</v>
      </c>
      <c r="D23" s="756" t="s">
        <v>42</v>
      </c>
      <c r="E23" s="758">
        <v>12.2</v>
      </c>
      <c r="F23" s="758">
        <v>4.93</v>
      </c>
      <c r="G23" s="759">
        <v>7.27</v>
      </c>
      <c r="H23" s="822">
        <v>3.05</v>
      </c>
      <c r="I23" s="821"/>
      <c r="J23" s="762">
        <v>2.6</v>
      </c>
      <c r="K23" s="763">
        <v>0.5786318150448585</v>
      </c>
      <c r="L23" s="762"/>
      <c r="M23" s="762"/>
      <c r="N23" s="765"/>
      <c r="O23" s="762"/>
      <c r="P23" s="762"/>
      <c r="Q23" s="762"/>
      <c r="R23" s="762"/>
      <c r="S23" s="1015"/>
      <c r="T23" s="767"/>
      <c r="U23" s="767"/>
      <c r="V23" s="768"/>
      <c r="W23" s="823"/>
    </row>
    <row r="24" spans="1:23" ht="15" customHeight="1">
      <c r="A24" s="754">
        <v>44430</v>
      </c>
      <c r="B24" s="755" t="s">
        <v>144</v>
      </c>
      <c r="C24" s="756" t="s">
        <v>132</v>
      </c>
      <c r="D24" s="756" t="s">
        <v>72</v>
      </c>
      <c r="E24" s="758">
        <v>9.15</v>
      </c>
      <c r="F24" s="758">
        <v>0.27</v>
      </c>
      <c r="G24" s="759">
        <f>E24-F24</f>
        <v>8.8800000000000008</v>
      </c>
      <c r="H24" s="822"/>
      <c r="I24" s="821"/>
      <c r="J24" s="762">
        <f>AVERAGE('2021.08.22_SiteX_Pit'!M12:M13)/100</f>
        <v>0.64</v>
      </c>
      <c r="K24" s="763">
        <f>'2021.08.22_SiteX_Pit'!J18</f>
        <v>0.47273982056590746</v>
      </c>
      <c r="L24" s="762"/>
      <c r="M24" s="762"/>
      <c r="N24" s="765"/>
      <c r="O24" s="762"/>
      <c r="P24" s="762"/>
      <c r="Q24" s="762"/>
      <c r="R24" s="762"/>
      <c r="S24" s="1015">
        <f>J24*K24</f>
        <v>0.30255348516218078</v>
      </c>
      <c r="T24" s="767"/>
      <c r="U24" s="767"/>
      <c r="V24" s="768"/>
      <c r="W24" s="823"/>
    </row>
    <row r="25" spans="1:23" ht="15" customHeight="1">
      <c r="A25" s="754">
        <v>44430</v>
      </c>
      <c r="B25" s="755" t="s">
        <v>144</v>
      </c>
      <c r="C25" s="756" t="s">
        <v>132</v>
      </c>
      <c r="D25" s="756" t="s">
        <v>236</v>
      </c>
      <c r="E25" s="758">
        <v>9.15</v>
      </c>
      <c r="F25" s="758">
        <f>F24+J24</f>
        <v>0.91</v>
      </c>
      <c r="G25" s="759">
        <f>E25-F25</f>
        <v>8.24</v>
      </c>
      <c r="H25" s="822"/>
      <c r="I25" s="821"/>
      <c r="J25" s="762">
        <f>'2021.08.22_SiteX_Pit'!I3</f>
        <v>1.08</v>
      </c>
      <c r="K25" s="763">
        <f>'2021.08.22_SiteX_Pit'!J29</f>
        <v>0.51999463231347298</v>
      </c>
      <c r="L25" s="762"/>
      <c r="M25" s="762"/>
      <c r="N25" s="765"/>
      <c r="O25" s="762"/>
      <c r="P25" s="762"/>
      <c r="Q25" s="762">
        <f>(J25*K25)</f>
        <v>0.56159420289855089</v>
      </c>
      <c r="R25" s="762"/>
      <c r="S25" s="1015"/>
      <c r="T25" s="767"/>
      <c r="U25" s="767"/>
      <c r="V25" s="768"/>
      <c r="W25" s="823"/>
    </row>
    <row r="26" spans="1:23" ht="15" customHeight="1">
      <c r="A26" s="532"/>
      <c r="B26" s="532"/>
      <c r="C26" s="673"/>
      <c r="D26" s="673"/>
      <c r="E26" s="532"/>
      <c r="F26" s="532"/>
      <c r="G26" s="674"/>
      <c r="H26" s="674"/>
      <c r="I26" s="532"/>
      <c r="J26" s="532"/>
      <c r="K26" s="673"/>
      <c r="L26" s="532"/>
      <c r="M26" s="532"/>
      <c r="N26" s="674"/>
      <c r="O26" s="1016"/>
      <c r="P26" s="1016"/>
      <c r="Q26" s="1016"/>
      <c r="R26" s="1016"/>
      <c r="S26" s="1017"/>
      <c r="T26" s="532"/>
      <c r="U26" s="532"/>
      <c r="V26" s="674"/>
      <c r="W26" s="818"/>
    </row>
    <row r="27" spans="1:23" ht="15" customHeight="1">
      <c r="A27" s="647">
        <v>43953</v>
      </c>
      <c r="B27" s="648" t="s">
        <v>46</v>
      </c>
      <c r="C27" s="649" t="s">
        <v>133</v>
      </c>
      <c r="D27" s="649" t="s">
        <v>42</v>
      </c>
      <c r="E27" s="648">
        <v>9.15</v>
      </c>
      <c r="F27" s="648">
        <v>7.0000000000000007E-2</v>
      </c>
      <c r="G27" s="651">
        <v>9.08</v>
      </c>
      <c r="H27" s="651"/>
      <c r="I27" s="648"/>
      <c r="J27" s="904">
        <v>4.6500000000000004</v>
      </c>
      <c r="K27" s="905">
        <v>0.44032965392810192</v>
      </c>
      <c r="L27" s="904">
        <v>4.43</v>
      </c>
      <c r="M27" s="648"/>
      <c r="N27" s="651"/>
      <c r="O27" s="904"/>
      <c r="P27" s="904">
        <v>2.047532890765674</v>
      </c>
      <c r="Q27" s="904"/>
      <c r="R27" s="904">
        <v>0</v>
      </c>
      <c r="S27" s="1018"/>
      <c r="T27" s="648"/>
      <c r="U27" s="648"/>
      <c r="V27" s="651"/>
      <c r="W27" s="906"/>
    </row>
    <row r="28" spans="1:23" ht="15" customHeight="1">
      <c r="A28" s="647">
        <v>44064</v>
      </c>
      <c r="B28" s="648" t="s">
        <v>93</v>
      </c>
      <c r="C28" s="649" t="s">
        <v>133</v>
      </c>
      <c r="D28" s="649" t="s">
        <v>42</v>
      </c>
      <c r="E28" s="648">
        <v>11.9</v>
      </c>
      <c r="F28" s="648">
        <v>4.9800000000000004</v>
      </c>
      <c r="G28" s="651">
        <v>6.92</v>
      </c>
      <c r="H28" s="651">
        <v>2.75</v>
      </c>
      <c r="I28" s="648"/>
      <c r="J28" s="904">
        <v>2.6</v>
      </c>
      <c r="K28" s="904">
        <v>0.5786318150448585</v>
      </c>
      <c r="L28" s="648"/>
      <c r="M28" s="648"/>
      <c r="N28" s="648"/>
      <c r="O28" s="904">
        <v>-0.54309017164904194</v>
      </c>
      <c r="P28" s="904"/>
      <c r="Q28" s="904">
        <v>1.5044427191166321</v>
      </c>
      <c r="R28" s="904"/>
      <c r="S28" s="904">
        <v>0</v>
      </c>
      <c r="T28" s="648"/>
      <c r="U28" s="648"/>
      <c r="V28" s="648"/>
      <c r="W28" s="648"/>
    </row>
    <row r="29" spans="1:23" ht="15" customHeight="1">
      <c r="A29" s="647">
        <v>44313</v>
      </c>
      <c r="B29" s="648"/>
      <c r="C29" s="649"/>
      <c r="D29" s="649"/>
      <c r="E29" s="648" t="s">
        <v>114</v>
      </c>
      <c r="F29" s="648"/>
      <c r="G29" s="651"/>
      <c r="H29" s="651"/>
      <c r="I29" s="648"/>
      <c r="J29" s="648"/>
      <c r="K29" s="648"/>
      <c r="L29" s="648"/>
      <c r="M29" s="648"/>
      <c r="N29" s="648"/>
      <c r="O29" s="904"/>
      <c r="P29" s="904"/>
      <c r="Q29" s="904"/>
      <c r="R29" s="904"/>
      <c r="S29" s="904"/>
      <c r="T29" s="648"/>
      <c r="U29" s="648"/>
      <c r="V29" s="648"/>
      <c r="W29" s="648" t="s">
        <v>134</v>
      </c>
    </row>
    <row r="30" spans="1:23" ht="15" customHeight="1">
      <c r="A30" s="647">
        <v>44430</v>
      </c>
      <c r="B30" s="648" t="s">
        <v>144</v>
      </c>
      <c r="C30" s="649" t="s">
        <v>133</v>
      </c>
      <c r="D30" s="649" t="s">
        <v>72</v>
      </c>
      <c r="E30" s="648">
        <v>9.15</v>
      </c>
      <c r="F30" s="648">
        <v>0.5</v>
      </c>
      <c r="G30" s="651">
        <f>E30-F30</f>
        <v>8.65</v>
      </c>
      <c r="H30" s="651"/>
      <c r="I30" s="648"/>
      <c r="J30" s="904">
        <f>AVERAGE('2021.08.22_SiteX_Pit'!M12:M13)/100</f>
        <v>0.64</v>
      </c>
      <c r="K30" s="904">
        <f>'2021.08.22_SiteX_Pit'!J18</f>
        <v>0.47273982056590746</v>
      </c>
      <c r="L30" s="648"/>
      <c r="M30" s="648"/>
      <c r="N30" s="648"/>
      <c r="O30" s="904"/>
      <c r="P30" s="904"/>
      <c r="Q30" s="904"/>
      <c r="R30" s="904"/>
      <c r="S30" s="904">
        <f>J30*K30</f>
        <v>0.30255348516218078</v>
      </c>
      <c r="T30" s="648"/>
      <c r="U30" s="648"/>
      <c r="V30" s="648"/>
      <c r="W30" s="648"/>
    </row>
    <row r="31" spans="1:23" ht="15" customHeight="1">
      <c r="A31" s="647">
        <v>44430</v>
      </c>
      <c r="B31" s="648" t="s">
        <v>144</v>
      </c>
      <c r="C31" s="648" t="s">
        <v>133</v>
      </c>
      <c r="D31" s="648" t="s">
        <v>236</v>
      </c>
      <c r="E31" s="648">
        <v>9.15</v>
      </c>
      <c r="F31" s="648"/>
      <c r="G31" s="648"/>
      <c r="H31" s="648"/>
      <c r="I31" s="648"/>
      <c r="J31" s="904">
        <f>'2021.08.22_SiteX_Pit'!I3</f>
        <v>1.08</v>
      </c>
      <c r="K31" s="904">
        <f>'2021.08.22_SiteX_Pit'!J29</f>
        <v>0.51999463231347298</v>
      </c>
      <c r="L31" s="648"/>
      <c r="M31" s="648"/>
      <c r="N31" s="648"/>
      <c r="O31" s="904"/>
      <c r="P31" s="904"/>
      <c r="Q31" s="904">
        <f>J31*K31</f>
        <v>0.56159420289855089</v>
      </c>
      <c r="R31" s="904"/>
      <c r="S31" s="904"/>
      <c r="T31" s="648"/>
      <c r="U31" s="648"/>
      <c r="V31" s="648"/>
      <c r="W31" s="648"/>
    </row>
    <row r="32" spans="1:23" ht="15" customHeight="1">
      <c r="A32" s="532"/>
      <c r="B32" s="532"/>
      <c r="C32" s="532"/>
      <c r="D32" s="532"/>
      <c r="E32" s="532"/>
      <c r="F32" s="532"/>
      <c r="G32" s="532"/>
      <c r="H32" s="532"/>
      <c r="I32" s="532"/>
      <c r="J32" s="532"/>
      <c r="K32" s="532"/>
      <c r="L32" s="532"/>
      <c r="M32" s="532"/>
      <c r="N32" s="532"/>
      <c r="O32" s="532"/>
      <c r="P32" s="532"/>
      <c r="Q32" s="532"/>
      <c r="R32" s="532"/>
      <c r="S32" s="532"/>
      <c r="T32" s="532"/>
      <c r="U32" s="532"/>
      <c r="V32" s="532"/>
      <c r="W32" s="532"/>
    </row>
    <row r="33" spans="1:23" ht="15.75" customHeight="1" thickBot="1">
      <c r="A33" s="677"/>
      <c r="B33" s="677"/>
      <c r="C33" s="677"/>
      <c r="D33" s="677"/>
      <c r="E33" s="678"/>
      <c r="F33" s="678"/>
      <c r="G33" s="677"/>
      <c r="H33" s="677"/>
      <c r="I33" s="677"/>
      <c r="J33" s="677"/>
      <c r="K33" s="677"/>
      <c r="L33" s="677"/>
      <c r="M33" s="677"/>
      <c r="N33" s="677"/>
      <c r="O33" s="677"/>
      <c r="P33" s="677"/>
      <c r="Q33" s="677"/>
      <c r="R33" s="679"/>
      <c r="S33" s="679"/>
      <c r="T33" s="679"/>
      <c r="U33" s="679"/>
      <c r="V33" s="532"/>
      <c r="W33" s="532"/>
    </row>
    <row r="34" spans="1:23" ht="15.75" customHeight="1">
      <c r="A34" s="1055" t="s">
        <v>50</v>
      </c>
      <c r="B34" s="1056"/>
      <c r="C34" s="1059" t="s">
        <v>51</v>
      </c>
      <c r="D34" s="1060"/>
      <c r="E34" s="680" t="s">
        <v>52</v>
      </c>
      <c r="F34" s="681"/>
      <c r="G34" s="680" t="s">
        <v>53</v>
      </c>
      <c r="H34" s="681"/>
      <c r="I34" s="682" t="s">
        <v>54</v>
      </c>
      <c r="J34" s="532"/>
      <c r="K34" s="532"/>
      <c r="L34" s="532"/>
      <c r="M34" s="532"/>
      <c r="N34" s="532"/>
      <c r="O34" s="532"/>
      <c r="P34" s="532"/>
      <c r="Q34" s="592"/>
      <c r="R34" s="602"/>
      <c r="S34" s="602"/>
      <c r="T34" s="602"/>
      <c r="U34" s="679"/>
      <c r="V34" s="532"/>
      <c r="W34" s="532"/>
    </row>
    <row r="35" spans="1:23" ht="15.75" customHeight="1">
      <c r="A35" s="1057"/>
      <c r="B35" s="1058"/>
      <c r="C35" s="683" t="s">
        <v>55</v>
      </c>
      <c r="D35" s="683" t="s">
        <v>56</v>
      </c>
      <c r="E35" s="824">
        <v>44064</v>
      </c>
      <c r="F35" s="685" t="s">
        <v>57</v>
      </c>
      <c r="G35" s="686">
        <v>44313</v>
      </c>
      <c r="H35" s="685" t="s">
        <v>57</v>
      </c>
      <c r="I35" s="825">
        <f>A30</f>
        <v>44430</v>
      </c>
      <c r="J35" s="532"/>
      <c r="K35" s="532"/>
      <c r="L35" s="532"/>
      <c r="M35" s="532"/>
      <c r="N35" s="532"/>
      <c r="O35" s="532"/>
      <c r="P35" s="532"/>
      <c r="Q35" s="592"/>
      <c r="R35" s="602"/>
      <c r="S35" s="602"/>
      <c r="T35" s="602"/>
      <c r="U35" s="679"/>
      <c r="V35" s="532"/>
      <c r="W35" s="532"/>
    </row>
    <row r="36" spans="1:23" ht="15.75" customHeight="1">
      <c r="A36" s="688"/>
      <c r="B36" s="689" t="s">
        <v>59</v>
      </c>
      <c r="C36" s="690" t="s">
        <v>58</v>
      </c>
      <c r="D36" s="690"/>
      <c r="E36" s="691"/>
      <c r="F36" s="691"/>
      <c r="G36" s="692"/>
      <c r="H36" s="690"/>
      <c r="I36" s="693"/>
      <c r="J36" s="532"/>
      <c r="K36" s="532"/>
      <c r="L36" s="532"/>
      <c r="M36" s="532"/>
      <c r="N36" s="532"/>
      <c r="O36" s="532"/>
      <c r="P36" s="532"/>
      <c r="Q36" s="592"/>
      <c r="R36" s="602"/>
      <c r="S36" s="602"/>
      <c r="T36" s="602"/>
      <c r="U36" s="679"/>
      <c r="V36" s="532"/>
      <c r="W36" s="532"/>
    </row>
    <row r="37" spans="1:23" ht="15.75" customHeight="1">
      <c r="A37" s="688"/>
      <c r="B37" s="689" t="s">
        <v>60</v>
      </c>
      <c r="C37" s="690" t="s">
        <v>58</v>
      </c>
      <c r="D37" s="690"/>
      <c r="E37" s="691"/>
      <c r="F37" s="691"/>
      <c r="G37" s="692"/>
      <c r="H37" s="690"/>
      <c r="I37" s="693"/>
      <c r="J37" s="532"/>
      <c r="K37" s="532"/>
      <c r="L37" s="532"/>
      <c r="M37" s="532"/>
      <c r="N37" s="532"/>
      <c r="O37" s="532"/>
      <c r="P37" s="532"/>
      <c r="Q37" s="592"/>
      <c r="R37" s="602"/>
      <c r="S37" s="602"/>
      <c r="T37" s="602"/>
      <c r="U37" s="679"/>
      <c r="V37" s="532"/>
      <c r="W37" s="532"/>
    </row>
    <row r="38" spans="1:23" ht="15.75" customHeight="1">
      <c r="A38" s="688"/>
      <c r="B38" s="689" t="s">
        <v>61</v>
      </c>
      <c r="C38" s="690">
        <f>AVERAGE(Q31,Q25)</f>
        <v>0.56159420289855089</v>
      </c>
      <c r="D38" s="690"/>
      <c r="E38" s="691"/>
      <c r="F38" s="691"/>
      <c r="G38" s="692"/>
      <c r="H38" s="690"/>
      <c r="I38" s="693"/>
      <c r="J38" s="532"/>
      <c r="K38" s="532"/>
      <c r="L38" s="532"/>
      <c r="M38" s="532"/>
      <c r="N38" s="532"/>
      <c r="O38" s="532"/>
      <c r="P38" s="532"/>
      <c r="Q38" s="592"/>
      <c r="R38" s="602"/>
      <c r="S38" s="602"/>
      <c r="T38" s="602"/>
      <c r="U38" s="679"/>
      <c r="V38" s="532"/>
      <c r="W38" s="532"/>
    </row>
    <row r="39" spans="1:23" ht="15.75" customHeight="1">
      <c r="A39" s="688"/>
      <c r="B39" s="518" t="s">
        <v>62</v>
      </c>
      <c r="C39" s="690">
        <v>0</v>
      </c>
      <c r="D39" s="690"/>
      <c r="E39" s="691"/>
      <c r="F39" s="691"/>
      <c r="G39" s="690"/>
      <c r="H39" s="690"/>
      <c r="I39" s="693"/>
      <c r="J39" s="532"/>
      <c r="K39" s="532"/>
      <c r="L39" s="532"/>
      <c r="M39" s="532"/>
      <c r="N39" s="532"/>
      <c r="O39" s="532"/>
      <c r="P39" s="532"/>
      <c r="Q39" s="592"/>
      <c r="R39" s="602"/>
      <c r="S39" s="602"/>
      <c r="T39" s="602"/>
      <c r="U39" s="679"/>
      <c r="V39" s="532"/>
      <c r="W39" s="532"/>
    </row>
    <row r="40" spans="1:23" ht="15.75" customHeight="1">
      <c r="A40" s="688"/>
      <c r="B40" s="518" t="s">
        <v>63</v>
      </c>
      <c r="C40" s="690" t="s">
        <v>58</v>
      </c>
      <c r="D40" s="690"/>
      <c r="E40" s="691"/>
      <c r="F40" s="691"/>
      <c r="G40" s="690"/>
      <c r="H40" s="690"/>
      <c r="I40" s="693"/>
      <c r="J40" s="532"/>
      <c r="K40" s="532"/>
      <c r="L40" s="532"/>
      <c r="M40" s="532"/>
      <c r="N40" s="532"/>
      <c r="O40" s="532"/>
      <c r="P40" s="532"/>
      <c r="Q40" s="592"/>
      <c r="R40" s="602"/>
      <c r="S40" s="602"/>
      <c r="T40" s="602"/>
      <c r="U40" s="679"/>
      <c r="V40" s="532"/>
      <c r="W40" s="532"/>
    </row>
    <row r="41" spans="1:23" ht="15.75" customHeight="1" thickBot="1">
      <c r="A41" s="771"/>
      <c r="B41" s="519" t="s">
        <v>64</v>
      </c>
      <c r="C41" s="772">
        <f>AVERAGE(S30,S24)</f>
        <v>0.30255348516218078</v>
      </c>
      <c r="D41" s="772"/>
      <c r="E41" s="773"/>
      <c r="F41" s="773"/>
      <c r="G41" s="774"/>
      <c r="H41" s="774"/>
      <c r="I41" s="775"/>
      <c r="J41" s="532"/>
      <c r="K41" s="532"/>
      <c r="L41" s="532"/>
      <c r="M41" s="532"/>
      <c r="N41" s="532"/>
      <c r="O41" s="532"/>
      <c r="P41" s="532"/>
      <c r="Q41" s="592"/>
      <c r="R41" s="602"/>
      <c r="S41" s="602"/>
      <c r="T41" s="602"/>
      <c r="U41" s="679"/>
      <c r="V41" s="532"/>
      <c r="W41" s="532"/>
    </row>
    <row r="42" spans="1:23" ht="15.75" customHeight="1">
      <c r="A42" s="679"/>
      <c r="B42" s="679"/>
      <c r="C42" s="679"/>
      <c r="D42" s="679"/>
      <c r="E42" s="679"/>
      <c r="F42" s="679"/>
      <c r="G42" s="679"/>
      <c r="H42" s="679"/>
      <c r="I42" s="679"/>
      <c r="J42" s="679"/>
      <c r="K42" s="679"/>
      <c r="L42" s="679"/>
      <c r="M42" s="679"/>
      <c r="N42" s="679"/>
      <c r="O42" s="679"/>
      <c r="P42" s="679"/>
      <c r="Q42" s="602"/>
      <c r="R42" s="602"/>
      <c r="S42" s="602"/>
      <c r="T42" s="602"/>
      <c r="U42" s="679"/>
      <c r="V42" s="532"/>
      <c r="W42" s="532"/>
    </row>
    <row r="43" spans="1:23" ht="15.75" customHeight="1">
      <c r="A43" s="532"/>
      <c r="B43" s="532"/>
      <c r="C43" s="532"/>
      <c r="D43" s="532"/>
      <c r="E43" s="532"/>
      <c r="F43" s="532"/>
      <c r="G43" s="532"/>
      <c r="H43" s="532"/>
      <c r="I43" s="532"/>
      <c r="J43" s="532"/>
      <c r="K43" s="532"/>
      <c r="L43" s="532"/>
      <c r="M43" s="532"/>
      <c r="N43" s="532"/>
      <c r="O43" s="532"/>
      <c r="P43" s="532"/>
      <c r="Q43" s="532"/>
      <c r="R43" s="532"/>
      <c r="S43" s="532"/>
      <c r="T43" s="532"/>
      <c r="U43" s="532"/>
      <c r="V43" s="532"/>
      <c r="W43" s="532"/>
    </row>
    <row r="44" spans="1:23" ht="15.75" customHeight="1">
      <c r="A44" s="532"/>
      <c r="B44" s="532"/>
      <c r="C44" s="532"/>
      <c r="D44" s="532"/>
      <c r="E44" s="532"/>
      <c r="F44" s="532"/>
      <c r="G44" s="532"/>
      <c r="H44" s="532"/>
      <c r="I44" s="532"/>
      <c r="J44" s="532"/>
      <c r="K44" s="532"/>
      <c r="L44" s="532"/>
      <c r="M44" s="532"/>
      <c r="N44" s="532"/>
      <c r="O44" s="532"/>
      <c r="P44" s="532"/>
      <c r="Q44" s="532"/>
      <c r="R44" s="532"/>
      <c r="S44" s="532"/>
      <c r="T44" s="532"/>
      <c r="U44" s="532"/>
      <c r="V44" s="532"/>
      <c r="W44" s="532"/>
    </row>
    <row r="45" spans="1:23" ht="15.75" customHeight="1">
      <c r="A45" s="532"/>
      <c r="B45" s="532"/>
      <c r="C45" s="532"/>
      <c r="D45" s="532"/>
      <c r="E45" s="532"/>
      <c r="F45" s="532"/>
      <c r="G45" s="532"/>
      <c r="H45" s="532"/>
      <c r="I45" s="532"/>
      <c r="J45" s="532"/>
      <c r="K45" s="532"/>
      <c r="L45" s="532"/>
      <c r="M45" s="532"/>
      <c r="N45" s="532"/>
      <c r="O45" s="532"/>
      <c r="P45" s="532"/>
      <c r="Q45" s="532"/>
      <c r="R45" s="532"/>
      <c r="S45" s="532"/>
      <c r="T45" s="532"/>
      <c r="U45" s="532"/>
      <c r="V45" s="532"/>
      <c r="W45" s="532"/>
    </row>
    <row r="46" spans="1:23" ht="15.75" customHeight="1">
      <c r="A46" s="532"/>
      <c r="B46" s="532"/>
      <c r="C46" s="532"/>
      <c r="D46" s="532"/>
      <c r="E46" s="532"/>
      <c r="F46" s="532"/>
      <c r="G46" s="532"/>
      <c r="H46" s="532"/>
      <c r="I46" s="532"/>
      <c r="J46" s="532"/>
      <c r="K46" s="532"/>
      <c r="L46" s="532"/>
      <c r="M46" s="532"/>
      <c r="N46" s="532"/>
      <c r="O46" s="532"/>
      <c r="P46" s="532"/>
      <c r="Q46" s="532"/>
      <c r="R46" s="532"/>
      <c r="S46" s="532"/>
      <c r="T46" s="532"/>
      <c r="U46" s="532"/>
      <c r="V46" s="532"/>
      <c r="W46" s="532"/>
    </row>
    <row r="47" spans="1:23" ht="15.75" customHeight="1">
      <c r="A47" s="532"/>
      <c r="B47" s="532"/>
      <c r="C47" s="532"/>
      <c r="D47" s="532"/>
      <c r="E47" s="532"/>
      <c r="F47" s="532"/>
      <c r="G47" s="532"/>
      <c r="H47" s="532"/>
      <c r="I47" s="532"/>
      <c r="J47" s="532"/>
      <c r="K47" s="532"/>
      <c r="L47" s="532"/>
      <c r="M47" s="532"/>
      <c r="N47" s="532"/>
      <c r="O47" s="532"/>
      <c r="P47" s="532"/>
      <c r="Q47" s="532"/>
      <c r="R47" s="532"/>
      <c r="S47" s="532"/>
      <c r="T47" s="532"/>
      <c r="U47" s="532"/>
      <c r="V47" s="532"/>
      <c r="W47" s="532"/>
    </row>
    <row r="48" spans="1:23" ht="15.75" customHeight="1">
      <c r="A48" s="532"/>
      <c r="B48" s="532"/>
      <c r="C48" s="532"/>
      <c r="D48" s="532"/>
      <c r="E48" s="532"/>
      <c r="F48" s="532"/>
      <c r="G48" s="532"/>
      <c r="H48" s="532"/>
      <c r="I48" s="532"/>
      <c r="J48" s="532"/>
      <c r="K48" s="532"/>
      <c r="L48" s="532"/>
      <c r="M48" s="532"/>
      <c r="N48" s="532"/>
      <c r="O48" s="532"/>
      <c r="P48" s="532"/>
      <c r="Q48" s="532"/>
      <c r="R48" s="532"/>
      <c r="S48" s="532"/>
      <c r="T48" s="532"/>
      <c r="U48" s="532"/>
      <c r="V48" s="532"/>
      <c r="W48" s="532"/>
    </row>
    <row r="49" spans="1:23" ht="15.75" customHeight="1">
      <c r="A49" s="532"/>
      <c r="B49" s="532"/>
      <c r="C49" s="532"/>
      <c r="D49" s="532"/>
      <c r="E49" s="532"/>
      <c r="F49" s="532"/>
      <c r="G49" s="532"/>
      <c r="H49" s="532"/>
      <c r="I49" s="532"/>
      <c r="J49" s="532"/>
      <c r="K49" s="532"/>
      <c r="L49" s="532"/>
      <c r="M49" s="532"/>
      <c r="N49" s="532"/>
      <c r="O49" s="532"/>
      <c r="P49" s="532"/>
      <c r="Q49" s="532"/>
      <c r="R49" s="532"/>
      <c r="S49" s="532"/>
      <c r="T49" s="532"/>
      <c r="U49" s="532"/>
      <c r="V49" s="532"/>
      <c r="W49" s="532"/>
    </row>
    <row r="50" spans="1:23" ht="15.75" customHeight="1">
      <c r="A50" s="532"/>
      <c r="B50" s="532"/>
      <c r="C50" s="532"/>
      <c r="D50" s="532"/>
      <c r="E50" s="532"/>
      <c r="F50" s="532"/>
      <c r="G50" s="532"/>
      <c r="H50" s="532"/>
      <c r="I50" s="532"/>
      <c r="J50" s="532"/>
      <c r="K50" s="532"/>
      <c r="L50" s="532"/>
      <c r="M50" s="532"/>
      <c r="N50" s="532"/>
      <c r="O50" s="532"/>
      <c r="P50" s="532"/>
      <c r="Q50" s="532"/>
      <c r="R50" s="532"/>
      <c r="S50" s="532"/>
      <c r="T50" s="532"/>
      <c r="U50" s="532"/>
      <c r="V50" s="532"/>
      <c r="W50" s="532"/>
    </row>
  </sheetData>
  <mergeCells count="6">
    <mergeCell ref="T1:V1"/>
    <mergeCell ref="T2:U2"/>
    <mergeCell ref="E3:G3"/>
    <mergeCell ref="T3:U3"/>
    <mergeCell ref="A34:B35"/>
    <mergeCell ref="C34:D34"/>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45DB9-3FF9-48E6-B983-6CF0E77F882F}">
  <dimension ref="A1:Q141"/>
  <sheetViews>
    <sheetView workbookViewId="0">
      <selection activeCell="G29" sqref="G29"/>
    </sheetView>
  </sheetViews>
  <sheetFormatPr defaultColWidth="7.88671875" defaultRowHeight="10.199999999999999"/>
  <cols>
    <col min="1" max="1" width="15.6640625" style="88" bestFit="1" customWidth="1"/>
    <col min="2" max="2" width="9.5546875" style="88" bestFit="1" customWidth="1"/>
    <col min="3" max="3" width="8.88671875" style="107" customWidth="1"/>
    <col min="4" max="6" width="7.6640625" style="107" customWidth="1"/>
    <col min="7" max="7" width="6.33203125" style="103" customWidth="1"/>
    <col min="8" max="8" width="6.88671875" style="108" customWidth="1"/>
    <col min="9" max="9" width="9.6640625" style="103" customWidth="1"/>
    <col min="10" max="10" width="8.6640625" style="103" bestFit="1" customWidth="1"/>
    <col min="11" max="11" width="12.5546875" style="97" customWidth="1"/>
    <col min="12" max="12" width="17.33203125" style="104" bestFit="1" customWidth="1"/>
    <col min="13" max="13" width="12.88671875" style="88" customWidth="1"/>
    <col min="14" max="14" width="11.33203125" style="88" customWidth="1"/>
    <col min="15" max="15" width="14.5546875" style="51" customWidth="1"/>
    <col min="16" max="16" width="2.44140625" style="51" customWidth="1"/>
    <col min="17" max="17" width="14" style="88" bestFit="1" customWidth="1"/>
    <col min="18" max="18" width="5.44140625" style="88" customWidth="1"/>
    <col min="19" max="27" width="5.33203125" style="88" customWidth="1"/>
    <col min="28" max="28" width="17" style="88" customWidth="1"/>
    <col min="29" max="16384" width="7.88671875" style="88"/>
  </cols>
  <sheetData>
    <row r="1" spans="1:15" s="28" customFormat="1" ht="13.2">
      <c r="A1" s="171" t="s">
        <v>135</v>
      </c>
      <c r="B1" s="172" t="s">
        <v>136</v>
      </c>
      <c r="C1" s="173"/>
      <c r="D1" s="172"/>
      <c r="E1" s="174"/>
      <c r="F1" s="174"/>
      <c r="G1" s="175"/>
      <c r="H1" s="176" t="s">
        <v>137</v>
      </c>
      <c r="I1" s="177" t="s">
        <v>138</v>
      </c>
      <c r="J1" s="178"/>
      <c r="K1" s="172"/>
      <c r="L1" s="172"/>
      <c r="M1" s="35"/>
      <c r="N1" s="29"/>
    </row>
    <row r="2" spans="1:15" s="28" customFormat="1" ht="13.2">
      <c r="A2" s="179" t="s">
        <v>139</v>
      </c>
      <c r="B2" s="180" t="s">
        <v>5</v>
      </c>
      <c r="C2" s="181"/>
      <c r="D2" s="180"/>
      <c r="E2" s="182"/>
      <c r="F2" s="182"/>
      <c r="G2" s="183"/>
      <c r="H2" s="184" t="s">
        <v>140</v>
      </c>
      <c r="I2" s="185">
        <f>M25</f>
        <v>97.625</v>
      </c>
      <c r="J2" s="186"/>
      <c r="K2" s="180"/>
      <c r="L2" s="180"/>
      <c r="M2" s="187"/>
      <c r="N2" s="31"/>
    </row>
    <row r="3" spans="1:15" s="32" customFormat="1" ht="11.25" customHeight="1">
      <c r="A3" s="188" t="s">
        <v>141</v>
      </c>
      <c r="B3" s="262">
        <v>44313</v>
      </c>
      <c r="C3" s="181"/>
      <c r="D3" s="182"/>
      <c r="E3" s="182"/>
      <c r="F3" s="182"/>
      <c r="G3" s="183"/>
      <c r="H3" s="189" t="s">
        <v>142</v>
      </c>
      <c r="I3" s="191">
        <f>M25/100</f>
        <v>0.97624999999999995</v>
      </c>
      <c r="J3" s="186"/>
      <c r="K3" s="180"/>
      <c r="L3" s="180"/>
      <c r="M3" s="190"/>
      <c r="N3" s="33"/>
    </row>
    <row r="4" spans="1:15" s="28" customFormat="1" ht="13.2">
      <c r="A4" s="188" t="s">
        <v>143</v>
      </c>
      <c r="B4" s="180" t="s">
        <v>144</v>
      </c>
      <c r="C4" s="181"/>
      <c r="D4" s="182"/>
      <c r="E4" s="182"/>
      <c r="F4" s="182"/>
      <c r="G4" s="183"/>
      <c r="H4" s="189" t="s">
        <v>145</v>
      </c>
      <c r="I4" s="191" t="e">
        <f>AVERAGE(#REF!,#REF!)</f>
        <v>#REF!</v>
      </c>
      <c r="J4" s="186"/>
      <c r="K4" s="180"/>
      <c r="L4" s="180"/>
      <c r="M4" s="187"/>
      <c r="N4" s="29"/>
    </row>
    <row r="5" spans="1:15" s="49" customFormat="1" ht="13.2">
      <c r="A5" s="179" t="s">
        <v>146</v>
      </c>
      <c r="B5" s="192" t="s">
        <v>147</v>
      </c>
      <c r="C5" s="181"/>
      <c r="D5" s="182"/>
      <c r="E5" s="182"/>
      <c r="F5" s="182"/>
      <c r="G5" s="183"/>
      <c r="H5" s="189"/>
      <c r="I5" s="193"/>
      <c r="J5" s="186"/>
      <c r="K5" s="180"/>
      <c r="L5" s="180"/>
      <c r="M5" s="48"/>
      <c r="N5" s="47"/>
    </row>
    <row r="6" spans="1:15" s="47" customFormat="1" ht="13.8" thickBot="1">
      <c r="A6" s="194"/>
      <c r="B6" s="195"/>
      <c r="C6" s="196"/>
      <c r="D6" s="197"/>
      <c r="E6" s="197"/>
      <c r="F6" s="197"/>
      <c r="G6" s="198"/>
      <c r="H6" s="199"/>
      <c r="I6" s="200"/>
      <c r="J6" s="198"/>
      <c r="K6" s="201"/>
      <c r="L6" s="195"/>
      <c r="M6" s="202"/>
    </row>
    <row r="7" spans="1:15" s="49" customFormat="1" ht="13.2" customHeight="1">
      <c r="A7" s="34" t="s">
        <v>148</v>
      </c>
      <c r="B7" s="19"/>
      <c r="C7" s="20"/>
      <c r="D7" s="203"/>
      <c r="E7" s="204" t="s">
        <v>149</v>
      </c>
      <c r="F7" s="19"/>
      <c r="G7" s="36" t="s">
        <v>150</v>
      </c>
      <c r="H7" s="37"/>
      <c r="I7" s="38" t="s">
        <v>151</v>
      </c>
      <c r="J7" s="38"/>
      <c r="K7" s="39"/>
      <c r="L7" s="1061" t="s">
        <v>152</v>
      </c>
      <c r="M7" s="1062"/>
      <c r="N7" s="47"/>
      <c r="O7" s="47"/>
    </row>
    <row r="8" spans="1:15" s="69" customFormat="1" ht="11.25" customHeight="1">
      <c r="A8" s="40"/>
      <c r="B8" s="41"/>
      <c r="C8" s="42"/>
      <c r="D8" s="205"/>
      <c r="E8" s="206"/>
      <c r="F8" s="205"/>
      <c r="G8" s="43"/>
      <c r="H8" s="44"/>
      <c r="I8" s="45"/>
      <c r="J8" s="45"/>
      <c r="K8" s="46"/>
      <c r="L8" s="48"/>
      <c r="M8" s="48"/>
      <c r="N8" s="68"/>
    </row>
    <row r="9" spans="1:15" s="74" customFormat="1">
      <c r="C9" s="50"/>
      <c r="D9" s="207"/>
      <c r="E9" s="206" t="s">
        <v>153</v>
      </c>
      <c r="F9" s="205"/>
      <c r="G9" s="43"/>
      <c r="H9" s="44"/>
      <c r="I9" s="51"/>
      <c r="J9" s="51"/>
      <c r="K9" s="46"/>
      <c r="L9" s="53"/>
      <c r="M9" s="54"/>
      <c r="N9" s="72"/>
      <c r="O9" s="73"/>
    </row>
    <row r="10" spans="1:15" s="74" customFormat="1">
      <c r="A10" s="55" t="s">
        <v>154</v>
      </c>
      <c r="B10" s="56" t="s">
        <v>155</v>
      </c>
      <c r="C10" s="57" t="s">
        <v>156</v>
      </c>
      <c r="D10" s="58" t="s">
        <v>157</v>
      </c>
      <c r="E10" s="52" t="s">
        <v>158</v>
      </c>
      <c r="F10" s="58" t="s">
        <v>159</v>
      </c>
      <c r="G10" s="43" t="s">
        <v>160</v>
      </c>
      <c r="H10" s="44" t="s">
        <v>161</v>
      </c>
      <c r="I10" s="45" t="s">
        <v>161</v>
      </c>
      <c r="J10" s="45" t="s">
        <v>160</v>
      </c>
      <c r="K10" s="208" t="s">
        <v>162</v>
      </c>
      <c r="L10" s="53" t="s">
        <v>163</v>
      </c>
      <c r="M10" s="53" t="s">
        <v>164</v>
      </c>
      <c r="N10" s="17"/>
    </row>
    <row r="11" spans="1:15" s="74" customFormat="1" ht="12" thickBot="1">
      <c r="A11" s="59" t="s">
        <v>165</v>
      </c>
      <c r="B11" s="60" t="s">
        <v>165</v>
      </c>
      <c r="C11" s="61" t="s">
        <v>166</v>
      </c>
      <c r="D11" s="62" t="s">
        <v>167</v>
      </c>
      <c r="E11" s="66" t="s">
        <v>166</v>
      </c>
      <c r="F11" s="62" t="s">
        <v>166</v>
      </c>
      <c r="G11" s="63" t="s">
        <v>168</v>
      </c>
      <c r="H11" s="64" t="s">
        <v>169</v>
      </c>
      <c r="I11" s="65" t="s">
        <v>169</v>
      </c>
      <c r="J11" s="65" t="s">
        <v>168</v>
      </c>
      <c r="K11" s="209"/>
      <c r="L11" s="452"/>
      <c r="M11" s="67" t="s">
        <v>166</v>
      </c>
      <c r="N11" s="17"/>
    </row>
    <row r="12" spans="1:15" s="74" customFormat="1">
      <c r="A12" s="211"/>
      <c r="B12" s="86"/>
      <c r="C12" s="212"/>
      <c r="D12" s="213"/>
      <c r="E12" s="214"/>
      <c r="F12" s="215"/>
      <c r="G12" s="23"/>
      <c r="H12" s="70"/>
      <c r="I12" s="216"/>
      <c r="J12" s="217"/>
      <c r="K12" s="450"/>
      <c r="L12" s="902" t="s">
        <v>170</v>
      </c>
      <c r="M12" s="71">
        <v>87</v>
      </c>
      <c r="N12" s="18"/>
    </row>
    <row r="13" spans="1:15" s="74" customFormat="1">
      <c r="A13" s="211"/>
      <c r="B13" s="86"/>
      <c r="C13" s="212"/>
      <c r="D13" s="213"/>
      <c r="E13" s="219"/>
      <c r="F13" s="75"/>
      <c r="G13" s="16"/>
      <c r="H13" s="77"/>
      <c r="I13" s="78"/>
      <c r="J13" s="220"/>
      <c r="K13" s="218"/>
      <c r="L13" s="435" t="s">
        <v>171</v>
      </c>
      <c r="M13" s="79">
        <v>78</v>
      </c>
      <c r="N13" s="17"/>
    </row>
    <row r="14" spans="1:15" s="74" customFormat="1">
      <c r="A14" s="211"/>
      <c r="B14" s="86"/>
      <c r="C14" s="212"/>
      <c r="D14" s="213"/>
      <c r="E14" s="219"/>
      <c r="F14" s="75"/>
      <c r="G14" s="16"/>
      <c r="H14" s="77"/>
      <c r="I14" s="78"/>
      <c r="J14" s="220"/>
      <c r="K14" s="218"/>
      <c r="L14" s="435" t="s">
        <v>172</v>
      </c>
      <c r="M14" s="79">
        <v>81</v>
      </c>
      <c r="N14" s="17"/>
    </row>
    <row r="15" spans="1:15" s="74" customFormat="1">
      <c r="A15" s="211"/>
      <c r="B15" s="86"/>
      <c r="C15" s="212"/>
      <c r="D15" s="213"/>
      <c r="E15" s="219"/>
      <c r="F15" s="75"/>
      <c r="G15" s="16"/>
      <c r="H15" s="77"/>
      <c r="I15" s="78"/>
      <c r="J15" s="220"/>
      <c r="K15" s="218"/>
      <c r="L15" s="435" t="s">
        <v>173</v>
      </c>
      <c r="M15" s="80">
        <v>79</v>
      </c>
      <c r="N15" s="17"/>
    </row>
    <row r="16" spans="1:15" s="74" customFormat="1">
      <c r="A16" s="221"/>
      <c r="B16" s="86"/>
      <c r="C16" s="212"/>
      <c r="D16" s="213"/>
      <c r="E16" s="219"/>
      <c r="F16" s="75"/>
      <c r="G16" s="16"/>
      <c r="H16" s="77"/>
      <c r="I16" s="78"/>
      <c r="J16" s="220"/>
      <c r="K16" s="218"/>
      <c r="L16" s="435" t="s">
        <v>174</v>
      </c>
      <c r="M16" s="79">
        <v>113</v>
      </c>
      <c r="N16" s="17"/>
    </row>
    <row r="17" spans="1:17" s="74" customFormat="1">
      <c r="A17" s="221"/>
      <c r="B17" s="86"/>
      <c r="C17" s="212"/>
      <c r="D17" s="213"/>
      <c r="E17" s="219"/>
      <c r="F17" s="75"/>
      <c r="G17" s="16"/>
      <c r="H17" s="77"/>
      <c r="I17" s="78"/>
      <c r="J17" s="220"/>
      <c r="K17" s="454" t="s">
        <v>175</v>
      </c>
      <c r="L17" s="435" t="s">
        <v>176</v>
      </c>
      <c r="M17" s="79">
        <v>107</v>
      </c>
      <c r="N17" s="72"/>
    </row>
    <row r="18" spans="1:17" s="74" customFormat="1">
      <c r="A18" s="221"/>
      <c r="B18" s="86"/>
      <c r="C18" s="212"/>
      <c r="D18" s="213"/>
      <c r="E18" s="219"/>
      <c r="F18" s="75"/>
      <c r="G18" s="16"/>
      <c r="H18" s="77"/>
      <c r="I18" s="78"/>
      <c r="J18" s="220"/>
      <c r="K18" s="223"/>
      <c r="L18" s="435" t="s">
        <v>177</v>
      </c>
      <c r="M18" s="79">
        <v>115</v>
      </c>
      <c r="N18" s="72"/>
    </row>
    <row r="19" spans="1:17" s="74" customFormat="1" ht="10.199999999999999" customHeight="1">
      <c r="A19" s="221"/>
      <c r="B19" s="86"/>
      <c r="C19" s="212"/>
      <c r="D19" s="213"/>
      <c r="E19" s="219"/>
      <c r="F19" s="75"/>
      <c r="G19" s="16"/>
      <c r="H19" s="77"/>
      <c r="I19" s="78"/>
      <c r="J19" s="220"/>
      <c r="K19" s="223"/>
      <c r="L19" s="435" t="s">
        <v>178</v>
      </c>
      <c r="M19" s="79">
        <v>121</v>
      </c>
      <c r="N19" s="82"/>
    </row>
    <row r="20" spans="1:17" s="74" customFormat="1">
      <c r="A20" s="221"/>
      <c r="B20" s="86"/>
      <c r="C20" s="212"/>
      <c r="D20" s="213"/>
      <c r="E20" s="219"/>
      <c r="F20" s="75"/>
      <c r="G20" s="16"/>
      <c r="H20" s="77"/>
      <c r="I20" s="78"/>
      <c r="J20" s="220"/>
      <c r="K20" s="218"/>
      <c r="L20" s="451"/>
      <c r="M20" s="455"/>
      <c r="N20" s="84"/>
    </row>
    <row r="21" spans="1:17" s="85" customFormat="1">
      <c r="A21" s="221"/>
      <c r="B21" s="86"/>
      <c r="C21" s="212"/>
      <c r="D21" s="213"/>
      <c r="E21" s="219"/>
      <c r="F21" s="75"/>
      <c r="G21" s="16"/>
      <c r="H21" s="77"/>
      <c r="I21" s="78"/>
      <c r="J21" s="220"/>
      <c r="K21" s="456"/>
      <c r="L21" s="21"/>
      <c r="M21" s="79"/>
      <c r="N21" s="84"/>
    </row>
    <row r="22" spans="1:17" s="85" customFormat="1">
      <c r="A22" s="221"/>
      <c r="B22" s="86"/>
      <c r="C22" s="212"/>
      <c r="D22" s="213"/>
      <c r="E22" s="219"/>
      <c r="F22" s="75"/>
      <c r="G22" s="16"/>
      <c r="H22" s="77"/>
      <c r="I22" s="78"/>
      <c r="J22" s="220"/>
      <c r="K22" s="218"/>
      <c r="L22" s="21"/>
      <c r="M22" s="81"/>
      <c r="N22" s="84"/>
    </row>
    <row r="23" spans="1:17" s="85" customFormat="1">
      <c r="A23" s="221"/>
      <c r="B23" s="86"/>
      <c r="C23" s="212"/>
      <c r="D23" s="213"/>
      <c r="E23" s="219"/>
      <c r="F23" s="75"/>
      <c r="G23" s="16"/>
      <c r="H23" s="77"/>
      <c r="I23" s="78"/>
      <c r="J23" s="220"/>
      <c r="K23" s="225"/>
      <c r="L23" s="21"/>
      <c r="M23" s="83"/>
      <c r="N23" s="87"/>
    </row>
    <row r="24" spans="1:17" ht="10.8" thickBot="1">
      <c r="A24" s="221"/>
      <c r="B24" s="86"/>
      <c r="C24" s="212"/>
      <c r="D24" s="213"/>
      <c r="E24" s="219"/>
      <c r="F24" s="75"/>
      <c r="G24" s="16"/>
      <c r="H24" s="77"/>
      <c r="I24" s="78"/>
      <c r="J24" s="220"/>
      <c r="K24" s="226"/>
      <c r="L24" s="21"/>
      <c r="M24" s="79"/>
      <c r="N24" s="87"/>
      <c r="O24" s="85"/>
      <c r="P24" s="85"/>
    </row>
    <row r="25" spans="1:17">
      <c r="A25" s="221"/>
      <c r="B25" s="86"/>
      <c r="C25" s="212"/>
      <c r="D25" s="213"/>
      <c r="E25" s="219"/>
      <c r="F25" s="75"/>
      <c r="G25" s="16"/>
      <c r="H25" s="77"/>
      <c r="I25" s="78"/>
      <c r="J25" s="220"/>
      <c r="K25" s="226"/>
      <c r="L25" s="227" t="s">
        <v>179</v>
      </c>
      <c r="M25" s="91">
        <f>AVERAGE(M12:M24)</f>
        <v>97.625</v>
      </c>
      <c r="O25" s="88"/>
      <c r="P25" s="88"/>
    </row>
    <row r="26" spans="1:17">
      <c r="A26" s="221"/>
      <c r="B26" s="86"/>
      <c r="C26" s="212"/>
      <c r="D26" s="213"/>
      <c r="E26" s="219"/>
      <c r="F26" s="75"/>
      <c r="G26" s="16"/>
      <c r="H26" s="77"/>
      <c r="I26" s="78"/>
      <c r="J26" s="220"/>
      <c r="K26" s="226"/>
      <c r="L26" s="29" t="s">
        <v>180</v>
      </c>
      <c r="M26" s="90">
        <f>STDEV(M12:M24)</f>
        <v>18.102387372151458</v>
      </c>
      <c r="N26" s="51"/>
      <c r="P26" s="88"/>
    </row>
    <row r="27" spans="1:17">
      <c r="A27" s="228" t="s">
        <v>181</v>
      </c>
      <c r="B27" s="229"/>
      <c r="C27" s="230"/>
      <c r="D27" s="231"/>
      <c r="E27" s="232"/>
      <c r="F27" s="233"/>
      <c r="G27" s="234"/>
      <c r="H27" s="235"/>
      <c r="I27" s="236"/>
      <c r="J27" s="237"/>
      <c r="K27" s="238"/>
      <c r="L27" s="29" t="s">
        <v>182</v>
      </c>
      <c r="M27" s="90">
        <f>M26/SQRT(COUNT(M12:M24))</f>
        <v>6.4001604332570103</v>
      </c>
      <c r="N27" s="92"/>
      <c r="Q27" s="51"/>
    </row>
    <row r="28" spans="1:17">
      <c r="A28" s="239"/>
      <c r="B28" s="240"/>
      <c r="C28" s="241"/>
      <c r="D28" s="242"/>
      <c r="E28" s="243"/>
      <c r="F28" s="244"/>
      <c r="G28" s="245"/>
      <c r="H28" s="246"/>
      <c r="I28" s="247"/>
      <c r="J28" s="248"/>
      <c r="K28" s="249"/>
      <c r="L28" s="29" t="s">
        <v>183</v>
      </c>
      <c r="M28" s="90">
        <f>MAX(M12:M24)</f>
        <v>121</v>
      </c>
      <c r="N28" s="92"/>
      <c r="O28" s="88"/>
      <c r="P28" s="88"/>
    </row>
    <row r="29" spans="1:17" ht="10.8" thickBot="1">
      <c r="A29" s="250"/>
      <c r="B29" s="251"/>
      <c r="C29" s="252"/>
      <c r="D29" s="253"/>
      <c r="E29" s="254"/>
      <c r="F29" s="255"/>
      <c r="G29" s="256"/>
      <c r="H29" s="257"/>
      <c r="I29" s="258"/>
      <c r="J29" s="259"/>
      <c r="K29" s="260"/>
      <c r="L29" s="261" t="s">
        <v>184</v>
      </c>
      <c r="M29" s="93">
        <f>MIN(M12:M24)</f>
        <v>78</v>
      </c>
      <c r="N29" s="51"/>
      <c r="O29" s="88"/>
      <c r="P29" s="88"/>
    </row>
    <row r="30" spans="1:17">
      <c r="A30" s="15"/>
      <c r="B30" s="15"/>
      <c r="C30" s="14"/>
      <c r="D30" s="99"/>
      <c r="E30" s="99"/>
      <c r="F30" s="99"/>
      <c r="G30" s="13"/>
      <c r="H30" s="100"/>
      <c r="I30" s="101"/>
      <c r="J30" s="97"/>
      <c r="K30" s="94"/>
      <c r="L30" s="95"/>
      <c r="M30" s="51"/>
      <c r="O30" s="88"/>
      <c r="P30" s="88"/>
    </row>
    <row r="31" spans="1:17">
      <c r="A31" s="51"/>
      <c r="B31" s="51"/>
      <c r="C31" s="102"/>
      <c r="D31" s="102"/>
      <c r="E31" s="102"/>
      <c r="F31" s="102"/>
      <c r="G31" s="101"/>
      <c r="H31" s="100"/>
      <c r="I31" s="101"/>
      <c r="J31" s="97"/>
      <c r="K31" s="96"/>
      <c r="L31" s="95"/>
      <c r="M31" s="51"/>
      <c r="O31" s="88"/>
      <c r="P31" s="88"/>
    </row>
    <row r="32" spans="1:17">
      <c r="A32" s="103"/>
      <c r="B32" s="103"/>
      <c r="C32" s="103"/>
      <c r="D32" s="103"/>
      <c r="E32" s="97"/>
      <c r="F32" s="104"/>
      <c r="G32" s="51"/>
      <c r="H32" s="88"/>
      <c r="I32" s="51"/>
      <c r="J32" s="88"/>
      <c r="K32" s="88"/>
      <c r="L32" s="51"/>
      <c r="M32" s="51"/>
      <c r="O32" s="88"/>
      <c r="P32" s="88"/>
    </row>
    <row r="33" spans="1:16">
      <c r="A33" s="105"/>
      <c r="B33" s="105"/>
      <c r="C33" s="103"/>
      <c r="D33" s="103"/>
      <c r="E33" s="97"/>
      <c r="F33" s="104"/>
      <c r="G33" s="88"/>
      <c r="H33" s="88"/>
      <c r="I33" s="51"/>
      <c r="J33" s="88"/>
      <c r="K33" s="88"/>
      <c r="L33" s="51"/>
      <c r="M33" s="51"/>
      <c r="O33" s="88"/>
      <c r="P33" s="88"/>
    </row>
    <row r="34" spans="1:16">
      <c r="A34" s="45"/>
      <c r="B34" s="45"/>
      <c r="C34" s="103"/>
      <c r="D34" s="103"/>
      <c r="E34" s="97"/>
      <c r="F34" s="104"/>
      <c r="G34" s="88"/>
      <c r="H34" s="88"/>
      <c r="I34" s="51"/>
      <c r="J34" s="88"/>
      <c r="K34" s="88"/>
      <c r="L34" s="51"/>
      <c r="M34" s="51"/>
      <c r="O34" s="88"/>
      <c r="P34" s="88"/>
    </row>
    <row r="35" spans="1:16">
      <c r="A35" s="103"/>
      <c r="B35" s="103"/>
      <c r="C35" s="103"/>
      <c r="D35" s="103"/>
      <c r="E35" s="97"/>
      <c r="F35" s="104"/>
      <c r="G35" s="88"/>
      <c r="H35" s="88"/>
      <c r="I35" s="51"/>
      <c r="J35" s="88"/>
      <c r="K35" s="88"/>
      <c r="L35" s="51"/>
      <c r="M35" s="51"/>
      <c r="O35" s="88"/>
      <c r="P35" s="88"/>
    </row>
    <row r="36" spans="1:16">
      <c r="A36" s="103"/>
      <c r="B36" s="103"/>
      <c r="C36" s="103"/>
      <c r="D36" s="103"/>
      <c r="E36" s="97"/>
      <c r="F36" s="104"/>
      <c r="G36" s="88"/>
      <c r="H36" s="88"/>
      <c r="I36" s="51"/>
      <c r="J36" s="101"/>
      <c r="K36" s="88"/>
      <c r="L36" s="51"/>
      <c r="M36" s="51"/>
      <c r="O36" s="88"/>
      <c r="P36" s="88"/>
    </row>
    <row r="37" spans="1:16">
      <c r="A37" s="103"/>
      <c r="B37" s="103"/>
      <c r="C37" s="103"/>
      <c r="D37" s="103"/>
      <c r="E37" s="97"/>
      <c r="F37" s="104"/>
      <c r="G37" s="88"/>
      <c r="H37" s="88"/>
      <c r="I37" s="51"/>
      <c r="J37" s="101"/>
      <c r="K37" s="88"/>
      <c r="L37" s="51"/>
      <c r="M37" s="51"/>
      <c r="O37" s="88"/>
      <c r="P37" s="88"/>
    </row>
    <row r="38" spans="1:16">
      <c r="A38" s="103"/>
      <c r="B38" s="103"/>
      <c r="C38" s="103"/>
      <c r="D38" s="103"/>
      <c r="E38" s="97"/>
      <c r="F38" s="104"/>
      <c r="G38" s="88"/>
      <c r="H38" s="88"/>
      <c r="I38" s="51"/>
      <c r="J38" s="88"/>
      <c r="K38" s="88"/>
      <c r="L38" s="51"/>
      <c r="M38" s="51"/>
      <c r="O38" s="88"/>
      <c r="P38" s="88"/>
    </row>
    <row r="39" spans="1:16">
      <c r="A39" s="103"/>
      <c r="B39" s="103"/>
      <c r="C39" s="103"/>
      <c r="D39" s="103"/>
      <c r="E39" s="97"/>
      <c r="F39" s="104"/>
      <c r="G39" s="88"/>
      <c r="H39" s="88"/>
      <c r="I39" s="51"/>
      <c r="J39" s="88"/>
      <c r="K39" s="88"/>
      <c r="L39" s="51"/>
      <c r="M39" s="51"/>
      <c r="O39" s="88"/>
      <c r="P39" s="88"/>
    </row>
    <row r="40" spans="1:16">
      <c r="A40" s="103"/>
      <c r="B40" s="103"/>
      <c r="C40" s="103"/>
      <c r="D40" s="103"/>
      <c r="E40" s="97"/>
      <c r="F40" s="104"/>
      <c r="G40" s="88"/>
      <c r="H40" s="88"/>
      <c r="I40" s="51"/>
      <c r="J40" s="88"/>
      <c r="K40" s="88"/>
      <c r="L40" s="51"/>
      <c r="M40" s="51"/>
      <c r="O40" s="88"/>
      <c r="P40" s="88"/>
    </row>
    <row r="41" spans="1:16">
      <c r="A41" s="103"/>
      <c r="B41" s="103"/>
      <c r="C41" s="103"/>
      <c r="D41" s="103"/>
      <c r="E41" s="97"/>
      <c r="F41" s="104"/>
      <c r="G41" s="88"/>
      <c r="H41" s="88"/>
      <c r="I41" s="51"/>
      <c r="J41" s="88"/>
      <c r="K41" s="88"/>
      <c r="L41" s="51"/>
      <c r="M41" s="51"/>
      <c r="O41" s="88"/>
      <c r="P41" s="88"/>
    </row>
    <row r="42" spans="1:16">
      <c r="A42" s="103"/>
      <c r="B42" s="103"/>
      <c r="C42" s="103"/>
      <c r="D42" s="103"/>
      <c r="E42" s="97"/>
      <c r="F42" s="104"/>
      <c r="G42" s="88"/>
      <c r="H42" s="88"/>
      <c r="I42" s="51"/>
      <c r="J42" s="88"/>
      <c r="K42" s="88"/>
      <c r="L42" s="51"/>
      <c r="M42" s="51"/>
      <c r="O42" s="88"/>
      <c r="P42" s="88"/>
    </row>
    <row r="43" spans="1:16">
      <c r="A43" s="103"/>
      <c r="B43" s="103"/>
      <c r="C43" s="103"/>
      <c r="D43" s="103"/>
      <c r="E43" s="97"/>
      <c r="F43" s="104"/>
      <c r="G43" s="88"/>
      <c r="H43" s="88"/>
      <c r="I43" s="51"/>
      <c r="J43" s="88"/>
      <c r="K43" s="88"/>
      <c r="L43" s="51"/>
      <c r="O43" s="88"/>
      <c r="P43" s="88"/>
    </row>
    <row r="44" spans="1:16">
      <c r="A44" s="103"/>
      <c r="B44" s="103"/>
      <c r="C44" s="103"/>
      <c r="D44" s="103"/>
      <c r="E44" s="97"/>
      <c r="F44" s="104"/>
      <c r="G44" s="88"/>
      <c r="H44" s="88"/>
      <c r="I44" s="51"/>
      <c r="J44" s="88"/>
      <c r="K44" s="88"/>
      <c r="L44" s="51"/>
      <c r="O44" s="88"/>
      <c r="P44" s="88"/>
    </row>
    <row r="45" spans="1:16">
      <c r="A45" s="103"/>
      <c r="B45" s="103"/>
      <c r="C45" s="103"/>
      <c r="D45" s="103"/>
      <c r="E45" s="97"/>
      <c r="F45" s="104"/>
      <c r="G45" s="88"/>
      <c r="H45" s="88"/>
      <c r="I45" s="51"/>
      <c r="J45" s="88"/>
      <c r="K45" s="88"/>
      <c r="L45" s="88"/>
      <c r="O45" s="88"/>
      <c r="P45" s="88"/>
    </row>
    <row r="46" spans="1:16">
      <c r="A46" s="103"/>
      <c r="B46" s="103"/>
      <c r="C46" s="103"/>
      <c r="D46" s="103"/>
      <c r="E46" s="97"/>
      <c r="F46" s="104"/>
      <c r="G46" s="88"/>
      <c r="H46" s="88"/>
      <c r="I46" s="51"/>
      <c r="J46" s="88"/>
      <c r="K46" s="88"/>
      <c r="L46" s="88"/>
      <c r="O46" s="88"/>
      <c r="P46" s="88"/>
    </row>
    <row r="47" spans="1:16">
      <c r="A47" s="103"/>
      <c r="B47" s="103"/>
      <c r="C47" s="103"/>
      <c r="D47" s="103"/>
      <c r="E47" s="97"/>
      <c r="F47" s="104"/>
      <c r="G47" s="88"/>
      <c r="H47" s="88"/>
      <c r="I47" s="51"/>
      <c r="J47" s="88"/>
      <c r="K47" s="88"/>
      <c r="L47" s="88"/>
      <c r="O47" s="88"/>
      <c r="P47" s="88"/>
    </row>
    <row r="48" spans="1:16">
      <c r="A48" s="103"/>
      <c r="B48" s="103"/>
      <c r="C48" s="103"/>
      <c r="D48" s="103"/>
      <c r="E48" s="97"/>
      <c r="F48" s="104"/>
      <c r="G48" s="88"/>
      <c r="H48" s="88"/>
      <c r="I48" s="51"/>
      <c r="J48" s="88"/>
      <c r="K48" s="88"/>
      <c r="L48" s="88"/>
      <c r="O48" s="88"/>
      <c r="P48" s="88"/>
    </row>
    <row r="49" spans="1:17">
      <c r="A49" s="103"/>
      <c r="B49" s="103"/>
      <c r="C49" s="103"/>
      <c r="D49" s="103"/>
      <c r="E49" s="97"/>
      <c r="F49" s="104"/>
      <c r="G49" s="88"/>
      <c r="H49" s="88"/>
      <c r="I49" s="51"/>
      <c r="J49" s="88"/>
      <c r="K49" s="88"/>
      <c r="L49" s="88"/>
      <c r="O49" s="88"/>
      <c r="P49" s="88"/>
    </row>
    <row r="50" spans="1:17">
      <c r="A50" s="103"/>
      <c r="B50" s="103"/>
      <c r="C50" s="103"/>
      <c r="D50" s="103"/>
      <c r="E50" s="97"/>
      <c r="F50" s="104"/>
      <c r="G50" s="88"/>
      <c r="H50" s="88"/>
      <c r="I50" s="51"/>
      <c r="J50" s="88"/>
      <c r="K50" s="88"/>
      <c r="L50" s="88"/>
      <c r="O50" s="88"/>
      <c r="P50" s="88"/>
    </row>
    <row r="51" spans="1:17">
      <c r="A51" s="103"/>
      <c r="B51" s="103"/>
      <c r="C51" s="103"/>
      <c r="D51" s="103"/>
      <c r="E51" s="97"/>
      <c r="F51" s="104"/>
      <c r="G51" s="88"/>
      <c r="H51" s="88"/>
      <c r="I51" s="51"/>
      <c r="J51" s="88"/>
      <c r="K51" s="88"/>
      <c r="L51" s="88"/>
      <c r="O51" s="88"/>
      <c r="P51" s="88"/>
    </row>
    <row r="52" spans="1:17">
      <c r="A52" s="103"/>
      <c r="B52" s="103"/>
      <c r="C52" s="103"/>
      <c r="D52" s="103"/>
      <c r="E52" s="97"/>
      <c r="F52" s="104"/>
      <c r="G52" s="88"/>
      <c r="H52" s="88"/>
      <c r="I52" s="51"/>
      <c r="J52" s="88"/>
      <c r="K52" s="88"/>
      <c r="L52" s="88"/>
      <c r="O52" s="88"/>
      <c r="P52" s="88"/>
    </row>
    <row r="53" spans="1:17">
      <c r="A53" s="103"/>
      <c r="B53" s="103"/>
      <c r="C53" s="103"/>
      <c r="D53" s="103"/>
      <c r="E53" s="97"/>
      <c r="F53" s="104"/>
      <c r="G53" s="88"/>
      <c r="H53" s="88"/>
      <c r="I53" s="51"/>
      <c r="J53" s="88"/>
      <c r="K53" s="88"/>
      <c r="L53" s="88"/>
      <c r="O53" s="88"/>
      <c r="P53" s="88"/>
    </row>
    <row r="54" spans="1:17">
      <c r="A54" s="103"/>
      <c r="B54" s="103"/>
      <c r="C54" s="103"/>
      <c r="D54" s="103"/>
      <c r="E54" s="97"/>
      <c r="F54" s="104"/>
      <c r="G54" s="88"/>
      <c r="H54" s="88"/>
      <c r="I54" s="51"/>
      <c r="J54" s="88"/>
      <c r="K54" s="88"/>
      <c r="L54" s="88"/>
      <c r="O54" s="88"/>
      <c r="P54" s="88"/>
    </row>
    <row r="55" spans="1:17">
      <c r="A55" s="103"/>
      <c r="B55" s="103"/>
      <c r="C55" s="103"/>
      <c r="D55" s="103"/>
      <c r="E55" s="97"/>
      <c r="F55" s="104"/>
      <c r="G55" s="88"/>
      <c r="H55" s="88"/>
      <c r="I55" s="51"/>
      <c r="J55" s="88"/>
      <c r="K55" s="88"/>
      <c r="L55" s="88"/>
      <c r="O55" s="88"/>
      <c r="P55" s="88"/>
    </row>
    <row r="56" spans="1:17">
      <c r="A56" s="103"/>
      <c r="B56" s="103"/>
      <c r="C56" s="103"/>
      <c r="D56" s="103"/>
      <c r="E56" s="97"/>
      <c r="F56" s="104"/>
      <c r="G56" s="106"/>
      <c r="H56" s="88"/>
      <c r="I56" s="51"/>
      <c r="J56" s="88"/>
      <c r="K56" s="88"/>
      <c r="L56" s="88"/>
      <c r="O56" s="88"/>
      <c r="P56" s="88"/>
    </row>
    <row r="57" spans="1:17">
      <c r="A57" s="103"/>
      <c r="B57" s="103"/>
      <c r="C57" s="103"/>
      <c r="D57" s="103"/>
      <c r="E57" s="97"/>
      <c r="F57" s="104"/>
      <c r="G57" s="106"/>
      <c r="H57" s="88"/>
      <c r="I57" s="51"/>
      <c r="J57" s="88"/>
      <c r="K57" s="88"/>
      <c r="L57" s="88"/>
      <c r="O57" s="88"/>
      <c r="P57" s="88"/>
    </row>
    <row r="58" spans="1:17">
      <c r="A58" s="103"/>
      <c r="B58" s="103"/>
      <c r="C58" s="103"/>
      <c r="D58" s="103"/>
      <c r="E58" s="97"/>
      <c r="F58" s="104"/>
      <c r="G58" s="106"/>
      <c r="H58" s="88"/>
      <c r="I58" s="51"/>
      <c r="J58" s="88"/>
      <c r="K58" s="88"/>
      <c r="L58" s="88"/>
      <c r="O58" s="88"/>
      <c r="P58" s="88"/>
    </row>
    <row r="59" spans="1:17">
      <c r="A59" s="103"/>
      <c r="B59" s="103"/>
      <c r="C59" s="103"/>
      <c r="D59" s="103"/>
      <c r="E59" s="97"/>
      <c r="F59" s="104"/>
      <c r="G59" s="106"/>
      <c r="H59" s="88"/>
      <c r="I59" s="51"/>
      <c r="J59" s="88"/>
      <c r="K59" s="88"/>
      <c r="L59" s="88"/>
      <c r="O59" s="88"/>
      <c r="P59" s="88"/>
    </row>
    <row r="60" spans="1:17">
      <c r="A60" s="103"/>
      <c r="B60" s="103"/>
      <c r="C60" s="103"/>
      <c r="D60" s="103"/>
      <c r="E60" s="97"/>
      <c r="F60" s="104"/>
      <c r="G60" s="88"/>
      <c r="H60" s="88"/>
      <c r="I60" s="51"/>
      <c r="J60" s="88"/>
      <c r="K60" s="88"/>
      <c r="L60" s="88"/>
      <c r="O60" s="88"/>
      <c r="P60" s="88"/>
    </row>
    <row r="61" spans="1:17">
      <c r="A61" s="103"/>
      <c r="B61" s="103"/>
      <c r="C61" s="103"/>
      <c r="D61" s="103"/>
      <c r="E61" s="97"/>
      <c r="F61" s="104"/>
      <c r="G61" s="88"/>
      <c r="H61" s="88"/>
      <c r="I61" s="51"/>
      <c r="J61" s="88"/>
      <c r="K61" s="88"/>
      <c r="L61" s="88"/>
      <c r="O61" s="88"/>
      <c r="P61" s="88"/>
    </row>
    <row r="62" spans="1:17" s="103" customFormat="1">
      <c r="E62" s="97"/>
      <c r="F62" s="104"/>
      <c r="G62" s="88"/>
      <c r="H62" s="88"/>
      <c r="I62" s="51"/>
      <c r="J62" s="88"/>
      <c r="K62" s="88"/>
      <c r="L62" s="88"/>
      <c r="M62" s="88"/>
      <c r="N62" s="88"/>
      <c r="O62" s="88"/>
      <c r="P62" s="88"/>
      <c r="Q62" s="88"/>
    </row>
    <row r="63" spans="1:17" s="103" customFormat="1">
      <c r="E63" s="97"/>
      <c r="F63" s="104"/>
      <c r="G63" s="88"/>
      <c r="H63" s="88"/>
      <c r="I63" s="51"/>
      <c r="J63" s="88"/>
      <c r="K63" s="88"/>
      <c r="L63" s="88"/>
      <c r="M63" s="88"/>
      <c r="N63" s="88"/>
      <c r="O63" s="88"/>
      <c r="P63" s="88"/>
      <c r="Q63" s="88"/>
    </row>
    <row r="64" spans="1:17" s="103" customFormat="1">
      <c r="E64" s="97"/>
      <c r="F64" s="104"/>
      <c r="G64" s="88"/>
      <c r="H64" s="88"/>
      <c r="I64" s="51"/>
      <c r="J64" s="88"/>
      <c r="K64" s="88"/>
      <c r="L64" s="88"/>
      <c r="M64" s="88"/>
      <c r="N64" s="88"/>
      <c r="O64" s="88"/>
      <c r="P64" s="88"/>
      <c r="Q64" s="88"/>
    </row>
    <row r="65" spans="5:17" s="103" customFormat="1">
      <c r="E65" s="97"/>
      <c r="F65" s="104"/>
      <c r="G65" s="88"/>
      <c r="H65" s="88"/>
      <c r="I65" s="51"/>
      <c r="J65" s="88"/>
      <c r="K65" s="88"/>
      <c r="L65" s="88"/>
      <c r="M65" s="88"/>
      <c r="N65" s="88"/>
      <c r="O65" s="88"/>
      <c r="P65" s="88"/>
      <c r="Q65" s="88"/>
    </row>
    <row r="66" spans="5:17" s="103" customFormat="1">
      <c r="E66" s="97"/>
      <c r="F66" s="104"/>
      <c r="G66" s="88"/>
      <c r="H66" s="88"/>
      <c r="I66" s="51"/>
      <c r="J66" s="88"/>
      <c r="K66" s="88"/>
      <c r="L66" s="88"/>
      <c r="M66" s="88"/>
      <c r="N66" s="88"/>
      <c r="O66" s="88"/>
      <c r="P66" s="88"/>
      <c r="Q66" s="88"/>
    </row>
    <row r="67" spans="5:17" s="103" customFormat="1">
      <c r="E67" s="97"/>
      <c r="F67" s="104"/>
      <c r="G67" s="88"/>
      <c r="H67" s="88"/>
      <c r="I67" s="51"/>
      <c r="J67" s="88"/>
      <c r="K67" s="88"/>
      <c r="L67" s="88"/>
      <c r="M67" s="88"/>
    </row>
    <row r="68" spans="5:17" s="103" customFormat="1">
      <c r="E68" s="97"/>
      <c r="F68" s="104"/>
      <c r="G68" s="88"/>
      <c r="H68" s="88"/>
      <c r="I68" s="51"/>
      <c r="J68" s="88"/>
      <c r="K68" s="88"/>
      <c r="L68" s="88"/>
      <c r="M68" s="88"/>
    </row>
    <row r="69" spans="5:17" s="103" customFormat="1">
      <c r="E69" s="97"/>
      <c r="F69" s="104"/>
      <c r="G69" s="88"/>
      <c r="H69" s="88"/>
      <c r="I69" s="51"/>
      <c r="J69" s="88"/>
      <c r="K69" s="88"/>
      <c r="L69" s="88"/>
      <c r="M69" s="88"/>
    </row>
    <row r="70" spans="5:17" s="103" customFormat="1">
      <c r="E70" s="97"/>
      <c r="F70" s="104"/>
      <c r="G70" s="88"/>
      <c r="H70" s="88"/>
      <c r="I70" s="51"/>
      <c r="J70" s="88"/>
      <c r="K70" s="88"/>
      <c r="L70" s="88"/>
      <c r="M70" s="88"/>
    </row>
    <row r="71" spans="5:17" s="103" customFormat="1">
      <c r="E71" s="97"/>
      <c r="F71" s="104"/>
      <c r="G71" s="88"/>
      <c r="H71" s="88"/>
      <c r="I71" s="51"/>
      <c r="J71" s="88"/>
      <c r="K71" s="88"/>
      <c r="L71" s="88"/>
      <c r="M71" s="88"/>
    </row>
    <row r="72" spans="5:17" s="103" customFormat="1">
      <c r="E72" s="97"/>
      <c r="F72" s="104"/>
      <c r="G72" s="88"/>
      <c r="H72" s="88"/>
      <c r="I72" s="51"/>
      <c r="J72" s="88"/>
      <c r="K72" s="88"/>
      <c r="L72" s="88"/>
      <c r="M72" s="88"/>
    </row>
    <row r="73" spans="5:17" s="103" customFormat="1">
      <c r="E73" s="97"/>
      <c r="F73" s="104"/>
      <c r="G73" s="88"/>
      <c r="H73" s="88"/>
      <c r="I73" s="51"/>
      <c r="J73" s="88"/>
      <c r="K73" s="88"/>
      <c r="L73" s="88"/>
      <c r="M73" s="88"/>
    </row>
    <row r="74" spans="5:17" s="103" customFormat="1">
      <c r="E74" s="97"/>
      <c r="F74" s="104"/>
      <c r="G74" s="88"/>
      <c r="H74" s="88"/>
      <c r="I74" s="51"/>
      <c r="J74" s="88"/>
      <c r="K74" s="88"/>
      <c r="L74" s="88"/>
      <c r="M74" s="88"/>
    </row>
    <row r="75" spans="5:17" s="103" customFormat="1">
      <c r="E75" s="97"/>
      <c r="F75" s="104"/>
      <c r="G75" s="88"/>
      <c r="H75" s="88"/>
      <c r="I75" s="51"/>
      <c r="J75" s="88"/>
      <c r="K75" s="88"/>
      <c r="L75" s="88"/>
      <c r="M75" s="88"/>
    </row>
    <row r="76" spans="5:17" s="103" customFormat="1">
      <c r="E76" s="97"/>
      <c r="F76" s="104"/>
      <c r="G76" s="88"/>
      <c r="H76" s="88"/>
      <c r="I76" s="51"/>
      <c r="J76" s="88"/>
      <c r="K76" s="88"/>
      <c r="L76" s="88"/>
      <c r="M76" s="88"/>
    </row>
    <row r="77" spans="5:17" s="103" customFormat="1">
      <c r="E77" s="97"/>
      <c r="F77" s="104"/>
      <c r="G77" s="88"/>
      <c r="H77" s="88"/>
      <c r="I77" s="51"/>
      <c r="J77" s="88"/>
      <c r="K77" s="88"/>
      <c r="L77" s="88"/>
      <c r="M77" s="88"/>
    </row>
    <row r="78" spans="5:17" s="103" customFormat="1">
      <c r="E78" s="97"/>
      <c r="F78" s="104"/>
      <c r="G78" s="88"/>
      <c r="H78" s="88"/>
      <c r="I78" s="51"/>
      <c r="J78" s="88"/>
      <c r="K78" s="88"/>
      <c r="L78" s="88"/>
      <c r="M78" s="88"/>
    </row>
    <row r="79" spans="5:17" s="103" customFormat="1">
      <c r="E79" s="97"/>
      <c r="F79" s="104"/>
      <c r="G79" s="88"/>
      <c r="H79" s="88"/>
      <c r="I79" s="51"/>
      <c r="J79" s="88"/>
      <c r="K79" s="88"/>
      <c r="L79" s="88"/>
      <c r="M79" s="88"/>
    </row>
    <row r="80" spans="5:17" s="103" customFormat="1">
      <c r="E80" s="97"/>
      <c r="F80" s="104"/>
      <c r="G80" s="88"/>
      <c r="H80" s="88"/>
      <c r="I80" s="51"/>
      <c r="J80" s="88"/>
      <c r="K80" s="88"/>
      <c r="L80" s="88"/>
      <c r="M80" s="88"/>
    </row>
    <row r="81" spans="5:13" s="103" customFormat="1">
      <c r="E81" s="97"/>
      <c r="F81" s="104"/>
      <c r="G81" s="88"/>
      <c r="H81" s="88"/>
      <c r="I81" s="51"/>
      <c r="J81" s="88"/>
      <c r="K81" s="88"/>
      <c r="L81" s="88"/>
      <c r="M81" s="88"/>
    </row>
    <row r="82" spans="5:13" s="103" customFormat="1">
      <c r="E82" s="97"/>
      <c r="F82" s="104"/>
      <c r="G82" s="88"/>
      <c r="H82" s="88"/>
      <c r="I82" s="51"/>
      <c r="J82" s="88"/>
      <c r="K82" s="88"/>
      <c r="L82" s="88"/>
    </row>
    <row r="83" spans="5:13" s="103" customFormat="1">
      <c r="E83" s="97"/>
      <c r="F83" s="104"/>
      <c r="G83" s="88"/>
      <c r="H83" s="88"/>
      <c r="I83" s="51"/>
      <c r="J83" s="88"/>
      <c r="K83" s="88"/>
      <c r="L83" s="88"/>
    </row>
    <row r="84" spans="5:13" s="103" customFormat="1">
      <c r="E84" s="97"/>
      <c r="F84" s="104"/>
      <c r="G84" s="88"/>
      <c r="H84" s="88"/>
      <c r="I84" s="51"/>
      <c r="J84" s="88"/>
      <c r="K84" s="88"/>
      <c r="L84" s="88"/>
    </row>
    <row r="85" spans="5:13" s="103" customFormat="1">
      <c r="E85" s="97"/>
      <c r="F85" s="104"/>
      <c r="G85" s="88"/>
      <c r="H85" s="88"/>
      <c r="I85" s="51"/>
      <c r="J85" s="88"/>
      <c r="K85" s="88"/>
      <c r="L85" s="88"/>
    </row>
    <row r="86" spans="5:13" s="103" customFormat="1">
      <c r="E86" s="97"/>
      <c r="F86" s="104"/>
      <c r="G86" s="88"/>
      <c r="H86" s="88"/>
      <c r="I86" s="51"/>
      <c r="J86" s="88"/>
      <c r="K86" s="88"/>
      <c r="L86" s="88"/>
    </row>
    <row r="87" spans="5:13" s="103" customFormat="1">
      <c r="E87" s="97"/>
      <c r="F87" s="104"/>
      <c r="G87" s="88"/>
      <c r="H87" s="88"/>
      <c r="I87" s="51"/>
      <c r="J87" s="88"/>
      <c r="K87" s="88"/>
      <c r="L87" s="88"/>
    </row>
    <row r="88" spans="5:13" s="103" customFormat="1">
      <c r="E88" s="97"/>
      <c r="F88" s="104"/>
      <c r="G88" s="88"/>
      <c r="H88" s="88"/>
      <c r="I88" s="51"/>
      <c r="J88" s="88"/>
      <c r="K88" s="88"/>
      <c r="L88" s="88"/>
    </row>
    <row r="89" spans="5:13" s="103" customFormat="1">
      <c r="E89" s="97"/>
      <c r="F89" s="104"/>
      <c r="G89" s="88"/>
      <c r="H89" s="88"/>
      <c r="I89" s="51"/>
      <c r="J89" s="88"/>
      <c r="K89" s="88"/>
      <c r="L89" s="88"/>
    </row>
    <row r="90" spans="5:13" s="103" customFormat="1">
      <c r="E90" s="97"/>
      <c r="F90" s="104"/>
      <c r="G90" s="88"/>
      <c r="H90" s="88"/>
      <c r="I90" s="51"/>
      <c r="J90" s="88"/>
      <c r="K90" s="88"/>
      <c r="L90" s="88"/>
    </row>
    <row r="91" spans="5:13" s="103" customFormat="1">
      <c r="E91" s="97"/>
      <c r="F91" s="104"/>
      <c r="G91" s="88"/>
      <c r="H91" s="88"/>
      <c r="I91" s="51"/>
      <c r="J91" s="88"/>
      <c r="K91" s="88"/>
      <c r="L91" s="88"/>
    </row>
    <row r="92" spans="5:13" s="103" customFormat="1">
      <c r="E92" s="97"/>
      <c r="F92" s="104"/>
      <c r="G92" s="88"/>
      <c r="H92" s="88"/>
      <c r="I92" s="51"/>
      <c r="J92" s="88"/>
      <c r="K92" s="88"/>
      <c r="L92" s="88"/>
    </row>
    <row r="93" spans="5:13" s="103" customFormat="1">
      <c r="E93" s="97"/>
      <c r="F93" s="104"/>
      <c r="G93" s="88"/>
      <c r="H93" s="88"/>
      <c r="I93" s="51"/>
      <c r="J93" s="88"/>
      <c r="K93" s="88"/>
      <c r="L93" s="88"/>
    </row>
    <row r="94" spans="5:13" s="103" customFormat="1">
      <c r="E94" s="97"/>
      <c r="F94" s="104"/>
      <c r="G94" s="88"/>
      <c r="H94" s="88"/>
      <c r="I94" s="51"/>
      <c r="J94" s="88"/>
      <c r="K94" s="88"/>
      <c r="L94" s="88"/>
    </row>
    <row r="95" spans="5:13" s="103" customFormat="1">
      <c r="E95" s="97"/>
      <c r="F95" s="104"/>
      <c r="G95" s="88"/>
      <c r="H95" s="88"/>
      <c r="I95" s="51"/>
      <c r="J95" s="88"/>
      <c r="K95" s="88"/>
      <c r="L95" s="88"/>
    </row>
    <row r="96" spans="5:13" s="103" customFormat="1">
      <c r="E96" s="97"/>
      <c r="F96" s="104"/>
      <c r="G96" s="88"/>
      <c r="H96" s="88"/>
      <c r="I96" s="51"/>
      <c r="J96" s="88"/>
      <c r="K96" s="88"/>
      <c r="L96" s="88"/>
    </row>
    <row r="97" spans="5:12" s="103" customFormat="1">
      <c r="E97" s="97"/>
      <c r="F97" s="104"/>
      <c r="G97" s="88"/>
      <c r="H97" s="88"/>
      <c r="I97" s="51"/>
      <c r="J97" s="88"/>
      <c r="K97" s="88"/>
      <c r="L97" s="88"/>
    </row>
    <row r="98" spans="5:12" s="103" customFormat="1">
      <c r="E98" s="97"/>
      <c r="F98" s="104"/>
      <c r="G98" s="88"/>
      <c r="H98" s="88"/>
      <c r="I98" s="51"/>
      <c r="J98" s="88"/>
      <c r="K98" s="88"/>
      <c r="L98" s="88"/>
    </row>
    <row r="99" spans="5:12" s="103" customFormat="1">
      <c r="E99" s="97"/>
      <c r="F99" s="104"/>
      <c r="G99" s="88"/>
      <c r="H99" s="88"/>
      <c r="I99" s="51"/>
      <c r="J99" s="88"/>
      <c r="K99" s="88"/>
      <c r="L99" s="88"/>
    </row>
    <row r="100" spans="5:12" s="103" customFormat="1">
      <c r="E100" s="97"/>
      <c r="F100" s="104"/>
      <c r="G100" s="88"/>
      <c r="H100" s="88"/>
      <c r="I100" s="51"/>
      <c r="J100" s="88"/>
      <c r="K100" s="88"/>
      <c r="L100" s="88"/>
    </row>
    <row r="101" spans="5:12" s="103" customFormat="1">
      <c r="E101" s="97"/>
      <c r="F101" s="104"/>
      <c r="G101" s="88"/>
      <c r="H101" s="88"/>
      <c r="I101" s="51"/>
      <c r="J101" s="88"/>
      <c r="K101" s="88"/>
      <c r="L101" s="88"/>
    </row>
    <row r="102" spans="5:12" s="103" customFormat="1">
      <c r="E102" s="97"/>
      <c r="F102" s="104"/>
      <c r="G102" s="88"/>
      <c r="H102" s="88"/>
      <c r="I102" s="51"/>
      <c r="J102" s="88"/>
      <c r="K102" s="88"/>
      <c r="L102" s="88"/>
    </row>
    <row r="103" spans="5:12" s="103" customFormat="1">
      <c r="E103" s="97"/>
      <c r="F103" s="104"/>
      <c r="G103" s="88"/>
      <c r="H103" s="88"/>
      <c r="I103" s="51"/>
      <c r="J103" s="88"/>
      <c r="K103" s="88"/>
      <c r="L103" s="88"/>
    </row>
    <row r="104" spans="5:12" s="103" customFormat="1">
      <c r="E104" s="97"/>
      <c r="F104" s="104"/>
      <c r="G104" s="88"/>
      <c r="H104" s="88"/>
      <c r="I104" s="51"/>
      <c r="J104" s="88"/>
      <c r="K104" s="88"/>
      <c r="L104" s="88"/>
    </row>
    <row r="105" spans="5:12" s="103" customFormat="1">
      <c r="E105" s="97"/>
      <c r="F105" s="104"/>
      <c r="G105" s="88"/>
      <c r="H105" s="88"/>
      <c r="I105" s="51"/>
      <c r="J105" s="88"/>
      <c r="K105" s="88"/>
      <c r="L105" s="88"/>
    </row>
    <row r="106" spans="5:12" s="103" customFormat="1">
      <c r="E106" s="97"/>
      <c r="F106" s="104"/>
      <c r="G106" s="88"/>
      <c r="H106" s="88"/>
      <c r="I106" s="51"/>
      <c r="J106" s="88"/>
      <c r="K106" s="88"/>
      <c r="L106" s="88"/>
    </row>
    <row r="107" spans="5:12" s="103" customFormat="1">
      <c r="E107" s="97"/>
      <c r="F107" s="104"/>
      <c r="G107" s="88"/>
      <c r="H107" s="88"/>
      <c r="I107" s="51"/>
      <c r="J107" s="88"/>
      <c r="K107" s="88"/>
      <c r="L107" s="88"/>
    </row>
    <row r="108" spans="5:12" s="103" customFormat="1">
      <c r="E108" s="97"/>
      <c r="F108" s="104"/>
      <c r="G108" s="88"/>
      <c r="H108" s="88"/>
      <c r="I108" s="51"/>
      <c r="J108" s="88"/>
      <c r="K108" s="88"/>
      <c r="L108" s="88"/>
    </row>
    <row r="109" spans="5:12" s="103" customFormat="1">
      <c r="E109" s="97"/>
      <c r="F109" s="104"/>
      <c r="G109" s="88"/>
      <c r="H109" s="88"/>
      <c r="I109" s="51"/>
      <c r="J109" s="88"/>
      <c r="K109" s="88"/>
      <c r="L109" s="88"/>
    </row>
    <row r="110" spans="5:12" s="103" customFormat="1">
      <c r="E110" s="97"/>
      <c r="F110" s="104"/>
      <c r="G110" s="88"/>
      <c r="H110" s="88"/>
      <c r="I110" s="51"/>
      <c r="J110" s="88"/>
      <c r="K110" s="88"/>
      <c r="L110" s="88"/>
    </row>
    <row r="111" spans="5:12" s="103" customFormat="1">
      <c r="E111" s="97"/>
      <c r="F111" s="104"/>
      <c r="G111" s="88"/>
      <c r="H111" s="88"/>
      <c r="I111" s="51"/>
      <c r="J111" s="88"/>
      <c r="K111" s="88"/>
      <c r="L111" s="88"/>
    </row>
    <row r="112" spans="5:12" s="103" customFormat="1">
      <c r="E112" s="97"/>
      <c r="F112" s="104"/>
      <c r="G112" s="88"/>
      <c r="H112" s="88"/>
      <c r="I112" s="51"/>
      <c r="J112" s="88"/>
      <c r="K112" s="88"/>
      <c r="L112" s="88"/>
    </row>
    <row r="113" spans="1:17" s="103" customFormat="1">
      <c r="E113" s="97"/>
      <c r="F113" s="104"/>
      <c r="G113" s="88"/>
      <c r="H113" s="88"/>
      <c r="I113" s="51"/>
      <c r="J113" s="88"/>
      <c r="K113" s="88"/>
      <c r="L113" s="88"/>
    </row>
    <row r="114" spans="1:17" s="103" customFormat="1">
      <c r="E114" s="97"/>
      <c r="F114" s="104"/>
      <c r="G114" s="88"/>
      <c r="H114" s="88"/>
      <c r="I114" s="51"/>
      <c r="J114" s="88"/>
      <c r="K114" s="88"/>
      <c r="L114" s="88"/>
    </row>
    <row r="115" spans="1:17" s="103" customFormat="1">
      <c r="E115" s="97"/>
      <c r="F115" s="104"/>
      <c r="G115" s="88"/>
      <c r="H115" s="88"/>
      <c r="I115" s="51"/>
      <c r="J115" s="88"/>
      <c r="K115" s="88"/>
      <c r="L115" s="88"/>
    </row>
    <row r="116" spans="1:17" s="103" customFormat="1">
      <c r="E116" s="97"/>
      <c r="F116" s="104"/>
      <c r="G116" s="88"/>
      <c r="H116" s="88"/>
      <c r="I116" s="51"/>
      <c r="J116" s="88"/>
      <c r="K116" s="88"/>
      <c r="L116" s="88"/>
    </row>
    <row r="117" spans="1:17" s="103" customFormat="1">
      <c r="E117" s="97"/>
      <c r="F117" s="104"/>
      <c r="G117" s="88"/>
      <c r="H117" s="88"/>
      <c r="I117" s="51"/>
      <c r="J117" s="88"/>
      <c r="K117" s="88"/>
      <c r="L117" s="88"/>
    </row>
    <row r="118" spans="1:17" s="103" customFormat="1">
      <c r="E118" s="97"/>
      <c r="F118" s="104"/>
      <c r="G118" s="88"/>
      <c r="H118" s="88"/>
      <c r="I118" s="51"/>
      <c r="J118" s="88"/>
      <c r="K118" s="88"/>
      <c r="L118" s="88"/>
    </row>
    <row r="119" spans="1:17">
      <c r="A119" s="103"/>
      <c r="B119" s="103"/>
      <c r="C119" s="103"/>
      <c r="D119" s="103"/>
      <c r="E119" s="97"/>
      <c r="F119" s="104"/>
      <c r="G119" s="88"/>
      <c r="H119" s="88"/>
      <c r="I119" s="51"/>
      <c r="J119" s="88"/>
      <c r="K119" s="88"/>
      <c r="L119" s="88"/>
      <c r="M119" s="103"/>
      <c r="N119" s="103"/>
      <c r="O119" s="103"/>
      <c r="P119" s="103"/>
      <c r="Q119" s="103"/>
    </row>
    <row r="120" spans="1:17">
      <c r="A120" s="103"/>
      <c r="B120" s="103"/>
      <c r="C120" s="103"/>
      <c r="D120" s="103"/>
      <c r="E120" s="97"/>
      <c r="F120" s="104"/>
      <c r="G120" s="88"/>
      <c r="H120" s="88"/>
      <c r="I120" s="51"/>
      <c r="J120" s="88"/>
      <c r="K120" s="88"/>
      <c r="L120" s="88"/>
      <c r="M120" s="103"/>
      <c r="N120" s="103"/>
      <c r="O120" s="103"/>
      <c r="P120" s="103"/>
      <c r="Q120" s="103"/>
    </row>
    <row r="121" spans="1:17">
      <c r="A121" s="103"/>
      <c r="B121" s="103"/>
      <c r="C121" s="103"/>
      <c r="D121" s="103"/>
      <c r="E121" s="97"/>
      <c r="F121" s="104"/>
      <c r="G121" s="88"/>
      <c r="H121" s="88"/>
      <c r="I121" s="51"/>
      <c r="J121" s="88"/>
      <c r="K121" s="88"/>
      <c r="L121" s="88"/>
      <c r="M121" s="103"/>
      <c r="N121" s="103"/>
      <c r="O121" s="103"/>
      <c r="P121" s="103"/>
      <c r="Q121" s="103"/>
    </row>
    <row r="122" spans="1:17">
      <c r="A122" s="103"/>
      <c r="B122" s="103"/>
      <c r="C122" s="103"/>
      <c r="D122" s="103"/>
      <c r="E122" s="97"/>
      <c r="F122" s="104"/>
      <c r="G122" s="88"/>
      <c r="H122" s="88"/>
      <c r="I122" s="51"/>
      <c r="J122" s="88"/>
      <c r="K122" s="88"/>
      <c r="L122" s="88"/>
      <c r="M122" s="103"/>
      <c r="N122" s="103"/>
      <c r="O122" s="103"/>
      <c r="P122" s="103"/>
      <c r="Q122" s="103"/>
    </row>
    <row r="123" spans="1:17">
      <c r="A123" s="103"/>
      <c r="B123" s="103"/>
      <c r="C123" s="103"/>
      <c r="D123" s="103"/>
      <c r="E123" s="97"/>
      <c r="F123" s="104"/>
      <c r="G123" s="88"/>
      <c r="H123" s="88"/>
      <c r="I123" s="51"/>
      <c r="J123" s="88"/>
      <c r="K123" s="88"/>
      <c r="L123" s="88"/>
      <c r="M123" s="103"/>
      <c r="N123" s="103"/>
      <c r="O123" s="103"/>
      <c r="P123" s="103"/>
      <c r="Q123" s="103"/>
    </row>
    <row r="124" spans="1:17">
      <c r="A124" s="103"/>
      <c r="B124" s="103"/>
      <c r="C124" s="103"/>
      <c r="D124" s="103"/>
      <c r="E124" s="97"/>
      <c r="F124" s="104"/>
      <c r="G124" s="88"/>
      <c r="H124" s="88"/>
      <c r="I124" s="51"/>
      <c r="J124" s="88"/>
      <c r="K124" s="88"/>
      <c r="L124" s="88"/>
      <c r="M124" s="103"/>
    </row>
    <row r="125" spans="1:17">
      <c r="A125" s="103"/>
      <c r="B125" s="103"/>
      <c r="C125" s="103"/>
      <c r="D125" s="103"/>
      <c r="E125" s="97"/>
      <c r="F125" s="104"/>
      <c r="G125" s="88"/>
      <c r="H125" s="88"/>
      <c r="I125" s="51"/>
      <c r="J125" s="88"/>
      <c r="K125" s="88"/>
      <c r="L125" s="88"/>
      <c r="M125" s="103"/>
    </row>
    <row r="126" spans="1:17">
      <c r="A126" s="103"/>
      <c r="B126" s="103"/>
      <c r="C126" s="103"/>
      <c r="D126" s="103"/>
      <c r="E126" s="97"/>
      <c r="F126" s="104"/>
      <c r="G126" s="88"/>
      <c r="H126" s="88"/>
      <c r="I126" s="51"/>
      <c r="J126" s="88"/>
      <c r="K126" s="88"/>
      <c r="L126" s="88"/>
      <c r="M126" s="103"/>
    </row>
    <row r="127" spans="1:17">
      <c r="A127" s="103"/>
      <c r="B127" s="103"/>
      <c r="C127" s="103"/>
      <c r="D127" s="103"/>
      <c r="E127" s="97"/>
      <c r="F127" s="104"/>
      <c r="G127" s="88"/>
      <c r="H127" s="88"/>
      <c r="I127" s="51"/>
      <c r="J127" s="88"/>
      <c r="K127" s="88"/>
      <c r="L127" s="88"/>
      <c r="M127" s="103"/>
    </row>
    <row r="128" spans="1:17">
      <c r="J128" s="88"/>
      <c r="K128" s="88"/>
      <c r="L128" s="88"/>
      <c r="M128" s="103"/>
    </row>
    <row r="129" spans="10:13">
      <c r="J129" s="88"/>
      <c r="K129" s="88"/>
      <c r="L129" s="88"/>
      <c r="M129" s="103"/>
    </row>
    <row r="130" spans="10:13">
      <c r="J130" s="88"/>
      <c r="K130" s="88"/>
      <c r="L130" s="88"/>
      <c r="M130" s="103"/>
    </row>
    <row r="131" spans="10:13">
      <c r="J131" s="88"/>
      <c r="K131" s="88"/>
      <c r="L131" s="88"/>
      <c r="M131" s="103"/>
    </row>
    <row r="132" spans="10:13">
      <c r="J132" s="88"/>
      <c r="K132" s="88"/>
      <c r="L132" s="88"/>
      <c r="M132" s="103"/>
    </row>
    <row r="133" spans="10:13">
      <c r="J133" s="88"/>
      <c r="K133" s="88"/>
      <c r="L133" s="88"/>
      <c r="M133" s="103"/>
    </row>
    <row r="134" spans="10:13">
      <c r="K134" s="88"/>
      <c r="L134" s="88"/>
      <c r="M134" s="103"/>
    </row>
    <row r="135" spans="10:13">
      <c r="K135" s="88"/>
      <c r="L135" s="88"/>
      <c r="M135" s="103"/>
    </row>
    <row r="136" spans="10:13">
      <c r="K136" s="88"/>
      <c r="L136" s="88"/>
      <c r="M136" s="103"/>
    </row>
    <row r="137" spans="10:13">
      <c r="L137" s="88"/>
      <c r="M137" s="103"/>
    </row>
    <row r="138" spans="10:13">
      <c r="L138" s="88"/>
      <c r="M138" s="103"/>
    </row>
    <row r="139" spans="10:13">
      <c r="L139" s="88"/>
    </row>
    <row r="140" spans="10:13">
      <c r="L140" s="88"/>
    </row>
    <row r="141" spans="10:13">
      <c r="L141" s="88"/>
    </row>
  </sheetData>
  <mergeCells count="1">
    <mergeCell ref="L7:M7"/>
  </mergeCells>
  <dataValidations count="1">
    <dataValidation type="list" allowBlank="1" showInputMessage="1" showErrorMessage="1" sqref="B5" xr:uid="{D4D156AC-BEE7-4148-8A55-401711681B30}">
      <formula1>$AB$5:$AB$8</formula1>
    </dataValidation>
  </dataValidations>
  <pageMargins left="0.7" right="0.7" top="0.75" bottom="0.75" header="0.3" footer="0.3"/>
  <pageSetup orientation="portrait" horizontalDpi="1200" verticalDpi="1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GUI Input</vt:lpstr>
      <vt:lpstr>AU</vt:lpstr>
      <vt:lpstr>AB</vt:lpstr>
      <vt:lpstr>B</vt:lpstr>
      <vt:lpstr>D</vt:lpstr>
      <vt:lpstr>T</vt:lpstr>
      <vt:lpstr>V</vt:lpstr>
      <vt:lpstr>X</vt:lpstr>
      <vt:lpstr>2021.04.27_SiteAU_Probes</vt:lpstr>
      <vt:lpstr>2021.04.27_SiteAB_Probes</vt:lpstr>
      <vt:lpstr>2021.04.27_SiteB_Probes</vt:lpstr>
      <vt:lpstr>2021.04.27_SiteD_Probes</vt:lpstr>
      <vt:lpstr>2021.08.21_SiteB_Pit</vt:lpstr>
      <vt:lpstr>2021.08.21_SiteD_Pit</vt:lpstr>
      <vt:lpstr>2021.08.22_SiteT_Pit</vt:lpstr>
      <vt:lpstr>2021.08.22_SiteX_Pit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dc:creator>
  <cp:keywords/>
  <dc:description/>
  <cp:lastModifiedBy>Bollen, Katherine E</cp:lastModifiedBy>
  <cp:revision/>
  <dcterms:created xsi:type="dcterms:W3CDTF">2014-09-30T04:14:01Z</dcterms:created>
  <dcterms:modified xsi:type="dcterms:W3CDTF">2024-06-20T00:14:37Z</dcterms:modified>
  <cp:category/>
  <cp:contentStatus/>
</cp:coreProperties>
</file>