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threadedComments/threadedComment5.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6.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charts/chart2.xml" ContentType="application/vnd.openxmlformats-officedocument.drawingml.chart+xml"/>
  <Override PartName="/xl/drawings/drawing11.xml" ContentType="application/vnd.openxmlformats-officedocument.drawing+xml"/>
  <Override PartName="/xl/comments10.xml" ContentType="application/vnd.openxmlformats-officedocument.spreadsheetml.comments+xml"/>
  <Override PartName="/xl/charts/chart3.xml" ContentType="application/vnd.openxmlformats-officedocument.drawingml.chart+xml"/>
  <Override PartName="/xl/drawings/drawing12.xml" ContentType="application/vnd.openxmlformats-officedocument.drawing+xml"/>
  <Override PartName="/xl/comments11.xml" ContentType="application/vnd.openxmlformats-officedocument.spreadsheetml.comments+xml"/>
  <Override PartName="/xl/charts/chart4.xml" ContentType="application/vnd.openxmlformats-officedocument.drawingml.chart+xml"/>
  <Override PartName="/xl/drawings/drawing13.xml" ContentType="application/vnd.openxmlformats-officedocument.drawing+xml"/>
  <Override PartName="/xl/comments12.xml" ContentType="application/vnd.openxmlformats-officedocument.spreadsheetml.comments+xml"/>
  <Override PartName="/xl/charts/chart5.xml" ContentType="application/vnd.openxmlformats-officedocument.drawingml.chart+xml"/>
  <Override PartName="/xl/drawings/drawing14.xml" ContentType="application/vnd.openxmlformats-officedocument.drawing+xml"/>
  <Override PartName="/xl/comments13.xml" ContentType="application/vnd.openxmlformats-officedocument.spreadsheetml.comments+xml"/>
  <Override PartName="/xl/charts/chart6.xml" ContentType="application/vnd.openxmlformats-officedocument.drawingml.chart+xml"/>
  <Override PartName="/xl/drawings/drawing15.xml" ContentType="application/vnd.openxmlformats-officedocument.drawing+xml"/>
  <Override PartName="/xl/comments14.xml" ContentType="application/vnd.openxmlformats-officedocument.spreadsheetml.comments+xml"/>
  <Override PartName="/xl/charts/chart7.xml" ContentType="application/vnd.openxmlformats-officedocument.drawingml.chart+xml"/>
  <Override PartName="/xl/drawings/drawing16.xml" ContentType="application/vnd.openxmlformats-officedocument.drawing+xml"/>
  <Override PartName="/xl/comments15.xml" ContentType="application/vnd.openxmlformats-officedocument.spreadsheetml.comments+xml"/>
  <Override PartName="/xl/charts/chart8.xml" ContentType="application/vnd.openxmlformats-officedocument.drawingml.chart+xml"/>
  <Override PartName="/xl/drawings/drawing17.xml" ContentType="application/vnd.openxmlformats-officedocument.drawing+xml"/>
  <Override PartName="/xl/comments16.xml" ContentType="application/vnd.openxmlformats-officedocument.spreadsheetml.comments+xml"/>
  <Override PartName="/xl/charts/chart9.xml" ContentType="application/vnd.openxmlformats-officedocument.drawingml.chart+xml"/>
  <Override PartName="/xl/drawings/drawing18.xml" ContentType="application/vnd.openxmlformats-officedocument.drawing+xml"/>
  <Override PartName="/xl/comments17.xml" ContentType="application/vnd.openxmlformats-officedocument.spreadsheetml.comments+xml"/>
  <Override PartName="/xl/charts/chart10.xml" ContentType="application/vnd.openxmlformats-officedocument.drawingml.chart+xml"/>
  <Override PartName="/xl/drawings/drawing19.xml" ContentType="application/vnd.openxmlformats-officedocument.drawing+xml"/>
  <Override PartName="/xl/comments18.xml" ContentType="application/vnd.openxmlformats-officedocument.spreadsheetml.comments+xml"/>
  <Override PartName="/xl/charts/chart11.xml" ContentType="application/vnd.openxmlformats-officedocument.drawingml.chart+xml"/>
  <Override PartName="/xl/drawings/drawing20.xml" ContentType="application/vnd.openxmlformats-officedocument.drawing+xml"/>
  <Override PartName="/xl/comments19.xml" ContentType="application/vnd.openxmlformats-officedocument.spreadsheetml.comments+xml"/>
  <Override PartName="/xl/charts/chart12.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Q:\Project Data\GlacierData\Benchmark_Program\Data\Gulkana\2022\"/>
    </mc:Choice>
  </mc:AlternateContent>
  <xr:revisionPtr revIDLastSave="0" documentId="13_ncr:1_{E7A4BBED-DD68-490E-A68A-EAB93AAE6353}" xr6:coauthVersionLast="47" xr6:coauthVersionMax="47" xr10:uidLastSave="{00000000-0000-0000-0000-000000000000}"/>
  <bookViews>
    <workbookView xWindow="-108" yWindow="-108" windowWidth="23256" windowHeight="12576" tabRatio="775" activeTab="8" xr2:uid="{00000000-000D-0000-FFFF-FFFF00000000}"/>
  </bookViews>
  <sheets>
    <sheet name="GUI Input" sheetId="19" r:id="rId1"/>
    <sheet name="AU" sheetId="2" r:id="rId2"/>
    <sheet name="AB" sheetId="1" r:id="rId3"/>
    <sheet name="B" sheetId="3" r:id="rId4"/>
    <sheet name="D" sheetId="4" r:id="rId5"/>
    <sheet name="T" sheetId="6" r:id="rId6"/>
    <sheet name="V" sheetId="7" r:id="rId7"/>
    <sheet name="X" sheetId="28" r:id="rId8"/>
    <sheet name="Z" sheetId="36" r:id="rId9"/>
    <sheet name="2022.04.18_Pit_AU" sheetId="31" r:id="rId10"/>
    <sheet name="2022.04.18_Probes_AB" sheetId="33" r:id="rId11"/>
    <sheet name="2022.04.17_PitCore_B" sheetId="32" r:id="rId12"/>
    <sheet name="2022.04.17_PitCore_D" sheetId="29" r:id="rId13"/>
    <sheet name="2022.04.18_probes_V" sheetId="30" r:id="rId14"/>
    <sheet name="2022.04.19_PitCore_T" sheetId="35" r:id="rId15"/>
    <sheet name="2022.04.19_PitCore_X" sheetId="34" r:id="rId16"/>
    <sheet name="2022.08.22_PitCore_X" sheetId="37" r:id="rId17"/>
    <sheet name="2022.08.22_PitCore_Z" sheetId="38" r:id="rId18"/>
    <sheet name="2022.08.22_PitCore_T" sheetId="39" r:id="rId19"/>
    <sheet name="2022.08.23_PitCore_D" sheetId="40" r:id="rId20"/>
  </sheets>
  <externalReferences>
    <externalReference r:id="rId21"/>
    <externalReference r:id="rId22"/>
    <externalReference r:id="rId23"/>
  </externalReferences>
  <definedNames>
    <definedName name="a" localSheetId="11">#REF!</definedName>
    <definedName name="a" localSheetId="12">#REF!</definedName>
    <definedName name="a" localSheetId="9">#REF!</definedName>
    <definedName name="a" localSheetId="10">#REF!</definedName>
    <definedName name="a" localSheetId="13">#REF!</definedName>
    <definedName name="a" localSheetId="14">#REF!</definedName>
    <definedName name="a" localSheetId="15">#REF!</definedName>
    <definedName name="a" localSheetId="18">#REF!</definedName>
    <definedName name="a" localSheetId="16">#REF!</definedName>
    <definedName name="a" localSheetId="17">#REF!</definedName>
    <definedName name="a" localSheetId="19">#REF!</definedName>
    <definedName name="a" localSheetId="8">#REF!</definedName>
    <definedName name="a">#REF!</definedName>
    <definedName name="b" localSheetId="11">#REF!</definedName>
    <definedName name="b" localSheetId="12">#REF!</definedName>
    <definedName name="b" localSheetId="9">#REF!</definedName>
    <definedName name="b" localSheetId="10">#REF!</definedName>
    <definedName name="b" localSheetId="13">#REF!</definedName>
    <definedName name="b" localSheetId="14">#REF!</definedName>
    <definedName name="b" localSheetId="15">#REF!</definedName>
    <definedName name="b" localSheetId="18">#REF!</definedName>
    <definedName name="b" localSheetId="16">#REF!</definedName>
    <definedName name="b" localSheetId="17">#REF!</definedName>
    <definedName name="b" localSheetId="19">#REF!</definedName>
    <definedName name="b" localSheetId="8">#REF!</definedName>
    <definedName name="b">#REF!</definedName>
    <definedName name="BasAlt" localSheetId="11">{1181,1250,1350,1450,1550,1650,1750,1850,1950,2050,2150,2250,2350,2436.5}</definedName>
    <definedName name="BasAlt" localSheetId="12">{1181,1250,1350,1450,1550,1650,1750,1850,1950,2050,2150,2250,2350,2436.5}</definedName>
    <definedName name="BasAlt" localSheetId="9">{1181,1250,1350,1450,1550,1650,1750,1850,1950,2050,2150,2250,2350,2436.5}</definedName>
    <definedName name="BasAlt" localSheetId="10">{1181,1250,1350,1450,1550,1650,1750,1850,1950,2050,2150,2250,2350,2436.5}</definedName>
    <definedName name="BasAlt" localSheetId="13">{1181,1250,1350,1450,1550,1650,1750,1850,1950,2050,2150,2250,2350,2436.5}</definedName>
    <definedName name="BasAlt" localSheetId="14">{1181,1250,1350,1450,1550,1650,1750,1850,1950,2050,2150,2250,2350,2436.5}</definedName>
    <definedName name="BasAlt" localSheetId="15">{1181,1250,1350,1450,1550,1650,1750,1850,1950,2050,2150,2250,2350,2436.5}</definedName>
    <definedName name="BasAlt" localSheetId="18">{1181,1250,1350,1450,1550,1650,1750,1850,1950,2050,2150,2250,2350,2436.5}</definedName>
    <definedName name="BasAlt" localSheetId="16">{1181,1250,1350,1450,1550,1650,1750,1850,1950,2050,2150,2250,2350,2436.5}</definedName>
    <definedName name="BasAlt" localSheetId="17">{1181,1250,1350,1450,1550,1650,1750,1850,1950,2050,2150,2250,2350,2436.5}</definedName>
    <definedName name="BasAlt" localSheetId="19">{1181,1250,1350,1450,1550,1650,1750,1850,1950,2050,2150,2250,2350,2436.5}</definedName>
    <definedName name="BasAlt" localSheetId="8">{1181,1250,1350,1450,1550,1650,1750,1850,1950,2050,2150,2250,2350,2436.5}</definedName>
    <definedName name="BasAlt">{1181,1250,1350,1450,1550,1650,1750,1850,1950,2050,2150,2250,2350,2436.5}</definedName>
    <definedName name="BasAlt2009" localSheetId="11">{1181,1250,1350,1450,1550,1650,1750,1850,1950,2050,2150,2250,2350,2436.5}</definedName>
    <definedName name="BasAlt2009" localSheetId="12">{1181,1250,1350,1450,1550,1650,1750,1850,1950,2050,2150,2250,2350,2436.5}</definedName>
    <definedName name="BasAlt2009" localSheetId="9">{1181,1250,1350,1450,1550,1650,1750,1850,1950,2050,2150,2250,2350,2436.5}</definedName>
    <definedName name="BasAlt2009" localSheetId="10">{1181,1250,1350,1450,1550,1650,1750,1850,1950,2050,2150,2250,2350,2436.5}</definedName>
    <definedName name="BasAlt2009" localSheetId="13">{1181,1250,1350,1450,1550,1650,1750,1850,1950,2050,2150,2250,2350,2436.5}</definedName>
    <definedName name="BasAlt2009" localSheetId="14">{1181,1250,1350,1450,1550,1650,1750,1850,1950,2050,2150,2250,2350,2436.5}</definedName>
    <definedName name="BasAlt2009" localSheetId="15">{1181,1250,1350,1450,1550,1650,1750,1850,1950,2050,2150,2250,2350,2436.5}</definedName>
    <definedName name="BasAlt2009" localSheetId="18">{1181,1250,1350,1450,1550,1650,1750,1850,1950,2050,2150,2250,2350,2436.5}</definedName>
    <definedName name="BasAlt2009" localSheetId="16">{1181,1250,1350,1450,1550,1650,1750,1850,1950,2050,2150,2250,2350,2436.5}</definedName>
    <definedName name="BasAlt2009" localSheetId="17">{1181,1250,1350,1450,1550,1650,1750,1850,1950,2050,2150,2250,2350,2436.5}</definedName>
    <definedName name="BasAlt2009" localSheetId="19">{1181,1250,1350,1450,1550,1650,1750,1850,1950,2050,2150,2250,2350,2436.5}</definedName>
    <definedName name="BasAlt2009" localSheetId="8">{1181,1250,1350,1450,1550,1650,1750,1850,1950,2050,2150,2250,2350,2436.5}</definedName>
    <definedName name="BasAlt2009">{1181,1250,1350,1450,1550,1650,1750,1850,1950,2050,2150,2250,2350,2436.5}</definedName>
    <definedName name="Cerr">5</definedName>
    <definedName name="CSerr">10</definedName>
    <definedName name="DATA">'[1]Stake A'!$A$103:$CC$165</definedName>
    <definedName name="_xlnm.Data_Form">#NAME?</definedName>
    <definedName name="GlacAlt" localSheetId="11">{1181,1250,1350,1450,1550,1650,1750,1850,1950,2050,2150,2250,2350,2436.5}</definedName>
    <definedName name="GlacAlt" localSheetId="12">{1181,1250,1350,1450,1550,1650,1750,1850,1950,2050,2150,2250,2350,2436.5}</definedName>
    <definedName name="GlacAlt" localSheetId="9">{1181,1250,1350,1450,1550,1650,1750,1850,1950,2050,2150,2250,2350,2436.5}</definedName>
    <definedName name="GlacAlt" localSheetId="10">{1181,1250,1350,1450,1550,1650,1750,1850,1950,2050,2150,2250,2350,2436.5}</definedName>
    <definedName name="GlacAlt" localSheetId="13">{1181,1250,1350,1450,1550,1650,1750,1850,1950,2050,2150,2250,2350,2436.5}</definedName>
    <definedName name="GlacAlt" localSheetId="14">{1181,1250,1350,1450,1550,1650,1750,1850,1950,2050,2150,2250,2350,2436.5}</definedName>
    <definedName name="GlacAlt" localSheetId="15">{1181,1250,1350,1450,1550,1650,1750,1850,1950,2050,2150,2250,2350,2436.5}</definedName>
    <definedName name="GlacAlt" localSheetId="18">{1181,1250,1350,1450,1550,1650,1750,1850,1950,2050,2150,2250,2350,2436.5}</definedName>
    <definedName name="GlacAlt" localSheetId="16">{1181,1250,1350,1450,1550,1650,1750,1850,1950,2050,2150,2250,2350,2436.5}</definedName>
    <definedName name="GlacAlt" localSheetId="17">{1181,1250,1350,1450,1550,1650,1750,1850,1950,2050,2150,2250,2350,2436.5}</definedName>
    <definedName name="GlacAlt" localSheetId="19">{1181,1250,1350,1450,1550,1650,1750,1850,1950,2050,2150,2250,2350,2436.5}</definedName>
    <definedName name="GlacAlt" localSheetId="8">{1181,1250,1350,1450,1550,1650,1750,1850,1950,2050,2150,2250,2350,2436.5}</definedName>
    <definedName name="GlacAlt">{1181,1250,1350,1450,1550,1650,1750,1850,1950,2050,2150,2250,2350,2436.5}</definedName>
    <definedName name="LapPer100mAvg">-0.55</definedName>
    <definedName name="LapPer100mDry">-0.986</definedName>
    <definedName name="LapPer100mWet">-0.66</definedName>
    <definedName name="name" localSheetId="11">{1181,1250,1350,1450,1550,1650,1750,1850,1950,2050,2150,2250,2350,2436.5}</definedName>
    <definedName name="name" localSheetId="12">{1181,1250,1350,1450,1550,1650,1750,1850,1950,2050,2150,2250,2350,2436.5}</definedName>
    <definedName name="name" localSheetId="9">{1181,1250,1350,1450,1550,1650,1750,1850,1950,2050,2150,2250,2350,2436.5}</definedName>
    <definedName name="name" localSheetId="10">{1181,1250,1350,1450,1550,1650,1750,1850,1950,2050,2150,2250,2350,2436.5}</definedName>
    <definedName name="name" localSheetId="13">{1181,1250,1350,1450,1550,1650,1750,1850,1950,2050,2150,2250,2350,2436.5}</definedName>
    <definedName name="name" localSheetId="14">{1181,1250,1350,1450,1550,1650,1750,1850,1950,2050,2150,2250,2350,2436.5}</definedName>
    <definedName name="name" localSheetId="15">{1181,1250,1350,1450,1550,1650,1750,1850,1950,2050,2150,2250,2350,2436.5}</definedName>
    <definedName name="name" localSheetId="18">{1181,1250,1350,1450,1550,1650,1750,1850,1950,2050,2150,2250,2350,2436.5}</definedName>
    <definedName name="name" localSheetId="16">{1181,1250,1350,1450,1550,1650,1750,1850,1950,2050,2150,2250,2350,2436.5}</definedName>
    <definedName name="name" localSheetId="17">{1181,1250,1350,1450,1550,1650,1750,1850,1950,2050,2150,2250,2350,2436.5}</definedName>
    <definedName name="name" localSheetId="19">{1181,1250,1350,1450,1550,1650,1750,1850,1950,2050,2150,2250,2350,2436.5}</definedName>
    <definedName name="name" localSheetId="8">{1181,1250,1350,1450,1550,1650,1750,1850,1950,2050,2150,2250,2350,2436.5}</definedName>
    <definedName name="name">{1181,1250,1350,1450,1550,1650,1750,1850,1950,2050,2150,2250,2350,2436.5}</definedName>
    <definedName name="Print_Area_A">'[1]Stake A'!$F$103:$CC$199</definedName>
    <definedName name="Radiuserr">0.1</definedName>
    <definedName name="Sample_TypeAu" localSheetId="11">'2022.04.18_Probes_AB'!#REF!</definedName>
    <definedName name="Sample_TypeAu" localSheetId="12">'2022.04.18_Probes_AB'!#REF!</definedName>
    <definedName name="Sample_TypeAu" localSheetId="9">'2022.04.18_Pit_AU'!#REF!</definedName>
    <definedName name="Sample_TypeAu" localSheetId="10">'2022.04.18_Probes_AB'!#REF!</definedName>
    <definedName name="Sample_TypeAu" localSheetId="13">'2022.04.18_probes_V'!#REF!</definedName>
    <definedName name="Sample_TypeAu" localSheetId="14">'2022.04.18_Probes_AB'!#REF!</definedName>
    <definedName name="Sample_TypeAu" localSheetId="15">'2022.04.18_Probes_AB'!#REF!</definedName>
    <definedName name="Sample_TypeAu" localSheetId="18">'2022.04.18_Probes_AB'!#REF!</definedName>
    <definedName name="Sample_TypeAu" localSheetId="16">'2022.04.18_Probes_AB'!#REF!</definedName>
    <definedName name="Sample_TypeAu" localSheetId="17">'2022.04.18_Probes_AB'!#REF!</definedName>
    <definedName name="Sample_TypeAu" localSheetId="19">'2022.04.18_Probes_AB'!#REF!</definedName>
    <definedName name="Sample_TypeAu" localSheetId="8">'2022.04.18_Probes_AB'!#REF!</definedName>
    <definedName name="Sample_TypeAu">#REF!</definedName>
    <definedName name="SampleType" localSheetId="11">#REF!</definedName>
    <definedName name="SampleType" localSheetId="12">#REF!</definedName>
    <definedName name="SampleType" localSheetId="9">#REF!</definedName>
    <definedName name="SampleType" localSheetId="10">#REF!</definedName>
    <definedName name="SampleType" localSheetId="13">#REF!</definedName>
    <definedName name="SampleType" localSheetId="14">#REF!</definedName>
    <definedName name="SampleType" localSheetId="15">#REF!</definedName>
    <definedName name="SampleType" localSheetId="18">#REF!</definedName>
    <definedName name="SampleType" localSheetId="16">#REF!</definedName>
    <definedName name="SampleType" localSheetId="17">#REF!</definedName>
    <definedName name="SampleType" localSheetId="19">#REF!</definedName>
    <definedName name="SampleType" localSheetId="8">#REF!</definedName>
    <definedName name="SampleType">#REF!</definedName>
    <definedName name="SampleType1" localSheetId="11">#REF!</definedName>
    <definedName name="SampleType1" localSheetId="12">#REF!</definedName>
    <definedName name="SampleType1" localSheetId="9">#REF!</definedName>
    <definedName name="SampleType1" localSheetId="10">#REF!</definedName>
    <definedName name="SampleType1" localSheetId="13">#REF!</definedName>
    <definedName name="SampleType1" localSheetId="14">#REF!</definedName>
    <definedName name="SampleType1" localSheetId="15">#REF!</definedName>
    <definedName name="SampleType1" localSheetId="18">#REF!</definedName>
    <definedName name="SampleType1" localSheetId="16">#REF!</definedName>
    <definedName name="SampleType1" localSheetId="17">#REF!</definedName>
    <definedName name="SampleType1" localSheetId="19">#REF!</definedName>
    <definedName name="SampleType1" localSheetId="8">#REF!</definedName>
    <definedName name="SampleType1">#REF!</definedName>
    <definedName name="SampleTypeAU" localSheetId="11">#REF!</definedName>
    <definedName name="SampleTypeAU" localSheetId="12">#REF!</definedName>
    <definedName name="SampleTypeAU" localSheetId="9">#REF!</definedName>
    <definedName name="SampleTypeAU" localSheetId="10">#REF!</definedName>
    <definedName name="SampleTypeAU" localSheetId="13">#REF!</definedName>
    <definedName name="SampleTypeAU" localSheetId="14">#REF!</definedName>
    <definedName name="SampleTypeAU" localSheetId="15">#REF!</definedName>
    <definedName name="SampleTypeAU" localSheetId="18">#REF!</definedName>
    <definedName name="SampleTypeAU" localSheetId="16">#REF!</definedName>
    <definedName name="SampleTypeAU" localSheetId="17">#REF!</definedName>
    <definedName name="SampleTypeAU" localSheetId="19">#REF!</definedName>
    <definedName name="SampleTypeAU" localSheetId="8">#REF!</definedName>
    <definedName name="SampleTypeAU">#REF!</definedName>
    <definedName name="SampletypeD">#REF!</definedName>
    <definedName name="SampleTypeX">#REF!</definedName>
    <definedName name="SBDerr">0.5</definedName>
    <definedName name="Serr">5</definedName>
    <definedName name="Sipri_xsection">'[2]99.05.14'!$M$3</definedName>
    <definedName name="SipriXsection">'[2]00.05.12'!$M$3</definedName>
    <definedName name="SiteA">'[1]Stake A'!$A$103:$CC$165</definedName>
    <definedName name="SKit_XSection">'[3]SCD May 97, 1998'!$K$4</definedName>
    <definedName name="TempArray">[2]SNOWPIT!$P$9:$Q$20</definedName>
    <definedName name="TempArray2006">'[3]2006.5.12 Pit'!$P$9:$Q$23</definedName>
    <definedName name="TempArray2008">'[3]2008.09.28 Pit'!$P$9:$Q$23</definedName>
    <definedName name="XSECTAREA">[2]SNOWPIT!$Q$1</definedName>
    <definedName name="XSECTION">'[2]98.05.27'!$K$3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8" i="28" l="1"/>
  <c r="Q32" i="7"/>
  <c r="C26" i="36"/>
  <c r="C25" i="36"/>
  <c r="O8" i="36"/>
  <c r="P6" i="36"/>
  <c r="K6" i="36"/>
  <c r="H7" i="19"/>
  <c r="I9" i="19"/>
  <c r="H9" i="19"/>
  <c r="G9" i="19"/>
  <c r="F9" i="19"/>
  <c r="H8" i="19"/>
  <c r="F8" i="19"/>
  <c r="C30" i="36"/>
  <c r="C27" i="36"/>
  <c r="S7" i="36"/>
  <c r="Q8" i="36"/>
  <c r="K8" i="36"/>
  <c r="K7" i="36"/>
  <c r="J8" i="36"/>
  <c r="J7" i="36"/>
  <c r="F20" i="28"/>
  <c r="G20" i="28"/>
  <c r="C31" i="28"/>
  <c r="C28" i="28"/>
  <c r="C27" i="28"/>
  <c r="O20" i="28"/>
  <c r="Q20" i="28"/>
  <c r="S19" i="28"/>
  <c r="K20" i="28"/>
  <c r="K19" i="28"/>
  <c r="J20" i="28"/>
  <c r="J19" i="28"/>
  <c r="K26" i="6"/>
  <c r="J26" i="6"/>
  <c r="Q26" i="6" s="1"/>
  <c r="G26" i="6"/>
  <c r="F26" i="6" s="1"/>
  <c r="K25" i="6"/>
  <c r="J25" i="6"/>
  <c r="S25" i="6" s="1"/>
  <c r="C39" i="6" s="1"/>
  <c r="V12" i="39"/>
  <c r="V61" i="39" s="1"/>
  <c r="V62" i="39" s="1"/>
  <c r="I1" i="38"/>
  <c r="V12" i="38"/>
  <c r="I1" i="37"/>
  <c r="R24" i="37"/>
  <c r="S24" i="37" s="1"/>
  <c r="R25" i="37"/>
  <c r="R26" i="37"/>
  <c r="R27" i="37"/>
  <c r="R28" i="37"/>
  <c r="R29" i="37"/>
  <c r="R30" i="37"/>
  <c r="R31" i="37"/>
  <c r="R32" i="37"/>
  <c r="R33" i="37"/>
  <c r="S33" i="37" s="1"/>
  <c r="R34" i="37"/>
  <c r="S34" i="37" s="1"/>
  <c r="I4" i="37" s="1"/>
  <c r="R23" i="37"/>
  <c r="S28" i="37"/>
  <c r="S29" i="37"/>
  <c r="S30" i="37"/>
  <c r="S31" i="37"/>
  <c r="S32" i="37"/>
  <c r="S23" i="37"/>
  <c r="S25" i="37"/>
  <c r="S26" i="37"/>
  <c r="S27" i="37"/>
  <c r="I2" i="37"/>
  <c r="I3" i="37"/>
  <c r="R26" i="38"/>
  <c r="S26" i="38" s="1"/>
  <c r="R27" i="38"/>
  <c r="R28" i="38"/>
  <c r="S28" i="38" s="1"/>
  <c r="R29" i="38"/>
  <c r="R30" i="38"/>
  <c r="S30" i="38" s="1"/>
  <c r="R31" i="38"/>
  <c r="R32" i="38"/>
  <c r="S32" i="38" s="1"/>
  <c r="R33" i="38"/>
  <c r="S33" i="38" s="1"/>
  <c r="R34" i="38"/>
  <c r="R35" i="38"/>
  <c r="S35" i="38" s="1"/>
  <c r="R36" i="38"/>
  <c r="S36" i="38" s="1"/>
  <c r="R37" i="38"/>
  <c r="R38" i="38"/>
  <c r="S38" i="38" s="1"/>
  <c r="R39" i="38"/>
  <c r="S39" i="38" s="1"/>
  <c r="I4" i="38" s="1"/>
  <c r="R25" i="38"/>
  <c r="S25" i="38" s="1"/>
  <c r="S27" i="38"/>
  <c r="S29" i="38"/>
  <c r="S31" i="38"/>
  <c r="S34" i="38"/>
  <c r="S37" i="38"/>
  <c r="I2" i="38"/>
  <c r="I3" i="38"/>
  <c r="I3" i="39"/>
  <c r="I1" i="39"/>
  <c r="I2" i="39"/>
  <c r="I4" i="39"/>
  <c r="S17" i="39"/>
  <c r="S14" i="39"/>
  <c r="S15" i="39"/>
  <c r="S16" i="39"/>
  <c r="R19" i="39"/>
  <c r="S19" i="39" s="1"/>
  <c r="R20" i="39"/>
  <c r="R21" i="39"/>
  <c r="S21" i="39" s="1"/>
  <c r="R22" i="39"/>
  <c r="R23" i="39"/>
  <c r="R24" i="39"/>
  <c r="S24" i="39" s="1"/>
  <c r="R25" i="39"/>
  <c r="R18" i="39"/>
  <c r="S18" i="39"/>
  <c r="S20" i="39"/>
  <c r="S22" i="39"/>
  <c r="S23" i="39"/>
  <c r="S25" i="39"/>
  <c r="O16" i="3"/>
  <c r="P15" i="3"/>
  <c r="L15" i="3"/>
  <c r="Q16" i="3"/>
  <c r="S27" i="4"/>
  <c r="C36" i="4" s="1"/>
  <c r="J27" i="4"/>
  <c r="Q27" i="4" s="1"/>
  <c r="I1" i="40"/>
  <c r="I3" i="40"/>
  <c r="I2" i="40"/>
  <c r="V14" i="40"/>
  <c r="G27" i="4"/>
  <c r="F27" i="4" s="1"/>
  <c r="K27" i="4"/>
  <c r="P25" i="4"/>
  <c r="K26" i="4"/>
  <c r="S15" i="40"/>
  <c r="S16" i="40"/>
  <c r="S17" i="40"/>
  <c r="S18" i="40"/>
  <c r="I4" i="40" s="1"/>
  <c r="S14" i="40"/>
  <c r="R15" i="40"/>
  <c r="R16" i="40"/>
  <c r="R17" i="40"/>
  <c r="R18" i="40"/>
  <c r="R14" i="40"/>
  <c r="F26" i="4"/>
  <c r="F25" i="6"/>
  <c r="C31" i="3"/>
  <c r="F16" i="3"/>
  <c r="C22" i="1"/>
  <c r="C30" i="2"/>
  <c r="C27" i="2"/>
  <c r="C26" i="2"/>
  <c r="O20" i="2"/>
  <c r="Q20" i="2"/>
  <c r="G13" i="1"/>
  <c r="G20" i="2"/>
  <c r="V57" i="40"/>
  <c r="V56" i="40"/>
  <c r="V54" i="40"/>
  <c r="V55" i="40" s="1"/>
  <c r="V53" i="40"/>
  <c r="O52" i="40"/>
  <c r="M52" i="40"/>
  <c r="P52" i="40" s="1"/>
  <c r="L52" i="40"/>
  <c r="G52" i="40"/>
  <c r="O51" i="40" s="1"/>
  <c r="N51" i="40"/>
  <c r="L51" i="40"/>
  <c r="M51" i="40" s="1"/>
  <c r="P51" i="40" s="1"/>
  <c r="G51" i="40"/>
  <c r="O50" i="40" s="1"/>
  <c r="L50" i="40"/>
  <c r="G50" i="40"/>
  <c r="O49" i="40" s="1"/>
  <c r="L49" i="40"/>
  <c r="G49" i="40"/>
  <c r="M49" i="40" s="1"/>
  <c r="P49" i="40" s="1"/>
  <c r="L48" i="40"/>
  <c r="M48" i="40" s="1"/>
  <c r="P48" i="40" s="1"/>
  <c r="G48" i="40"/>
  <c r="O47" i="40" s="1"/>
  <c r="L47" i="40"/>
  <c r="M47" i="40" s="1"/>
  <c r="P47" i="40" s="1"/>
  <c r="Q47" i="40" s="1"/>
  <c r="G47" i="40"/>
  <c r="N47" i="40" s="1"/>
  <c r="O46" i="40"/>
  <c r="N46" i="40"/>
  <c r="M46" i="40"/>
  <c r="P46" i="40" s="1"/>
  <c r="L46" i="40"/>
  <c r="G46" i="40"/>
  <c r="O45" i="40"/>
  <c r="L45" i="40"/>
  <c r="G45" i="40"/>
  <c r="N45" i="40" s="1"/>
  <c r="O44" i="40"/>
  <c r="L44" i="40"/>
  <c r="G44" i="40"/>
  <c r="N44" i="40" s="1"/>
  <c r="L43" i="40"/>
  <c r="G43" i="40"/>
  <c r="M43" i="40" s="1"/>
  <c r="P43" i="40" s="1"/>
  <c r="N42" i="40"/>
  <c r="M42" i="40"/>
  <c r="P42" i="40" s="1"/>
  <c r="L42" i="40"/>
  <c r="G42" i="40"/>
  <c r="O41" i="40"/>
  <c r="L41" i="40"/>
  <c r="G41" i="40"/>
  <c r="O40" i="40" s="1"/>
  <c r="L40" i="40"/>
  <c r="G40" i="40"/>
  <c r="N40" i="40" s="1"/>
  <c r="N39" i="40"/>
  <c r="M39" i="40"/>
  <c r="P39" i="40" s="1"/>
  <c r="L39" i="40"/>
  <c r="G39" i="40"/>
  <c r="O38" i="40"/>
  <c r="L38" i="40"/>
  <c r="G38" i="40"/>
  <c r="N38" i="40" s="1"/>
  <c r="N37" i="40"/>
  <c r="L37" i="40"/>
  <c r="G37" i="40"/>
  <c r="O36" i="40"/>
  <c r="L36" i="40"/>
  <c r="G36" i="40"/>
  <c r="O35" i="40" s="1"/>
  <c r="N35" i="40"/>
  <c r="L35" i="40"/>
  <c r="M35" i="40" s="1"/>
  <c r="P35" i="40" s="1"/>
  <c r="G35" i="40"/>
  <c r="O34" i="40" s="1"/>
  <c r="L34" i="40"/>
  <c r="G34" i="40"/>
  <c r="O33" i="40" s="1"/>
  <c r="L33" i="40"/>
  <c r="G33" i="40"/>
  <c r="M33" i="40" s="1"/>
  <c r="P33" i="40" s="1"/>
  <c r="L32" i="40"/>
  <c r="M32" i="40" s="1"/>
  <c r="P32" i="40" s="1"/>
  <c r="G32" i="40"/>
  <c r="O31" i="40" s="1"/>
  <c r="L31" i="40"/>
  <c r="M31" i="40" s="1"/>
  <c r="P31" i="40" s="1"/>
  <c r="Q31" i="40" s="1"/>
  <c r="G31" i="40"/>
  <c r="N31" i="40" s="1"/>
  <c r="O30" i="40"/>
  <c r="N30" i="40"/>
  <c r="M30" i="40"/>
  <c r="P30" i="40" s="1"/>
  <c r="L30" i="40"/>
  <c r="G30" i="40"/>
  <c r="O29" i="40"/>
  <c r="N29" i="40"/>
  <c r="L29" i="40"/>
  <c r="M29" i="40" s="1"/>
  <c r="P29" i="40" s="1"/>
  <c r="G29" i="40"/>
  <c r="O28" i="40"/>
  <c r="L28" i="40"/>
  <c r="G28" i="40"/>
  <c r="N28" i="40" s="1"/>
  <c r="L27" i="40"/>
  <c r="G27" i="40"/>
  <c r="M27" i="40" s="1"/>
  <c r="P27" i="40" s="1"/>
  <c r="N26" i="40"/>
  <c r="M26" i="40"/>
  <c r="P26" i="40" s="1"/>
  <c r="L26" i="40"/>
  <c r="G26" i="40"/>
  <c r="O25" i="40" s="1"/>
  <c r="L25" i="40"/>
  <c r="G25" i="40"/>
  <c r="O24" i="40" s="1"/>
  <c r="L24" i="40"/>
  <c r="G24" i="40"/>
  <c r="N24" i="40" s="1"/>
  <c r="N23" i="40"/>
  <c r="M23" i="40"/>
  <c r="P23" i="40" s="1"/>
  <c r="L23" i="40"/>
  <c r="G23" i="40"/>
  <c r="P18" i="40"/>
  <c r="N18" i="40"/>
  <c r="P17" i="40"/>
  <c r="O17" i="40"/>
  <c r="N17" i="40"/>
  <c r="P16" i="40"/>
  <c r="O16" i="40"/>
  <c r="N16" i="40"/>
  <c r="P15" i="40"/>
  <c r="O15" i="40"/>
  <c r="N15" i="40"/>
  <c r="P14" i="40"/>
  <c r="O14" i="40"/>
  <c r="N14" i="40"/>
  <c r="P13" i="40"/>
  <c r="O13" i="40"/>
  <c r="N13" i="40"/>
  <c r="I4" i="34"/>
  <c r="V64" i="39"/>
  <c r="V63" i="39"/>
  <c r="O59" i="39"/>
  <c r="L59" i="39"/>
  <c r="G59" i="39"/>
  <c r="O58" i="39" s="1"/>
  <c r="L58" i="39"/>
  <c r="G58" i="39"/>
  <c r="M58" i="39" s="1"/>
  <c r="P58" i="39" s="1"/>
  <c r="O57" i="39"/>
  <c r="L57" i="39"/>
  <c r="G57" i="39"/>
  <c r="O56" i="39" s="1"/>
  <c r="L56" i="39"/>
  <c r="G56" i="39"/>
  <c r="N56" i="39" s="1"/>
  <c r="L55" i="39"/>
  <c r="G55" i="39"/>
  <c r="O54" i="39" s="1"/>
  <c r="M54" i="39"/>
  <c r="P54" i="39" s="1"/>
  <c r="L54" i="39"/>
  <c r="G54" i="39"/>
  <c r="N54" i="39" s="1"/>
  <c r="L53" i="39"/>
  <c r="G53" i="39"/>
  <c r="N53" i="39" s="1"/>
  <c r="L52" i="39"/>
  <c r="G52" i="39"/>
  <c r="O51" i="39"/>
  <c r="L51" i="39"/>
  <c r="G51" i="39"/>
  <c r="N51" i="39" s="1"/>
  <c r="L50" i="39"/>
  <c r="G50" i="39"/>
  <c r="O49" i="39" s="1"/>
  <c r="L49" i="39"/>
  <c r="G49" i="39"/>
  <c r="N49" i="39" s="1"/>
  <c r="L48" i="39"/>
  <c r="G48" i="39"/>
  <c r="O47" i="39" s="1"/>
  <c r="L47" i="39"/>
  <c r="G47" i="39"/>
  <c r="N47" i="39" s="1"/>
  <c r="O46" i="39"/>
  <c r="L46" i="39"/>
  <c r="G46" i="39"/>
  <c r="O45" i="39" s="1"/>
  <c r="N45" i="39"/>
  <c r="M45" i="39"/>
  <c r="P45" i="39" s="1"/>
  <c r="L45" i="39"/>
  <c r="G45" i="39"/>
  <c r="O44" i="39"/>
  <c r="N44" i="39"/>
  <c r="L44" i="39"/>
  <c r="M44" i="39" s="1"/>
  <c r="P44" i="39" s="1"/>
  <c r="Q44" i="39" s="1"/>
  <c r="G44" i="39"/>
  <c r="O43" i="39"/>
  <c r="L43" i="39"/>
  <c r="G43" i="39"/>
  <c r="O42" i="39" s="1"/>
  <c r="L42" i="39"/>
  <c r="G42" i="39"/>
  <c r="M42" i="39" s="1"/>
  <c r="P42" i="39" s="1"/>
  <c r="L41" i="39"/>
  <c r="G41" i="39"/>
  <c r="O40" i="39" s="1"/>
  <c r="L40" i="39"/>
  <c r="G40" i="39"/>
  <c r="N40" i="39" s="1"/>
  <c r="L39" i="39"/>
  <c r="G39" i="39"/>
  <c r="M39" i="39" s="1"/>
  <c r="P39" i="39" s="1"/>
  <c r="L38" i="39"/>
  <c r="G38" i="39"/>
  <c r="N38" i="39" s="1"/>
  <c r="O37" i="39"/>
  <c r="L37" i="39"/>
  <c r="G37" i="39"/>
  <c r="O36" i="39" s="1"/>
  <c r="N36" i="39"/>
  <c r="L36" i="39"/>
  <c r="G36" i="39"/>
  <c r="O35" i="39"/>
  <c r="L35" i="39"/>
  <c r="M35" i="39" s="1"/>
  <c r="P35" i="39" s="1"/>
  <c r="G35" i="39"/>
  <c r="N35" i="39" s="1"/>
  <c r="O34" i="39"/>
  <c r="L34" i="39"/>
  <c r="G34" i="39"/>
  <c r="O33" i="39" s="1"/>
  <c r="L33" i="39"/>
  <c r="G33" i="39"/>
  <c r="N33" i="39" s="1"/>
  <c r="L32" i="39"/>
  <c r="G32" i="39"/>
  <c r="O31" i="39" s="1"/>
  <c r="L31" i="39"/>
  <c r="G31" i="39"/>
  <c r="N31" i="39" s="1"/>
  <c r="O30" i="39"/>
  <c r="L30" i="39"/>
  <c r="M30" i="39" s="1"/>
  <c r="P30" i="39" s="1"/>
  <c r="G30" i="39"/>
  <c r="N30" i="39" s="1"/>
  <c r="P25" i="39"/>
  <c r="N25" i="39"/>
  <c r="P24" i="39"/>
  <c r="N24" i="39"/>
  <c r="P23" i="39"/>
  <c r="O23" i="39"/>
  <c r="N23" i="39"/>
  <c r="P22" i="39"/>
  <c r="O22" i="39"/>
  <c r="N22" i="39"/>
  <c r="P21" i="39"/>
  <c r="O21" i="39"/>
  <c r="N21" i="39"/>
  <c r="P20" i="39"/>
  <c r="O20" i="39"/>
  <c r="N20" i="39"/>
  <c r="P19" i="39"/>
  <c r="O19" i="39"/>
  <c r="N19" i="39"/>
  <c r="P18" i="39"/>
  <c r="O18" i="39"/>
  <c r="N18" i="39"/>
  <c r="P17" i="39"/>
  <c r="O17" i="39"/>
  <c r="N17" i="39"/>
  <c r="P16" i="39"/>
  <c r="O16" i="39"/>
  <c r="N16" i="39"/>
  <c r="P15" i="39"/>
  <c r="Q15" i="39" s="1"/>
  <c r="O15" i="39"/>
  <c r="N15" i="39"/>
  <c r="P14" i="39"/>
  <c r="Q14" i="39" s="1"/>
  <c r="O14" i="39"/>
  <c r="N14" i="39"/>
  <c r="P13" i="39"/>
  <c r="O13" i="39"/>
  <c r="N13" i="39"/>
  <c r="O32" i="38"/>
  <c r="O33" i="38"/>
  <c r="O34" i="38"/>
  <c r="O35" i="38"/>
  <c r="Q35" i="38" s="1"/>
  <c r="O36" i="38"/>
  <c r="O37" i="38"/>
  <c r="Q39" i="38"/>
  <c r="Q36" i="38"/>
  <c r="Q37" i="38"/>
  <c r="Q38" i="38"/>
  <c r="P35" i="38"/>
  <c r="P36" i="38"/>
  <c r="P37" i="38"/>
  <c r="P38" i="38"/>
  <c r="P39" i="38"/>
  <c r="N35" i="38"/>
  <c r="N36" i="38"/>
  <c r="N37" i="38"/>
  <c r="N38" i="38"/>
  <c r="N39" i="38"/>
  <c r="V78" i="38"/>
  <c r="V77" i="38"/>
  <c r="V75" i="38"/>
  <c r="V76" i="38" s="1"/>
  <c r="V74" i="38"/>
  <c r="O73" i="38"/>
  <c r="L73" i="38"/>
  <c r="G73" i="38"/>
  <c r="O72" i="38" s="1"/>
  <c r="L72" i="38"/>
  <c r="G72" i="38"/>
  <c r="O71" i="38" s="1"/>
  <c r="L71" i="38"/>
  <c r="G71" i="38"/>
  <c r="O70" i="38" s="1"/>
  <c r="L70" i="38"/>
  <c r="G70" i="38"/>
  <c r="L69" i="38"/>
  <c r="G69" i="38"/>
  <c r="O68" i="38" s="1"/>
  <c r="L68" i="38"/>
  <c r="G68" i="38"/>
  <c r="N68" i="38" s="1"/>
  <c r="L67" i="38"/>
  <c r="G67" i="38"/>
  <c r="N67" i="38" s="1"/>
  <c r="O66" i="38"/>
  <c r="L66" i="38"/>
  <c r="G66" i="38"/>
  <c r="N66" i="38" s="1"/>
  <c r="L65" i="38"/>
  <c r="G65" i="38"/>
  <c r="N65" i="38" s="1"/>
  <c r="L64" i="38"/>
  <c r="G64" i="38"/>
  <c r="O63" i="38" s="1"/>
  <c r="L63" i="38"/>
  <c r="G63" i="38"/>
  <c r="N63" i="38" s="1"/>
  <c r="L62" i="38"/>
  <c r="G62" i="38"/>
  <c r="N62" i="38" s="1"/>
  <c r="L61" i="38"/>
  <c r="G61" i="38"/>
  <c r="N61" i="38" s="1"/>
  <c r="L60" i="38"/>
  <c r="G60" i="38"/>
  <c r="N60" i="38" s="1"/>
  <c r="L59" i="38"/>
  <c r="G59" i="38"/>
  <c r="N59" i="38" s="1"/>
  <c r="L58" i="38"/>
  <c r="G58" i="38"/>
  <c r="N58" i="38" s="1"/>
  <c r="L57" i="38"/>
  <c r="G57" i="38"/>
  <c r="O56" i="38" s="1"/>
  <c r="L56" i="38"/>
  <c r="G56" i="38"/>
  <c r="N56" i="38" s="1"/>
  <c r="L55" i="38"/>
  <c r="G55" i="38"/>
  <c r="O54" i="38" s="1"/>
  <c r="L54" i="38"/>
  <c r="G54" i="38"/>
  <c r="L53" i="38"/>
  <c r="G53" i="38"/>
  <c r="O52" i="38" s="1"/>
  <c r="L52" i="38"/>
  <c r="G52" i="38"/>
  <c r="N52" i="38" s="1"/>
  <c r="L51" i="38"/>
  <c r="G51" i="38"/>
  <c r="O50" i="38" s="1"/>
  <c r="L50" i="38"/>
  <c r="G50" i="38"/>
  <c r="L49" i="38"/>
  <c r="G49" i="38"/>
  <c r="N49" i="38" s="1"/>
  <c r="L48" i="38"/>
  <c r="G48" i="38"/>
  <c r="O47" i="38" s="1"/>
  <c r="L47" i="38"/>
  <c r="G47" i="38"/>
  <c r="N47" i="38" s="1"/>
  <c r="L46" i="38"/>
  <c r="G46" i="38"/>
  <c r="N46" i="38" s="1"/>
  <c r="L45" i="38"/>
  <c r="G45" i="38"/>
  <c r="N45" i="38" s="1"/>
  <c r="L44" i="38"/>
  <c r="G44" i="38"/>
  <c r="N44" i="38" s="1"/>
  <c r="P34" i="38"/>
  <c r="N34" i="38"/>
  <c r="P33" i="38"/>
  <c r="N33" i="38"/>
  <c r="P32" i="38"/>
  <c r="N32" i="38"/>
  <c r="P31" i="38"/>
  <c r="O31" i="38"/>
  <c r="N31" i="38"/>
  <c r="P30" i="38"/>
  <c r="O30" i="38"/>
  <c r="N30" i="38"/>
  <c r="P29" i="38"/>
  <c r="O29" i="38"/>
  <c r="N29" i="38"/>
  <c r="P28" i="38"/>
  <c r="O28" i="38"/>
  <c r="N28" i="38"/>
  <c r="P27" i="38"/>
  <c r="O27" i="38"/>
  <c r="N27" i="38"/>
  <c r="P26" i="38"/>
  <c r="O26" i="38"/>
  <c r="N26" i="38"/>
  <c r="P25" i="38"/>
  <c r="O25" i="38"/>
  <c r="N25" i="38"/>
  <c r="P24" i="38"/>
  <c r="O24" i="38"/>
  <c r="N24" i="38"/>
  <c r="P23" i="38"/>
  <c r="O23" i="38"/>
  <c r="N23" i="38"/>
  <c r="P22" i="38"/>
  <c r="O22" i="38"/>
  <c r="N22" i="38"/>
  <c r="P21" i="38"/>
  <c r="O21" i="38"/>
  <c r="N21" i="38"/>
  <c r="P20" i="38"/>
  <c r="O20" i="38"/>
  <c r="N20" i="38"/>
  <c r="P19" i="38"/>
  <c r="O19" i="38"/>
  <c r="N19" i="38"/>
  <c r="P18" i="38"/>
  <c r="O18" i="38"/>
  <c r="N18" i="38"/>
  <c r="P17" i="38"/>
  <c r="O17" i="38"/>
  <c r="N17" i="38"/>
  <c r="P16" i="38"/>
  <c r="O16" i="38"/>
  <c r="N16" i="38"/>
  <c r="P15" i="38"/>
  <c r="O15" i="38"/>
  <c r="N15" i="38"/>
  <c r="P14" i="38"/>
  <c r="O14" i="38"/>
  <c r="N14" i="38"/>
  <c r="P13" i="38"/>
  <c r="O13" i="38"/>
  <c r="N13" i="38"/>
  <c r="O39" i="37"/>
  <c r="S20" i="37"/>
  <c r="S21" i="37"/>
  <c r="S22" i="37"/>
  <c r="R20" i="37"/>
  <c r="R21" i="37"/>
  <c r="R22" i="37"/>
  <c r="Q20" i="37"/>
  <c r="Q21" i="37"/>
  <c r="Q22" i="37"/>
  <c r="Q23" i="37"/>
  <c r="Q24" i="37"/>
  <c r="Q25" i="37"/>
  <c r="Q26" i="37"/>
  <c r="Q27" i="37"/>
  <c r="Q28" i="37"/>
  <c r="Q29" i="37"/>
  <c r="Q30" i="37"/>
  <c r="Q31" i="37"/>
  <c r="Q32" i="37"/>
  <c r="Q33" i="37"/>
  <c r="Q34" i="37"/>
  <c r="P20" i="37"/>
  <c r="P21" i="37"/>
  <c r="P22" i="37"/>
  <c r="P23" i="37"/>
  <c r="P24" i="37"/>
  <c r="P25" i="37"/>
  <c r="P26" i="37"/>
  <c r="P27" i="37"/>
  <c r="P28" i="37"/>
  <c r="P29" i="37"/>
  <c r="P30" i="37"/>
  <c r="P31" i="37"/>
  <c r="P32" i="37"/>
  <c r="P33" i="37"/>
  <c r="P34" i="37"/>
  <c r="O20" i="37"/>
  <c r="O21" i="37"/>
  <c r="O22" i="37"/>
  <c r="O23" i="37"/>
  <c r="O24" i="37"/>
  <c r="O25" i="37"/>
  <c r="O26" i="37"/>
  <c r="O27" i="37"/>
  <c r="O28" i="37"/>
  <c r="O29" i="37"/>
  <c r="O30" i="37"/>
  <c r="O31" i="37"/>
  <c r="O32" i="37"/>
  <c r="N20" i="37"/>
  <c r="N21" i="37"/>
  <c r="N22" i="37"/>
  <c r="N23" i="37"/>
  <c r="N24" i="37"/>
  <c r="N25" i="37"/>
  <c r="N26" i="37"/>
  <c r="N27" i="37"/>
  <c r="N28" i="37"/>
  <c r="N29" i="37"/>
  <c r="N30" i="37"/>
  <c r="N31" i="37"/>
  <c r="N32" i="37"/>
  <c r="N33" i="37"/>
  <c r="N34" i="37"/>
  <c r="V71" i="37"/>
  <c r="V70" i="37"/>
  <c r="V68" i="37"/>
  <c r="V69" i="37" s="1"/>
  <c r="V67" i="37"/>
  <c r="O66" i="37"/>
  <c r="L66" i="37"/>
  <c r="G66" i="37"/>
  <c r="O65" i="37" s="1"/>
  <c r="L65" i="37"/>
  <c r="G65" i="37"/>
  <c r="L64" i="37"/>
  <c r="G64" i="37"/>
  <c r="N64" i="37" s="1"/>
  <c r="L63" i="37"/>
  <c r="G63" i="37"/>
  <c r="N63" i="37" s="1"/>
  <c r="L62" i="37"/>
  <c r="G62" i="37"/>
  <c r="O61" i="37" s="1"/>
  <c r="L61" i="37"/>
  <c r="G61" i="37"/>
  <c r="N61" i="37" s="1"/>
  <c r="L60" i="37"/>
  <c r="G60" i="37"/>
  <c r="L59" i="37"/>
  <c r="G59" i="37"/>
  <c r="O58" i="37" s="1"/>
  <c r="L58" i="37"/>
  <c r="G58" i="37"/>
  <c r="N58" i="37" s="1"/>
  <c r="L57" i="37"/>
  <c r="G57" i="37"/>
  <c r="N57" i="37" s="1"/>
  <c r="L56" i="37"/>
  <c r="G56" i="37"/>
  <c r="N56" i="37" s="1"/>
  <c r="L55" i="37"/>
  <c r="G55" i="37"/>
  <c r="O54" i="37" s="1"/>
  <c r="L54" i="37"/>
  <c r="G54" i="37"/>
  <c r="N54" i="37" s="1"/>
  <c r="L53" i="37"/>
  <c r="G53" i="37"/>
  <c r="N53" i="37" s="1"/>
  <c r="L52" i="37"/>
  <c r="G52" i="37"/>
  <c r="L51" i="37"/>
  <c r="G51" i="37"/>
  <c r="O50" i="37" s="1"/>
  <c r="L50" i="37"/>
  <c r="G50" i="37"/>
  <c r="O49" i="37" s="1"/>
  <c r="L49" i="37"/>
  <c r="G49" i="37"/>
  <c r="O48" i="37" s="1"/>
  <c r="L48" i="37"/>
  <c r="G48" i="37"/>
  <c r="O47" i="37" s="1"/>
  <c r="L47" i="37"/>
  <c r="G47" i="37"/>
  <c r="N47" i="37" s="1"/>
  <c r="L46" i="37"/>
  <c r="G46" i="37"/>
  <c r="O45" i="37" s="1"/>
  <c r="L45" i="37"/>
  <c r="G45" i="37"/>
  <c r="O44" i="37" s="1"/>
  <c r="L44" i="37"/>
  <c r="G44" i="37"/>
  <c r="L43" i="37"/>
  <c r="G43" i="37"/>
  <c r="O42" i="37" s="1"/>
  <c r="L42" i="37"/>
  <c r="G42" i="37"/>
  <c r="N42" i="37" s="1"/>
  <c r="L41" i="37"/>
  <c r="G41" i="37"/>
  <c r="N41" i="37" s="1"/>
  <c r="L40" i="37"/>
  <c r="G40" i="37"/>
  <c r="N40" i="37" s="1"/>
  <c r="L39" i="37"/>
  <c r="G39" i="37"/>
  <c r="O38" i="37" s="1"/>
  <c r="L38" i="37"/>
  <c r="G38" i="37"/>
  <c r="N38" i="37" s="1"/>
  <c r="L37" i="37"/>
  <c r="G37" i="37"/>
  <c r="N37" i="37" s="1"/>
  <c r="P19" i="37"/>
  <c r="O19" i="37"/>
  <c r="N19" i="37"/>
  <c r="P18" i="37"/>
  <c r="O18" i="37"/>
  <c r="N18" i="37"/>
  <c r="P17" i="37"/>
  <c r="O17" i="37"/>
  <c r="N17" i="37"/>
  <c r="P16" i="37"/>
  <c r="O16" i="37"/>
  <c r="N16" i="37"/>
  <c r="P15" i="37"/>
  <c r="O15" i="37"/>
  <c r="N15" i="37"/>
  <c r="P14" i="37"/>
  <c r="O14" i="37"/>
  <c r="N14" i="37"/>
  <c r="P13" i="37"/>
  <c r="O13" i="37"/>
  <c r="N13" i="37"/>
  <c r="G22" i="6"/>
  <c r="F21" i="6"/>
  <c r="G13" i="6"/>
  <c r="G19" i="28"/>
  <c r="I2" i="19"/>
  <c r="D9" i="19"/>
  <c r="D8" i="19"/>
  <c r="D6" i="19"/>
  <c r="D5" i="19"/>
  <c r="D4" i="19"/>
  <c r="D3" i="19"/>
  <c r="D2" i="19"/>
  <c r="D7" i="19"/>
  <c r="C45" i="7"/>
  <c r="K22" i="4"/>
  <c r="P22" i="4" s="1"/>
  <c r="C31" i="4" s="1"/>
  <c r="C9" i="19"/>
  <c r="G24" i="36"/>
  <c r="E24" i="36"/>
  <c r="P16" i="36"/>
  <c r="O16" i="36"/>
  <c r="G16" i="36"/>
  <c r="P14" i="36"/>
  <c r="O14" i="36"/>
  <c r="H14" i="36"/>
  <c r="G14" i="36"/>
  <c r="P13" i="36"/>
  <c r="O13" i="36" s="1"/>
  <c r="H13" i="36"/>
  <c r="G13" i="36"/>
  <c r="P12" i="36"/>
  <c r="O12" i="36"/>
  <c r="G12" i="36"/>
  <c r="P11" i="36"/>
  <c r="O11" i="36" s="1"/>
  <c r="G11" i="36"/>
  <c r="H12" i="36" s="1"/>
  <c r="G9" i="36"/>
  <c r="G8" i="36"/>
  <c r="G7" i="36"/>
  <c r="G6" i="36"/>
  <c r="C8" i="19"/>
  <c r="C7" i="19"/>
  <c r="P24" i="6"/>
  <c r="G24" i="6"/>
  <c r="L24" i="6" s="1"/>
  <c r="G33" i="6"/>
  <c r="C6" i="19" s="1"/>
  <c r="P18" i="28"/>
  <c r="C26" i="28" s="1"/>
  <c r="P20" i="6"/>
  <c r="C34" i="6" s="1"/>
  <c r="G20" i="6"/>
  <c r="L20" i="6" s="1"/>
  <c r="R20" i="6" s="1"/>
  <c r="E33" i="6"/>
  <c r="I4" i="35"/>
  <c r="I3" i="35"/>
  <c r="I2" i="35"/>
  <c r="I1" i="35"/>
  <c r="O37" i="35"/>
  <c r="N32" i="35"/>
  <c r="N33" i="35"/>
  <c r="N34" i="35"/>
  <c r="N35" i="35"/>
  <c r="N36" i="35"/>
  <c r="N37" i="35"/>
  <c r="N31" i="35"/>
  <c r="O27" i="35"/>
  <c r="Q27" i="35" s="1"/>
  <c r="N30" i="35"/>
  <c r="N38" i="35"/>
  <c r="N39" i="35"/>
  <c r="N40" i="35"/>
  <c r="N41" i="35"/>
  <c r="N42" i="35"/>
  <c r="N43" i="35"/>
  <c r="N44" i="35"/>
  <c r="N45" i="35"/>
  <c r="N46" i="35"/>
  <c r="N47" i="35"/>
  <c r="N48" i="35"/>
  <c r="N49" i="35"/>
  <c r="N50" i="35"/>
  <c r="N51" i="35"/>
  <c r="N52" i="35"/>
  <c r="N53" i="35"/>
  <c r="N54" i="35"/>
  <c r="N55" i="35"/>
  <c r="N56" i="35"/>
  <c r="N57" i="35"/>
  <c r="N58" i="35"/>
  <c r="N59" i="35"/>
  <c r="C34" i="35"/>
  <c r="C32" i="35" s="1"/>
  <c r="C30" i="35" s="1"/>
  <c r="C36" i="35"/>
  <c r="Q20" i="35"/>
  <c r="Q21" i="35"/>
  <c r="Q22" i="35"/>
  <c r="Q23" i="35"/>
  <c r="Q24" i="35"/>
  <c r="Q25" i="35"/>
  <c r="Q26" i="35"/>
  <c r="Q18" i="35"/>
  <c r="N22" i="35"/>
  <c r="O22" i="35"/>
  <c r="P22" i="35"/>
  <c r="N23" i="35"/>
  <c r="O23" i="35"/>
  <c r="P23" i="35"/>
  <c r="N24" i="35"/>
  <c r="O24" i="35"/>
  <c r="P24" i="35"/>
  <c r="N25" i="35"/>
  <c r="O25" i="35"/>
  <c r="P25" i="35"/>
  <c r="N26" i="35"/>
  <c r="O26" i="35"/>
  <c r="P26" i="35"/>
  <c r="N27" i="35"/>
  <c r="P27" i="35"/>
  <c r="V62" i="35"/>
  <c r="V61" i="35"/>
  <c r="V59" i="35"/>
  <c r="V60" i="35" s="1"/>
  <c r="O59" i="35"/>
  <c r="L59" i="35"/>
  <c r="G59" i="35"/>
  <c r="V58" i="35"/>
  <c r="L58" i="35"/>
  <c r="G58" i="35"/>
  <c r="L57" i="35"/>
  <c r="G57" i="35"/>
  <c r="O56" i="35" s="1"/>
  <c r="L56" i="35"/>
  <c r="G56" i="35"/>
  <c r="L55" i="35"/>
  <c r="G55" i="35"/>
  <c r="L54" i="35"/>
  <c r="G54" i="35"/>
  <c r="L53" i="35"/>
  <c r="G53" i="35"/>
  <c r="M53" i="35" s="1"/>
  <c r="P53" i="35" s="1"/>
  <c r="L52" i="35"/>
  <c r="G52" i="35"/>
  <c r="L51" i="35"/>
  <c r="G51" i="35"/>
  <c r="M51" i="35" s="1"/>
  <c r="P51" i="35" s="1"/>
  <c r="L50" i="35"/>
  <c r="G50" i="35"/>
  <c r="O49" i="35" s="1"/>
  <c r="L49" i="35"/>
  <c r="G49" i="35"/>
  <c r="L48" i="35"/>
  <c r="G48" i="35"/>
  <c r="L47" i="35"/>
  <c r="G47" i="35"/>
  <c r="L46" i="35"/>
  <c r="G46" i="35"/>
  <c r="L45" i="35"/>
  <c r="G45" i="35"/>
  <c r="L44" i="35"/>
  <c r="G44" i="35"/>
  <c r="L43" i="35"/>
  <c r="G43" i="35"/>
  <c r="L42" i="35"/>
  <c r="G42" i="35"/>
  <c r="L41" i="35"/>
  <c r="G41" i="35"/>
  <c r="O40" i="35" s="1"/>
  <c r="L40" i="35"/>
  <c r="G40" i="35"/>
  <c r="L39" i="35"/>
  <c r="G39" i="35"/>
  <c r="L38" i="35"/>
  <c r="G38" i="35"/>
  <c r="L37" i="35"/>
  <c r="G37" i="35"/>
  <c r="L36" i="35"/>
  <c r="G36" i="35"/>
  <c r="L35" i="35"/>
  <c r="G35" i="35"/>
  <c r="L34" i="35"/>
  <c r="G34" i="35"/>
  <c r="L33" i="35"/>
  <c r="G33" i="35"/>
  <c r="L32" i="35"/>
  <c r="G32" i="35"/>
  <c r="L31" i="35"/>
  <c r="G31" i="35"/>
  <c r="L30" i="35"/>
  <c r="G30" i="35"/>
  <c r="P21" i="35"/>
  <c r="O21" i="35"/>
  <c r="N21" i="35"/>
  <c r="P20" i="35"/>
  <c r="O20" i="35"/>
  <c r="N20" i="35"/>
  <c r="P19" i="35"/>
  <c r="O19" i="35"/>
  <c r="N19" i="35"/>
  <c r="P18" i="35"/>
  <c r="O18" i="35"/>
  <c r="N18" i="35"/>
  <c r="P17" i="35"/>
  <c r="O17" i="35"/>
  <c r="N17" i="35"/>
  <c r="P16" i="35"/>
  <c r="O16" i="35"/>
  <c r="N16" i="35"/>
  <c r="P15" i="35"/>
  <c r="O15" i="35"/>
  <c r="N15" i="35"/>
  <c r="P14" i="35"/>
  <c r="O14" i="35"/>
  <c r="N14" i="35"/>
  <c r="P13" i="35"/>
  <c r="O13" i="35"/>
  <c r="N13" i="35"/>
  <c r="G25" i="28"/>
  <c r="E25" i="28"/>
  <c r="Q20" i="34"/>
  <c r="Q19" i="34"/>
  <c r="O25" i="34"/>
  <c r="V57" i="34"/>
  <c r="V56" i="34"/>
  <c r="V54" i="34"/>
  <c r="V55" i="34" s="1"/>
  <c r="O52" i="34"/>
  <c r="L52" i="34"/>
  <c r="G52" i="34"/>
  <c r="N52" i="34" s="1"/>
  <c r="V53" i="34"/>
  <c r="I3" i="34" s="1"/>
  <c r="L51" i="34"/>
  <c r="G51" i="34"/>
  <c r="N51" i="34" s="1"/>
  <c r="L50" i="34"/>
  <c r="G50" i="34"/>
  <c r="M50" i="34" s="1"/>
  <c r="P50" i="34" s="1"/>
  <c r="L49" i="34"/>
  <c r="G49" i="34"/>
  <c r="N49" i="34" s="1"/>
  <c r="N48" i="34"/>
  <c r="L48" i="34"/>
  <c r="M48" i="34" s="1"/>
  <c r="P48" i="34" s="1"/>
  <c r="G48" i="34"/>
  <c r="O47" i="34"/>
  <c r="L47" i="34"/>
  <c r="M47" i="34" s="1"/>
  <c r="P47" i="34" s="1"/>
  <c r="Q47" i="34" s="1"/>
  <c r="G47" i="34"/>
  <c r="N47" i="34" s="1"/>
  <c r="O46" i="34"/>
  <c r="M46" i="34"/>
  <c r="P46" i="34" s="1"/>
  <c r="Q46" i="34" s="1"/>
  <c r="L46" i="34"/>
  <c r="G46" i="34"/>
  <c r="N46" i="34" s="1"/>
  <c r="O45" i="34"/>
  <c r="L45" i="34"/>
  <c r="G45" i="34"/>
  <c r="N45" i="34" s="1"/>
  <c r="L44" i="34"/>
  <c r="G44" i="34"/>
  <c r="N44" i="34" s="1"/>
  <c r="L43" i="34"/>
  <c r="G43" i="34"/>
  <c r="N43" i="34" s="1"/>
  <c r="L42" i="34"/>
  <c r="G42" i="34"/>
  <c r="N42" i="34" s="1"/>
  <c r="L41" i="34"/>
  <c r="G41" i="34"/>
  <c r="N40" i="34"/>
  <c r="L40" i="34"/>
  <c r="G40" i="34"/>
  <c r="O39" i="34" s="1"/>
  <c r="N39" i="34"/>
  <c r="M39" i="34"/>
  <c r="P39" i="34" s="1"/>
  <c r="L39" i="34"/>
  <c r="G39" i="34"/>
  <c r="O38" i="34" s="1"/>
  <c r="L38" i="34"/>
  <c r="G38" i="34"/>
  <c r="N38" i="34" s="1"/>
  <c r="L37" i="34"/>
  <c r="G37" i="34"/>
  <c r="N37" i="34" s="1"/>
  <c r="L36" i="34"/>
  <c r="G36" i="34"/>
  <c r="N36" i="34" s="1"/>
  <c r="L35" i="34"/>
  <c r="G35" i="34"/>
  <c r="N35" i="34" s="1"/>
  <c r="L34" i="34"/>
  <c r="G34" i="34"/>
  <c r="L33" i="34"/>
  <c r="G33" i="34"/>
  <c r="L32" i="34"/>
  <c r="M32" i="34" s="1"/>
  <c r="P32" i="34" s="1"/>
  <c r="G32" i="34"/>
  <c r="N32" i="34" s="1"/>
  <c r="O31" i="34"/>
  <c r="L31" i="34"/>
  <c r="G31" i="34"/>
  <c r="O30" i="34" s="1"/>
  <c r="L30" i="34"/>
  <c r="M30" i="34" s="1"/>
  <c r="P30" i="34" s="1"/>
  <c r="G30" i="34"/>
  <c r="N30" i="34" s="1"/>
  <c r="L29" i="34"/>
  <c r="G29" i="34"/>
  <c r="N29" i="34" s="1"/>
  <c r="L28" i="34"/>
  <c r="G28" i="34"/>
  <c r="N28" i="34" s="1"/>
  <c r="L27" i="34"/>
  <c r="G27" i="34"/>
  <c r="N27" i="34" s="1"/>
  <c r="L26" i="34"/>
  <c r="G26" i="34"/>
  <c r="M26" i="34" s="1"/>
  <c r="P26" i="34" s="1"/>
  <c r="L25" i="34"/>
  <c r="G25" i="34"/>
  <c r="N24" i="34"/>
  <c r="L24" i="34"/>
  <c r="G24" i="34"/>
  <c r="O23" i="34" s="1"/>
  <c r="L23" i="34"/>
  <c r="G23" i="34"/>
  <c r="N23" i="34" s="1"/>
  <c r="O20" i="34" s="1"/>
  <c r="P20" i="34"/>
  <c r="N20" i="34"/>
  <c r="P19" i="34"/>
  <c r="O19" i="34"/>
  <c r="N19" i="34"/>
  <c r="P18" i="34"/>
  <c r="O18" i="34"/>
  <c r="N18" i="34"/>
  <c r="P17" i="34"/>
  <c r="O17" i="34"/>
  <c r="N17" i="34"/>
  <c r="P16" i="34"/>
  <c r="O16" i="34"/>
  <c r="N16" i="34"/>
  <c r="Q16" i="34" s="1"/>
  <c r="P15" i="34"/>
  <c r="O15" i="34"/>
  <c r="N15" i="34"/>
  <c r="P14" i="34"/>
  <c r="O14" i="34"/>
  <c r="N14" i="34"/>
  <c r="P13" i="34"/>
  <c r="O13" i="34"/>
  <c r="N13" i="34"/>
  <c r="I1" i="34"/>
  <c r="G18" i="28"/>
  <c r="F18" i="28"/>
  <c r="K12" i="1"/>
  <c r="K10" i="1" s="1"/>
  <c r="P10" i="1" s="1"/>
  <c r="C26" i="3"/>
  <c r="P11" i="3"/>
  <c r="L11" i="3"/>
  <c r="Q12" i="3" s="1"/>
  <c r="C28" i="3" s="1"/>
  <c r="W13" i="32"/>
  <c r="I4" i="32"/>
  <c r="O25" i="32"/>
  <c r="O19" i="32"/>
  <c r="N22" i="32"/>
  <c r="C22" i="32"/>
  <c r="C23" i="32"/>
  <c r="E16" i="1"/>
  <c r="G16" i="1"/>
  <c r="E13" i="33"/>
  <c r="F13" i="33"/>
  <c r="G13" i="33"/>
  <c r="H13" i="33"/>
  <c r="I13" i="33"/>
  <c r="J13" i="33"/>
  <c r="E14" i="33"/>
  <c r="F14" i="33"/>
  <c r="G14" i="33"/>
  <c r="H14" i="33" s="1"/>
  <c r="E15" i="33"/>
  <c r="F15" i="33"/>
  <c r="G15" i="33"/>
  <c r="H15" i="33" s="1"/>
  <c r="E16" i="33"/>
  <c r="F16" i="33"/>
  <c r="G16" i="33"/>
  <c r="H16" i="33"/>
  <c r="E17" i="33"/>
  <c r="F17" i="33"/>
  <c r="G17" i="33"/>
  <c r="H17" i="33"/>
  <c r="E18" i="33"/>
  <c r="F18" i="33"/>
  <c r="G18" i="33"/>
  <c r="H18" i="33" s="1"/>
  <c r="E19" i="33"/>
  <c r="F19" i="33"/>
  <c r="G19" i="33"/>
  <c r="H19" i="33" s="1"/>
  <c r="E20" i="33"/>
  <c r="F20" i="33"/>
  <c r="G20" i="33"/>
  <c r="H20" i="33"/>
  <c r="E21" i="33"/>
  <c r="F21" i="33"/>
  <c r="G21" i="33"/>
  <c r="H21" i="33"/>
  <c r="E22" i="33"/>
  <c r="F22" i="33"/>
  <c r="G22" i="33"/>
  <c r="H22" i="33" s="1"/>
  <c r="E23" i="33"/>
  <c r="F23" i="33"/>
  <c r="G23" i="33"/>
  <c r="H23" i="33" s="1"/>
  <c r="E24" i="33"/>
  <c r="F24" i="33"/>
  <c r="G24" i="33"/>
  <c r="H24" i="33"/>
  <c r="E25" i="33"/>
  <c r="F25" i="33"/>
  <c r="G25" i="33"/>
  <c r="H25" i="33"/>
  <c r="E26" i="33"/>
  <c r="F26" i="33"/>
  <c r="G26" i="33"/>
  <c r="H26" i="33" s="1"/>
  <c r="E27" i="33"/>
  <c r="F27" i="33"/>
  <c r="G27" i="33"/>
  <c r="H27" i="33" s="1"/>
  <c r="E28" i="33"/>
  <c r="F28" i="33"/>
  <c r="G28" i="33"/>
  <c r="H28" i="33"/>
  <c r="E29" i="33"/>
  <c r="F29" i="33"/>
  <c r="G29" i="33"/>
  <c r="H29" i="33"/>
  <c r="E30" i="33"/>
  <c r="F30" i="33"/>
  <c r="G30" i="33"/>
  <c r="H30" i="33" s="1"/>
  <c r="E31" i="33"/>
  <c r="F31" i="33"/>
  <c r="G31" i="33"/>
  <c r="H31" i="33" s="1"/>
  <c r="E32" i="33"/>
  <c r="F32" i="33"/>
  <c r="G32" i="33"/>
  <c r="H32" i="33"/>
  <c r="E33" i="33"/>
  <c r="F33" i="33"/>
  <c r="G33" i="33"/>
  <c r="H33" i="33"/>
  <c r="E34" i="33"/>
  <c r="F34" i="33"/>
  <c r="G34" i="33"/>
  <c r="H34" i="33" s="1"/>
  <c r="E35" i="33"/>
  <c r="F35" i="33"/>
  <c r="G35" i="33"/>
  <c r="H35" i="33" s="1"/>
  <c r="E36" i="33"/>
  <c r="F36" i="33"/>
  <c r="G36" i="33"/>
  <c r="H36" i="33"/>
  <c r="E37" i="33"/>
  <c r="F37" i="33"/>
  <c r="G37" i="33"/>
  <c r="H37" i="33"/>
  <c r="E38" i="33"/>
  <c r="F38" i="33"/>
  <c r="G38" i="33"/>
  <c r="H38" i="33" s="1"/>
  <c r="E39" i="33"/>
  <c r="F39" i="33"/>
  <c r="G39" i="33"/>
  <c r="H39" i="33" s="1"/>
  <c r="E40" i="33"/>
  <c r="F40" i="33"/>
  <c r="G40" i="33"/>
  <c r="H40" i="33"/>
  <c r="E41" i="33"/>
  <c r="F41" i="33"/>
  <c r="G41" i="33"/>
  <c r="H41" i="33"/>
  <c r="E42" i="33"/>
  <c r="F42" i="33"/>
  <c r="G42" i="33"/>
  <c r="H42" i="33" s="1"/>
  <c r="E43" i="33"/>
  <c r="F43" i="33"/>
  <c r="G43" i="33"/>
  <c r="H43" i="33" s="1"/>
  <c r="E44" i="33"/>
  <c r="F44" i="33"/>
  <c r="G44" i="33"/>
  <c r="H44" i="33"/>
  <c r="E45" i="33"/>
  <c r="F45" i="33"/>
  <c r="G45" i="33"/>
  <c r="H45" i="33"/>
  <c r="E46" i="33"/>
  <c r="F46" i="33"/>
  <c r="G46" i="33"/>
  <c r="H46" i="33" s="1"/>
  <c r="E47" i="33"/>
  <c r="F47" i="33"/>
  <c r="G47" i="33"/>
  <c r="H47" i="33" s="1"/>
  <c r="E48" i="33"/>
  <c r="F48" i="33"/>
  <c r="G48" i="33"/>
  <c r="H48" i="33"/>
  <c r="E49" i="33"/>
  <c r="F49" i="33"/>
  <c r="G49" i="33"/>
  <c r="H49" i="33"/>
  <c r="E50" i="33"/>
  <c r="F50" i="33"/>
  <c r="G50" i="33"/>
  <c r="H50" i="33" s="1"/>
  <c r="E51" i="33"/>
  <c r="F51" i="33"/>
  <c r="G51" i="33"/>
  <c r="H51" i="33" s="1"/>
  <c r="E52" i="33"/>
  <c r="F52" i="33"/>
  <c r="G52" i="33"/>
  <c r="H52" i="33"/>
  <c r="E53" i="33"/>
  <c r="F53" i="33"/>
  <c r="G53" i="33"/>
  <c r="H53" i="33"/>
  <c r="M53" i="33"/>
  <c r="I3" i="33" s="1"/>
  <c r="E54" i="33"/>
  <c r="H54" i="33" s="1"/>
  <c r="F54" i="33"/>
  <c r="G54" i="33"/>
  <c r="M54" i="33"/>
  <c r="M55" i="33" s="1"/>
  <c r="M56" i="33"/>
  <c r="M57" i="33"/>
  <c r="V57" i="32"/>
  <c r="V56" i="32"/>
  <c r="V54" i="32"/>
  <c r="V55" i="32" s="1"/>
  <c r="O51" i="32"/>
  <c r="L51" i="32"/>
  <c r="M51" i="32" s="1"/>
  <c r="P51" i="32" s="1"/>
  <c r="G51" i="32"/>
  <c r="N51" i="32" s="1"/>
  <c r="V53" i="32"/>
  <c r="I3" i="32" s="1"/>
  <c r="O50" i="32"/>
  <c r="L50" i="32"/>
  <c r="G50" i="32"/>
  <c r="M50" i="32" s="1"/>
  <c r="P50" i="32" s="1"/>
  <c r="O49" i="32"/>
  <c r="L49" i="32"/>
  <c r="G49" i="32"/>
  <c r="N49" i="32" s="1"/>
  <c r="L48" i="32"/>
  <c r="G48" i="32"/>
  <c r="M48" i="32" s="1"/>
  <c r="P48" i="32" s="1"/>
  <c r="L47" i="32"/>
  <c r="G47" i="32"/>
  <c r="N47" i="32" s="1"/>
  <c r="O46" i="32"/>
  <c r="N46" i="32"/>
  <c r="L46" i="32"/>
  <c r="G46" i="32"/>
  <c r="M46" i="32" s="1"/>
  <c r="P46" i="32" s="1"/>
  <c r="Q46" i="32" s="1"/>
  <c r="L45" i="32"/>
  <c r="G45" i="32"/>
  <c r="M45" i="32" s="1"/>
  <c r="P45" i="32" s="1"/>
  <c r="N44" i="32"/>
  <c r="L44" i="32"/>
  <c r="M44" i="32" s="1"/>
  <c r="P44" i="32" s="1"/>
  <c r="G44" i="32"/>
  <c r="O43" i="32" s="1"/>
  <c r="L43" i="32"/>
  <c r="G43" i="32"/>
  <c r="N43" i="32" s="1"/>
  <c r="O42" i="32"/>
  <c r="N42" i="32"/>
  <c r="L42" i="32"/>
  <c r="G42" i="32"/>
  <c r="M42" i="32" s="1"/>
  <c r="P42" i="32" s="1"/>
  <c r="O41" i="32"/>
  <c r="L41" i="32"/>
  <c r="G41" i="32"/>
  <c r="N41" i="32" s="1"/>
  <c r="L40" i="32"/>
  <c r="G40" i="32"/>
  <c r="N40" i="32" s="1"/>
  <c r="N39" i="32"/>
  <c r="L39" i="32"/>
  <c r="G39" i="32"/>
  <c r="O38" i="32"/>
  <c r="L38" i="32"/>
  <c r="G38" i="32"/>
  <c r="M38" i="32" s="1"/>
  <c r="P38" i="32" s="1"/>
  <c r="L37" i="32"/>
  <c r="G37" i="32"/>
  <c r="M37" i="32" s="1"/>
  <c r="P37" i="32" s="1"/>
  <c r="L36" i="32"/>
  <c r="G36" i="32"/>
  <c r="N36" i="32" s="1"/>
  <c r="O35" i="32"/>
  <c r="N35" i="32"/>
  <c r="M35" i="32"/>
  <c r="P35" i="32" s="1"/>
  <c r="L35" i="32"/>
  <c r="G35" i="32"/>
  <c r="O34" i="32"/>
  <c r="L34" i="32"/>
  <c r="G34" i="32"/>
  <c r="M34" i="32" s="1"/>
  <c r="P34" i="32" s="1"/>
  <c r="O33" i="32"/>
  <c r="L33" i="32"/>
  <c r="G33" i="32"/>
  <c r="N33" i="32" s="1"/>
  <c r="L32" i="32"/>
  <c r="G32" i="32"/>
  <c r="M32" i="32" s="1"/>
  <c r="P32" i="32" s="1"/>
  <c r="L31" i="32"/>
  <c r="G31" i="32"/>
  <c r="N31" i="32" s="1"/>
  <c r="O30" i="32"/>
  <c r="N30" i="32"/>
  <c r="L30" i="32"/>
  <c r="G30" i="32"/>
  <c r="M30" i="32" s="1"/>
  <c r="P30" i="32" s="1"/>
  <c r="Q30" i="32" s="1"/>
  <c r="L29" i="32"/>
  <c r="G29" i="32"/>
  <c r="M29" i="32" s="1"/>
  <c r="P29" i="32" s="1"/>
  <c r="N28" i="32"/>
  <c r="L28" i="32"/>
  <c r="M28" i="32" s="1"/>
  <c r="P28" i="32" s="1"/>
  <c r="G28" i="32"/>
  <c r="O27" i="32"/>
  <c r="L27" i="32"/>
  <c r="G27" i="32"/>
  <c r="N27" i="32" s="1"/>
  <c r="O26" i="32"/>
  <c r="L26" i="32"/>
  <c r="G26" i="32"/>
  <c r="L25" i="32"/>
  <c r="G25" i="32"/>
  <c r="N25" i="32" s="1"/>
  <c r="L24" i="32"/>
  <c r="G24" i="32"/>
  <c r="M24" i="32" s="1"/>
  <c r="P24" i="32" s="1"/>
  <c r="L23" i="32"/>
  <c r="G23" i="32"/>
  <c r="L22" i="32"/>
  <c r="G22" i="32"/>
  <c r="P19" i="32"/>
  <c r="N19" i="32"/>
  <c r="P18" i="32"/>
  <c r="O18" i="32"/>
  <c r="N18" i="32"/>
  <c r="P17" i="32"/>
  <c r="Q17" i="32" s="1"/>
  <c r="O17" i="32"/>
  <c r="N17" i="32"/>
  <c r="P16" i="32"/>
  <c r="Q16" i="32" s="1"/>
  <c r="O16" i="32"/>
  <c r="N16" i="32"/>
  <c r="P15" i="32"/>
  <c r="O15" i="32"/>
  <c r="N15" i="32"/>
  <c r="P14" i="32"/>
  <c r="O14" i="32"/>
  <c r="N14" i="32"/>
  <c r="P13" i="32"/>
  <c r="O13" i="32"/>
  <c r="Q13" i="32" s="1"/>
  <c r="N13" i="32"/>
  <c r="I12" i="1"/>
  <c r="P12" i="1" s="1"/>
  <c r="G12" i="1"/>
  <c r="L10" i="1"/>
  <c r="G10" i="1"/>
  <c r="P16" i="2"/>
  <c r="C25" i="2"/>
  <c r="P11" i="2"/>
  <c r="P19" i="2"/>
  <c r="F24" i="31"/>
  <c r="G24" i="31"/>
  <c r="H24" i="31"/>
  <c r="E25" i="31"/>
  <c r="M57" i="31"/>
  <c r="M56" i="31"/>
  <c r="M54" i="31"/>
  <c r="M55" i="31" s="1"/>
  <c r="G25" i="31"/>
  <c r="I1" i="31"/>
  <c r="M53" i="31"/>
  <c r="I3" i="31" s="1"/>
  <c r="E24" i="31"/>
  <c r="H23" i="31"/>
  <c r="G23" i="31"/>
  <c r="F23" i="31"/>
  <c r="E23" i="31"/>
  <c r="G22" i="31"/>
  <c r="F22" i="31"/>
  <c r="E22" i="31"/>
  <c r="G21" i="31"/>
  <c r="H21" i="31" s="1"/>
  <c r="F21" i="31"/>
  <c r="E21" i="31"/>
  <c r="G20" i="31"/>
  <c r="F20" i="31"/>
  <c r="E20" i="31"/>
  <c r="G19" i="31"/>
  <c r="H19" i="31" s="1"/>
  <c r="F19" i="31"/>
  <c r="E19" i="31"/>
  <c r="G18" i="31"/>
  <c r="H18" i="31" s="1"/>
  <c r="F18" i="31"/>
  <c r="E18" i="31"/>
  <c r="G17" i="31"/>
  <c r="H17" i="31" s="1"/>
  <c r="F17" i="31"/>
  <c r="E17" i="31"/>
  <c r="G16" i="31"/>
  <c r="F16" i="31"/>
  <c r="E16" i="31"/>
  <c r="G15" i="31"/>
  <c r="H15" i="31" s="1"/>
  <c r="F15" i="31"/>
  <c r="E15" i="31"/>
  <c r="G14" i="31"/>
  <c r="H14" i="31" s="1"/>
  <c r="F14" i="31"/>
  <c r="E14" i="31"/>
  <c r="G13" i="31"/>
  <c r="F13" i="31"/>
  <c r="H13" i="31" s="1"/>
  <c r="E13" i="31"/>
  <c r="L19" i="2"/>
  <c r="G19" i="2"/>
  <c r="C29" i="2"/>
  <c r="E24" i="2"/>
  <c r="G24" i="2"/>
  <c r="R11" i="2"/>
  <c r="R16" i="2"/>
  <c r="L16" i="2"/>
  <c r="L11" i="2"/>
  <c r="G16" i="2"/>
  <c r="I11" i="2"/>
  <c r="G11" i="2"/>
  <c r="G44" i="7"/>
  <c r="P35" i="7"/>
  <c r="P22" i="7"/>
  <c r="P32" i="7"/>
  <c r="I2" i="30"/>
  <c r="G35" i="7"/>
  <c r="L35" i="7" s="1"/>
  <c r="Q22" i="7"/>
  <c r="L22" i="7"/>
  <c r="G22" i="7"/>
  <c r="M57" i="30"/>
  <c r="M56" i="30"/>
  <c r="M54" i="30"/>
  <c r="M55" i="30" s="1"/>
  <c r="H54" i="30"/>
  <c r="G54" i="30"/>
  <c r="F54" i="30"/>
  <c r="E54" i="30"/>
  <c r="M53" i="30"/>
  <c r="I3" i="30" s="1"/>
  <c r="G53" i="30"/>
  <c r="H53" i="30" s="1"/>
  <c r="F53" i="30"/>
  <c r="E53" i="30"/>
  <c r="G52" i="30"/>
  <c r="F52" i="30"/>
  <c r="E52" i="30"/>
  <c r="H52" i="30" s="1"/>
  <c r="G51" i="30"/>
  <c r="H51" i="30" s="1"/>
  <c r="F51" i="30"/>
  <c r="E51" i="30"/>
  <c r="G50" i="30"/>
  <c r="F50" i="30"/>
  <c r="E50" i="30"/>
  <c r="H50" i="30" s="1"/>
  <c r="G49" i="30"/>
  <c r="H49" i="30" s="1"/>
  <c r="F49" i="30"/>
  <c r="E49" i="30"/>
  <c r="G48" i="30"/>
  <c r="F48" i="30"/>
  <c r="E48" i="30"/>
  <c r="H48" i="30" s="1"/>
  <c r="G47" i="30"/>
  <c r="H47" i="30" s="1"/>
  <c r="F47" i="30"/>
  <c r="E47" i="30"/>
  <c r="G46" i="30"/>
  <c r="H46" i="30" s="1"/>
  <c r="F46" i="30"/>
  <c r="E46" i="30"/>
  <c r="G45" i="30"/>
  <c r="H45" i="30" s="1"/>
  <c r="F45" i="30"/>
  <c r="E45" i="30"/>
  <c r="G44" i="30"/>
  <c r="F44" i="30"/>
  <c r="E44" i="30"/>
  <c r="H44" i="30" s="1"/>
  <c r="G43" i="30"/>
  <c r="H43" i="30" s="1"/>
  <c r="F43" i="30"/>
  <c r="E43" i="30"/>
  <c r="G42" i="30"/>
  <c r="H42" i="30" s="1"/>
  <c r="F42" i="30"/>
  <c r="E42" i="30"/>
  <c r="G41" i="30"/>
  <c r="H41" i="30" s="1"/>
  <c r="F41" i="30"/>
  <c r="E41" i="30"/>
  <c r="G40" i="30"/>
  <c r="F40" i="30"/>
  <c r="E40" i="30"/>
  <c r="H40" i="30" s="1"/>
  <c r="G39" i="30"/>
  <c r="H39" i="30" s="1"/>
  <c r="F39" i="30"/>
  <c r="E39" i="30"/>
  <c r="G38" i="30"/>
  <c r="H38" i="30" s="1"/>
  <c r="F38" i="30"/>
  <c r="E38" i="30"/>
  <c r="G37" i="30"/>
  <c r="H37" i="30" s="1"/>
  <c r="F37" i="30"/>
  <c r="E37" i="30"/>
  <c r="G36" i="30"/>
  <c r="F36" i="30"/>
  <c r="E36" i="30"/>
  <c r="H36" i="30" s="1"/>
  <c r="G35" i="30"/>
  <c r="H35" i="30" s="1"/>
  <c r="F35" i="30"/>
  <c r="E35" i="30"/>
  <c r="G34" i="30"/>
  <c r="H34" i="30" s="1"/>
  <c r="F34" i="30"/>
  <c r="E34" i="30"/>
  <c r="G33" i="30"/>
  <c r="H33" i="30" s="1"/>
  <c r="F33" i="30"/>
  <c r="E33" i="30"/>
  <c r="G32" i="30"/>
  <c r="F32" i="30"/>
  <c r="E32" i="30"/>
  <c r="H32" i="30" s="1"/>
  <c r="G31" i="30"/>
  <c r="H31" i="30" s="1"/>
  <c r="F31" i="30"/>
  <c r="E31" i="30"/>
  <c r="G30" i="30"/>
  <c r="H30" i="30" s="1"/>
  <c r="F30" i="30"/>
  <c r="E30" i="30"/>
  <c r="G29" i="30"/>
  <c r="H29" i="30" s="1"/>
  <c r="F29" i="30"/>
  <c r="E29" i="30"/>
  <c r="G28" i="30"/>
  <c r="H28" i="30" s="1"/>
  <c r="F28" i="30"/>
  <c r="E28" i="30"/>
  <c r="G27" i="30"/>
  <c r="H27" i="30" s="1"/>
  <c r="F27" i="30"/>
  <c r="E27" i="30"/>
  <c r="G26" i="30"/>
  <c r="H26" i="30" s="1"/>
  <c r="F26" i="30"/>
  <c r="E26" i="30"/>
  <c r="G25" i="30"/>
  <c r="H25" i="30" s="1"/>
  <c r="F25" i="30"/>
  <c r="E25" i="30"/>
  <c r="G24" i="30"/>
  <c r="H24" i="30" s="1"/>
  <c r="F24" i="30"/>
  <c r="E24" i="30"/>
  <c r="G23" i="30"/>
  <c r="H23" i="30" s="1"/>
  <c r="F23" i="30"/>
  <c r="E23" i="30"/>
  <c r="G22" i="30"/>
  <c r="H22" i="30" s="1"/>
  <c r="F22" i="30"/>
  <c r="E22" i="30"/>
  <c r="G21" i="30"/>
  <c r="H21" i="30" s="1"/>
  <c r="F21" i="30"/>
  <c r="E21" i="30"/>
  <c r="G20" i="30"/>
  <c r="H20" i="30" s="1"/>
  <c r="F20" i="30"/>
  <c r="E20" i="30"/>
  <c r="G19" i="30"/>
  <c r="H19" i="30" s="1"/>
  <c r="F19" i="30"/>
  <c r="E19" i="30"/>
  <c r="G18" i="30"/>
  <c r="H18" i="30" s="1"/>
  <c r="F18" i="30"/>
  <c r="E18" i="30"/>
  <c r="G17" i="30"/>
  <c r="H17" i="30" s="1"/>
  <c r="F17" i="30"/>
  <c r="E17" i="30"/>
  <c r="G16" i="30"/>
  <c r="H16" i="30" s="1"/>
  <c r="F16" i="30"/>
  <c r="E16" i="30"/>
  <c r="G15" i="30"/>
  <c r="H15" i="30" s="1"/>
  <c r="F15" i="30"/>
  <c r="E15" i="30"/>
  <c r="G14" i="30"/>
  <c r="H14" i="30" s="1"/>
  <c r="F14" i="30"/>
  <c r="E14" i="30"/>
  <c r="G13" i="30"/>
  <c r="H13" i="30" s="1"/>
  <c r="F13" i="30"/>
  <c r="E13" i="30"/>
  <c r="G32" i="7"/>
  <c r="L32" i="7" s="1"/>
  <c r="G25" i="3"/>
  <c r="E25" i="3"/>
  <c r="G30" i="4"/>
  <c r="E30" i="4"/>
  <c r="G25" i="4"/>
  <c r="L25" i="4" s="1"/>
  <c r="I4" i="29"/>
  <c r="O24" i="29"/>
  <c r="N27" i="29"/>
  <c r="Q29" i="29"/>
  <c r="I1" i="29"/>
  <c r="O32" i="29"/>
  <c r="C33" i="4" l="1"/>
  <c r="O27" i="4"/>
  <c r="C32" i="4" s="1"/>
  <c r="C17" i="1"/>
  <c r="L12" i="1"/>
  <c r="Q13" i="1" s="1"/>
  <c r="O26" i="6"/>
  <c r="C35" i="6" s="1"/>
  <c r="C36" i="6"/>
  <c r="V60" i="39"/>
  <c r="O12" i="3"/>
  <c r="C27" i="3" s="1"/>
  <c r="O26" i="40"/>
  <c r="Q26" i="40" s="1"/>
  <c r="M45" i="40"/>
  <c r="P45" i="40" s="1"/>
  <c r="Q45" i="40" s="1"/>
  <c r="N49" i="40"/>
  <c r="M36" i="40"/>
  <c r="P36" i="40" s="1"/>
  <c r="N36" i="40"/>
  <c r="N27" i="40"/>
  <c r="M37" i="40"/>
  <c r="P37" i="40" s="1"/>
  <c r="Q49" i="40"/>
  <c r="Q46" i="40"/>
  <c r="Q51" i="40"/>
  <c r="O37" i="40"/>
  <c r="Q29" i="40"/>
  <c r="N33" i="40"/>
  <c r="Q33" i="40" s="1"/>
  <c r="O42" i="40"/>
  <c r="Q42" i="40"/>
  <c r="N43" i="40"/>
  <c r="Q30" i="40"/>
  <c r="Q17" i="40"/>
  <c r="Q18" i="40"/>
  <c r="Q16" i="40"/>
  <c r="Q14" i="40"/>
  <c r="Q15" i="40"/>
  <c r="Q13" i="40"/>
  <c r="Q35" i="40"/>
  <c r="O23" i="40"/>
  <c r="Q23" i="40" s="1"/>
  <c r="M25" i="40"/>
  <c r="P25" i="40" s="1"/>
  <c r="Q25" i="40" s="1"/>
  <c r="N32" i="40"/>
  <c r="O39" i="40"/>
  <c r="Q39" i="40" s="1"/>
  <c r="M41" i="40"/>
  <c r="P41" i="40" s="1"/>
  <c r="N48" i="40"/>
  <c r="N25" i="40"/>
  <c r="O32" i="40"/>
  <c r="M34" i="40"/>
  <c r="P34" i="40" s="1"/>
  <c r="N41" i="40"/>
  <c r="O48" i="40"/>
  <c r="Q48" i="40" s="1"/>
  <c r="M50" i="40"/>
  <c r="P50" i="40" s="1"/>
  <c r="Q50" i="40" s="1"/>
  <c r="N34" i="40"/>
  <c r="N50" i="40"/>
  <c r="O27" i="40"/>
  <c r="Q27" i="40" s="1"/>
  <c r="O43" i="40"/>
  <c r="N52" i="40"/>
  <c r="Q52" i="40" s="1"/>
  <c r="M38" i="40"/>
  <c r="P38" i="40" s="1"/>
  <c r="Q38" i="40" s="1"/>
  <c r="M24" i="40"/>
  <c r="P24" i="40" s="1"/>
  <c r="Q24" i="40" s="1"/>
  <c r="M40" i="40"/>
  <c r="P40" i="40" s="1"/>
  <c r="Q40" i="40" s="1"/>
  <c r="M28" i="40"/>
  <c r="P28" i="40" s="1"/>
  <c r="Q28" i="40" s="1"/>
  <c r="M44" i="40"/>
  <c r="P44" i="40" s="1"/>
  <c r="Q44" i="40" s="1"/>
  <c r="Q17" i="39"/>
  <c r="M46" i="39"/>
  <c r="P46" i="39" s="1"/>
  <c r="M37" i="39"/>
  <c r="P37" i="39" s="1"/>
  <c r="N42" i="39"/>
  <c r="N46" i="39"/>
  <c r="M52" i="39"/>
  <c r="P52" i="39" s="1"/>
  <c r="M43" i="39"/>
  <c r="P43" i="39" s="1"/>
  <c r="N52" i="39"/>
  <c r="Q13" i="39"/>
  <c r="R15" i="39" s="1"/>
  <c r="N43" i="39"/>
  <c r="O52" i="39"/>
  <c r="M38" i="39"/>
  <c r="P38" i="39" s="1"/>
  <c r="Q38" i="39" s="1"/>
  <c r="M53" i="39"/>
  <c r="P53" i="39" s="1"/>
  <c r="Q53" i="39" s="1"/>
  <c r="N58" i="39"/>
  <c r="Q58" i="39" s="1"/>
  <c r="N37" i="39"/>
  <c r="O53" i="39"/>
  <c r="M36" i="39"/>
  <c r="P36" i="39" s="1"/>
  <c r="Q36" i="39" s="1"/>
  <c r="O50" i="39"/>
  <c r="Q42" i="39"/>
  <c r="Q45" i="39"/>
  <c r="Q16" i="39"/>
  <c r="O41" i="39"/>
  <c r="M51" i="39"/>
  <c r="P51" i="39" s="1"/>
  <c r="Q51" i="39" s="1"/>
  <c r="Q18" i="39"/>
  <c r="Q24" i="39"/>
  <c r="Q25" i="39"/>
  <c r="Q20" i="39"/>
  <c r="Q22" i="39"/>
  <c r="Q23" i="39"/>
  <c r="Q21" i="39"/>
  <c r="Q30" i="39"/>
  <c r="Q19" i="39"/>
  <c r="R16" i="39"/>
  <c r="Q35" i="39"/>
  <c r="Q54" i="39"/>
  <c r="N32" i="39"/>
  <c r="O39" i="39"/>
  <c r="M41" i="39"/>
  <c r="P41" i="39" s="1"/>
  <c r="Q41" i="39" s="1"/>
  <c r="N48" i="39"/>
  <c r="O55" i="39"/>
  <c r="M57" i="39"/>
  <c r="P57" i="39" s="1"/>
  <c r="Q57" i="39" s="1"/>
  <c r="M48" i="39"/>
  <c r="P48" i="39" s="1"/>
  <c r="N55" i="39"/>
  <c r="O32" i="39"/>
  <c r="M34" i="39"/>
  <c r="P34" i="39" s="1"/>
  <c r="N41" i="39"/>
  <c r="O48" i="39"/>
  <c r="M50" i="39"/>
  <c r="P50" i="39" s="1"/>
  <c r="N57" i="39"/>
  <c r="M32" i="39"/>
  <c r="P32" i="39" s="1"/>
  <c r="N34" i="39"/>
  <c r="N50" i="39"/>
  <c r="M59" i="39"/>
  <c r="P59" i="39" s="1"/>
  <c r="M55" i="39"/>
  <c r="P55" i="39" s="1"/>
  <c r="N39" i="39"/>
  <c r="N59" i="39"/>
  <c r="M31" i="39"/>
  <c r="P31" i="39" s="1"/>
  <c r="Q31" i="39" s="1"/>
  <c r="M47" i="39"/>
  <c r="P47" i="39" s="1"/>
  <c r="Q47" i="39" s="1"/>
  <c r="O38" i="39"/>
  <c r="M40" i="39"/>
  <c r="P40" i="39" s="1"/>
  <c r="Q40" i="39" s="1"/>
  <c r="M56" i="39"/>
  <c r="P56" i="39" s="1"/>
  <c r="Q56" i="39" s="1"/>
  <c r="M33" i="39"/>
  <c r="P33" i="39" s="1"/>
  <c r="Q33" i="39" s="1"/>
  <c r="M49" i="39"/>
  <c r="P49" i="39" s="1"/>
  <c r="Q49" i="39" s="1"/>
  <c r="O57" i="38"/>
  <c r="M50" i="38"/>
  <c r="P50" i="38" s="1"/>
  <c r="O51" i="38"/>
  <c r="O58" i="38"/>
  <c r="M52" i="38"/>
  <c r="P52" i="38" s="1"/>
  <c r="Q52" i="38" s="1"/>
  <c r="Q28" i="38"/>
  <c r="M56" i="38"/>
  <c r="P56" i="38" s="1"/>
  <c r="Q56" i="38" s="1"/>
  <c r="M70" i="38"/>
  <c r="P70" i="38" s="1"/>
  <c r="M51" i="38"/>
  <c r="P51" i="38" s="1"/>
  <c r="N51" i="38"/>
  <c r="O65" i="38"/>
  <c r="M62" i="38"/>
  <c r="P62" i="38" s="1"/>
  <c r="Q19" i="38"/>
  <c r="Q13" i="38"/>
  <c r="M57" i="38"/>
  <c r="P57" i="38" s="1"/>
  <c r="Q24" i="38"/>
  <c r="Q15" i="38"/>
  <c r="Q32" i="38"/>
  <c r="Q16" i="38"/>
  <c r="O59" i="38"/>
  <c r="Q17" i="38"/>
  <c r="M60" i="38"/>
  <c r="P60" i="38" s="1"/>
  <c r="Q34" i="38"/>
  <c r="N50" i="38"/>
  <c r="O55" i="38"/>
  <c r="O61" i="38"/>
  <c r="N70" i="38"/>
  <c r="Q18" i="38"/>
  <c r="M67" i="38"/>
  <c r="P67" i="38" s="1"/>
  <c r="Q14" i="38"/>
  <c r="M44" i="38"/>
  <c r="P44" i="38" s="1"/>
  <c r="O49" i="38"/>
  <c r="M58" i="38"/>
  <c r="P58" i="38" s="1"/>
  <c r="M61" i="38"/>
  <c r="P61" i="38" s="1"/>
  <c r="M53" i="38"/>
  <c r="P53" i="38" s="1"/>
  <c r="O67" i="38"/>
  <c r="O44" i="38"/>
  <c r="M54" i="38"/>
  <c r="P54" i="38" s="1"/>
  <c r="M72" i="38"/>
  <c r="P72" i="38" s="1"/>
  <c r="Q25" i="38"/>
  <c r="N54" i="38"/>
  <c r="M59" i="38"/>
  <c r="P59" i="38" s="1"/>
  <c r="M63" i="38"/>
  <c r="P63" i="38" s="1"/>
  <c r="Q63" i="38" s="1"/>
  <c r="N72" i="38"/>
  <c r="Q20" i="38"/>
  <c r="M45" i="38"/>
  <c r="P45" i="38" s="1"/>
  <c r="M68" i="38"/>
  <c r="P68" i="38" s="1"/>
  <c r="Q68" i="38" s="1"/>
  <c r="Q31" i="38"/>
  <c r="O45" i="38"/>
  <c r="Q21" i="38"/>
  <c r="M46" i="38"/>
  <c r="P46" i="38" s="1"/>
  <c r="M69" i="38"/>
  <c r="P69" i="38" s="1"/>
  <c r="M47" i="38"/>
  <c r="P47" i="38" s="1"/>
  <c r="Q47" i="38" s="1"/>
  <c r="O60" i="38"/>
  <c r="N69" i="38"/>
  <c r="Q33" i="38"/>
  <c r="Q30" i="38"/>
  <c r="Q29" i="38"/>
  <c r="Q27" i="38"/>
  <c r="Q26" i="38"/>
  <c r="Q23" i="38"/>
  <c r="Q22" i="38"/>
  <c r="O53" i="38"/>
  <c r="M55" i="38"/>
  <c r="P55" i="38" s="1"/>
  <c r="O69" i="38"/>
  <c r="M71" i="38"/>
  <c r="P71" i="38" s="1"/>
  <c r="O46" i="38"/>
  <c r="M48" i="38"/>
  <c r="P48" i="38" s="1"/>
  <c r="N55" i="38"/>
  <c r="O62" i="38"/>
  <c r="Q62" i="38" s="1"/>
  <c r="M64" i="38"/>
  <c r="P64" i="38" s="1"/>
  <c r="N71" i="38"/>
  <c r="N48" i="38"/>
  <c r="N64" i="38"/>
  <c r="M73" i="38"/>
  <c r="P73" i="38" s="1"/>
  <c r="O48" i="38"/>
  <c r="N57" i="38"/>
  <c r="O64" i="38"/>
  <c r="M66" i="38"/>
  <c r="P66" i="38" s="1"/>
  <c r="Q66" i="38" s="1"/>
  <c r="N73" i="38"/>
  <c r="N53" i="38"/>
  <c r="M49" i="38"/>
  <c r="P49" i="38" s="1"/>
  <c r="M65" i="38"/>
  <c r="P65" i="38" s="1"/>
  <c r="Q65" i="38" s="1"/>
  <c r="M65" i="37"/>
  <c r="P65" i="37" s="1"/>
  <c r="O55" i="37"/>
  <c r="M44" i="37"/>
  <c r="P44" i="37" s="1"/>
  <c r="M52" i="37"/>
  <c r="P52" i="37" s="1"/>
  <c r="M60" i="37"/>
  <c r="P60" i="37" s="1"/>
  <c r="Q15" i="37"/>
  <c r="M42" i="37"/>
  <c r="P42" i="37" s="1"/>
  <c r="Q42" i="37" s="1"/>
  <c r="N48" i="37"/>
  <c r="M49" i="37"/>
  <c r="P49" i="37" s="1"/>
  <c r="O56" i="37"/>
  <c r="O63" i="37"/>
  <c r="Q16" i="37"/>
  <c r="M64" i="37"/>
  <c r="P64" i="37" s="1"/>
  <c r="M45" i="37"/>
  <c r="P45" i="37" s="1"/>
  <c r="N45" i="37"/>
  <c r="Q17" i="37"/>
  <c r="M61" i="37"/>
  <c r="P61" i="37" s="1"/>
  <c r="Q61" i="37" s="1"/>
  <c r="M48" i="37"/>
  <c r="P48" i="37" s="1"/>
  <c r="Q14" i="37"/>
  <c r="Q19" i="37"/>
  <c r="N52" i="37"/>
  <c r="M57" i="37"/>
  <c r="P57" i="37" s="1"/>
  <c r="O52" i="37"/>
  <c r="M58" i="37"/>
  <c r="P58" i="37" s="1"/>
  <c r="Q58" i="37" s="1"/>
  <c r="O53" i="37"/>
  <c r="M41" i="37"/>
  <c r="P41" i="37" s="1"/>
  <c r="N65" i="37"/>
  <c r="N44" i="37"/>
  <c r="N49" i="37"/>
  <c r="M54" i="37"/>
  <c r="P54" i="37" s="1"/>
  <c r="Q54" i="37" s="1"/>
  <c r="M53" i="37"/>
  <c r="P53" i="37" s="1"/>
  <c r="M51" i="37"/>
  <c r="P51" i="37" s="1"/>
  <c r="M40" i="37"/>
  <c r="P40" i="37" s="1"/>
  <c r="N51" i="37"/>
  <c r="Q13" i="37"/>
  <c r="R13" i="37" s="1"/>
  <c r="S13" i="37" s="1"/>
  <c r="O40" i="37"/>
  <c r="O51" i="37"/>
  <c r="M56" i="37"/>
  <c r="P56" i="37" s="1"/>
  <c r="Q18" i="37"/>
  <c r="O37" i="37"/>
  <c r="M38" i="37"/>
  <c r="P38" i="37" s="1"/>
  <c r="Q38" i="37" s="1"/>
  <c r="M37" i="37"/>
  <c r="P37" i="37" s="1"/>
  <c r="M46" i="37"/>
  <c r="P46" i="37" s="1"/>
  <c r="O60" i="37"/>
  <c r="M62" i="37"/>
  <c r="P62" i="37" s="1"/>
  <c r="M39" i="37"/>
  <c r="P39" i="37" s="1"/>
  <c r="N46" i="37"/>
  <c r="M55" i="37"/>
  <c r="P55" i="37" s="1"/>
  <c r="N62" i="37"/>
  <c r="N39" i="37"/>
  <c r="O46" i="37"/>
  <c r="N55" i="37"/>
  <c r="O62" i="37"/>
  <c r="M50" i="37"/>
  <c r="P50" i="37" s="1"/>
  <c r="O64" i="37"/>
  <c r="M66" i="37"/>
  <c r="P66" i="37" s="1"/>
  <c r="N60" i="37"/>
  <c r="O41" i="37"/>
  <c r="M43" i="37"/>
  <c r="P43" i="37" s="1"/>
  <c r="N50" i="37"/>
  <c r="O57" i="37"/>
  <c r="M59" i="37"/>
  <c r="P59" i="37" s="1"/>
  <c r="N66" i="37"/>
  <c r="N43" i="37"/>
  <c r="N59" i="37"/>
  <c r="O43" i="37"/>
  <c r="M47" i="37"/>
  <c r="P47" i="37" s="1"/>
  <c r="Q47" i="37" s="1"/>
  <c r="M63" i="37"/>
  <c r="P63" i="37" s="1"/>
  <c r="O59" i="37"/>
  <c r="O32" i="35"/>
  <c r="O33" i="35"/>
  <c r="O42" i="35"/>
  <c r="M37" i="35"/>
  <c r="P37" i="35" s="1"/>
  <c r="Q17" i="35"/>
  <c r="M45" i="35"/>
  <c r="P45" i="35" s="1"/>
  <c r="O48" i="35"/>
  <c r="M49" i="35"/>
  <c r="P49" i="35" s="1"/>
  <c r="Q49" i="35" s="1"/>
  <c r="O44" i="35"/>
  <c r="M59" i="35"/>
  <c r="P59" i="35" s="1"/>
  <c r="M35" i="35"/>
  <c r="P35" i="35" s="1"/>
  <c r="Q13" i="35"/>
  <c r="M34" i="35"/>
  <c r="P34" i="35" s="1"/>
  <c r="M38" i="35"/>
  <c r="P38" i="35" s="1"/>
  <c r="M50" i="35"/>
  <c r="P50" i="35" s="1"/>
  <c r="M54" i="35"/>
  <c r="P54" i="35" s="1"/>
  <c r="Q14" i="35"/>
  <c r="Q19" i="35"/>
  <c r="O41" i="35"/>
  <c r="M43" i="35"/>
  <c r="P43" i="35" s="1"/>
  <c r="O57" i="35"/>
  <c r="Q59" i="35"/>
  <c r="M33" i="35"/>
  <c r="P33" i="35" s="1"/>
  <c r="O34" i="35"/>
  <c r="O36" i="35"/>
  <c r="O50" i="35"/>
  <c r="O52" i="35"/>
  <c r="M57" i="35"/>
  <c r="P57" i="35" s="1"/>
  <c r="Q15" i="35"/>
  <c r="M30" i="35"/>
  <c r="P30" i="35" s="1"/>
  <c r="M42" i="35"/>
  <c r="P42" i="35" s="1"/>
  <c r="Q42" i="35" s="1"/>
  <c r="M46" i="35"/>
  <c r="P46" i="35" s="1"/>
  <c r="M58" i="35"/>
  <c r="P58" i="35" s="1"/>
  <c r="Q16" i="35"/>
  <c r="M41" i="35"/>
  <c r="P41" i="35" s="1"/>
  <c r="M31" i="35"/>
  <c r="P31" i="35" s="1"/>
  <c r="M39" i="35"/>
  <c r="P39" i="35" s="1"/>
  <c r="O45" i="35"/>
  <c r="Q45" i="35" s="1"/>
  <c r="M47" i="35"/>
  <c r="P47" i="35" s="1"/>
  <c r="O53" i="35"/>
  <c r="M55" i="35"/>
  <c r="P55" i="35" s="1"/>
  <c r="O30" i="35"/>
  <c r="M32" i="35"/>
  <c r="P32" i="35" s="1"/>
  <c r="O38" i="35"/>
  <c r="M40" i="35"/>
  <c r="P40" i="35" s="1"/>
  <c r="Q40" i="35" s="1"/>
  <c r="O46" i="35"/>
  <c r="M48" i="35"/>
  <c r="P48" i="35" s="1"/>
  <c r="O54" i="35"/>
  <c r="M56" i="35"/>
  <c r="P56" i="35" s="1"/>
  <c r="Q56" i="35" s="1"/>
  <c r="O31" i="35"/>
  <c r="O39" i="35"/>
  <c r="O47" i="35"/>
  <c r="O55" i="35"/>
  <c r="R14" i="35"/>
  <c r="S14" i="35" s="1"/>
  <c r="M36" i="35"/>
  <c r="P36" i="35" s="1"/>
  <c r="M44" i="35"/>
  <c r="P44" i="35" s="1"/>
  <c r="M52" i="35"/>
  <c r="P52" i="35" s="1"/>
  <c r="O58" i="35"/>
  <c r="O35" i="35"/>
  <c r="O43" i="35"/>
  <c r="Q43" i="35" s="1"/>
  <c r="O51" i="35"/>
  <c r="M23" i="34"/>
  <c r="P23" i="34" s="1"/>
  <c r="Q23" i="34" s="1"/>
  <c r="Q30" i="34"/>
  <c r="Q15" i="34"/>
  <c r="M40" i="34"/>
  <c r="P40" i="34" s="1"/>
  <c r="Q13" i="34"/>
  <c r="O29" i="34"/>
  <c r="M31" i="34"/>
  <c r="P31" i="34" s="1"/>
  <c r="Q31" i="34" s="1"/>
  <c r="M34" i="34"/>
  <c r="P34" i="34" s="1"/>
  <c r="O37" i="34"/>
  <c r="N31" i="34"/>
  <c r="Q39" i="34"/>
  <c r="Q17" i="34"/>
  <c r="M24" i="34"/>
  <c r="P24" i="34" s="1"/>
  <c r="M38" i="34"/>
  <c r="P38" i="34" s="1"/>
  <c r="Q14" i="34"/>
  <c r="R19" i="34" s="1"/>
  <c r="S19" i="34" s="1"/>
  <c r="O32" i="34"/>
  <c r="Q32" i="34" s="1"/>
  <c r="N33" i="34"/>
  <c r="M33" i="34"/>
  <c r="P33" i="34" s="1"/>
  <c r="O24" i="34"/>
  <c r="M25" i="34"/>
  <c r="P25" i="34" s="1"/>
  <c r="N25" i="34"/>
  <c r="Q38" i="34"/>
  <c r="R13" i="34"/>
  <c r="S13" i="34" s="1"/>
  <c r="Q18" i="34"/>
  <c r="N41" i="34"/>
  <c r="M41" i="34"/>
  <c r="P41" i="34" s="1"/>
  <c r="O40" i="34"/>
  <c r="Q40" i="34" s="1"/>
  <c r="M49" i="34"/>
  <c r="P49" i="34" s="1"/>
  <c r="M42" i="34"/>
  <c r="P42" i="34" s="1"/>
  <c r="N26" i="34"/>
  <c r="M27" i="34"/>
  <c r="P27" i="34" s="1"/>
  <c r="O33" i="34"/>
  <c r="N34" i="34"/>
  <c r="M35" i="34"/>
  <c r="P35" i="34" s="1"/>
  <c r="O41" i="34"/>
  <c r="M43" i="34"/>
  <c r="P43" i="34" s="1"/>
  <c r="Q43" i="34" s="1"/>
  <c r="O49" i="34"/>
  <c r="N50" i="34"/>
  <c r="M51" i="34"/>
  <c r="P51" i="34" s="1"/>
  <c r="O26" i="34"/>
  <c r="M28" i="34"/>
  <c r="P28" i="34" s="1"/>
  <c r="O34" i="34"/>
  <c r="Q34" i="34" s="1"/>
  <c r="M36" i="34"/>
  <c r="P36" i="34" s="1"/>
  <c r="O42" i="34"/>
  <c r="M44" i="34"/>
  <c r="P44" i="34" s="1"/>
  <c r="O50" i="34"/>
  <c r="Q50" i="34" s="1"/>
  <c r="O27" i="34"/>
  <c r="M29" i="34"/>
  <c r="P29" i="34" s="1"/>
  <c r="Q29" i="34" s="1"/>
  <c r="O35" i="34"/>
  <c r="M37" i="34"/>
  <c r="P37" i="34" s="1"/>
  <c r="Q37" i="34" s="1"/>
  <c r="O43" i="34"/>
  <c r="M45" i="34"/>
  <c r="P45" i="34" s="1"/>
  <c r="Q45" i="34" s="1"/>
  <c r="O51" i="34"/>
  <c r="M52" i="34"/>
  <c r="P52" i="34" s="1"/>
  <c r="Q52" i="34" s="1"/>
  <c r="O48" i="34"/>
  <c r="Q48" i="34" s="1"/>
  <c r="O28" i="34"/>
  <c r="O36" i="34"/>
  <c r="O44" i="34"/>
  <c r="O22" i="32"/>
  <c r="M23" i="32"/>
  <c r="P23" i="32" s="1"/>
  <c r="N23" i="32"/>
  <c r="Q35" i="32"/>
  <c r="O37" i="32"/>
  <c r="Q37" i="32" s="1"/>
  <c r="M47" i="32"/>
  <c r="P47" i="32" s="1"/>
  <c r="M27" i="32"/>
  <c r="P27" i="32" s="1"/>
  <c r="Q27" i="32" s="1"/>
  <c r="O29" i="32"/>
  <c r="N34" i="32"/>
  <c r="Q34" i="32" s="1"/>
  <c r="M36" i="32"/>
  <c r="P36" i="32" s="1"/>
  <c r="N38" i="32"/>
  <c r="Q38" i="32" s="1"/>
  <c r="M43" i="32"/>
  <c r="P43" i="32" s="1"/>
  <c r="Q43" i="32" s="1"/>
  <c r="O45" i="32"/>
  <c r="N50" i="32"/>
  <c r="Q50" i="32"/>
  <c r="Q42" i="32"/>
  <c r="M31" i="32"/>
  <c r="P31" i="32" s="1"/>
  <c r="M22" i="32"/>
  <c r="P22" i="32" s="1"/>
  <c r="M26" i="32"/>
  <c r="P26" i="32" s="1"/>
  <c r="Q26" i="32" s="1"/>
  <c r="M39" i="32"/>
  <c r="P39" i="32" s="1"/>
  <c r="Q19" i="32"/>
  <c r="Q18" i="32"/>
  <c r="Q14" i="32"/>
  <c r="R14" i="32" s="1"/>
  <c r="S14" i="32" s="1"/>
  <c r="Q15" i="32"/>
  <c r="R16" i="32" s="1"/>
  <c r="S16" i="32" s="1"/>
  <c r="I15" i="33"/>
  <c r="J15" i="33" s="1"/>
  <c r="I29" i="33"/>
  <c r="J29" i="33" s="1"/>
  <c r="I53" i="33"/>
  <c r="J53" i="33" s="1"/>
  <c r="I20" i="33"/>
  <c r="J20" i="33" s="1"/>
  <c r="I24" i="33"/>
  <c r="J24" i="33" s="1"/>
  <c r="I28" i="33"/>
  <c r="J28" i="33" s="1"/>
  <c r="I32" i="33"/>
  <c r="J32" i="33" s="1"/>
  <c r="I36" i="33"/>
  <c r="J36" i="33" s="1"/>
  <c r="I52" i="33"/>
  <c r="J52" i="33" s="1"/>
  <c r="I21" i="33"/>
  <c r="J21" i="33" s="1"/>
  <c r="I33" i="33"/>
  <c r="J33" i="33" s="1"/>
  <c r="I37" i="33"/>
  <c r="J37" i="33" s="1"/>
  <c r="I41" i="33"/>
  <c r="J41" i="33" s="1"/>
  <c r="I45" i="33"/>
  <c r="J45" i="33" s="1"/>
  <c r="I49" i="33"/>
  <c r="J49" i="33" s="1"/>
  <c r="I44" i="33"/>
  <c r="J44" i="33" s="1"/>
  <c r="I54" i="33"/>
  <c r="J54" i="33" s="1"/>
  <c r="I4" i="33" s="1"/>
  <c r="I16" i="33"/>
  <c r="J16" i="33" s="1"/>
  <c r="I40" i="33"/>
  <c r="J40" i="33" s="1"/>
  <c r="I48" i="33"/>
  <c r="J48" i="33" s="1"/>
  <c r="I17" i="33"/>
  <c r="J17" i="33" s="1"/>
  <c r="I25" i="33"/>
  <c r="J25" i="33" s="1"/>
  <c r="I50" i="33"/>
  <c r="J50" i="33" s="1"/>
  <c r="I46" i="33"/>
  <c r="J46" i="33" s="1"/>
  <c r="I42" i="33"/>
  <c r="J42" i="33" s="1"/>
  <c r="I38" i="33"/>
  <c r="J38" i="33" s="1"/>
  <c r="I34" i="33"/>
  <c r="J34" i="33" s="1"/>
  <c r="I30" i="33"/>
  <c r="J30" i="33" s="1"/>
  <c r="I26" i="33"/>
  <c r="J26" i="33" s="1"/>
  <c r="I22" i="33"/>
  <c r="J22" i="33" s="1"/>
  <c r="I18" i="33"/>
  <c r="J18" i="33" s="1"/>
  <c r="I14" i="33"/>
  <c r="J14" i="33" s="1"/>
  <c r="I51" i="33"/>
  <c r="J51" i="33" s="1"/>
  <c r="I47" i="33"/>
  <c r="J47" i="33" s="1"/>
  <c r="I43" i="33"/>
  <c r="J43" i="33" s="1"/>
  <c r="I39" i="33"/>
  <c r="J39" i="33" s="1"/>
  <c r="I35" i="33"/>
  <c r="J35" i="33" s="1"/>
  <c r="I31" i="33"/>
  <c r="J31" i="33" s="1"/>
  <c r="I27" i="33"/>
  <c r="J27" i="33" s="1"/>
  <c r="I23" i="33"/>
  <c r="J23" i="33" s="1"/>
  <c r="I19" i="33"/>
  <c r="J19" i="33" s="1"/>
  <c r="Q51" i="32"/>
  <c r="Q44" i="32"/>
  <c r="Q45" i="32"/>
  <c r="O28" i="32"/>
  <c r="Q28" i="32" s="1"/>
  <c r="N29" i="32"/>
  <c r="Q29" i="32" s="1"/>
  <c r="O44" i="32"/>
  <c r="N45" i="32"/>
  <c r="M40" i="32"/>
  <c r="P40" i="32" s="1"/>
  <c r="O23" i="32"/>
  <c r="N24" i="32"/>
  <c r="M25" i="32"/>
  <c r="P25" i="32" s="1"/>
  <c r="Q25" i="32" s="1"/>
  <c r="O31" i="32"/>
  <c r="Q31" i="32" s="1"/>
  <c r="N32" i="32"/>
  <c r="M33" i="32"/>
  <c r="P33" i="32" s="1"/>
  <c r="Q33" i="32" s="1"/>
  <c r="O39" i="32"/>
  <c r="M41" i="32"/>
  <c r="P41" i="32" s="1"/>
  <c r="Q41" i="32" s="1"/>
  <c r="O47" i="32"/>
  <c r="Q47" i="32" s="1"/>
  <c r="N48" i="32"/>
  <c r="M49" i="32"/>
  <c r="P49" i="32" s="1"/>
  <c r="Q49" i="32" s="1"/>
  <c r="O36" i="32"/>
  <c r="Q36" i="32" s="1"/>
  <c r="N37" i="32"/>
  <c r="O24" i="32"/>
  <c r="O32" i="32"/>
  <c r="Q32" i="32" s="1"/>
  <c r="O40" i="32"/>
  <c r="O48" i="32"/>
  <c r="Q48" i="32" s="1"/>
  <c r="R13" i="32"/>
  <c r="S13" i="32" s="1"/>
  <c r="R17" i="32"/>
  <c r="S17" i="32" s="1"/>
  <c r="H25" i="31"/>
  <c r="H22" i="31"/>
  <c r="H20" i="31"/>
  <c r="H16" i="31"/>
  <c r="I18" i="31" s="1"/>
  <c r="J18" i="31" s="1"/>
  <c r="I15" i="31"/>
  <c r="J15" i="31" s="1"/>
  <c r="I14" i="31"/>
  <c r="J14" i="31" s="1"/>
  <c r="I13" i="31"/>
  <c r="J13" i="31" s="1"/>
  <c r="I51" i="30"/>
  <c r="J51" i="30" s="1"/>
  <c r="I47" i="30"/>
  <c r="J47" i="30" s="1"/>
  <c r="I43" i="30"/>
  <c r="J43" i="30" s="1"/>
  <c r="I39" i="30"/>
  <c r="J39" i="30" s="1"/>
  <c r="I35" i="30"/>
  <c r="J35" i="30" s="1"/>
  <c r="I31" i="30"/>
  <c r="J31" i="30" s="1"/>
  <c r="I27" i="30"/>
  <c r="J27" i="30" s="1"/>
  <c r="I23" i="30"/>
  <c r="J23" i="30" s="1"/>
  <c r="I19" i="30"/>
  <c r="J19" i="30" s="1"/>
  <c r="I15" i="30"/>
  <c r="J15" i="30" s="1"/>
  <c r="I50" i="30"/>
  <c r="J50" i="30" s="1"/>
  <c r="I16" i="30"/>
  <c r="J16" i="30" s="1"/>
  <c r="I42" i="30"/>
  <c r="J42" i="30" s="1"/>
  <c r="I34" i="30"/>
  <c r="J34" i="30" s="1"/>
  <c r="I22" i="30"/>
  <c r="J22" i="30" s="1"/>
  <c r="I14" i="30"/>
  <c r="J14" i="30" s="1"/>
  <c r="I52" i="30"/>
  <c r="J52" i="30" s="1"/>
  <c r="I48" i="30"/>
  <c r="J48" i="30" s="1"/>
  <c r="I44" i="30"/>
  <c r="J44" i="30" s="1"/>
  <c r="I40" i="30"/>
  <c r="J40" i="30" s="1"/>
  <c r="I36" i="30"/>
  <c r="J36" i="30" s="1"/>
  <c r="I32" i="30"/>
  <c r="J32" i="30" s="1"/>
  <c r="I28" i="30"/>
  <c r="J28" i="30" s="1"/>
  <c r="I24" i="30"/>
  <c r="J24" i="30" s="1"/>
  <c r="I20" i="30"/>
  <c r="J20" i="30" s="1"/>
  <c r="I46" i="30"/>
  <c r="J46" i="30" s="1"/>
  <c r="I53" i="30"/>
  <c r="J53" i="30" s="1"/>
  <c r="I49" i="30"/>
  <c r="J49" i="30" s="1"/>
  <c r="I45" i="30"/>
  <c r="J45" i="30" s="1"/>
  <c r="I41" i="30"/>
  <c r="J41" i="30" s="1"/>
  <c r="I37" i="30"/>
  <c r="J37" i="30" s="1"/>
  <c r="I33" i="30"/>
  <c r="J33" i="30" s="1"/>
  <c r="I29" i="30"/>
  <c r="J29" i="30" s="1"/>
  <c r="I25" i="30"/>
  <c r="J25" i="30" s="1"/>
  <c r="I21" i="30"/>
  <c r="J21" i="30" s="1"/>
  <c r="I17" i="30"/>
  <c r="J17" i="30" s="1"/>
  <c r="I13" i="30"/>
  <c r="J13" i="30" s="1"/>
  <c r="I54" i="30"/>
  <c r="J54" i="30" s="1"/>
  <c r="I38" i="30"/>
  <c r="J38" i="30" s="1"/>
  <c r="I26" i="30"/>
  <c r="J26" i="30" s="1"/>
  <c r="I30" i="30"/>
  <c r="J30" i="30" s="1"/>
  <c r="I18" i="30"/>
  <c r="J18" i="30" s="1"/>
  <c r="C31" i="29"/>
  <c r="C32" i="29"/>
  <c r="C29" i="29"/>
  <c r="C27" i="29"/>
  <c r="N23" i="29"/>
  <c r="P23" i="29"/>
  <c r="N24" i="29"/>
  <c r="P24" i="29"/>
  <c r="V59" i="29"/>
  <c r="V58" i="29"/>
  <c r="V56" i="29"/>
  <c r="V57" i="29" s="1"/>
  <c r="O56" i="29"/>
  <c r="L56" i="29"/>
  <c r="G56" i="29"/>
  <c r="V55" i="29"/>
  <c r="I3" i="29" s="1"/>
  <c r="N55" i="29"/>
  <c r="L55" i="29"/>
  <c r="M55" i="29" s="1"/>
  <c r="P55" i="29" s="1"/>
  <c r="G55" i="29"/>
  <c r="O54" i="29"/>
  <c r="L54" i="29"/>
  <c r="G54" i="29"/>
  <c r="L53" i="29"/>
  <c r="G53" i="29"/>
  <c r="N53" i="29" s="1"/>
  <c r="L52" i="29"/>
  <c r="G52" i="29"/>
  <c r="N52" i="29" s="1"/>
  <c r="L51" i="29"/>
  <c r="G51" i="29"/>
  <c r="O50" i="29" s="1"/>
  <c r="L50" i="29"/>
  <c r="G50" i="29"/>
  <c r="N50" i="29" s="1"/>
  <c r="O49" i="29"/>
  <c r="L49" i="29"/>
  <c r="G49" i="29"/>
  <c r="O48" i="29" s="1"/>
  <c r="L48" i="29"/>
  <c r="M48" i="29" s="1"/>
  <c r="P48" i="29" s="1"/>
  <c r="G48" i="29"/>
  <c r="N48" i="29" s="1"/>
  <c r="L47" i="29"/>
  <c r="G47" i="29"/>
  <c r="O46" i="29" s="1"/>
  <c r="L46" i="29"/>
  <c r="G46" i="29"/>
  <c r="O45" i="29" s="1"/>
  <c r="L45" i="29"/>
  <c r="G45" i="29"/>
  <c r="N45" i="29" s="1"/>
  <c r="L44" i="29"/>
  <c r="G44" i="29"/>
  <c r="N44" i="29" s="1"/>
  <c r="L43" i="29"/>
  <c r="M43" i="29" s="1"/>
  <c r="P43" i="29" s="1"/>
  <c r="G43" i="29"/>
  <c r="O42" i="29" s="1"/>
  <c r="N42" i="29"/>
  <c r="L42" i="29"/>
  <c r="G42" i="29"/>
  <c r="O41" i="29"/>
  <c r="L41" i="29"/>
  <c r="G41" i="29"/>
  <c r="L40" i="29"/>
  <c r="G40" i="29"/>
  <c r="N40" i="29" s="1"/>
  <c r="L39" i="29"/>
  <c r="G39" i="29"/>
  <c r="N39" i="29" s="1"/>
  <c r="L38" i="29"/>
  <c r="G38" i="29"/>
  <c r="O37" i="29" s="1"/>
  <c r="L37" i="29"/>
  <c r="G37" i="29"/>
  <c r="N37" i="29" s="1"/>
  <c r="L36" i="29"/>
  <c r="G36" i="29"/>
  <c r="N36" i="29" s="1"/>
  <c r="L35" i="29"/>
  <c r="G35" i="29"/>
  <c r="N35" i="29" s="1"/>
  <c r="L34" i="29"/>
  <c r="G34" i="29"/>
  <c r="L33" i="29"/>
  <c r="G33" i="29"/>
  <c r="L32" i="29"/>
  <c r="G32" i="29"/>
  <c r="L31" i="29"/>
  <c r="G31" i="29"/>
  <c r="N31" i="29" s="1"/>
  <c r="L30" i="29"/>
  <c r="G30" i="29"/>
  <c r="L29" i="29"/>
  <c r="G29" i="29"/>
  <c r="N29" i="29" s="1"/>
  <c r="L28" i="29"/>
  <c r="G28" i="29"/>
  <c r="N28" i="29" s="1"/>
  <c r="L27" i="29"/>
  <c r="G27" i="29"/>
  <c r="P22" i="29"/>
  <c r="N22" i="29"/>
  <c r="P21" i="29"/>
  <c r="O21" i="29"/>
  <c r="N21" i="29"/>
  <c r="P20" i="29"/>
  <c r="O20" i="29"/>
  <c r="N20" i="29"/>
  <c r="P19" i="29"/>
  <c r="O19" i="29"/>
  <c r="N19" i="29"/>
  <c r="P18" i="29"/>
  <c r="O18" i="29"/>
  <c r="N18" i="29"/>
  <c r="P17" i="29"/>
  <c r="O17" i="29"/>
  <c r="N17" i="29"/>
  <c r="P16" i="29"/>
  <c r="O16" i="29"/>
  <c r="N16" i="29"/>
  <c r="P15" i="29"/>
  <c r="O15" i="29"/>
  <c r="N15" i="29"/>
  <c r="P14" i="29"/>
  <c r="O14" i="29"/>
  <c r="N14" i="29"/>
  <c r="P13" i="29"/>
  <c r="O13" i="29"/>
  <c r="N13" i="29"/>
  <c r="O13" i="1" l="1"/>
  <c r="C18" i="1" s="1"/>
  <c r="C19" i="1"/>
  <c r="Q43" i="40"/>
  <c r="Q37" i="40"/>
  <c r="Q34" i="40"/>
  <c r="Q32" i="40"/>
  <c r="Q36" i="40"/>
  <c r="R13" i="40"/>
  <c r="S13" i="40" s="1"/>
  <c r="R31" i="40"/>
  <c r="S31" i="40" s="1"/>
  <c r="R46" i="40"/>
  <c r="S46" i="40" s="1"/>
  <c r="R27" i="40"/>
  <c r="S27" i="40" s="1"/>
  <c r="R25" i="40"/>
  <c r="S25" i="40" s="1"/>
  <c r="R47" i="40"/>
  <c r="S47" i="40" s="1"/>
  <c r="R44" i="40"/>
  <c r="S44" i="40" s="1"/>
  <c r="R23" i="40"/>
  <c r="S23" i="40" s="1"/>
  <c r="R43" i="40"/>
  <c r="S43" i="40" s="1"/>
  <c r="R45" i="40"/>
  <c r="S45" i="40" s="1"/>
  <c r="R49" i="40"/>
  <c r="S49" i="40" s="1"/>
  <c r="R39" i="40"/>
  <c r="S39" i="40" s="1"/>
  <c r="R29" i="40"/>
  <c r="S29" i="40" s="1"/>
  <c r="R26" i="40"/>
  <c r="S26" i="40" s="1"/>
  <c r="R34" i="40"/>
  <c r="S34" i="40" s="1"/>
  <c r="R24" i="40"/>
  <c r="S24" i="40" s="1"/>
  <c r="R41" i="40"/>
  <c r="S41" i="40" s="1"/>
  <c r="R50" i="40"/>
  <c r="S50" i="40" s="1"/>
  <c r="R40" i="40"/>
  <c r="S40" i="40" s="1"/>
  <c r="R33" i="40"/>
  <c r="S33" i="40" s="1"/>
  <c r="R32" i="40"/>
  <c r="S32" i="40" s="1"/>
  <c r="R36" i="40"/>
  <c r="S36" i="40" s="1"/>
  <c r="R30" i="40"/>
  <c r="S30" i="40" s="1"/>
  <c r="R35" i="40"/>
  <c r="S35" i="40" s="1"/>
  <c r="R37" i="40"/>
  <c r="S37" i="40" s="1"/>
  <c r="R52" i="40"/>
  <c r="S52" i="40" s="1"/>
  <c r="R48" i="40"/>
  <c r="S48" i="40" s="1"/>
  <c r="R51" i="40"/>
  <c r="S51" i="40" s="1"/>
  <c r="R42" i="40"/>
  <c r="S42" i="40" s="1"/>
  <c r="R38" i="40"/>
  <c r="S38" i="40" s="1"/>
  <c r="R28" i="40"/>
  <c r="S28" i="40" s="1"/>
  <c r="Q41" i="40"/>
  <c r="Q39" i="39"/>
  <c r="Q43" i="39"/>
  <c r="Q52" i="39"/>
  <c r="R13" i="39"/>
  <c r="S13" i="39" s="1"/>
  <c r="R17" i="39"/>
  <c r="R14" i="39"/>
  <c r="Q37" i="39"/>
  <c r="Q46" i="39"/>
  <c r="R31" i="39"/>
  <c r="S31" i="39" s="1"/>
  <c r="R51" i="39"/>
  <c r="S51" i="39" s="1"/>
  <c r="R37" i="39"/>
  <c r="S37" i="39" s="1"/>
  <c r="R53" i="39"/>
  <c r="S53" i="39" s="1"/>
  <c r="R47" i="39"/>
  <c r="S47" i="39" s="1"/>
  <c r="R45" i="39"/>
  <c r="S45" i="39" s="1"/>
  <c r="R34" i="39"/>
  <c r="S34" i="39" s="1"/>
  <c r="R40" i="39"/>
  <c r="S40" i="39" s="1"/>
  <c r="R48" i="39"/>
  <c r="S48" i="39" s="1"/>
  <c r="R30" i="39"/>
  <c r="S30" i="39" s="1"/>
  <c r="R50" i="39"/>
  <c r="S50" i="39" s="1"/>
  <c r="R56" i="39"/>
  <c r="S56" i="39" s="1"/>
  <c r="R46" i="39"/>
  <c r="S46" i="39" s="1"/>
  <c r="R33" i="39"/>
  <c r="S33" i="39" s="1"/>
  <c r="R57" i="39"/>
  <c r="S57" i="39" s="1"/>
  <c r="R41" i="39"/>
  <c r="S41" i="39" s="1"/>
  <c r="R38" i="39"/>
  <c r="S38" i="39" s="1"/>
  <c r="R32" i="39"/>
  <c r="S32" i="39" s="1"/>
  <c r="R58" i="39"/>
  <c r="S58" i="39" s="1"/>
  <c r="R54" i="39"/>
  <c r="S54" i="39" s="1"/>
  <c r="R44" i="39"/>
  <c r="S44" i="39" s="1"/>
  <c r="R49" i="39"/>
  <c r="S49" i="39" s="1"/>
  <c r="R43" i="39"/>
  <c r="S43" i="39" s="1"/>
  <c r="R35" i="39"/>
  <c r="S35" i="39" s="1"/>
  <c r="R39" i="39"/>
  <c r="S39" i="39" s="1"/>
  <c r="R59" i="39"/>
  <c r="S59" i="39" s="1"/>
  <c r="R55" i="39"/>
  <c r="S55" i="39" s="1"/>
  <c r="R36" i="39"/>
  <c r="S36" i="39" s="1"/>
  <c r="R42" i="39"/>
  <c r="S42" i="39" s="1"/>
  <c r="R52" i="39"/>
  <c r="S52" i="39" s="1"/>
  <c r="Q55" i="39"/>
  <c r="Q59" i="39"/>
  <c r="Q32" i="39"/>
  <c r="Q50" i="39"/>
  <c r="Q34" i="39"/>
  <c r="Q48" i="39"/>
  <c r="R15" i="38"/>
  <c r="S15" i="38" s="1"/>
  <c r="Q50" i="38"/>
  <c r="Q57" i="38"/>
  <c r="Q70" i="38"/>
  <c r="R13" i="38"/>
  <c r="S13" i="38" s="1"/>
  <c r="R20" i="38"/>
  <c r="S20" i="38" s="1"/>
  <c r="Q58" i="38"/>
  <c r="Q46" i="38"/>
  <c r="Q51" i="38"/>
  <c r="Q60" i="38"/>
  <c r="Q54" i="38"/>
  <c r="Q69" i="38"/>
  <c r="Q61" i="38"/>
  <c r="Q45" i="38"/>
  <c r="Q44" i="38"/>
  <c r="R73" i="38" s="1"/>
  <c r="S73" i="38" s="1"/>
  <c r="R19" i="38"/>
  <c r="S19" i="38" s="1"/>
  <c r="Q67" i="38"/>
  <c r="Q59" i="38"/>
  <c r="R22" i="38"/>
  <c r="S22" i="38" s="1"/>
  <c r="R16" i="38"/>
  <c r="S16" i="38" s="1"/>
  <c r="Q55" i="38"/>
  <c r="R21" i="38"/>
  <c r="S21" i="38" s="1"/>
  <c r="R14" i="38"/>
  <c r="S14" i="38" s="1"/>
  <c r="Q73" i="38"/>
  <c r="R18" i="38"/>
  <c r="S18" i="38" s="1"/>
  <c r="Q53" i="38"/>
  <c r="Q72" i="38"/>
  <c r="Q49" i="38"/>
  <c r="R17" i="38"/>
  <c r="S17" i="38" s="1"/>
  <c r="Q71" i="38"/>
  <c r="R23" i="38"/>
  <c r="S23" i="38" s="1"/>
  <c r="R24" i="38"/>
  <c r="S24" i="38" s="1"/>
  <c r="Q64" i="38"/>
  <c r="Q48" i="38"/>
  <c r="Q63" i="37"/>
  <c r="Q65" i="37"/>
  <c r="Q48" i="37"/>
  <c r="R17" i="37"/>
  <c r="S17" i="37" s="1"/>
  <c r="Q40" i="37"/>
  <c r="Q44" i="37"/>
  <c r="Q64" i="37"/>
  <c r="Q56" i="37"/>
  <c r="Q41" i="37"/>
  <c r="R16" i="37"/>
  <c r="S16" i="37" s="1"/>
  <c r="R37" i="37"/>
  <c r="S37" i="37" s="1"/>
  <c r="R19" i="37"/>
  <c r="S19" i="37" s="1"/>
  <c r="Q45" i="37"/>
  <c r="R14" i="37"/>
  <c r="S14" i="37" s="1"/>
  <c r="R15" i="37"/>
  <c r="S15" i="37" s="1"/>
  <c r="Q53" i="37"/>
  <c r="Q60" i="37"/>
  <c r="Q37" i="37"/>
  <c r="Q49" i="37"/>
  <c r="Q57" i="37"/>
  <c r="R18" i="37"/>
  <c r="S18" i="37" s="1"/>
  <c r="Q66" i="37"/>
  <c r="Q52" i="37"/>
  <c r="Q55" i="37"/>
  <c r="Q51" i="37"/>
  <c r="R38" i="37"/>
  <c r="S38" i="37" s="1"/>
  <c r="Q50" i="37"/>
  <c r="Q59" i="37"/>
  <c r="Q39" i="37"/>
  <c r="R52" i="37" s="1"/>
  <c r="S52" i="37" s="1"/>
  <c r="Q62" i="37"/>
  <c r="Q43" i="37"/>
  <c r="Q46" i="37"/>
  <c r="Q32" i="35"/>
  <c r="R24" i="35"/>
  <c r="S24" i="35" s="1"/>
  <c r="R23" i="35"/>
  <c r="S23" i="35" s="1"/>
  <c r="R27" i="35"/>
  <c r="S27" i="35" s="1"/>
  <c r="R22" i="35"/>
  <c r="S22" i="35" s="1"/>
  <c r="R26" i="35"/>
  <c r="S26" i="35" s="1"/>
  <c r="R25" i="35"/>
  <c r="S25" i="35" s="1"/>
  <c r="Q48" i="35"/>
  <c r="Q46" i="35"/>
  <c r="Q51" i="35"/>
  <c r="Q44" i="35"/>
  <c r="Q36" i="35"/>
  <c r="Q41" i="35"/>
  <c r="Q30" i="35"/>
  <c r="R20" i="35"/>
  <c r="S20" i="35" s="1"/>
  <c r="Q38" i="35"/>
  <c r="Q52" i="35"/>
  <c r="Q33" i="35"/>
  <c r="R13" i="35"/>
  <c r="S13" i="35" s="1"/>
  <c r="R18" i="35"/>
  <c r="S18" i="35" s="1"/>
  <c r="Q35" i="35"/>
  <c r="Q54" i="35"/>
  <c r="Q53" i="35"/>
  <c r="R16" i="35"/>
  <c r="S16" i="35" s="1"/>
  <c r="R21" i="35"/>
  <c r="S21" i="35" s="1"/>
  <c r="Q50" i="35"/>
  <c r="R17" i="35"/>
  <c r="S17" i="35" s="1"/>
  <c r="Q37" i="35"/>
  <c r="Q57" i="35"/>
  <c r="R19" i="35"/>
  <c r="S19" i="35" s="1"/>
  <c r="R15" i="35"/>
  <c r="S15" i="35" s="1"/>
  <c r="Q34" i="35"/>
  <c r="Q58" i="35"/>
  <c r="Q55" i="35"/>
  <c r="Q39" i="35"/>
  <c r="Q31" i="35"/>
  <c r="Q47" i="35"/>
  <c r="Q24" i="34"/>
  <c r="R41" i="34" s="1"/>
  <c r="S41" i="34" s="1"/>
  <c r="Q26" i="34"/>
  <c r="R15" i="34"/>
  <c r="S15" i="34" s="1"/>
  <c r="Q44" i="34"/>
  <c r="R17" i="34"/>
  <c r="S17" i="34" s="1"/>
  <c r="Q33" i="34"/>
  <c r="Q28" i="34"/>
  <c r="Q41" i="34"/>
  <c r="R23" i="34"/>
  <c r="S23" i="34" s="1"/>
  <c r="R18" i="34"/>
  <c r="S18" i="34" s="1"/>
  <c r="R45" i="34"/>
  <c r="S45" i="34" s="1"/>
  <c r="R47" i="34"/>
  <c r="S47" i="34" s="1"/>
  <c r="R25" i="34"/>
  <c r="S25" i="34" s="1"/>
  <c r="R14" i="34"/>
  <c r="S14" i="34" s="1"/>
  <c r="Q42" i="34"/>
  <c r="R49" i="34"/>
  <c r="S49" i="34" s="1"/>
  <c r="Q25" i="34"/>
  <c r="R31" i="34" s="1"/>
  <c r="S31" i="34" s="1"/>
  <c r="Q36" i="34"/>
  <c r="Q49" i="34"/>
  <c r="R24" i="34"/>
  <c r="S24" i="34" s="1"/>
  <c r="R50" i="34"/>
  <c r="S50" i="34" s="1"/>
  <c r="Q35" i="34"/>
  <c r="R39" i="34"/>
  <c r="S39" i="34" s="1"/>
  <c r="R32" i="34"/>
  <c r="S32" i="34" s="1"/>
  <c r="R29" i="34"/>
  <c r="S29" i="34" s="1"/>
  <c r="Q51" i="34"/>
  <c r="Q27" i="34"/>
  <c r="R34" i="34"/>
  <c r="S34" i="34" s="1"/>
  <c r="R30" i="34"/>
  <c r="S30" i="34" s="1"/>
  <c r="R37" i="34"/>
  <c r="S37" i="34" s="1"/>
  <c r="R20" i="34"/>
  <c r="S20" i="34" s="1"/>
  <c r="R42" i="34"/>
  <c r="S42" i="34" s="1"/>
  <c r="R26" i="34"/>
  <c r="S26" i="34" s="1"/>
  <c r="R16" i="34"/>
  <c r="S16" i="34" s="1"/>
  <c r="Q22" i="32"/>
  <c r="Q23" i="32"/>
  <c r="Q40" i="32"/>
  <c r="Q24" i="32"/>
  <c r="Q39" i="32"/>
  <c r="R15" i="32"/>
  <c r="S15" i="32" s="1"/>
  <c r="R19" i="32"/>
  <c r="S19" i="32" s="1"/>
  <c r="R18" i="32"/>
  <c r="S18" i="32" s="1"/>
  <c r="R23" i="32"/>
  <c r="S23" i="32" s="1"/>
  <c r="R37" i="32"/>
  <c r="S37" i="32" s="1"/>
  <c r="R35" i="32"/>
  <c r="S35" i="32" s="1"/>
  <c r="I17" i="31"/>
  <c r="J17" i="31" s="1"/>
  <c r="I24" i="31"/>
  <c r="J24" i="31" s="1"/>
  <c r="I16" i="31"/>
  <c r="J16" i="31" s="1"/>
  <c r="I23" i="31"/>
  <c r="J23" i="31" s="1"/>
  <c r="I20" i="31"/>
  <c r="J20" i="31" s="1"/>
  <c r="I21" i="31"/>
  <c r="J21" i="31" s="1"/>
  <c r="I19" i="31"/>
  <c r="J19" i="31" s="1"/>
  <c r="I25" i="31"/>
  <c r="J25" i="31" s="1"/>
  <c r="I4" i="31" s="1"/>
  <c r="I22" i="31"/>
  <c r="J22" i="31" s="1"/>
  <c r="M30" i="29"/>
  <c r="P30" i="29" s="1"/>
  <c r="M56" i="29"/>
  <c r="P56" i="29" s="1"/>
  <c r="M54" i="29"/>
  <c r="P54" i="29" s="1"/>
  <c r="N32" i="29"/>
  <c r="Q21" i="29"/>
  <c r="O30" i="29"/>
  <c r="M31" i="29"/>
  <c r="P31" i="29" s="1"/>
  <c r="Q24" i="29"/>
  <c r="Q23" i="29"/>
  <c r="Q16" i="29"/>
  <c r="O38" i="29"/>
  <c r="N43" i="29"/>
  <c r="N46" i="29"/>
  <c r="N49" i="29"/>
  <c r="Q19" i="29"/>
  <c r="M34" i="29"/>
  <c r="P34" i="29" s="1"/>
  <c r="Q34" i="29" s="1"/>
  <c r="M39" i="29"/>
  <c r="P39" i="29" s="1"/>
  <c r="M42" i="29"/>
  <c r="P42" i="29" s="1"/>
  <c r="Q42" i="29" s="1"/>
  <c r="Q48" i="29"/>
  <c r="Q17" i="29"/>
  <c r="N34" i="29"/>
  <c r="O34" i="29"/>
  <c r="M38" i="29"/>
  <c r="P38" i="29" s="1"/>
  <c r="Q38" i="29" s="1"/>
  <c r="Q18" i="29"/>
  <c r="M40" i="29"/>
  <c r="P40" i="29" s="1"/>
  <c r="Q13" i="29"/>
  <c r="O33" i="29"/>
  <c r="N38" i="29"/>
  <c r="M46" i="29"/>
  <c r="P46" i="29" s="1"/>
  <c r="Q46" i="29" s="1"/>
  <c r="M27" i="29"/>
  <c r="P27" i="29" s="1"/>
  <c r="N30" i="29"/>
  <c r="M47" i="29"/>
  <c r="P47" i="29" s="1"/>
  <c r="N51" i="29"/>
  <c r="M35" i="29"/>
  <c r="P35" i="29" s="1"/>
  <c r="N47" i="29"/>
  <c r="N56" i="29"/>
  <c r="M50" i="29"/>
  <c r="P50" i="29" s="1"/>
  <c r="Q50" i="29" s="1"/>
  <c r="M32" i="29"/>
  <c r="P32" i="29" s="1"/>
  <c r="Q15" i="29"/>
  <c r="M51" i="29"/>
  <c r="P51" i="29" s="1"/>
  <c r="N54" i="29"/>
  <c r="Q54" i="29" s="1"/>
  <c r="Q14" i="29"/>
  <c r="Q20" i="29"/>
  <c r="Q22" i="29"/>
  <c r="O29" i="29"/>
  <c r="M49" i="29"/>
  <c r="P49" i="29" s="1"/>
  <c r="Q49" i="29" s="1"/>
  <c r="O53" i="29"/>
  <c r="M33" i="29"/>
  <c r="P33" i="29" s="1"/>
  <c r="N33" i="29"/>
  <c r="N41" i="29"/>
  <c r="M41" i="29"/>
  <c r="P41" i="29" s="1"/>
  <c r="O40" i="29"/>
  <c r="M36" i="29"/>
  <c r="P36" i="29" s="1"/>
  <c r="M29" i="29"/>
  <c r="P29" i="29" s="1"/>
  <c r="M53" i="29"/>
  <c r="P53" i="29" s="1"/>
  <c r="M28" i="29"/>
  <c r="P28" i="29" s="1"/>
  <c r="M44" i="29"/>
  <c r="P44" i="29" s="1"/>
  <c r="M52" i="29"/>
  <c r="P52" i="29" s="1"/>
  <c r="O27" i="29"/>
  <c r="O35" i="29"/>
  <c r="M37" i="29"/>
  <c r="P37" i="29" s="1"/>
  <c r="Q37" i="29" s="1"/>
  <c r="O43" i="29"/>
  <c r="Q43" i="29" s="1"/>
  <c r="M45" i="29"/>
  <c r="P45" i="29" s="1"/>
  <c r="Q45" i="29" s="1"/>
  <c r="O51" i="29"/>
  <c r="O28" i="29"/>
  <c r="O36" i="29"/>
  <c r="O44" i="29"/>
  <c r="O52" i="29"/>
  <c r="O31" i="29"/>
  <c r="O39" i="29"/>
  <c r="O47" i="29"/>
  <c r="Q47" i="29" s="1"/>
  <c r="O55" i="29"/>
  <c r="Q55" i="29" s="1"/>
  <c r="R59" i="38" l="1"/>
  <c r="S59" i="38" s="1"/>
  <c r="R71" i="38"/>
  <c r="S71" i="38" s="1"/>
  <c r="R63" i="38"/>
  <c r="S63" i="38" s="1"/>
  <c r="R47" i="38"/>
  <c r="S47" i="38" s="1"/>
  <c r="R50" i="38"/>
  <c r="S50" i="38" s="1"/>
  <c r="R54" i="38"/>
  <c r="S54" i="38" s="1"/>
  <c r="R66" i="38"/>
  <c r="S66" i="38" s="1"/>
  <c r="R58" i="38"/>
  <c r="S58" i="38" s="1"/>
  <c r="R52" i="38"/>
  <c r="S52" i="38" s="1"/>
  <c r="R60" i="38"/>
  <c r="S60" i="38" s="1"/>
  <c r="R46" i="38"/>
  <c r="S46" i="38" s="1"/>
  <c r="R56" i="38"/>
  <c r="S56" i="38" s="1"/>
  <c r="R68" i="38"/>
  <c r="S68" i="38" s="1"/>
  <c r="R72" i="38"/>
  <c r="S72" i="38" s="1"/>
  <c r="R51" i="38"/>
  <c r="S51" i="38" s="1"/>
  <c r="R53" i="38"/>
  <c r="S53" i="38" s="1"/>
  <c r="R69" i="38"/>
  <c r="S69" i="38" s="1"/>
  <c r="R48" i="38"/>
  <c r="S48" i="38" s="1"/>
  <c r="R70" i="38"/>
  <c r="S70" i="38" s="1"/>
  <c r="R64" i="38"/>
  <c r="S64" i="38" s="1"/>
  <c r="R61" i="38"/>
  <c r="S61" i="38" s="1"/>
  <c r="R44" i="38"/>
  <c r="S44" i="38" s="1"/>
  <c r="R62" i="38"/>
  <c r="S62" i="38" s="1"/>
  <c r="R55" i="38"/>
  <c r="S55" i="38" s="1"/>
  <c r="R67" i="38"/>
  <c r="S67" i="38" s="1"/>
  <c r="R65" i="38"/>
  <c r="S65" i="38" s="1"/>
  <c r="R57" i="38"/>
  <c r="S57" i="38" s="1"/>
  <c r="R49" i="38"/>
  <c r="S49" i="38" s="1"/>
  <c r="R45" i="38"/>
  <c r="S45" i="38" s="1"/>
  <c r="R58" i="37"/>
  <c r="S58" i="37" s="1"/>
  <c r="R63" i="37"/>
  <c r="S63" i="37" s="1"/>
  <c r="R57" i="37"/>
  <c r="S57" i="37" s="1"/>
  <c r="R42" i="37"/>
  <c r="S42" i="37" s="1"/>
  <c r="R61" i="37"/>
  <c r="S61" i="37" s="1"/>
  <c r="R64" i="37"/>
  <c r="S64" i="37" s="1"/>
  <c r="R45" i="37"/>
  <c r="S45" i="37" s="1"/>
  <c r="R55" i="37"/>
  <c r="S55" i="37" s="1"/>
  <c r="R54" i="37"/>
  <c r="S54" i="37" s="1"/>
  <c r="R56" i="37"/>
  <c r="S56" i="37" s="1"/>
  <c r="R65" i="37"/>
  <c r="S65" i="37" s="1"/>
  <c r="R48" i="37"/>
  <c r="S48" i="37" s="1"/>
  <c r="R43" i="37"/>
  <c r="S43" i="37" s="1"/>
  <c r="R53" i="37"/>
  <c r="S53" i="37" s="1"/>
  <c r="R50" i="37"/>
  <c r="S50" i="37" s="1"/>
  <c r="R66" i="37"/>
  <c r="S66" i="37" s="1"/>
  <c r="R51" i="37"/>
  <c r="S51" i="37" s="1"/>
  <c r="R47" i="37"/>
  <c r="S47" i="37" s="1"/>
  <c r="R41" i="37"/>
  <c r="S41" i="37" s="1"/>
  <c r="R46" i="37"/>
  <c r="S46" i="37" s="1"/>
  <c r="R39" i="37"/>
  <c r="S39" i="37" s="1"/>
  <c r="R49" i="37"/>
  <c r="S49" i="37" s="1"/>
  <c r="R59" i="37"/>
  <c r="S59" i="37" s="1"/>
  <c r="R60" i="37"/>
  <c r="S60" i="37" s="1"/>
  <c r="R62" i="37"/>
  <c r="S62" i="37" s="1"/>
  <c r="R44" i="37"/>
  <c r="S44" i="37" s="1"/>
  <c r="R40" i="37"/>
  <c r="S40" i="37" s="1"/>
  <c r="R56" i="35"/>
  <c r="S56" i="35" s="1"/>
  <c r="R35" i="35"/>
  <c r="S35" i="35" s="1"/>
  <c r="R41" i="35"/>
  <c r="S41" i="35" s="1"/>
  <c r="R46" i="35"/>
  <c r="S46" i="35" s="1"/>
  <c r="R30" i="35"/>
  <c r="S30" i="35" s="1"/>
  <c r="R49" i="35"/>
  <c r="S49" i="35" s="1"/>
  <c r="R52" i="35"/>
  <c r="S52" i="35" s="1"/>
  <c r="R44" i="35"/>
  <c r="S44" i="35" s="1"/>
  <c r="R37" i="35"/>
  <c r="S37" i="35" s="1"/>
  <c r="R59" i="35"/>
  <c r="S59" i="35" s="1"/>
  <c r="R53" i="35"/>
  <c r="S53" i="35" s="1"/>
  <c r="R38" i="35"/>
  <c r="S38" i="35" s="1"/>
  <c r="R31" i="35"/>
  <c r="S31" i="35" s="1"/>
  <c r="R40" i="35"/>
  <c r="S40" i="35" s="1"/>
  <c r="R32" i="35"/>
  <c r="S32" i="35" s="1"/>
  <c r="R39" i="35"/>
  <c r="S39" i="35" s="1"/>
  <c r="R55" i="35"/>
  <c r="S55" i="35" s="1"/>
  <c r="R50" i="35"/>
  <c r="S50" i="35" s="1"/>
  <c r="R57" i="35"/>
  <c r="S57" i="35" s="1"/>
  <c r="R42" i="35"/>
  <c r="S42" i="35" s="1"/>
  <c r="R45" i="35"/>
  <c r="S45" i="35" s="1"/>
  <c r="R54" i="35"/>
  <c r="S54" i="35" s="1"/>
  <c r="R36" i="35"/>
  <c r="S36" i="35" s="1"/>
  <c r="R58" i="35"/>
  <c r="S58" i="35" s="1"/>
  <c r="R33" i="35"/>
  <c r="S33" i="35" s="1"/>
  <c r="R34" i="35"/>
  <c r="S34" i="35" s="1"/>
  <c r="R47" i="35"/>
  <c r="S47" i="35" s="1"/>
  <c r="R48" i="35"/>
  <c r="S48" i="35" s="1"/>
  <c r="R43" i="35"/>
  <c r="S43" i="35" s="1"/>
  <c r="R51" i="35"/>
  <c r="S51" i="35" s="1"/>
  <c r="R33" i="34"/>
  <c r="S33" i="34" s="1"/>
  <c r="R36" i="34"/>
  <c r="S36" i="34" s="1"/>
  <c r="R46" i="34"/>
  <c r="S46" i="34" s="1"/>
  <c r="R43" i="34"/>
  <c r="S43" i="34" s="1"/>
  <c r="R52" i="34"/>
  <c r="S52" i="34" s="1"/>
  <c r="R44" i="34"/>
  <c r="S44" i="34" s="1"/>
  <c r="R51" i="34"/>
  <c r="S51" i="34" s="1"/>
  <c r="R40" i="34"/>
  <c r="S40" i="34" s="1"/>
  <c r="R38" i="34"/>
  <c r="S38" i="34" s="1"/>
  <c r="R48" i="34"/>
  <c r="S48" i="34" s="1"/>
  <c r="R35" i="34"/>
  <c r="S35" i="34" s="1"/>
  <c r="R28" i="34"/>
  <c r="S28" i="34" s="1"/>
  <c r="R27" i="34"/>
  <c r="S27" i="34" s="1"/>
  <c r="R51" i="32"/>
  <c r="S51" i="32" s="1"/>
  <c r="R34" i="32"/>
  <c r="S34" i="32" s="1"/>
  <c r="R46" i="32"/>
  <c r="S46" i="32" s="1"/>
  <c r="R48" i="32"/>
  <c r="S48" i="32" s="1"/>
  <c r="R22" i="32"/>
  <c r="S22" i="32" s="1"/>
  <c r="R30" i="32"/>
  <c r="S30" i="32" s="1"/>
  <c r="R40" i="32"/>
  <c r="S40" i="32" s="1"/>
  <c r="R28" i="32"/>
  <c r="S28" i="32" s="1"/>
  <c r="R43" i="32"/>
  <c r="S43" i="32" s="1"/>
  <c r="R31" i="32"/>
  <c r="S31" i="32" s="1"/>
  <c r="R36" i="32"/>
  <c r="S36" i="32" s="1"/>
  <c r="R42" i="32"/>
  <c r="S42" i="32" s="1"/>
  <c r="R32" i="32"/>
  <c r="S32" i="32" s="1"/>
  <c r="R49" i="32"/>
  <c r="S49" i="32" s="1"/>
  <c r="R45" i="32"/>
  <c r="S45" i="32" s="1"/>
  <c r="R39" i="32"/>
  <c r="S39" i="32" s="1"/>
  <c r="R27" i="32"/>
  <c r="S27" i="32" s="1"/>
  <c r="R29" i="32"/>
  <c r="S29" i="32" s="1"/>
  <c r="R26" i="32"/>
  <c r="S26" i="32" s="1"/>
  <c r="R47" i="32"/>
  <c r="S47" i="32" s="1"/>
  <c r="R25" i="32"/>
  <c r="S25" i="32" s="1"/>
  <c r="R24" i="32"/>
  <c r="S24" i="32" s="1"/>
  <c r="R50" i="32"/>
  <c r="S50" i="32" s="1"/>
  <c r="R41" i="32"/>
  <c r="S41" i="32" s="1"/>
  <c r="R33" i="32"/>
  <c r="S33" i="32" s="1"/>
  <c r="R38" i="32"/>
  <c r="S38" i="32" s="1"/>
  <c r="R44" i="32"/>
  <c r="S44" i="32" s="1"/>
  <c r="Q31" i="29"/>
  <c r="Q56" i="29"/>
  <c r="Q30" i="29"/>
  <c r="R23" i="29"/>
  <c r="S23" i="29" s="1"/>
  <c r="R24" i="29"/>
  <c r="S24" i="29" s="1"/>
  <c r="R19" i="29"/>
  <c r="S19" i="29" s="1"/>
  <c r="Q53" i="29"/>
  <c r="Q39" i="29"/>
  <c r="Q32" i="29"/>
  <c r="R18" i="29"/>
  <c r="S18" i="29" s="1"/>
  <c r="R22" i="29"/>
  <c r="S22" i="29" s="1"/>
  <c r="R13" i="29"/>
  <c r="S13" i="29" s="1"/>
  <c r="Q33" i="29"/>
  <c r="Q35" i="29"/>
  <c r="R14" i="29"/>
  <c r="S14" i="29" s="1"/>
  <c r="R17" i="29"/>
  <c r="S17" i="29" s="1"/>
  <c r="Q27" i="29"/>
  <c r="Q40" i="29"/>
  <c r="R21" i="29"/>
  <c r="S21" i="29" s="1"/>
  <c r="R15" i="29"/>
  <c r="S15" i="29" s="1"/>
  <c r="R16" i="29"/>
  <c r="S16" i="29" s="1"/>
  <c r="R20" i="29"/>
  <c r="S20" i="29" s="1"/>
  <c r="Q51" i="29"/>
  <c r="Q28" i="29"/>
  <c r="Q52" i="29"/>
  <c r="Q44" i="29"/>
  <c r="Q41" i="29"/>
  <c r="Q36" i="29"/>
  <c r="R38" i="29" l="1"/>
  <c r="S38" i="29" s="1"/>
  <c r="R41" i="29"/>
  <c r="S41" i="29" s="1"/>
  <c r="R35" i="29"/>
  <c r="S35" i="29" s="1"/>
  <c r="R55" i="29"/>
  <c r="S55" i="29" s="1"/>
  <c r="R51" i="29"/>
  <c r="S51" i="29" s="1"/>
  <c r="R53" i="29"/>
  <c r="S53" i="29" s="1"/>
  <c r="R32" i="29"/>
  <c r="S32" i="29" s="1"/>
  <c r="R30" i="29"/>
  <c r="S30" i="29" s="1"/>
  <c r="R46" i="29"/>
  <c r="S46" i="29" s="1"/>
  <c r="R50" i="29"/>
  <c r="S50" i="29" s="1"/>
  <c r="R48" i="29"/>
  <c r="S48" i="29" s="1"/>
  <c r="R28" i="29"/>
  <c r="S28" i="29" s="1"/>
  <c r="R45" i="29"/>
  <c r="S45" i="29" s="1"/>
  <c r="R37" i="29"/>
  <c r="S37" i="29" s="1"/>
  <c r="R56" i="29"/>
  <c r="S56" i="29" s="1"/>
  <c r="R33" i="29"/>
  <c r="S33" i="29" s="1"/>
  <c r="R47" i="29"/>
  <c r="S47" i="29" s="1"/>
  <c r="R43" i="29"/>
  <c r="S43" i="29" s="1"/>
  <c r="R44" i="29"/>
  <c r="S44" i="29" s="1"/>
  <c r="R34" i="29"/>
  <c r="S34" i="29" s="1"/>
  <c r="R40" i="29"/>
  <c r="S40" i="29" s="1"/>
  <c r="R52" i="29"/>
  <c r="S52" i="29" s="1"/>
  <c r="R39" i="29"/>
  <c r="S39" i="29" s="1"/>
  <c r="R42" i="29"/>
  <c r="S42" i="29" s="1"/>
  <c r="R27" i="29"/>
  <c r="S27" i="29" s="1"/>
  <c r="R54" i="29"/>
  <c r="S54" i="29" s="1"/>
  <c r="R49" i="29"/>
  <c r="S49" i="29" s="1"/>
  <c r="R29" i="29"/>
  <c r="S29" i="29" s="1"/>
  <c r="R36" i="29"/>
  <c r="S36" i="29" s="1"/>
  <c r="R31" i="29"/>
  <c r="S31" i="29" s="1"/>
  <c r="G22" i="4" l="1"/>
  <c r="L22" i="4" s="1"/>
  <c r="R22" i="4" s="1"/>
  <c r="G15" i="3"/>
  <c r="F19" i="6"/>
  <c r="G18" i="6"/>
  <c r="F12" i="6"/>
  <c r="G11" i="6"/>
  <c r="F13" i="4"/>
  <c r="G12" i="4"/>
  <c r="F20" i="4"/>
  <c r="F19" i="4"/>
  <c r="P11" i="4"/>
  <c r="P18" i="4"/>
  <c r="S18" i="6"/>
  <c r="S11" i="6"/>
  <c r="F11" i="28"/>
  <c r="G11" i="28" s="1"/>
  <c r="S16" i="28"/>
  <c r="G16" i="28"/>
  <c r="G10" i="28"/>
  <c r="G9" i="3"/>
  <c r="G9" i="1"/>
  <c r="H15" i="2"/>
  <c r="H10" i="2"/>
  <c r="Q9" i="1" l="1"/>
  <c r="O9" i="1" s="1"/>
  <c r="R10" i="1"/>
  <c r="C21" i="1" s="1"/>
  <c r="H22" i="4"/>
  <c r="Q12" i="6"/>
  <c r="S10" i="28"/>
  <c r="Q11" i="28"/>
  <c r="Q17" i="28"/>
  <c r="Q19" i="6"/>
  <c r="S9" i="3"/>
  <c r="F10" i="3"/>
  <c r="G10" i="3" s="1"/>
  <c r="F7" i="19"/>
  <c r="F6" i="19"/>
  <c r="H6" i="19"/>
  <c r="Q10" i="3" l="1"/>
  <c r="R11" i="3"/>
  <c r="C30" i="3" s="1"/>
  <c r="O10" i="3"/>
  <c r="S12" i="4" l="1"/>
  <c r="S19" i="4"/>
  <c r="C34" i="4" s="1"/>
  <c r="Q13" i="4"/>
  <c r="O12" i="4" s="1"/>
  <c r="Q20" i="4"/>
  <c r="O19" i="4" l="1"/>
  <c r="C2" i="19" l="1"/>
  <c r="A2" i="19" l="1"/>
  <c r="A6" i="19"/>
  <c r="F5" i="19" l="1"/>
  <c r="I3" i="19" l="1"/>
  <c r="I6" i="19" l="1"/>
  <c r="G8" i="19"/>
  <c r="I8" i="19"/>
  <c r="I7" i="19"/>
  <c r="G6" i="19" l="1"/>
  <c r="I4" i="19"/>
  <c r="I5" i="19"/>
  <c r="G7" i="19"/>
  <c r="H5" i="19" l="1"/>
  <c r="C5" i="19"/>
  <c r="A5" i="19" l="1"/>
  <c r="A9" i="19"/>
  <c r="G5" i="19"/>
  <c r="C4" i="19"/>
  <c r="C3" i="19"/>
  <c r="A8" i="19" l="1"/>
  <c r="A4" i="19"/>
  <c r="A7" i="19"/>
  <c r="A3" i="19"/>
  <c r="G3" i="19"/>
  <c r="H4" i="19"/>
  <c r="H3" i="19"/>
  <c r="H2" i="19"/>
  <c r="G2" i="19" l="1"/>
  <c r="G4" i="19"/>
  <c r="F4" i="19" l="1"/>
  <c r="F2" i="19" l="1"/>
  <c r="F3" i="1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cmcneil</author>
    <author>tc={DB2ECB5E-D8DF-4C93-82D8-8536E2DD742D}</author>
  </authors>
  <commentList>
    <comment ref="A4" authorId="0" shapeId="0" xr:uid="{00000000-0006-0000-0100-000001000000}">
      <text>
        <r>
          <rPr>
            <b/>
            <sz val="9"/>
            <color indexed="81"/>
            <rFont val="Tahoma"/>
            <family val="2"/>
          </rPr>
          <t>cmcneil:</t>
        </r>
        <r>
          <rPr>
            <sz val="9"/>
            <color indexed="81"/>
            <rFont val="Tahoma"/>
            <family val="2"/>
          </rPr>
          <t xml:space="preserve">
Date of site visit</t>
        </r>
      </text>
    </comment>
    <comment ref="B4" authorId="0" shapeId="0" xr:uid="{00000000-0006-0000-0100-000002000000}">
      <text>
        <r>
          <rPr>
            <b/>
            <sz val="9"/>
            <color indexed="81"/>
            <rFont val="Tahoma"/>
            <family val="2"/>
          </rPr>
          <t>cmcneil:</t>
        </r>
        <r>
          <rPr>
            <sz val="9"/>
            <color indexed="81"/>
            <rFont val="Tahoma"/>
            <family val="2"/>
          </rPr>
          <t xml:space="preserve">
Notebook field data can be found in</t>
        </r>
      </text>
    </comment>
    <comment ref="C4" authorId="0" shapeId="0" xr:uid="{00000000-0006-0000-0100-000003000000}">
      <text>
        <r>
          <rPr>
            <b/>
            <sz val="9"/>
            <color indexed="81"/>
            <rFont val="Tahoma"/>
            <family val="2"/>
          </rPr>
          <t>cmcneil:</t>
        </r>
        <r>
          <rPr>
            <sz val="9"/>
            <color indexed="81"/>
            <rFont val="Tahoma"/>
            <family val="2"/>
          </rPr>
          <t xml:space="preserve">
Name of the stake, eg. 17AU</t>
        </r>
      </text>
    </comment>
    <comment ref="D4" authorId="0" shapeId="0" xr:uid="{00000000-0006-0000-0100-000004000000}">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00000000-0006-0000-0100-000005000000}">
      <text>
        <r>
          <rPr>
            <b/>
            <sz val="9"/>
            <color indexed="81"/>
            <rFont val="Tahoma"/>
            <family val="2"/>
          </rPr>
          <t>cmcneil:</t>
        </r>
        <r>
          <rPr>
            <sz val="9"/>
            <color indexed="81"/>
            <rFont val="Tahoma"/>
            <family val="2"/>
          </rPr>
          <t xml:space="preserve">
Total length of stake</t>
        </r>
      </text>
    </comment>
    <comment ref="F4" authorId="0" shapeId="0" xr:uid="{00000000-0006-0000-0100-000006000000}">
      <text>
        <r>
          <rPr>
            <b/>
            <sz val="9"/>
            <color indexed="81"/>
            <rFont val="Tahoma"/>
            <family val="2"/>
          </rPr>
          <t>cmcneil:</t>
        </r>
        <r>
          <rPr>
            <sz val="9"/>
            <color indexed="81"/>
            <rFont val="Tahoma"/>
            <family val="2"/>
          </rPr>
          <t xml:space="preserve">
Length of stake above the surface noted in column D</t>
        </r>
      </text>
    </comment>
    <comment ref="G4" authorId="0" shapeId="0" xr:uid="{00000000-0006-0000-0100-000007000000}">
      <text>
        <r>
          <rPr>
            <b/>
            <sz val="9"/>
            <color indexed="81"/>
            <rFont val="Tahoma"/>
            <family val="2"/>
          </rPr>
          <t>cmcneil:</t>
        </r>
        <r>
          <rPr>
            <sz val="9"/>
            <color indexed="81"/>
            <rFont val="Tahoma"/>
            <family val="2"/>
          </rPr>
          <t xml:space="preserve">
Length of stake still below the surface noted in column D</t>
        </r>
      </text>
    </comment>
    <comment ref="H4" authorId="0" shapeId="0" xr:uid="{00000000-0006-0000-0100-000008000000}">
      <text>
        <r>
          <rPr>
            <b/>
            <sz val="9"/>
            <color indexed="81"/>
            <rFont val="Tahoma"/>
            <family val="2"/>
          </rPr>
          <t>cmcneil:</t>
        </r>
        <r>
          <rPr>
            <sz val="9"/>
            <color indexed="81"/>
            <rFont val="Tahoma"/>
            <family val="2"/>
          </rPr>
          <t xml:space="preserve">
Change in stake since previous site visits</t>
        </r>
      </text>
    </comment>
    <comment ref="I4" authorId="0" shapeId="0" xr:uid="{00000000-0006-0000-0100-000009000000}">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00000000-0006-0000-0100-00000A000000}">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0000000-0006-0000-0100-00000B000000}">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00000000-0006-0000-0100-00000C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00000000-0006-0000-0100-00000D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00000000-0006-0000-0100-00000E00000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00000000-0006-0000-0100-00000F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00000000-0006-0000-0100-000010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00000000-0006-0000-0100-000011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00000000-0006-0000-0100-0000120000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00000000-0006-0000-0100-000013000000}">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00000000-0006-0000-0100-000014000000}">
      <text>
        <r>
          <rPr>
            <b/>
            <sz val="9"/>
            <color indexed="81"/>
            <rFont val="Tahoma"/>
            <family val="2"/>
          </rPr>
          <t>cmcneil:</t>
        </r>
        <r>
          <rPr>
            <sz val="9"/>
            <color indexed="81"/>
            <rFont val="Tahoma"/>
            <family val="2"/>
          </rPr>
          <t xml:space="preserve">
UTM easting of stake measured with GPS</t>
        </r>
      </text>
    </comment>
    <comment ref="U4" authorId="0" shapeId="0" xr:uid="{00000000-0006-0000-0100-000015000000}">
      <text>
        <r>
          <rPr>
            <b/>
            <sz val="9"/>
            <color indexed="81"/>
            <rFont val="Tahoma"/>
            <family val="2"/>
          </rPr>
          <t>cmcneil:</t>
        </r>
        <r>
          <rPr>
            <sz val="9"/>
            <color indexed="81"/>
            <rFont val="Tahoma"/>
            <family val="2"/>
          </rPr>
          <t xml:space="preserve">
UTM Northing of stake measured with GPS</t>
        </r>
      </text>
    </comment>
    <comment ref="V4" authorId="0" shapeId="0" xr:uid="{00000000-0006-0000-0100-000016000000}">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00000000-0006-0000-0100-000017000000}">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 ref="K8" authorId="1" shapeId="0" xr:uid="{DB2ECB5E-D8DF-4C93-82D8-8536E2DD742D}">
      <text>
        <t>[Threaded comment]
Your version of Excel allows you to read this threaded comment; however, any edits to it will get removed if the file is opened in a newer version of Excel. Learn more: https://go.microsoft.com/fwlink/?linkid=870924
Comment:
    Mean density 2020-2011
Reply:
    Change from mean 0.36 to median 0.37 based on group concensus</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00000000-0006-0000-0200-000001000000}">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00000000-0006-0000-0200-000002000000}">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00000000-0006-0000-0200-000003000000}">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00000000-0006-0000-0200-000004000000}">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00000000-0006-0000-0200-000005000000}">
      <text>
        <r>
          <rPr>
            <sz val="8"/>
            <color indexed="81"/>
            <rFont val="Tahoma"/>
            <family val="2"/>
          </rPr>
          <t xml:space="preserve">Sipre coring auger=45.6cm2 
large tube 41.05 cm2       
small tube 25.6   cm2          
Snow Metrics 1000 cm^3
</t>
        </r>
      </text>
    </comment>
    <comment ref="A10" authorId="0" shapeId="0" xr:uid="{00000000-0006-0000-0200-000006000000}">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00000000-0006-0000-0200-000007000000}">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00000000-0006-0000-0200-000008000000}">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D10" authorId="0" shapeId="0" xr:uid="{00000000-0006-0000-0200-000009000000}">
      <text>
        <r>
          <rPr>
            <b/>
            <sz val="9"/>
            <color indexed="81"/>
            <rFont val="Tahoma"/>
            <family val="2"/>
          </rPr>
          <t>cmcneil:</t>
        </r>
        <r>
          <rPr>
            <sz val="9"/>
            <color indexed="81"/>
            <rFont val="Tahoma"/>
            <family val="2"/>
          </rPr>
          <t xml:space="preserve">
Volume of sample taken</t>
        </r>
      </text>
    </comment>
    <comment ref="E10" authorId="0" shapeId="0" xr:uid="{00000000-0006-0000-0200-00000A000000}">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F10" authorId="0" shapeId="0" xr:uid="{00000000-0006-0000-0200-00000B000000}">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G10" authorId="0" shapeId="0" xr:uid="{00000000-0006-0000-0200-00000C000000}">
      <text>
        <r>
          <rPr>
            <b/>
            <sz val="9"/>
            <color indexed="81"/>
            <rFont val="Tahoma"/>
            <family val="2"/>
          </rPr>
          <t>cmcneil:</t>
        </r>
        <r>
          <rPr>
            <sz val="9"/>
            <color indexed="81"/>
            <rFont val="Tahoma"/>
            <family val="2"/>
          </rPr>
          <t xml:space="preserve">
Density of sample. Calculated from the mass/volume</t>
        </r>
      </text>
    </comment>
    <comment ref="H10" authorId="0" shapeId="0" xr:uid="{00000000-0006-0000-0200-00000D000000}">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I10" authorId="0" shapeId="0" xr:uid="{00000000-0006-0000-0200-00000E000000}">
      <text>
        <r>
          <rPr>
            <b/>
            <sz val="9"/>
            <color indexed="81"/>
            <rFont val="Tahoma"/>
            <family val="2"/>
          </rPr>
          <t>cmcneil:</t>
        </r>
        <r>
          <rPr>
            <sz val="9"/>
            <color indexed="81"/>
            <rFont val="Tahoma"/>
            <family val="2"/>
          </rPr>
          <t xml:space="preserve">
Cummulative s.w.e. of from surface to the depth of each sample</t>
        </r>
      </text>
    </comment>
    <comment ref="J10" authorId="0" shapeId="0" xr:uid="{00000000-0006-0000-0200-00000F000000}">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K10" authorId="0" shapeId="0" xr:uid="{00000000-0006-0000-0200-000010000000}">
      <text>
        <r>
          <rPr>
            <b/>
            <sz val="9"/>
            <color indexed="81"/>
            <rFont val="Tahoma"/>
            <family val="2"/>
          </rPr>
          <t>cmcneil:</t>
        </r>
        <r>
          <rPr>
            <sz val="9"/>
            <color indexed="81"/>
            <rFont val="Tahoma"/>
            <family val="2"/>
          </rPr>
          <t xml:space="preserve">
Any observation about a given sample. Cutting dog bites, dirty layers, ice lenses, etc...</t>
        </r>
      </text>
    </comment>
    <comment ref="L10" authorId="0" shapeId="0" xr:uid="{00000000-0006-0000-0200-000011000000}">
      <text>
        <r>
          <rPr>
            <b/>
            <sz val="9"/>
            <color indexed="81"/>
            <rFont val="Tahoma"/>
            <family val="2"/>
          </rPr>
          <t>cmcneil:</t>
        </r>
        <r>
          <rPr>
            <sz val="9"/>
            <color indexed="81"/>
            <rFont val="Tahoma"/>
            <family val="2"/>
          </rPr>
          <t xml:space="preserve">
What was used to measure snow depth</t>
        </r>
      </text>
    </comment>
    <comment ref="M10" authorId="0" shapeId="0" xr:uid="{00000000-0006-0000-0200-000012000000}">
      <text>
        <r>
          <rPr>
            <b/>
            <sz val="9"/>
            <color indexed="81"/>
            <rFont val="Tahoma"/>
            <family val="2"/>
          </rPr>
          <t>cmcneil:</t>
        </r>
        <r>
          <rPr>
            <sz val="9"/>
            <color indexed="81"/>
            <rFont val="Tahoma"/>
            <family val="2"/>
          </rPr>
          <t xml:space="preserve">
snow depth observed</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3515E7AD-A6AD-4E56-BE3E-BD892E3CB3DA}">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19B28A24-BD55-447B-AC3F-261C641A7967}">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A102A75D-449D-4B59-87F0-01919FBACF73}">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57E5410F-1D55-4908-A532-105516C35D23}">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F81C6639-F569-46C8-9761-173A7C4588D0}">
      <text>
        <r>
          <rPr>
            <sz val="8"/>
            <color indexed="81"/>
            <rFont val="Tahoma"/>
            <family val="2"/>
          </rPr>
          <t xml:space="preserve">Sipre coring auger=45.6cm2 
large tube 41.05 cm2       
small tube 25.6   cm2          
Snow Metrics 1000 cm^3
</t>
        </r>
      </text>
    </comment>
    <comment ref="D9" authorId="0" shapeId="0" xr:uid="{8F445350-A377-4683-9F72-77FD88BF3F0B}">
      <text>
        <r>
          <rPr>
            <b/>
            <sz val="9"/>
            <color indexed="81"/>
            <rFont val="Tahoma"/>
            <family val="2"/>
          </rPr>
          <t>cmcneil:</t>
        </r>
        <r>
          <rPr>
            <sz val="9"/>
            <color indexed="81"/>
            <rFont val="Tahoma"/>
            <family val="2"/>
          </rPr>
          <t xml:space="preserve">
Measurements of core lengths.</t>
        </r>
      </text>
    </comment>
    <comment ref="H9" authorId="0" shapeId="0" xr:uid="{A92F3FE4-6902-4FC5-9F88-BE2744BB2EBF}">
      <text>
        <r>
          <rPr>
            <b/>
            <sz val="9"/>
            <color indexed="81"/>
            <rFont val="Tahoma"/>
            <family val="2"/>
          </rPr>
          <t>cmcneil:</t>
        </r>
        <r>
          <rPr>
            <sz val="9"/>
            <color indexed="81"/>
            <rFont val="Tahoma"/>
            <family val="2"/>
          </rPr>
          <t xml:space="preserve">
Measurements of core diameter</t>
        </r>
      </text>
    </comment>
    <comment ref="A10" authorId="0" shapeId="0" xr:uid="{EF76CB3F-012D-4386-85CF-14EA65856BB1}">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F5000575-BB1E-45CC-971D-57F2F85896BE}">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FB6F31D2-4509-4540-B3C4-AAEC399E8EE7}">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G10" authorId="0" shapeId="0" xr:uid="{530FA906-4925-4D7A-BD40-A7A3921528F0}">
      <text>
        <r>
          <rPr>
            <b/>
            <sz val="9"/>
            <color indexed="81"/>
            <rFont val="Tahoma"/>
            <family val="2"/>
          </rPr>
          <t>cmcneil:</t>
        </r>
        <r>
          <rPr>
            <sz val="9"/>
            <color indexed="81"/>
            <rFont val="Tahoma"/>
            <family val="2"/>
          </rPr>
          <t xml:space="preserve">
Average of all measured lengths of core section</t>
        </r>
      </text>
    </comment>
    <comment ref="L10" authorId="0" shapeId="0" xr:uid="{A5FD958D-CE67-47DE-A900-2DECF10D6F22}">
      <text>
        <r>
          <rPr>
            <b/>
            <sz val="9"/>
            <color indexed="81"/>
            <rFont val="Tahoma"/>
            <family val="2"/>
          </rPr>
          <t>cmcneil:</t>
        </r>
        <r>
          <rPr>
            <sz val="9"/>
            <color indexed="81"/>
            <rFont val="Tahoma"/>
            <family val="2"/>
          </rPr>
          <t xml:space="preserve">
Average of all diameters measured for each core section</t>
        </r>
      </text>
    </comment>
    <comment ref="M10" authorId="0" shapeId="0" xr:uid="{7FB55C6F-4BA4-4A85-BB4B-A77C9B0B5AB0}">
      <text>
        <r>
          <rPr>
            <b/>
            <sz val="9"/>
            <color indexed="81"/>
            <rFont val="Tahoma"/>
            <family val="2"/>
          </rPr>
          <t>cmcneil:</t>
        </r>
        <r>
          <rPr>
            <sz val="9"/>
            <color indexed="81"/>
            <rFont val="Tahoma"/>
            <family val="2"/>
          </rPr>
          <t xml:space="preserve">
Volume of sample taken</t>
        </r>
      </text>
    </comment>
    <comment ref="N10" authorId="0" shapeId="0" xr:uid="{DBA95889-8CDC-4D92-83E6-9FE14F512EC0}">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O10" authorId="0" shapeId="0" xr:uid="{37650FFE-302E-4B57-9316-A8B270CBC187}">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P10" authorId="0" shapeId="0" xr:uid="{81A922BF-715D-4EDD-B089-95E4776FDA6D}">
      <text>
        <r>
          <rPr>
            <b/>
            <sz val="9"/>
            <color indexed="81"/>
            <rFont val="Tahoma"/>
            <family val="2"/>
          </rPr>
          <t>cmcneil:</t>
        </r>
        <r>
          <rPr>
            <sz val="9"/>
            <color indexed="81"/>
            <rFont val="Tahoma"/>
            <family val="2"/>
          </rPr>
          <t xml:space="preserve">
Density of sample. Calculated from the mass/volume</t>
        </r>
      </text>
    </comment>
    <comment ref="Q10" authorId="0" shapeId="0" xr:uid="{C0398E89-73CC-49A9-9362-3B997DF3A332}">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R10" authorId="0" shapeId="0" xr:uid="{D17D4D77-F113-48E0-80CD-337DCA549B89}">
      <text>
        <r>
          <rPr>
            <b/>
            <sz val="9"/>
            <color indexed="81"/>
            <rFont val="Tahoma"/>
            <family val="2"/>
          </rPr>
          <t>cmcneil:</t>
        </r>
        <r>
          <rPr>
            <sz val="9"/>
            <color indexed="81"/>
            <rFont val="Tahoma"/>
            <family val="2"/>
          </rPr>
          <t xml:space="preserve">
Cummulative s.w.e. of from surface to the depth of each sample</t>
        </r>
      </text>
    </comment>
    <comment ref="S10" authorId="0" shapeId="0" xr:uid="{94163DEC-8B1C-44DB-9313-F62D202BBD38}">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T10" authorId="0" shapeId="0" xr:uid="{9BE9E65A-C5A3-4401-B443-A70006E6FAEF}">
      <text>
        <r>
          <rPr>
            <b/>
            <sz val="9"/>
            <color indexed="81"/>
            <rFont val="Tahoma"/>
            <family val="2"/>
          </rPr>
          <t>cmcneil:</t>
        </r>
        <r>
          <rPr>
            <sz val="9"/>
            <color indexed="81"/>
            <rFont val="Tahoma"/>
            <family val="2"/>
          </rPr>
          <t xml:space="preserve">
Any observation about a given sample. Cutting dog bites, dirty layers, ice lenses, etc...</t>
        </r>
      </text>
    </comment>
    <comment ref="U10" authorId="0" shapeId="0" xr:uid="{7ADA0E6B-43E4-4E06-801A-2C703CAAAE1F}">
      <text>
        <r>
          <rPr>
            <b/>
            <sz val="9"/>
            <color indexed="81"/>
            <rFont val="Tahoma"/>
            <family val="2"/>
          </rPr>
          <t>cmcneil:</t>
        </r>
        <r>
          <rPr>
            <sz val="9"/>
            <color indexed="81"/>
            <rFont val="Tahoma"/>
            <family val="2"/>
          </rPr>
          <t xml:space="preserve">
What was used to measure snow depth</t>
        </r>
      </text>
    </comment>
    <comment ref="V10" authorId="0" shapeId="0" xr:uid="{526D713A-881D-416D-A174-66757762EC08}">
      <text>
        <r>
          <rPr>
            <b/>
            <sz val="9"/>
            <color indexed="81"/>
            <rFont val="Tahoma"/>
            <family val="2"/>
          </rPr>
          <t>cmcneil:</t>
        </r>
        <r>
          <rPr>
            <sz val="9"/>
            <color indexed="81"/>
            <rFont val="Tahoma"/>
            <family val="2"/>
          </rPr>
          <t xml:space="preserve">
snow depth observed</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DAF122A6-A67B-4E01-9391-3AC06666542B}">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43E3251A-76C6-4B15-AE5A-A782631968D4}">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87A43E7F-8783-4C70-B0F4-8A92EC55919D}">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9C3C108B-4CC9-427C-BA09-1339AF34A84E}">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725E5D7A-02FB-450F-B2C1-5F8653E3D6CA}">
      <text>
        <r>
          <rPr>
            <sz val="8"/>
            <color indexed="81"/>
            <rFont val="Tahoma"/>
            <family val="2"/>
          </rPr>
          <t xml:space="preserve">Sipre coring auger=45.6cm2 
large tube 41.05 cm2       
small tube 25.6   cm2          
Snow Metrics 1000 cm^3
</t>
        </r>
      </text>
    </comment>
    <comment ref="D9" authorId="0" shapeId="0" xr:uid="{C8A9830F-4D5E-4199-92BD-798F4B92C4E3}">
      <text>
        <r>
          <rPr>
            <b/>
            <sz val="9"/>
            <color indexed="81"/>
            <rFont val="Tahoma"/>
            <family val="2"/>
          </rPr>
          <t>cmcneil:</t>
        </r>
        <r>
          <rPr>
            <sz val="9"/>
            <color indexed="81"/>
            <rFont val="Tahoma"/>
            <family val="2"/>
          </rPr>
          <t xml:space="preserve">
Measurements of core lengths.</t>
        </r>
      </text>
    </comment>
    <comment ref="H9" authorId="0" shapeId="0" xr:uid="{5C709C5A-DD01-461B-AF81-45979309AA1E}">
      <text>
        <r>
          <rPr>
            <b/>
            <sz val="9"/>
            <color indexed="81"/>
            <rFont val="Tahoma"/>
            <family val="2"/>
          </rPr>
          <t>cmcneil:</t>
        </r>
        <r>
          <rPr>
            <sz val="9"/>
            <color indexed="81"/>
            <rFont val="Tahoma"/>
            <family val="2"/>
          </rPr>
          <t xml:space="preserve">
Measurements of core diameter</t>
        </r>
      </text>
    </comment>
    <comment ref="A10" authorId="0" shapeId="0" xr:uid="{74808D2B-A46B-404E-A13C-0778E08C9603}">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1775261B-0EC8-4DAB-BB40-768C9B65D3BB}">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6BEF8740-C678-4F7D-96CA-E3D857916310}">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G10" authorId="0" shapeId="0" xr:uid="{8F0743E0-FB3B-4FE4-B2EC-AB65430B2D4E}">
      <text>
        <r>
          <rPr>
            <b/>
            <sz val="9"/>
            <color indexed="81"/>
            <rFont val="Tahoma"/>
            <family val="2"/>
          </rPr>
          <t>cmcneil:</t>
        </r>
        <r>
          <rPr>
            <sz val="9"/>
            <color indexed="81"/>
            <rFont val="Tahoma"/>
            <family val="2"/>
          </rPr>
          <t xml:space="preserve">
Average of all measured lengths of core section</t>
        </r>
      </text>
    </comment>
    <comment ref="L10" authorId="0" shapeId="0" xr:uid="{4F60B87B-E3B7-4915-BE98-BB49E217637C}">
      <text>
        <r>
          <rPr>
            <b/>
            <sz val="9"/>
            <color indexed="81"/>
            <rFont val="Tahoma"/>
            <family val="2"/>
          </rPr>
          <t>cmcneil:</t>
        </r>
        <r>
          <rPr>
            <sz val="9"/>
            <color indexed="81"/>
            <rFont val="Tahoma"/>
            <family val="2"/>
          </rPr>
          <t xml:space="preserve">
Average of all diameters measured for each core section</t>
        </r>
      </text>
    </comment>
    <comment ref="M10" authorId="0" shapeId="0" xr:uid="{C45CDBD3-50F9-4EA0-B978-D6B2693D3511}">
      <text>
        <r>
          <rPr>
            <b/>
            <sz val="9"/>
            <color indexed="81"/>
            <rFont val="Tahoma"/>
            <family val="2"/>
          </rPr>
          <t>cmcneil:</t>
        </r>
        <r>
          <rPr>
            <sz val="9"/>
            <color indexed="81"/>
            <rFont val="Tahoma"/>
            <family val="2"/>
          </rPr>
          <t xml:space="preserve">
Volume of sample taken</t>
        </r>
      </text>
    </comment>
    <comment ref="N10" authorId="0" shapeId="0" xr:uid="{33957DE1-E751-43CB-AD58-EC41214E272B}">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O10" authorId="0" shapeId="0" xr:uid="{59B9EBA1-386A-452B-B541-147196AD7F08}">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P10" authorId="0" shapeId="0" xr:uid="{478C1845-AAA2-45CC-8BBB-7195B6736224}">
      <text>
        <r>
          <rPr>
            <b/>
            <sz val="9"/>
            <color indexed="81"/>
            <rFont val="Tahoma"/>
            <family val="2"/>
          </rPr>
          <t>cmcneil:</t>
        </r>
        <r>
          <rPr>
            <sz val="9"/>
            <color indexed="81"/>
            <rFont val="Tahoma"/>
            <family val="2"/>
          </rPr>
          <t xml:space="preserve">
Density of sample. Calculated from the mass/volume</t>
        </r>
      </text>
    </comment>
    <comment ref="Q10" authorId="0" shapeId="0" xr:uid="{2DE50DAA-1D6F-4270-8FAE-CACBD30B5431}">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R10" authorId="0" shapeId="0" xr:uid="{9E817534-78D6-4AD8-B44B-BF52C942CCA2}">
      <text>
        <r>
          <rPr>
            <b/>
            <sz val="9"/>
            <color indexed="81"/>
            <rFont val="Tahoma"/>
            <family val="2"/>
          </rPr>
          <t>cmcneil:</t>
        </r>
        <r>
          <rPr>
            <sz val="9"/>
            <color indexed="81"/>
            <rFont val="Tahoma"/>
            <family val="2"/>
          </rPr>
          <t xml:space="preserve">
Cummulative s.w.e. of from surface to the depth of each sample</t>
        </r>
      </text>
    </comment>
    <comment ref="S10" authorId="0" shapeId="0" xr:uid="{8CD7BEA3-EC9D-4BCC-B4F1-DFE9550D01E9}">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T10" authorId="0" shapeId="0" xr:uid="{3972725A-5253-46C1-BF92-A8D10A660AE8}">
      <text>
        <r>
          <rPr>
            <b/>
            <sz val="9"/>
            <color indexed="81"/>
            <rFont val="Tahoma"/>
            <family val="2"/>
          </rPr>
          <t>cmcneil:</t>
        </r>
        <r>
          <rPr>
            <sz val="9"/>
            <color indexed="81"/>
            <rFont val="Tahoma"/>
            <family val="2"/>
          </rPr>
          <t xml:space="preserve">
Any observation about a given sample. Cutting dog bites, dirty layers, ice lenses, etc...</t>
        </r>
      </text>
    </comment>
    <comment ref="U10" authorId="0" shapeId="0" xr:uid="{E649C5C1-9BFF-4101-9B20-DBE7A4551808}">
      <text>
        <r>
          <rPr>
            <b/>
            <sz val="9"/>
            <color indexed="81"/>
            <rFont val="Tahoma"/>
            <family val="2"/>
          </rPr>
          <t>cmcneil:</t>
        </r>
        <r>
          <rPr>
            <sz val="9"/>
            <color indexed="81"/>
            <rFont val="Tahoma"/>
            <family val="2"/>
          </rPr>
          <t xml:space="preserve">
What was used to measure snow depth</t>
        </r>
      </text>
    </comment>
    <comment ref="V10" authorId="0" shapeId="0" xr:uid="{30E6C363-7061-4D58-AE0D-8B76B00A74D1}">
      <text>
        <r>
          <rPr>
            <b/>
            <sz val="9"/>
            <color indexed="81"/>
            <rFont val="Tahoma"/>
            <family val="2"/>
          </rPr>
          <t>cmcneil:</t>
        </r>
        <r>
          <rPr>
            <sz val="9"/>
            <color indexed="81"/>
            <rFont val="Tahoma"/>
            <family val="2"/>
          </rPr>
          <t xml:space="preserve">
snow depth observed</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2091B941-81B6-4D47-B482-5B69A7694EFE}">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827D6C60-883F-409E-BE94-F6DF964583E2}">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8DBA4AF2-E0B2-48CB-81C6-7D4C41ABE08B}">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0E1ABE70-CC31-4E67-8C62-7A74B1736816}">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FD81EBCE-8C2A-4A27-A679-A8438D877E69}">
      <text>
        <r>
          <rPr>
            <sz val="8"/>
            <color indexed="81"/>
            <rFont val="Tahoma"/>
            <family val="2"/>
          </rPr>
          <t xml:space="preserve">Sipre coring auger=45.6cm2 
large tube 41.05 cm2       
small tube 25.6   cm2          
Snow Metrics 1000 cm^3
</t>
        </r>
      </text>
    </comment>
    <comment ref="A10" authorId="0" shapeId="0" xr:uid="{E4CA2B63-5AC8-4A94-9C24-85E3CD0CD133}">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F84DE6A7-8037-443E-8DE9-82A8824946D9}">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9D1682EB-11CD-4E27-AD76-86DC04979260}">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D10" authorId="0" shapeId="0" xr:uid="{8FA64932-91B3-47A5-B420-A22DF6F7286E}">
      <text>
        <r>
          <rPr>
            <b/>
            <sz val="9"/>
            <color indexed="81"/>
            <rFont val="Tahoma"/>
            <family val="2"/>
          </rPr>
          <t>cmcneil:</t>
        </r>
        <r>
          <rPr>
            <sz val="9"/>
            <color indexed="81"/>
            <rFont val="Tahoma"/>
            <family val="2"/>
          </rPr>
          <t xml:space="preserve">
Volume of sample taken</t>
        </r>
      </text>
    </comment>
    <comment ref="E10" authorId="0" shapeId="0" xr:uid="{24611A9D-2EFC-48B2-BB6E-BF4D84A9E5B8}">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F10" authorId="0" shapeId="0" xr:uid="{ABEAF1B6-5F46-4A9A-A3E2-125F8E3558A7}">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G10" authorId="0" shapeId="0" xr:uid="{42FFE19F-CE59-426A-96C9-39B368F467D2}">
      <text>
        <r>
          <rPr>
            <b/>
            <sz val="9"/>
            <color indexed="81"/>
            <rFont val="Tahoma"/>
            <family val="2"/>
          </rPr>
          <t>cmcneil:</t>
        </r>
        <r>
          <rPr>
            <sz val="9"/>
            <color indexed="81"/>
            <rFont val="Tahoma"/>
            <family val="2"/>
          </rPr>
          <t xml:space="preserve">
Density of sample. Calculated from the mass/volume</t>
        </r>
      </text>
    </comment>
    <comment ref="H10" authorId="0" shapeId="0" xr:uid="{0BD5522D-2FB9-42C8-9481-9B38978EA18E}">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I10" authorId="0" shapeId="0" xr:uid="{3748DF48-E378-4B28-B9B2-3C6E505C71C6}">
      <text>
        <r>
          <rPr>
            <b/>
            <sz val="9"/>
            <color indexed="81"/>
            <rFont val="Tahoma"/>
            <family val="2"/>
          </rPr>
          <t>cmcneil:</t>
        </r>
        <r>
          <rPr>
            <sz val="9"/>
            <color indexed="81"/>
            <rFont val="Tahoma"/>
            <family val="2"/>
          </rPr>
          <t xml:space="preserve">
Cummulative s.w.e. of from surface to the depth of each sample</t>
        </r>
      </text>
    </comment>
    <comment ref="J10" authorId="0" shapeId="0" xr:uid="{79CB8611-187C-426E-8010-4DA2D280EDF7}">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K10" authorId="0" shapeId="0" xr:uid="{A9D1374F-8901-4E1F-A957-A75405102D5C}">
      <text>
        <r>
          <rPr>
            <b/>
            <sz val="9"/>
            <color indexed="81"/>
            <rFont val="Tahoma"/>
            <family val="2"/>
          </rPr>
          <t>cmcneil:</t>
        </r>
        <r>
          <rPr>
            <sz val="9"/>
            <color indexed="81"/>
            <rFont val="Tahoma"/>
            <family val="2"/>
          </rPr>
          <t xml:space="preserve">
Any observation about a given sample. Cutting dog bites, dirty layers, ice lenses, etc...</t>
        </r>
      </text>
    </comment>
    <comment ref="L10" authorId="0" shapeId="0" xr:uid="{F2D001FE-972C-4B3C-B7A1-85A46C8404BF}">
      <text>
        <r>
          <rPr>
            <b/>
            <sz val="9"/>
            <color indexed="81"/>
            <rFont val="Tahoma"/>
            <family val="2"/>
          </rPr>
          <t>cmcneil:</t>
        </r>
        <r>
          <rPr>
            <sz val="9"/>
            <color indexed="81"/>
            <rFont val="Tahoma"/>
            <family val="2"/>
          </rPr>
          <t xml:space="preserve">
What was used to measure snow depth</t>
        </r>
      </text>
    </comment>
    <comment ref="M10" authorId="0" shapeId="0" xr:uid="{7F486006-6C44-451D-8609-8D5DAF23822C}">
      <text>
        <r>
          <rPr>
            <b/>
            <sz val="9"/>
            <color indexed="81"/>
            <rFont val="Tahoma"/>
            <family val="2"/>
          </rPr>
          <t>cmcneil:</t>
        </r>
        <r>
          <rPr>
            <sz val="9"/>
            <color indexed="81"/>
            <rFont val="Tahoma"/>
            <family val="2"/>
          </rPr>
          <t xml:space="preserve">
snow depth observed</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98E80D46-5C14-4E6A-BC80-AF422A8154F3}">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655222FD-B4BA-4D44-A124-4C7DAA922743}">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6ED42B36-D45C-4264-873D-8CE74F7FDF28}">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EBF4C61D-7074-4806-8F4A-2D3A268FFE5F}">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D6E8E488-B5F2-491B-8FDD-D8948C8ED986}">
      <text>
        <r>
          <rPr>
            <sz val="8"/>
            <color indexed="81"/>
            <rFont val="Tahoma"/>
            <family val="2"/>
          </rPr>
          <t xml:space="preserve">Sipre coring auger=45.6cm2 
large tube 41.05 cm2       
small tube 25.6   cm2          
Snow Metrics 1000 cm^3
</t>
        </r>
      </text>
    </comment>
    <comment ref="D9" authorId="0" shapeId="0" xr:uid="{608123AF-E790-4F74-B58F-D3482B9F4DC5}">
      <text>
        <r>
          <rPr>
            <b/>
            <sz val="9"/>
            <color indexed="81"/>
            <rFont val="Tahoma"/>
            <family val="2"/>
          </rPr>
          <t>cmcneil:</t>
        </r>
        <r>
          <rPr>
            <sz val="9"/>
            <color indexed="81"/>
            <rFont val="Tahoma"/>
            <family val="2"/>
          </rPr>
          <t xml:space="preserve">
Measurements of core lengths.</t>
        </r>
      </text>
    </comment>
    <comment ref="H9" authorId="0" shapeId="0" xr:uid="{2018A4A0-D233-4D4F-8E41-92FCF52A5555}">
      <text>
        <r>
          <rPr>
            <b/>
            <sz val="9"/>
            <color indexed="81"/>
            <rFont val="Tahoma"/>
            <family val="2"/>
          </rPr>
          <t>cmcneil:</t>
        </r>
        <r>
          <rPr>
            <sz val="9"/>
            <color indexed="81"/>
            <rFont val="Tahoma"/>
            <family val="2"/>
          </rPr>
          <t xml:space="preserve">
Measurements of core diameter</t>
        </r>
      </text>
    </comment>
    <comment ref="A10" authorId="0" shapeId="0" xr:uid="{BACF772F-7C61-4323-A0AD-BF740DF30961}">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A1C3A5B0-EA69-4D54-8A21-FFB3A2547A0B}">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F151921B-1DBA-42A6-AF2C-18B754D228AE}">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G10" authorId="0" shapeId="0" xr:uid="{EDD16EE2-7421-4717-9BC3-AC08F905A9C3}">
      <text>
        <r>
          <rPr>
            <b/>
            <sz val="9"/>
            <color indexed="81"/>
            <rFont val="Tahoma"/>
            <family val="2"/>
          </rPr>
          <t>cmcneil:</t>
        </r>
        <r>
          <rPr>
            <sz val="9"/>
            <color indexed="81"/>
            <rFont val="Tahoma"/>
            <family val="2"/>
          </rPr>
          <t xml:space="preserve">
Average of all measured lengths of core section</t>
        </r>
      </text>
    </comment>
    <comment ref="L10" authorId="0" shapeId="0" xr:uid="{5565A968-FEFC-4847-840C-A5ECE8FF1B06}">
      <text>
        <r>
          <rPr>
            <b/>
            <sz val="9"/>
            <color indexed="81"/>
            <rFont val="Tahoma"/>
            <family val="2"/>
          </rPr>
          <t>cmcneil:</t>
        </r>
        <r>
          <rPr>
            <sz val="9"/>
            <color indexed="81"/>
            <rFont val="Tahoma"/>
            <family val="2"/>
          </rPr>
          <t xml:space="preserve">
Average of all diameters measured for each core section</t>
        </r>
      </text>
    </comment>
    <comment ref="M10" authorId="0" shapeId="0" xr:uid="{E5A0557B-FA7E-4D00-B418-29761AB7E59F}">
      <text>
        <r>
          <rPr>
            <b/>
            <sz val="9"/>
            <color indexed="81"/>
            <rFont val="Tahoma"/>
            <family val="2"/>
          </rPr>
          <t>cmcneil:</t>
        </r>
        <r>
          <rPr>
            <sz val="9"/>
            <color indexed="81"/>
            <rFont val="Tahoma"/>
            <family val="2"/>
          </rPr>
          <t xml:space="preserve">
Volume of sample taken</t>
        </r>
      </text>
    </comment>
    <comment ref="N10" authorId="0" shapeId="0" xr:uid="{426F638F-8750-42AF-9668-016A7BA023EB}">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O10" authorId="0" shapeId="0" xr:uid="{6CAC24A1-851B-4D53-B32C-29294BD8409E}">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P10" authorId="0" shapeId="0" xr:uid="{BF1F1109-404A-479D-8AE3-5EFA9AE6DA52}">
      <text>
        <r>
          <rPr>
            <b/>
            <sz val="9"/>
            <color indexed="81"/>
            <rFont val="Tahoma"/>
            <family val="2"/>
          </rPr>
          <t>cmcneil:</t>
        </r>
        <r>
          <rPr>
            <sz val="9"/>
            <color indexed="81"/>
            <rFont val="Tahoma"/>
            <family val="2"/>
          </rPr>
          <t xml:space="preserve">
Density of sample. Calculated from the mass/volume</t>
        </r>
      </text>
    </comment>
    <comment ref="Q10" authorId="0" shapeId="0" xr:uid="{FCD04F08-7489-4DBA-BB61-EC4DE0A2AA47}">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R10" authorId="0" shapeId="0" xr:uid="{F96397C9-0B8B-4187-BDD6-57D93B6DC8A9}">
      <text>
        <r>
          <rPr>
            <b/>
            <sz val="9"/>
            <color indexed="81"/>
            <rFont val="Tahoma"/>
            <family val="2"/>
          </rPr>
          <t>cmcneil:</t>
        </r>
        <r>
          <rPr>
            <sz val="9"/>
            <color indexed="81"/>
            <rFont val="Tahoma"/>
            <family val="2"/>
          </rPr>
          <t xml:space="preserve">
Cummulative s.w.e. of from surface to the depth of each sample</t>
        </r>
      </text>
    </comment>
    <comment ref="S10" authorId="0" shapeId="0" xr:uid="{D9F4B5BC-ACCE-4848-ABBD-35C174A46F83}">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T10" authorId="0" shapeId="0" xr:uid="{880CFB41-5F03-4137-A490-DA432DD9A167}">
      <text>
        <r>
          <rPr>
            <b/>
            <sz val="9"/>
            <color indexed="81"/>
            <rFont val="Tahoma"/>
            <family val="2"/>
          </rPr>
          <t>cmcneil:</t>
        </r>
        <r>
          <rPr>
            <sz val="9"/>
            <color indexed="81"/>
            <rFont val="Tahoma"/>
            <family val="2"/>
          </rPr>
          <t xml:space="preserve">
Any observation about a given sample. Cutting dog bites, dirty layers, ice lenses, etc...</t>
        </r>
      </text>
    </comment>
    <comment ref="U10" authorId="0" shapeId="0" xr:uid="{B986FF5C-1064-4EB8-A611-CAC758CCBFBE}">
      <text>
        <r>
          <rPr>
            <b/>
            <sz val="9"/>
            <color indexed="81"/>
            <rFont val="Tahoma"/>
            <family val="2"/>
          </rPr>
          <t>cmcneil:</t>
        </r>
        <r>
          <rPr>
            <sz val="9"/>
            <color indexed="81"/>
            <rFont val="Tahoma"/>
            <family val="2"/>
          </rPr>
          <t xml:space="preserve">
What was used to measure snow depth</t>
        </r>
      </text>
    </comment>
    <comment ref="V10" authorId="0" shapeId="0" xr:uid="{BCAAEB57-5A9F-475B-90A8-00E158A99681}">
      <text>
        <r>
          <rPr>
            <b/>
            <sz val="9"/>
            <color indexed="81"/>
            <rFont val="Tahoma"/>
            <family val="2"/>
          </rPr>
          <t>cmcneil:</t>
        </r>
        <r>
          <rPr>
            <sz val="9"/>
            <color indexed="81"/>
            <rFont val="Tahoma"/>
            <family val="2"/>
          </rPr>
          <t xml:space="preserve">
snow depth observed</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525EEAF8-9A8F-4ED5-A437-518B10616E9F}">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CBBE18F7-CF7D-4903-A097-DFA6333C66D4}">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26B6DB21-9ABD-411E-9A2A-4F0A5411CFA3}">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17DC255A-00ED-4BF5-8F2A-25CEB6FD02EA}">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A1BCAE5B-AC40-40C5-8831-6DF62CA8EAB3}">
      <text>
        <r>
          <rPr>
            <sz val="8"/>
            <color indexed="81"/>
            <rFont val="Tahoma"/>
            <family val="2"/>
          </rPr>
          <t xml:space="preserve">Sipre coring auger=45.6cm2 
large tube 41.05 cm2       
small tube 25.6   cm2          
Snow Metrics 1000 cm^3
</t>
        </r>
      </text>
    </comment>
    <comment ref="D9" authorId="0" shapeId="0" xr:uid="{3CB97ADD-4A40-4118-AB06-56930B3D0D31}">
      <text>
        <r>
          <rPr>
            <b/>
            <sz val="9"/>
            <color indexed="81"/>
            <rFont val="Tahoma"/>
            <family val="2"/>
          </rPr>
          <t>cmcneil:</t>
        </r>
        <r>
          <rPr>
            <sz val="9"/>
            <color indexed="81"/>
            <rFont val="Tahoma"/>
            <family val="2"/>
          </rPr>
          <t xml:space="preserve">
Measurements of core lengths.</t>
        </r>
      </text>
    </comment>
    <comment ref="H9" authorId="0" shapeId="0" xr:uid="{7B2AA85E-6FB9-4467-A677-5DF2BE322284}">
      <text>
        <r>
          <rPr>
            <b/>
            <sz val="9"/>
            <color indexed="81"/>
            <rFont val="Tahoma"/>
            <family val="2"/>
          </rPr>
          <t>cmcneil:</t>
        </r>
        <r>
          <rPr>
            <sz val="9"/>
            <color indexed="81"/>
            <rFont val="Tahoma"/>
            <family val="2"/>
          </rPr>
          <t xml:space="preserve">
Measurements of core diameter</t>
        </r>
      </text>
    </comment>
    <comment ref="A10" authorId="0" shapeId="0" xr:uid="{024450EE-DD7A-4511-8AA4-0066FE0E307F}">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2BD82BB0-6E25-4E0D-9DF7-B06CDA6CED50}">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D623C344-86E0-4502-AC0D-E73B419EE234}">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G10" authorId="0" shapeId="0" xr:uid="{BF0CCBF8-C466-4F13-A36D-B78ADADA0A75}">
      <text>
        <r>
          <rPr>
            <b/>
            <sz val="9"/>
            <color indexed="81"/>
            <rFont val="Tahoma"/>
            <family val="2"/>
          </rPr>
          <t>cmcneil:</t>
        </r>
        <r>
          <rPr>
            <sz val="9"/>
            <color indexed="81"/>
            <rFont val="Tahoma"/>
            <family val="2"/>
          </rPr>
          <t xml:space="preserve">
Average of all measured lengths of core section</t>
        </r>
      </text>
    </comment>
    <comment ref="L10" authorId="0" shapeId="0" xr:uid="{CB6200C6-4350-4CDE-AFB1-4F9CAD04BBE4}">
      <text>
        <r>
          <rPr>
            <b/>
            <sz val="9"/>
            <color indexed="81"/>
            <rFont val="Tahoma"/>
            <family val="2"/>
          </rPr>
          <t>cmcneil:</t>
        </r>
        <r>
          <rPr>
            <sz val="9"/>
            <color indexed="81"/>
            <rFont val="Tahoma"/>
            <family val="2"/>
          </rPr>
          <t xml:space="preserve">
Average of all diameters measured for each core section</t>
        </r>
      </text>
    </comment>
    <comment ref="M10" authorId="0" shapeId="0" xr:uid="{26DB7CE1-A17E-4CDA-AB30-1C4F4B36B6D2}">
      <text>
        <r>
          <rPr>
            <b/>
            <sz val="9"/>
            <color indexed="81"/>
            <rFont val="Tahoma"/>
            <family val="2"/>
          </rPr>
          <t>cmcneil:</t>
        </r>
        <r>
          <rPr>
            <sz val="9"/>
            <color indexed="81"/>
            <rFont val="Tahoma"/>
            <family val="2"/>
          </rPr>
          <t xml:space="preserve">
Volume of sample taken</t>
        </r>
      </text>
    </comment>
    <comment ref="N10" authorId="0" shapeId="0" xr:uid="{03AA36A7-70B9-46FF-958C-3CA7D22D887B}">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O10" authorId="0" shapeId="0" xr:uid="{72FA62B1-EF92-4659-8DE2-39C88656207E}">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P10" authorId="0" shapeId="0" xr:uid="{E2639F85-547B-48C3-97CB-9479C61318EE}">
      <text>
        <r>
          <rPr>
            <b/>
            <sz val="9"/>
            <color indexed="81"/>
            <rFont val="Tahoma"/>
            <family val="2"/>
          </rPr>
          <t>cmcneil:</t>
        </r>
        <r>
          <rPr>
            <sz val="9"/>
            <color indexed="81"/>
            <rFont val="Tahoma"/>
            <family val="2"/>
          </rPr>
          <t xml:space="preserve">
Density of sample. Calculated from the mass/volume</t>
        </r>
      </text>
    </comment>
    <comment ref="Q10" authorId="0" shapeId="0" xr:uid="{8CDC7795-EB21-4C2E-9C46-7A84D8FD17D5}">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R10" authorId="0" shapeId="0" xr:uid="{919C76E3-D835-4284-9FA9-E8222F7C0C01}">
      <text>
        <r>
          <rPr>
            <b/>
            <sz val="9"/>
            <color indexed="81"/>
            <rFont val="Tahoma"/>
            <family val="2"/>
          </rPr>
          <t>cmcneil:</t>
        </r>
        <r>
          <rPr>
            <sz val="9"/>
            <color indexed="81"/>
            <rFont val="Tahoma"/>
            <family val="2"/>
          </rPr>
          <t xml:space="preserve">
Cummulative s.w.e. of from surface to the depth of each sample</t>
        </r>
      </text>
    </comment>
    <comment ref="S10" authorId="0" shapeId="0" xr:uid="{71603999-824C-40B3-AA4A-1A2A5947DF38}">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T10" authorId="0" shapeId="0" xr:uid="{D2D80B50-692B-4AB4-BE03-DA9E62387DC3}">
      <text>
        <r>
          <rPr>
            <b/>
            <sz val="9"/>
            <color indexed="81"/>
            <rFont val="Tahoma"/>
            <family val="2"/>
          </rPr>
          <t>cmcneil:</t>
        </r>
        <r>
          <rPr>
            <sz val="9"/>
            <color indexed="81"/>
            <rFont val="Tahoma"/>
            <family val="2"/>
          </rPr>
          <t xml:space="preserve">
Any observation about a given sample. Cutting dog bites, dirty layers, ice lenses, etc...</t>
        </r>
      </text>
    </comment>
    <comment ref="U10" authorId="0" shapeId="0" xr:uid="{ED5D9D00-42FE-4D6D-A9C6-6208B9950C61}">
      <text>
        <r>
          <rPr>
            <b/>
            <sz val="9"/>
            <color indexed="81"/>
            <rFont val="Tahoma"/>
            <family val="2"/>
          </rPr>
          <t>cmcneil:</t>
        </r>
        <r>
          <rPr>
            <sz val="9"/>
            <color indexed="81"/>
            <rFont val="Tahoma"/>
            <family val="2"/>
          </rPr>
          <t xml:space="preserve">
What was used to measure snow depth</t>
        </r>
      </text>
    </comment>
    <comment ref="V10" authorId="0" shapeId="0" xr:uid="{A539D071-B9AF-44F2-8F99-DFC8386E0092}">
      <text>
        <r>
          <rPr>
            <b/>
            <sz val="9"/>
            <color indexed="81"/>
            <rFont val="Tahoma"/>
            <family val="2"/>
          </rPr>
          <t>cmcneil:</t>
        </r>
        <r>
          <rPr>
            <sz val="9"/>
            <color indexed="81"/>
            <rFont val="Tahoma"/>
            <family val="2"/>
          </rPr>
          <t xml:space="preserve">
snow depth observed</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6E1E1486-D113-4C20-8723-58FA9D959B77}">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9E57AF39-363E-4A89-9C01-8062FB3DDC35}">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D8C3EF05-A979-4CAD-8617-B11FA0A56797}">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EF230592-DF43-4152-A3F0-D6268AF56B7F}">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F9CE4E13-B8FE-4927-BFCE-03C71E237C32}">
      <text>
        <r>
          <rPr>
            <sz val="8"/>
            <color indexed="81"/>
            <rFont val="Tahoma"/>
            <family val="2"/>
          </rPr>
          <t xml:space="preserve">Sipre coring auger=45.6cm2 
large tube 41.05 cm2       
small tube 25.6   cm2          
Snow Metrics 1000 cm^3
</t>
        </r>
      </text>
    </comment>
    <comment ref="D9" authorId="0" shapeId="0" xr:uid="{960E0A73-D286-4034-8F63-37230AF2A0F4}">
      <text>
        <r>
          <rPr>
            <b/>
            <sz val="9"/>
            <color indexed="81"/>
            <rFont val="Tahoma"/>
            <family val="2"/>
          </rPr>
          <t>cmcneil:</t>
        </r>
        <r>
          <rPr>
            <sz val="9"/>
            <color indexed="81"/>
            <rFont val="Tahoma"/>
            <family val="2"/>
          </rPr>
          <t xml:space="preserve">
Measurements of core lengths.</t>
        </r>
      </text>
    </comment>
    <comment ref="H9" authorId="0" shapeId="0" xr:uid="{E3487281-2669-436A-9F3B-28CE24ABB7DE}">
      <text>
        <r>
          <rPr>
            <b/>
            <sz val="9"/>
            <color indexed="81"/>
            <rFont val="Tahoma"/>
            <family val="2"/>
          </rPr>
          <t>cmcneil:</t>
        </r>
        <r>
          <rPr>
            <sz val="9"/>
            <color indexed="81"/>
            <rFont val="Tahoma"/>
            <family val="2"/>
          </rPr>
          <t xml:space="preserve">
Measurements of core diameter</t>
        </r>
      </text>
    </comment>
    <comment ref="A10" authorId="0" shapeId="0" xr:uid="{7B7C4571-B3AE-4867-BFE9-1AD8E434AB8A}">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0BB83D84-3E73-4E5B-944E-B5096801A087}">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7DB05F89-9CDA-4D91-BC85-505A2CE1DAE8}">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G10" authorId="0" shapeId="0" xr:uid="{22DB9D08-4F23-4681-B2BF-CD7BE80CCDC0}">
      <text>
        <r>
          <rPr>
            <b/>
            <sz val="9"/>
            <color indexed="81"/>
            <rFont val="Tahoma"/>
            <family val="2"/>
          </rPr>
          <t>cmcneil:</t>
        </r>
        <r>
          <rPr>
            <sz val="9"/>
            <color indexed="81"/>
            <rFont val="Tahoma"/>
            <family val="2"/>
          </rPr>
          <t xml:space="preserve">
Average of all measured lengths of core section</t>
        </r>
      </text>
    </comment>
    <comment ref="L10" authorId="0" shapeId="0" xr:uid="{D2380293-41E8-4802-A8E9-60B4EFFDB84F}">
      <text>
        <r>
          <rPr>
            <b/>
            <sz val="9"/>
            <color indexed="81"/>
            <rFont val="Tahoma"/>
            <family val="2"/>
          </rPr>
          <t>cmcneil:</t>
        </r>
        <r>
          <rPr>
            <sz val="9"/>
            <color indexed="81"/>
            <rFont val="Tahoma"/>
            <family val="2"/>
          </rPr>
          <t xml:space="preserve">
Average of all diameters measured for each core section</t>
        </r>
      </text>
    </comment>
    <comment ref="M10" authorId="0" shapeId="0" xr:uid="{559B7C70-9BAC-4357-BF50-C4DD2C7282D5}">
      <text>
        <r>
          <rPr>
            <b/>
            <sz val="9"/>
            <color indexed="81"/>
            <rFont val="Tahoma"/>
            <family val="2"/>
          </rPr>
          <t>cmcneil:</t>
        </r>
        <r>
          <rPr>
            <sz val="9"/>
            <color indexed="81"/>
            <rFont val="Tahoma"/>
            <family val="2"/>
          </rPr>
          <t xml:space="preserve">
Volume of sample taken</t>
        </r>
      </text>
    </comment>
    <comment ref="N10" authorId="0" shapeId="0" xr:uid="{A131CDEE-3A79-4B34-AF01-FF7A96C7FC1A}">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O10" authorId="0" shapeId="0" xr:uid="{B3965FE1-D73E-4A27-A109-04E4A54604DD}">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P10" authorId="0" shapeId="0" xr:uid="{28C5F6EB-D3E5-469A-B224-0E0FB3E15CF4}">
      <text>
        <r>
          <rPr>
            <b/>
            <sz val="9"/>
            <color indexed="81"/>
            <rFont val="Tahoma"/>
            <family val="2"/>
          </rPr>
          <t>cmcneil:</t>
        </r>
        <r>
          <rPr>
            <sz val="9"/>
            <color indexed="81"/>
            <rFont val="Tahoma"/>
            <family val="2"/>
          </rPr>
          <t xml:space="preserve">
Density of sample. Calculated from the mass/volume</t>
        </r>
      </text>
    </comment>
    <comment ref="Q10" authorId="0" shapeId="0" xr:uid="{8F95D24A-A383-41BA-8273-F1E2DD7C110E}">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R10" authorId="0" shapeId="0" xr:uid="{4BBB93EB-AE6A-45D7-852E-A281DAC3331D}">
      <text>
        <r>
          <rPr>
            <b/>
            <sz val="9"/>
            <color indexed="81"/>
            <rFont val="Tahoma"/>
            <family val="2"/>
          </rPr>
          <t>cmcneil:</t>
        </r>
        <r>
          <rPr>
            <sz val="9"/>
            <color indexed="81"/>
            <rFont val="Tahoma"/>
            <family val="2"/>
          </rPr>
          <t xml:space="preserve">
Cummulative s.w.e. of from surface to the depth of each sample</t>
        </r>
      </text>
    </comment>
    <comment ref="S10" authorId="0" shapeId="0" xr:uid="{3B76979C-39EE-4514-AA27-D301A1DC25BC}">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T10" authorId="0" shapeId="0" xr:uid="{6089FBAC-B931-430B-8B00-0088913A3751}">
      <text>
        <r>
          <rPr>
            <b/>
            <sz val="9"/>
            <color indexed="81"/>
            <rFont val="Tahoma"/>
            <family val="2"/>
          </rPr>
          <t>cmcneil:</t>
        </r>
        <r>
          <rPr>
            <sz val="9"/>
            <color indexed="81"/>
            <rFont val="Tahoma"/>
            <family val="2"/>
          </rPr>
          <t xml:space="preserve">
Any observation about a given sample. Cutting dog bites, dirty layers, ice lenses, etc...</t>
        </r>
      </text>
    </comment>
    <comment ref="U10" authorId="0" shapeId="0" xr:uid="{C5630E0F-8B70-44AF-8256-FF3D6AA50B68}">
      <text>
        <r>
          <rPr>
            <b/>
            <sz val="9"/>
            <color indexed="81"/>
            <rFont val="Tahoma"/>
            <family val="2"/>
          </rPr>
          <t>cmcneil:</t>
        </r>
        <r>
          <rPr>
            <sz val="9"/>
            <color indexed="81"/>
            <rFont val="Tahoma"/>
            <family val="2"/>
          </rPr>
          <t xml:space="preserve">
What was used to measure snow depth</t>
        </r>
      </text>
    </comment>
    <comment ref="V10" authorId="0" shapeId="0" xr:uid="{BE988CA1-D027-4283-A14E-A6CF61F554A0}">
      <text>
        <r>
          <rPr>
            <b/>
            <sz val="9"/>
            <color indexed="81"/>
            <rFont val="Tahoma"/>
            <family val="2"/>
          </rPr>
          <t>cmcneil:</t>
        </r>
        <r>
          <rPr>
            <sz val="9"/>
            <color indexed="81"/>
            <rFont val="Tahoma"/>
            <family val="2"/>
          </rPr>
          <t xml:space="preserve">
snow depth observed</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AFC17789-8CD9-4D21-B741-3277F6F456C4}">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E137CD9A-B628-4E8E-9855-FAA7872963CC}">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CB9136C2-26D1-42FE-B62F-C2130FB61031}">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981C5BA4-2A36-49D5-8A0D-30402ECB9340}">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1486FC49-E713-4511-AE17-1EF659B52574}">
      <text>
        <r>
          <rPr>
            <sz val="8"/>
            <color indexed="81"/>
            <rFont val="Tahoma"/>
            <family val="2"/>
          </rPr>
          <t xml:space="preserve">Sipre coring auger=45.6cm2 
large tube 41.05 cm2       
small tube 25.6   cm2          
Snow Metrics 1000 cm^3
</t>
        </r>
      </text>
    </comment>
    <comment ref="D9" authorId="0" shapeId="0" xr:uid="{67B9E490-2C8A-4224-9B14-24F4D2739D20}">
      <text>
        <r>
          <rPr>
            <b/>
            <sz val="9"/>
            <color indexed="81"/>
            <rFont val="Tahoma"/>
            <family val="2"/>
          </rPr>
          <t>cmcneil:</t>
        </r>
        <r>
          <rPr>
            <sz val="9"/>
            <color indexed="81"/>
            <rFont val="Tahoma"/>
            <family val="2"/>
          </rPr>
          <t xml:space="preserve">
Measurements of core lengths.</t>
        </r>
      </text>
    </comment>
    <comment ref="H9" authorId="0" shapeId="0" xr:uid="{0BBE4D6C-EB5F-40D6-B662-A9A480491EC1}">
      <text>
        <r>
          <rPr>
            <b/>
            <sz val="9"/>
            <color indexed="81"/>
            <rFont val="Tahoma"/>
            <family val="2"/>
          </rPr>
          <t>cmcneil:</t>
        </r>
        <r>
          <rPr>
            <sz val="9"/>
            <color indexed="81"/>
            <rFont val="Tahoma"/>
            <family val="2"/>
          </rPr>
          <t xml:space="preserve">
Measurements of core diameter</t>
        </r>
      </text>
    </comment>
    <comment ref="A10" authorId="0" shapeId="0" xr:uid="{AD8F6BA3-6A98-478E-8891-898F3ACB6680}">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29B371DB-D7D3-405F-859E-F75CAA1AB6AE}">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6357EBEE-E302-47B3-8DED-3DA1FCFC3020}">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G10" authorId="0" shapeId="0" xr:uid="{168A467F-FB9F-42CE-B9F2-115A024638DB}">
      <text>
        <r>
          <rPr>
            <b/>
            <sz val="9"/>
            <color indexed="81"/>
            <rFont val="Tahoma"/>
            <family val="2"/>
          </rPr>
          <t>cmcneil:</t>
        </r>
        <r>
          <rPr>
            <sz val="9"/>
            <color indexed="81"/>
            <rFont val="Tahoma"/>
            <family val="2"/>
          </rPr>
          <t xml:space="preserve">
Average of all measured lengths of core section</t>
        </r>
      </text>
    </comment>
    <comment ref="L10" authorId="0" shapeId="0" xr:uid="{3B372C38-D977-4D7C-B6B4-4639C2F71661}">
      <text>
        <r>
          <rPr>
            <b/>
            <sz val="9"/>
            <color indexed="81"/>
            <rFont val="Tahoma"/>
            <family val="2"/>
          </rPr>
          <t>cmcneil:</t>
        </r>
        <r>
          <rPr>
            <sz val="9"/>
            <color indexed="81"/>
            <rFont val="Tahoma"/>
            <family val="2"/>
          </rPr>
          <t xml:space="preserve">
Average of all diameters measured for each core section</t>
        </r>
      </text>
    </comment>
    <comment ref="M10" authorId="0" shapeId="0" xr:uid="{D501921E-C0FF-46E6-92C0-E046FC5DCE3C}">
      <text>
        <r>
          <rPr>
            <b/>
            <sz val="9"/>
            <color indexed="81"/>
            <rFont val="Tahoma"/>
            <family val="2"/>
          </rPr>
          <t>cmcneil:</t>
        </r>
        <r>
          <rPr>
            <sz val="9"/>
            <color indexed="81"/>
            <rFont val="Tahoma"/>
            <family val="2"/>
          </rPr>
          <t xml:space="preserve">
Volume of sample taken</t>
        </r>
      </text>
    </comment>
    <comment ref="N10" authorId="0" shapeId="0" xr:uid="{FE396BD0-AD01-4F74-A566-B8DBF7792953}">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O10" authorId="0" shapeId="0" xr:uid="{6CB3D19C-0A2B-44A8-8727-78173C84E93A}">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P10" authorId="0" shapeId="0" xr:uid="{6C6DA52B-9286-4178-8950-C135DED7C28E}">
      <text>
        <r>
          <rPr>
            <b/>
            <sz val="9"/>
            <color indexed="81"/>
            <rFont val="Tahoma"/>
            <family val="2"/>
          </rPr>
          <t>cmcneil:</t>
        </r>
        <r>
          <rPr>
            <sz val="9"/>
            <color indexed="81"/>
            <rFont val="Tahoma"/>
            <family val="2"/>
          </rPr>
          <t xml:space="preserve">
Density of sample. Calculated from the mass/volume</t>
        </r>
      </text>
    </comment>
    <comment ref="Q10" authorId="0" shapeId="0" xr:uid="{BED9E687-F79A-45DB-9080-4CBC22BC98F7}">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R10" authorId="0" shapeId="0" xr:uid="{E0929EEF-CF85-49AC-9191-65DC71BE8E63}">
      <text>
        <r>
          <rPr>
            <b/>
            <sz val="9"/>
            <color indexed="81"/>
            <rFont val="Tahoma"/>
            <family val="2"/>
          </rPr>
          <t>cmcneil:</t>
        </r>
        <r>
          <rPr>
            <sz val="9"/>
            <color indexed="81"/>
            <rFont val="Tahoma"/>
            <family val="2"/>
          </rPr>
          <t xml:space="preserve">
Cummulative s.w.e. of from surface to the depth of each sample</t>
        </r>
      </text>
    </comment>
    <comment ref="S10" authorId="0" shapeId="0" xr:uid="{DDDAAA12-1AAB-4D67-A667-8CB05A4AB30B}">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T10" authorId="0" shapeId="0" xr:uid="{31DF6AE7-371B-47D1-8523-E82D33402368}">
      <text>
        <r>
          <rPr>
            <b/>
            <sz val="9"/>
            <color indexed="81"/>
            <rFont val="Tahoma"/>
            <family val="2"/>
          </rPr>
          <t>cmcneil:</t>
        </r>
        <r>
          <rPr>
            <sz val="9"/>
            <color indexed="81"/>
            <rFont val="Tahoma"/>
            <family val="2"/>
          </rPr>
          <t xml:space="preserve">
Any observation about a given sample. Cutting dog bites, dirty layers, ice lenses, etc...</t>
        </r>
      </text>
    </comment>
    <comment ref="U10" authorId="0" shapeId="0" xr:uid="{46FC912D-D97C-4FE0-8D5F-10D60BB60D7A}">
      <text>
        <r>
          <rPr>
            <b/>
            <sz val="9"/>
            <color indexed="81"/>
            <rFont val="Tahoma"/>
            <family val="2"/>
          </rPr>
          <t>cmcneil:</t>
        </r>
        <r>
          <rPr>
            <sz val="9"/>
            <color indexed="81"/>
            <rFont val="Tahoma"/>
            <family val="2"/>
          </rPr>
          <t xml:space="preserve">
What was used to measure snow depth</t>
        </r>
      </text>
    </comment>
    <comment ref="V10" authorId="0" shapeId="0" xr:uid="{D89129C1-5C63-4F77-B3D0-8765D9648BCB}">
      <text>
        <r>
          <rPr>
            <b/>
            <sz val="9"/>
            <color indexed="81"/>
            <rFont val="Tahoma"/>
            <family val="2"/>
          </rPr>
          <t>cmcneil:</t>
        </r>
        <r>
          <rPr>
            <sz val="9"/>
            <color indexed="81"/>
            <rFont val="Tahoma"/>
            <family val="2"/>
          </rPr>
          <t xml:space="preserve">
snow depth observed</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12F01B03-0836-4F07-90F6-48B5B3529214}">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90A0D750-3B10-4522-80D6-89315B5200F8}">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DA83B582-9069-4179-BB31-8E507E730D53}">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4FCA0818-4FF8-4FC9-B922-BE6003BA9372}">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FC21882A-41AF-47FD-8CE3-A18588CED124}">
      <text>
        <r>
          <rPr>
            <sz val="8"/>
            <color indexed="81"/>
            <rFont val="Tahoma"/>
            <family val="2"/>
          </rPr>
          <t xml:space="preserve">Sipre coring auger=45.6cm2 
large tube 41.05 cm2       
small tube 25.6   cm2          
Snow Metrics 1000 cm^3
</t>
        </r>
      </text>
    </comment>
    <comment ref="D9" authorId="0" shapeId="0" xr:uid="{06645B61-EF96-4506-AD17-7889A9BEC39F}">
      <text>
        <r>
          <rPr>
            <b/>
            <sz val="9"/>
            <color indexed="81"/>
            <rFont val="Tahoma"/>
            <family val="2"/>
          </rPr>
          <t>cmcneil:</t>
        </r>
        <r>
          <rPr>
            <sz val="9"/>
            <color indexed="81"/>
            <rFont val="Tahoma"/>
            <family val="2"/>
          </rPr>
          <t xml:space="preserve">
Measurements of core lengths.</t>
        </r>
      </text>
    </comment>
    <comment ref="H9" authorId="0" shapeId="0" xr:uid="{F0B00A33-4831-440C-8541-8463D1DED382}">
      <text>
        <r>
          <rPr>
            <b/>
            <sz val="9"/>
            <color indexed="81"/>
            <rFont val="Tahoma"/>
            <family val="2"/>
          </rPr>
          <t>cmcneil:</t>
        </r>
        <r>
          <rPr>
            <sz val="9"/>
            <color indexed="81"/>
            <rFont val="Tahoma"/>
            <family val="2"/>
          </rPr>
          <t xml:space="preserve">
Measurements of core diameter</t>
        </r>
      </text>
    </comment>
    <comment ref="A10" authorId="0" shapeId="0" xr:uid="{B121A6CB-2B5C-4CEA-92EB-235D9426712E}">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B70E5480-103C-4F31-9A85-88317068EE39}">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D4B1C498-8D0B-4D0B-8BC5-0C66919ED343}">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G10" authorId="0" shapeId="0" xr:uid="{E18434BC-10E2-4F93-B4F9-87E609BD0E8B}">
      <text>
        <r>
          <rPr>
            <b/>
            <sz val="9"/>
            <color indexed="81"/>
            <rFont val="Tahoma"/>
            <family val="2"/>
          </rPr>
          <t>cmcneil:</t>
        </r>
        <r>
          <rPr>
            <sz val="9"/>
            <color indexed="81"/>
            <rFont val="Tahoma"/>
            <family val="2"/>
          </rPr>
          <t xml:space="preserve">
Average of all measured lengths of core section</t>
        </r>
      </text>
    </comment>
    <comment ref="L10" authorId="0" shapeId="0" xr:uid="{B1663BBB-0F09-4413-A87A-EFB1CAD16476}">
      <text>
        <r>
          <rPr>
            <b/>
            <sz val="9"/>
            <color indexed="81"/>
            <rFont val="Tahoma"/>
            <family val="2"/>
          </rPr>
          <t>cmcneil:</t>
        </r>
        <r>
          <rPr>
            <sz val="9"/>
            <color indexed="81"/>
            <rFont val="Tahoma"/>
            <family val="2"/>
          </rPr>
          <t xml:space="preserve">
Average of all diameters measured for each core section</t>
        </r>
      </text>
    </comment>
    <comment ref="M10" authorId="0" shapeId="0" xr:uid="{91CBEDAA-9B4F-4A77-8351-7B7CFD0129CA}">
      <text>
        <r>
          <rPr>
            <b/>
            <sz val="9"/>
            <color indexed="81"/>
            <rFont val="Tahoma"/>
            <family val="2"/>
          </rPr>
          <t>cmcneil:</t>
        </r>
        <r>
          <rPr>
            <sz val="9"/>
            <color indexed="81"/>
            <rFont val="Tahoma"/>
            <family val="2"/>
          </rPr>
          <t xml:space="preserve">
Volume of sample taken</t>
        </r>
      </text>
    </comment>
    <comment ref="N10" authorId="0" shapeId="0" xr:uid="{03A464A1-1A60-4555-A4DA-00A58AF14202}">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O10" authorId="0" shapeId="0" xr:uid="{451FEA17-387B-4606-9415-E2261ED139AB}">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P10" authorId="0" shapeId="0" xr:uid="{A354E52B-EA72-4A10-97B1-FA7A61420EE8}">
      <text>
        <r>
          <rPr>
            <b/>
            <sz val="9"/>
            <color indexed="81"/>
            <rFont val="Tahoma"/>
            <family val="2"/>
          </rPr>
          <t>cmcneil:</t>
        </r>
        <r>
          <rPr>
            <sz val="9"/>
            <color indexed="81"/>
            <rFont val="Tahoma"/>
            <family val="2"/>
          </rPr>
          <t xml:space="preserve">
Density of sample. Calculated from the mass/volume</t>
        </r>
      </text>
    </comment>
    <comment ref="Q10" authorId="0" shapeId="0" xr:uid="{E9E0449B-5FBA-4A9C-983C-84EB44EB2BAC}">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R10" authorId="0" shapeId="0" xr:uid="{B003BB51-E85C-4DF0-9B17-556BF4ABA120}">
      <text>
        <r>
          <rPr>
            <b/>
            <sz val="9"/>
            <color indexed="81"/>
            <rFont val="Tahoma"/>
            <family val="2"/>
          </rPr>
          <t>cmcneil:</t>
        </r>
        <r>
          <rPr>
            <sz val="9"/>
            <color indexed="81"/>
            <rFont val="Tahoma"/>
            <family val="2"/>
          </rPr>
          <t xml:space="preserve">
Cummulative s.w.e. of from surface to the depth of each sample</t>
        </r>
      </text>
    </comment>
    <comment ref="S10" authorId="0" shapeId="0" xr:uid="{E63ABA2C-8564-4F38-998B-97D57CFA1400}">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T10" authorId="0" shapeId="0" xr:uid="{EA0C62B8-D16D-477D-A3FA-3EE84FF0F012}">
      <text>
        <r>
          <rPr>
            <b/>
            <sz val="9"/>
            <color indexed="81"/>
            <rFont val="Tahoma"/>
            <family val="2"/>
          </rPr>
          <t>cmcneil:</t>
        </r>
        <r>
          <rPr>
            <sz val="9"/>
            <color indexed="81"/>
            <rFont val="Tahoma"/>
            <family val="2"/>
          </rPr>
          <t xml:space="preserve">
Any observation about a given sample. Cutting dog bites, dirty layers, ice lenses, etc...</t>
        </r>
      </text>
    </comment>
    <comment ref="U10" authorId="0" shapeId="0" xr:uid="{96857FA7-088D-4535-95DE-416F2962158A}">
      <text>
        <r>
          <rPr>
            <b/>
            <sz val="9"/>
            <color indexed="81"/>
            <rFont val="Tahoma"/>
            <family val="2"/>
          </rPr>
          <t>cmcneil:</t>
        </r>
        <r>
          <rPr>
            <sz val="9"/>
            <color indexed="81"/>
            <rFont val="Tahoma"/>
            <family val="2"/>
          </rPr>
          <t xml:space="preserve">
What was used to measure snow depth</t>
        </r>
      </text>
    </comment>
    <comment ref="V10" authorId="0" shapeId="0" xr:uid="{4EEE9D2E-0022-4382-BB24-DC4F3BCC8D73}">
      <text>
        <r>
          <rPr>
            <b/>
            <sz val="9"/>
            <color indexed="81"/>
            <rFont val="Tahoma"/>
            <family val="2"/>
          </rPr>
          <t>cmcneil:</t>
        </r>
        <r>
          <rPr>
            <sz val="9"/>
            <color indexed="81"/>
            <rFont val="Tahoma"/>
            <family val="2"/>
          </rPr>
          <t xml:space="preserve">
snow depth observed</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7D8ECB0E-43C7-4D8B-BF53-07AA2E3DEA34}">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EFC89BA9-5F43-4F1E-8AFE-C4FA7DB26C8E}">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85EEA64C-7A2D-4115-A8F4-562F09B2D4B8}">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32F6E9C9-9660-4091-A856-905C36EEEC44}">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A10E6D47-9151-4755-9DE5-33ECDD81B577}">
      <text>
        <r>
          <rPr>
            <sz val="8"/>
            <color indexed="81"/>
            <rFont val="Tahoma"/>
            <family val="2"/>
          </rPr>
          <t xml:space="preserve">Sipre coring auger=45.6cm2 
large tube 41.05 cm2       
small tube 25.6   cm2          
Snow Metrics 1000 cm^3
</t>
        </r>
      </text>
    </comment>
    <comment ref="D9" authorId="0" shapeId="0" xr:uid="{D5B25794-04D5-4CEE-980E-5887B638903A}">
      <text>
        <r>
          <rPr>
            <b/>
            <sz val="9"/>
            <color indexed="81"/>
            <rFont val="Tahoma"/>
            <family val="2"/>
          </rPr>
          <t>cmcneil:</t>
        </r>
        <r>
          <rPr>
            <sz val="9"/>
            <color indexed="81"/>
            <rFont val="Tahoma"/>
            <family val="2"/>
          </rPr>
          <t xml:space="preserve">
Measurements of core lengths.</t>
        </r>
      </text>
    </comment>
    <comment ref="H9" authorId="0" shapeId="0" xr:uid="{F86556BE-7926-44DF-A64D-77ADBF517271}">
      <text>
        <r>
          <rPr>
            <b/>
            <sz val="9"/>
            <color indexed="81"/>
            <rFont val="Tahoma"/>
            <family val="2"/>
          </rPr>
          <t>cmcneil:</t>
        </r>
        <r>
          <rPr>
            <sz val="9"/>
            <color indexed="81"/>
            <rFont val="Tahoma"/>
            <family val="2"/>
          </rPr>
          <t xml:space="preserve">
Measurements of core diameter</t>
        </r>
      </text>
    </comment>
    <comment ref="A10" authorId="0" shapeId="0" xr:uid="{3BFE0C88-C0D0-48B5-9D65-B4BBFF50425E}">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92438E46-71C9-4D56-BD55-56BF2F554446}">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F8704E27-7F97-4230-A90C-68986EBAEDF2}">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G10" authorId="0" shapeId="0" xr:uid="{129BA0F9-6271-4A6C-90C8-334EB0F8CC8F}">
      <text>
        <r>
          <rPr>
            <b/>
            <sz val="9"/>
            <color indexed="81"/>
            <rFont val="Tahoma"/>
            <family val="2"/>
          </rPr>
          <t>cmcneil:</t>
        </r>
        <r>
          <rPr>
            <sz val="9"/>
            <color indexed="81"/>
            <rFont val="Tahoma"/>
            <family val="2"/>
          </rPr>
          <t xml:space="preserve">
Average of all measured lengths of core section</t>
        </r>
      </text>
    </comment>
    <comment ref="L10" authorId="0" shapeId="0" xr:uid="{9C0C92EE-C8A5-4D17-8A66-0AD6EF76A33D}">
      <text>
        <r>
          <rPr>
            <b/>
            <sz val="9"/>
            <color indexed="81"/>
            <rFont val="Tahoma"/>
            <family val="2"/>
          </rPr>
          <t>cmcneil:</t>
        </r>
        <r>
          <rPr>
            <sz val="9"/>
            <color indexed="81"/>
            <rFont val="Tahoma"/>
            <family val="2"/>
          </rPr>
          <t xml:space="preserve">
Average of all diameters measured for each core section</t>
        </r>
      </text>
    </comment>
    <comment ref="M10" authorId="0" shapeId="0" xr:uid="{3E1D5990-2B3E-4015-A39F-1BBF7FC5DC27}">
      <text>
        <r>
          <rPr>
            <b/>
            <sz val="9"/>
            <color indexed="81"/>
            <rFont val="Tahoma"/>
            <family val="2"/>
          </rPr>
          <t>cmcneil:</t>
        </r>
        <r>
          <rPr>
            <sz val="9"/>
            <color indexed="81"/>
            <rFont val="Tahoma"/>
            <family val="2"/>
          </rPr>
          <t xml:space="preserve">
Volume of sample taken</t>
        </r>
      </text>
    </comment>
    <comment ref="N10" authorId="0" shapeId="0" xr:uid="{94B61F75-8B2D-406D-A9A0-0680292B83D9}">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O10" authorId="0" shapeId="0" xr:uid="{0B8242ED-32AF-42BE-ADD4-8E03E93EBCF1}">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P10" authorId="0" shapeId="0" xr:uid="{9609D89C-7DDA-4916-BD6E-88C70720E3FF}">
      <text>
        <r>
          <rPr>
            <b/>
            <sz val="9"/>
            <color indexed="81"/>
            <rFont val="Tahoma"/>
            <family val="2"/>
          </rPr>
          <t>cmcneil:</t>
        </r>
        <r>
          <rPr>
            <sz val="9"/>
            <color indexed="81"/>
            <rFont val="Tahoma"/>
            <family val="2"/>
          </rPr>
          <t xml:space="preserve">
Density of sample. Calculated from the mass/volume</t>
        </r>
      </text>
    </comment>
    <comment ref="Q10" authorId="0" shapeId="0" xr:uid="{BD19423D-1492-4736-BBF9-4F647A69C0EE}">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R10" authorId="0" shapeId="0" xr:uid="{8B57438F-30A1-47F7-A72E-FD0B93B95614}">
      <text>
        <r>
          <rPr>
            <b/>
            <sz val="9"/>
            <color indexed="81"/>
            <rFont val="Tahoma"/>
            <family val="2"/>
          </rPr>
          <t>cmcneil:</t>
        </r>
        <r>
          <rPr>
            <sz val="9"/>
            <color indexed="81"/>
            <rFont val="Tahoma"/>
            <family val="2"/>
          </rPr>
          <t xml:space="preserve">
Cummulative s.w.e. of from surface to the depth of each sample</t>
        </r>
      </text>
    </comment>
    <comment ref="S10" authorId="0" shapeId="0" xr:uid="{7B7012C6-FA10-4999-80BC-801490393A89}">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T10" authorId="0" shapeId="0" xr:uid="{45B7B596-F2D4-4C16-979A-FF9A7B200CD8}">
      <text>
        <r>
          <rPr>
            <b/>
            <sz val="9"/>
            <color indexed="81"/>
            <rFont val="Tahoma"/>
            <family val="2"/>
          </rPr>
          <t>cmcneil:</t>
        </r>
        <r>
          <rPr>
            <sz val="9"/>
            <color indexed="81"/>
            <rFont val="Tahoma"/>
            <family val="2"/>
          </rPr>
          <t xml:space="preserve">
Any observation about a given sample. Cutting dog bites, dirty layers, ice lenses, etc...</t>
        </r>
      </text>
    </comment>
    <comment ref="U10" authorId="0" shapeId="0" xr:uid="{D8E35226-CE1B-4F46-916E-CFBC5B27EBD1}">
      <text>
        <r>
          <rPr>
            <b/>
            <sz val="9"/>
            <color indexed="81"/>
            <rFont val="Tahoma"/>
            <family val="2"/>
          </rPr>
          <t>cmcneil:</t>
        </r>
        <r>
          <rPr>
            <sz val="9"/>
            <color indexed="81"/>
            <rFont val="Tahoma"/>
            <family val="2"/>
          </rPr>
          <t xml:space="preserve">
What was used to measure snow depth</t>
        </r>
      </text>
    </comment>
    <comment ref="V10" authorId="0" shapeId="0" xr:uid="{46F0B2A2-B044-47B6-AB85-37C89EAEEDC4}">
      <text>
        <r>
          <rPr>
            <b/>
            <sz val="9"/>
            <color indexed="81"/>
            <rFont val="Tahoma"/>
            <family val="2"/>
          </rPr>
          <t>cmcneil:</t>
        </r>
        <r>
          <rPr>
            <sz val="9"/>
            <color indexed="81"/>
            <rFont val="Tahoma"/>
            <family val="2"/>
          </rPr>
          <t xml:space="preserve">
snow depth observed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cmcneil</author>
    <author>tc={BEF422A3-0E09-48BA-82FA-68E476B20383}</author>
  </authors>
  <commentList>
    <comment ref="A4" authorId="0" shapeId="0" xr:uid="{00000000-0006-0000-0200-000001000000}">
      <text>
        <r>
          <rPr>
            <b/>
            <sz val="9"/>
            <color indexed="81"/>
            <rFont val="Tahoma"/>
            <family val="2"/>
          </rPr>
          <t>cmcneil:</t>
        </r>
        <r>
          <rPr>
            <sz val="9"/>
            <color indexed="81"/>
            <rFont val="Tahoma"/>
            <family val="2"/>
          </rPr>
          <t xml:space="preserve">
Date of site visit</t>
        </r>
      </text>
    </comment>
    <comment ref="B4" authorId="0" shapeId="0" xr:uid="{00000000-0006-0000-0200-000002000000}">
      <text>
        <r>
          <rPr>
            <b/>
            <sz val="9"/>
            <color indexed="81"/>
            <rFont val="Tahoma"/>
            <family val="2"/>
          </rPr>
          <t>cmcneil:</t>
        </r>
        <r>
          <rPr>
            <sz val="9"/>
            <color indexed="81"/>
            <rFont val="Tahoma"/>
            <family val="2"/>
          </rPr>
          <t xml:space="preserve">
Notebook field data can be found in</t>
        </r>
      </text>
    </comment>
    <comment ref="C4" authorId="0" shapeId="0" xr:uid="{00000000-0006-0000-0200-000003000000}">
      <text>
        <r>
          <rPr>
            <b/>
            <sz val="9"/>
            <color indexed="81"/>
            <rFont val="Tahoma"/>
            <family val="2"/>
          </rPr>
          <t>cmcneil:</t>
        </r>
        <r>
          <rPr>
            <sz val="9"/>
            <color indexed="81"/>
            <rFont val="Tahoma"/>
            <family val="2"/>
          </rPr>
          <t xml:space="preserve">
Name of the stake, eg. 17AU</t>
        </r>
      </text>
    </comment>
    <comment ref="D4" authorId="0" shapeId="0" xr:uid="{00000000-0006-0000-0200-000004000000}">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00000000-0006-0000-0200-000005000000}">
      <text>
        <r>
          <rPr>
            <b/>
            <sz val="9"/>
            <color indexed="81"/>
            <rFont val="Tahoma"/>
            <family val="2"/>
          </rPr>
          <t>cmcneil:</t>
        </r>
        <r>
          <rPr>
            <sz val="9"/>
            <color indexed="81"/>
            <rFont val="Tahoma"/>
            <family val="2"/>
          </rPr>
          <t xml:space="preserve">
Total length of stake</t>
        </r>
      </text>
    </comment>
    <comment ref="F4" authorId="0" shapeId="0" xr:uid="{00000000-0006-0000-0200-000006000000}">
      <text>
        <r>
          <rPr>
            <b/>
            <sz val="9"/>
            <color indexed="81"/>
            <rFont val="Tahoma"/>
            <family val="2"/>
          </rPr>
          <t>cmcneil:</t>
        </r>
        <r>
          <rPr>
            <sz val="9"/>
            <color indexed="81"/>
            <rFont val="Tahoma"/>
            <family val="2"/>
          </rPr>
          <t xml:space="preserve">
Length of stake above the surface noted in column D</t>
        </r>
      </text>
    </comment>
    <comment ref="G4" authorId="0" shapeId="0" xr:uid="{00000000-0006-0000-0200-000007000000}">
      <text>
        <r>
          <rPr>
            <b/>
            <sz val="9"/>
            <color indexed="81"/>
            <rFont val="Tahoma"/>
            <family val="2"/>
          </rPr>
          <t>cmcneil:</t>
        </r>
        <r>
          <rPr>
            <sz val="9"/>
            <color indexed="81"/>
            <rFont val="Tahoma"/>
            <family val="2"/>
          </rPr>
          <t xml:space="preserve">
Length of stake still below the surface noted in column D</t>
        </r>
      </text>
    </comment>
    <comment ref="H4" authorId="0" shapeId="0" xr:uid="{00000000-0006-0000-0200-000008000000}">
      <text>
        <r>
          <rPr>
            <b/>
            <sz val="9"/>
            <color indexed="81"/>
            <rFont val="Tahoma"/>
            <family val="2"/>
          </rPr>
          <t>cmcneil:</t>
        </r>
        <r>
          <rPr>
            <sz val="9"/>
            <color indexed="81"/>
            <rFont val="Tahoma"/>
            <family val="2"/>
          </rPr>
          <t xml:space="preserve">
Change in stake since previous site visits</t>
        </r>
      </text>
    </comment>
    <comment ref="I4" authorId="0" shapeId="0" xr:uid="{00000000-0006-0000-0200-000009000000}">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00000000-0006-0000-0200-00000A000000}">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0000000-0006-0000-0200-00000B000000}">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00000000-0006-0000-0200-00000C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00000000-0006-0000-0200-00000D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00000000-0006-0000-0200-00000E00000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00000000-0006-0000-0200-00000F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00000000-0006-0000-0200-000010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00000000-0006-0000-0200-000011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00000000-0006-0000-0200-0000120000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00000000-0006-0000-0200-000013000000}">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00000000-0006-0000-0200-000014000000}">
      <text>
        <r>
          <rPr>
            <b/>
            <sz val="9"/>
            <color indexed="81"/>
            <rFont val="Tahoma"/>
            <family val="2"/>
          </rPr>
          <t>cmcneil:</t>
        </r>
        <r>
          <rPr>
            <sz val="9"/>
            <color indexed="81"/>
            <rFont val="Tahoma"/>
            <family val="2"/>
          </rPr>
          <t xml:space="preserve">
UTM easting of stake measured with GPS</t>
        </r>
      </text>
    </comment>
    <comment ref="U4" authorId="0" shapeId="0" xr:uid="{00000000-0006-0000-0200-000015000000}">
      <text>
        <r>
          <rPr>
            <b/>
            <sz val="9"/>
            <color indexed="81"/>
            <rFont val="Tahoma"/>
            <family val="2"/>
          </rPr>
          <t>cmcneil:</t>
        </r>
        <r>
          <rPr>
            <sz val="9"/>
            <color indexed="81"/>
            <rFont val="Tahoma"/>
            <family val="2"/>
          </rPr>
          <t xml:space="preserve">
UTM Northing of stake measured with GPS</t>
        </r>
      </text>
    </comment>
    <comment ref="V4" authorId="0" shapeId="0" xr:uid="{00000000-0006-0000-0200-000016000000}">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00000000-0006-0000-0200-000017000000}">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 ref="K8" authorId="1" shapeId="0" xr:uid="{BEF422A3-0E09-48BA-82FA-68E476B20383}">
      <text>
        <t>[Threaded comment]
Your version of Excel allows you to read this threaded comment; however, any edits to it will get removed if the file is opened in a newer version of Excel. Learn more: https://go.microsoft.com/fwlink/?linkid=870924
Comment:
    Mean density 2015-2020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cmcneil</author>
    <author>tc={66F4ECC1-2E6F-412F-9CFA-7C15BF7136ED}</author>
  </authors>
  <commentList>
    <comment ref="A4" authorId="0" shapeId="0" xr:uid="{00000000-0006-0000-0300-000001000000}">
      <text>
        <r>
          <rPr>
            <b/>
            <sz val="9"/>
            <color indexed="81"/>
            <rFont val="Tahoma"/>
            <family val="2"/>
          </rPr>
          <t>cmcneil:</t>
        </r>
        <r>
          <rPr>
            <sz val="9"/>
            <color indexed="81"/>
            <rFont val="Tahoma"/>
            <family val="2"/>
          </rPr>
          <t xml:space="preserve">
Date of site visit</t>
        </r>
      </text>
    </comment>
    <comment ref="B4" authorId="0" shapeId="0" xr:uid="{00000000-0006-0000-0300-000002000000}">
      <text>
        <r>
          <rPr>
            <b/>
            <sz val="9"/>
            <color indexed="81"/>
            <rFont val="Tahoma"/>
            <family val="2"/>
          </rPr>
          <t>cmcneil:</t>
        </r>
        <r>
          <rPr>
            <sz val="9"/>
            <color indexed="81"/>
            <rFont val="Tahoma"/>
            <family val="2"/>
          </rPr>
          <t xml:space="preserve">
Notebook field data can be found in</t>
        </r>
      </text>
    </comment>
    <comment ref="C4" authorId="0" shapeId="0" xr:uid="{00000000-0006-0000-0300-000003000000}">
      <text>
        <r>
          <rPr>
            <b/>
            <sz val="9"/>
            <color indexed="81"/>
            <rFont val="Tahoma"/>
            <family val="2"/>
          </rPr>
          <t>cmcneil:</t>
        </r>
        <r>
          <rPr>
            <sz val="9"/>
            <color indexed="81"/>
            <rFont val="Tahoma"/>
            <family val="2"/>
          </rPr>
          <t xml:space="preserve">
Name of the stake, eg. 17AU</t>
        </r>
      </text>
    </comment>
    <comment ref="D4" authorId="0" shapeId="0" xr:uid="{00000000-0006-0000-0300-000004000000}">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00000000-0006-0000-0300-000005000000}">
      <text>
        <r>
          <rPr>
            <b/>
            <sz val="9"/>
            <color indexed="81"/>
            <rFont val="Tahoma"/>
            <family val="2"/>
          </rPr>
          <t>cmcneil:</t>
        </r>
        <r>
          <rPr>
            <sz val="9"/>
            <color indexed="81"/>
            <rFont val="Tahoma"/>
            <family val="2"/>
          </rPr>
          <t xml:space="preserve">
Total length of stake</t>
        </r>
      </text>
    </comment>
    <comment ref="F4" authorId="0" shapeId="0" xr:uid="{00000000-0006-0000-0300-000006000000}">
      <text>
        <r>
          <rPr>
            <b/>
            <sz val="9"/>
            <color indexed="81"/>
            <rFont val="Tahoma"/>
            <family val="2"/>
          </rPr>
          <t>cmcneil:</t>
        </r>
        <r>
          <rPr>
            <sz val="9"/>
            <color indexed="81"/>
            <rFont val="Tahoma"/>
            <family val="2"/>
          </rPr>
          <t xml:space="preserve">
Length of stake above the surface noted in column D</t>
        </r>
      </text>
    </comment>
    <comment ref="G4" authorId="0" shapeId="0" xr:uid="{00000000-0006-0000-0300-000007000000}">
      <text>
        <r>
          <rPr>
            <b/>
            <sz val="9"/>
            <color indexed="81"/>
            <rFont val="Tahoma"/>
            <family val="2"/>
          </rPr>
          <t>cmcneil:</t>
        </r>
        <r>
          <rPr>
            <sz val="9"/>
            <color indexed="81"/>
            <rFont val="Tahoma"/>
            <family val="2"/>
          </rPr>
          <t xml:space="preserve">
Length of stake still below the surface noted in column D</t>
        </r>
      </text>
    </comment>
    <comment ref="H4" authorId="0" shapeId="0" xr:uid="{00000000-0006-0000-0300-000008000000}">
      <text>
        <r>
          <rPr>
            <b/>
            <sz val="9"/>
            <color indexed="81"/>
            <rFont val="Tahoma"/>
            <family val="2"/>
          </rPr>
          <t>cmcneil:</t>
        </r>
        <r>
          <rPr>
            <sz val="9"/>
            <color indexed="81"/>
            <rFont val="Tahoma"/>
            <family val="2"/>
          </rPr>
          <t xml:space="preserve">
Change in stake since previous site visits</t>
        </r>
      </text>
    </comment>
    <comment ref="I4" authorId="0" shapeId="0" xr:uid="{00000000-0006-0000-0300-000009000000}">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00000000-0006-0000-0300-00000A000000}">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0000000-0006-0000-0300-00000B000000}">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00000000-0006-0000-0300-00000C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00000000-0006-0000-0300-00000D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00000000-0006-0000-0300-00000E00000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00000000-0006-0000-0300-00000F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00000000-0006-0000-0300-000010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00000000-0006-0000-0300-000011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00000000-0006-0000-0300-0000120000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00000000-0006-0000-0300-000013000000}">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00000000-0006-0000-0300-000014000000}">
      <text>
        <r>
          <rPr>
            <b/>
            <sz val="9"/>
            <color indexed="81"/>
            <rFont val="Tahoma"/>
            <family val="2"/>
          </rPr>
          <t>cmcneil:</t>
        </r>
        <r>
          <rPr>
            <sz val="9"/>
            <color indexed="81"/>
            <rFont val="Tahoma"/>
            <family val="2"/>
          </rPr>
          <t xml:space="preserve">
UTM easting of stake measured with GPS</t>
        </r>
      </text>
    </comment>
    <comment ref="U4" authorId="0" shapeId="0" xr:uid="{00000000-0006-0000-0300-000015000000}">
      <text>
        <r>
          <rPr>
            <b/>
            <sz val="9"/>
            <color indexed="81"/>
            <rFont val="Tahoma"/>
            <family val="2"/>
          </rPr>
          <t>cmcneil:</t>
        </r>
        <r>
          <rPr>
            <sz val="9"/>
            <color indexed="81"/>
            <rFont val="Tahoma"/>
            <family val="2"/>
          </rPr>
          <t xml:space="preserve">
UTM Northing of stake measured with GPS</t>
        </r>
      </text>
    </comment>
    <comment ref="V4" authorId="0" shapeId="0" xr:uid="{00000000-0006-0000-0300-000016000000}">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00000000-0006-0000-0300-000017000000}">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 ref="K8" authorId="1" shapeId="0" xr:uid="{66F4ECC1-2E6F-412F-9CFA-7C15BF7136ED}">
      <text>
        <t>[Threaded comment]
Your version of Excel allows you to read this threaded comment; however, any edits to it will get removed if the file is opened in a newer version of Excel. Learn more: https://go.microsoft.com/fwlink/?linkid=870924
Comment:
    Mean density 2015-2020</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cmcneil</author>
    <author>tc={E6DF0E10-2050-4987-979E-A46F49160212}</author>
    <author>tc={FD519A34-3A61-4248-B679-3A82AB9FFBB1}</author>
    <author>tc={EE181FB6-59DE-46BF-9E14-8C5CE822952F}</author>
  </authors>
  <commentList>
    <comment ref="A4" authorId="0" shapeId="0" xr:uid="{00000000-0006-0000-0400-000001000000}">
      <text>
        <r>
          <rPr>
            <b/>
            <sz val="9"/>
            <color indexed="81"/>
            <rFont val="Tahoma"/>
            <family val="2"/>
          </rPr>
          <t>cmcneil:</t>
        </r>
        <r>
          <rPr>
            <sz val="9"/>
            <color indexed="81"/>
            <rFont val="Tahoma"/>
            <family val="2"/>
          </rPr>
          <t xml:space="preserve">
Date of site visit</t>
        </r>
      </text>
    </comment>
    <comment ref="B4" authorId="0" shapeId="0" xr:uid="{00000000-0006-0000-0400-000002000000}">
      <text>
        <r>
          <rPr>
            <b/>
            <sz val="9"/>
            <color indexed="81"/>
            <rFont val="Tahoma"/>
            <family val="2"/>
          </rPr>
          <t>cmcneil:</t>
        </r>
        <r>
          <rPr>
            <sz val="9"/>
            <color indexed="81"/>
            <rFont val="Tahoma"/>
            <family val="2"/>
          </rPr>
          <t xml:space="preserve">
Notebook field data can be found in</t>
        </r>
      </text>
    </comment>
    <comment ref="C4" authorId="0" shapeId="0" xr:uid="{00000000-0006-0000-0400-000003000000}">
      <text>
        <r>
          <rPr>
            <b/>
            <sz val="9"/>
            <color indexed="81"/>
            <rFont val="Tahoma"/>
            <family val="2"/>
          </rPr>
          <t>cmcneil:</t>
        </r>
        <r>
          <rPr>
            <sz val="9"/>
            <color indexed="81"/>
            <rFont val="Tahoma"/>
            <family val="2"/>
          </rPr>
          <t xml:space="preserve">
Name of the stake, eg. 17AU</t>
        </r>
      </text>
    </comment>
    <comment ref="D4" authorId="0" shapeId="0" xr:uid="{00000000-0006-0000-0400-000004000000}">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00000000-0006-0000-0400-000005000000}">
      <text>
        <r>
          <rPr>
            <b/>
            <sz val="9"/>
            <color indexed="81"/>
            <rFont val="Tahoma"/>
            <family val="2"/>
          </rPr>
          <t>cmcneil:</t>
        </r>
        <r>
          <rPr>
            <sz val="9"/>
            <color indexed="81"/>
            <rFont val="Tahoma"/>
            <family val="2"/>
          </rPr>
          <t xml:space="preserve">
Total length of stake</t>
        </r>
      </text>
    </comment>
    <comment ref="F4" authorId="0" shapeId="0" xr:uid="{00000000-0006-0000-0400-000006000000}">
      <text>
        <r>
          <rPr>
            <b/>
            <sz val="9"/>
            <color indexed="81"/>
            <rFont val="Tahoma"/>
            <family val="2"/>
          </rPr>
          <t>cmcneil:</t>
        </r>
        <r>
          <rPr>
            <sz val="9"/>
            <color indexed="81"/>
            <rFont val="Tahoma"/>
            <family val="2"/>
          </rPr>
          <t xml:space="preserve">
Length of stake above the surface noted in column D</t>
        </r>
      </text>
    </comment>
    <comment ref="G4" authorId="0" shapeId="0" xr:uid="{00000000-0006-0000-0400-000007000000}">
      <text>
        <r>
          <rPr>
            <b/>
            <sz val="9"/>
            <color indexed="81"/>
            <rFont val="Tahoma"/>
            <family val="2"/>
          </rPr>
          <t>cmcneil:</t>
        </r>
        <r>
          <rPr>
            <sz val="9"/>
            <color indexed="81"/>
            <rFont val="Tahoma"/>
            <family val="2"/>
          </rPr>
          <t xml:space="preserve">
Length of stake still below the surface noted in column D</t>
        </r>
      </text>
    </comment>
    <comment ref="H4" authorId="0" shapeId="0" xr:uid="{00000000-0006-0000-0400-000008000000}">
      <text>
        <r>
          <rPr>
            <b/>
            <sz val="9"/>
            <color indexed="81"/>
            <rFont val="Tahoma"/>
            <family val="2"/>
          </rPr>
          <t>cmcneil:</t>
        </r>
        <r>
          <rPr>
            <sz val="9"/>
            <color indexed="81"/>
            <rFont val="Tahoma"/>
            <family val="2"/>
          </rPr>
          <t xml:space="preserve">
Change in stake since previous site visits</t>
        </r>
      </text>
    </comment>
    <comment ref="I4" authorId="0" shapeId="0" xr:uid="{00000000-0006-0000-0400-000009000000}">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00000000-0006-0000-0400-00000A000000}">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0000000-0006-0000-0400-00000B000000}">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00000000-0006-0000-0400-00000C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00000000-0006-0000-0400-00000D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00000000-0006-0000-0400-00000E00000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00000000-0006-0000-0400-00000F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00000000-0006-0000-0400-000010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00000000-0006-0000-0400-000011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00000000-0006-0000-0400-0000120000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00000000-0006-0000-0400-000013000000}">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00000000-0006-0000-0400-000014000000}">
      <text>
        <r>
          <rPr>
            <b/>
            <sz val="9"/>
            <color indexed="81"/>
            <rFont val="Tahoma"/>
            <family val="2"/>
          </rPr>
          <t>cmcneil:</t>
        </r>
        <r>
          <rPr>
            <sz val="9"/>
            <color indexed="81"/>
            <rFont val="Tahoma"/>
            <family val="2"/>
          </rPr>
          <t xml:space="preserve">
UTM easting of stake measured with GPS</t>
        </r>
      </text>
    </comment>
    <comment ref="U4" authorId="0" shapeId="0" xr:uid="{00000000-0006-0000-0400-000015000000}">
      <text>
        <r>
          <rPr>
            <b/>
            <sz val="9"/>
            <color indexed="81"/>
            <rFont val="Tahoma"/>
            <family val="2"/>
          </rPr>
          <t>cmcneil:</t>
        </r>
        <r>
          <rPr>
            <sz val="9"/>
            <color indexed="81"/>
            <rFont val="Tahoma"/>
            <family val="2"/>
          </rPr>
          <t xml:space="preserve">
UTM Northing of stake measured with GPS</t>
        </r>
      </text>
    </comment>
    <comment ref="V4" authorId="0" shapeId="0" xr:uid="{00000000-0006-0000-0400-000016000000}">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00000000-0006-0000-0400-000017000000}">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 ref="K7" authorId="1" shapeId="0" xr:uid="{E6DF0E10-2050-4987-979E-A46F49160212}">
      <text>
        <t>[Threaded comment]
Your version of Excel allows you to read this threaded comment; however, any edits to it will get removed if the file is opened in a newer version of Excel. Learn more: https://go.microsoft.com/fwlink/?linkid=870924
Comment:
    assumed density based on previous falls measurement of new snow. New snow unmeasured on this trip as there was not to sample</t>
      </text>
    </comment>
    <comment ref="K11" authorId="2" shapeId="0" xr:uid="{FD519A34-3A61-4248-B679-3A82AB9FFBB1}">
      <text>
        <t>[Threaded comment]
Your version of Excel allows you to read this threaded comment; however, any edits to it will get removed if the file is opened in a newer version of Excel. Learn more: https://go.microsoft.com/fwlink/?linkid=870924
Comment:
    Mean density 2011-2020</t>
      </text>
    </comment>
    <comment ref="K18" authorId="3" shapeId="0" xr:uid="{EE181FB6-59DE-46BF-9E14-8C5CE822952F}">
      <text>
        <t>[Threaded comment]
Your version of Excel allows you to read this threaded comment; however, any edits to it will get removed if the file is opened in a newer version of Excel. Learn more: https://go.microsoft.com/fwlink/?linkid=870924
Comment:
    Mean density 2011-2020</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cmcneil</author>
  </authors>
  <commentList>
    <comment ref="A4" authorId="0" shapeId="0" xr:uid="{00000000-0006-0000-0500-000001000000}">
      <text>
        <r>
          <rPr>
            <b/>
            <sz val="9"/>
            <color indexed="81"/>
            <rFont val="Tahoma"/>
            <family val="2"/>
          </rPr>
          <t>cmcneil:</t>
        </r>
        <r>
          <rPr>
            <sz val="9"/>
            <color indexed="81"/>
            <rFont val="Tahoma"/>
            <family val="2"/>
          </rPr>
          <t xml:space="preserve">
Date of site visit</t>
        </r>
      </text>
    </comment>
    <comment ref="B4" authorId="0" shapeId="0" xr:uid="{00000000-0006-0000-0500-000002000000}">
      <text>
        <r>
          <rPr>
            <b/>
            <sz val="9"/>
            <color indexed="81"/>
            <rFont val="Tahoma"/>
            <family val="2"/>
          </rPr>
          <t>cmcneil:</t>
        </r>
        <r>
          <rPr>
            <sz val="9"/>
            <color indexed="81"/>
            <rFont val="Tahoma"/>
            <family val="2"/>
          </rPr>
          <t xml:space="preserve">
Notebook field data can be found in</t>
        </r>
      </text>
    </comment>
    <comment ref="C4" authorId="0" shapeId="0" xr:uid="{00000000-0006-0000-0500-000003000000}">
      <text>
        <r>
          <rPr>
            <b/>
            <sz val="9"/>
            <color indexed="81"/>
            <rFont val="Tahoma"/>
            <family val="2"/>
          </rPr>
          <t>cmcneil:</t>
        </r>
        <r>
          <rPr>
            <sz val="9"/>
            <color indexed="81"/>
            <rFont val="Tahoma"/>
            <family val="2"/>
          </rPr>
          <t xml:space="preserve">
Name of the stake, eg. 17AU</t>
        </r>
      </text>
    </comment>
    <comment ref="D4" authorId="0" shapeId="0" xr:uid="{00000000-0006-0000-0500-000004000000}">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00000000-0006-0000-0500-000005000000}">
      <text>
        <r>
          <rPr>
            <b/>
            <sz val="9"/>
            <color indexed="81"/>
            <rFont val="Tahoma"/>
            <family val="2"/>
          </rPr>
          <t>cmcneil:</t>
        </r>
        <r>
          <rPr>
            <sz val="9"/>
            <color indexed="81"/>
            <rFont val="Tahoma"/>
            <family val="2"/>
          </rPr>
          <t xml:space="preserve">
Total length of stake</t>
        </r>
      </text>
    </comment>
    <comment ref="F4" authorId="0" shapeId="0" xr:uid="{00000000-0006-0000-0500-000006000000}">
      <text>
        <r>
          <rPr>
            <b/>
            <sz val="9"/>
            <color indexed="81"/>
            <rFont val="Tahoma"/>
            <family val="2"/>
          </rPr>
          <t>cmcneil:</t>
        </r>
        <r>
          <rPr>
            <sz val="9"/>
            <color indexed="81"/>
            <rFont val="Tahoma"/>
            <family val="2"/>
          </rPr>
          <t xml:space="preserve">
Length of stake above the surface noted in column D</t>
        </r>
      </text>
    </comment>
    <comment ref="G4" authorId="0" shapeId="0" xr:uid="{00000000-0006-0000-0500-000007000000}">
      <text>
        <r>
          <rPr>
            <b/>
            <sz val="9"/>
            <color indexed="81"/>
            <rFont val="Tahoma"/>
            <family val="2"/>
          </rPr>
          <t>cmcneil:</t>
        </r>
        <r>
          <rPr>
            <sz val="9"/>
            <color indexed="81"/>
            <rFont val="Tahoma"/>
            <family val="2"/>
          </rPr>
          <t xml:space="preserve">
Length of stake still below the surface noted in column D</t>
        </r>
      </text>
    </comment>
    <comment ref="H4" authorId="0" shapeId="0" xr:uid="{00000000-0006-0000-0500-000008000000}">
      <text>
        <r>
          <rPr>
            <b/>
            <sz val="9"/>
            <color indexed="81"/>
            <rFont val="Tahoma"/>
            <family val="2"/>
          </rPr>
          <t>cmcneil:</t>
        </r>
        <r>
          <rPr>
            <sz val="9"/>
            <color indexed="81"/>
            <rFont val="Tahoma"/>
            <family val="2"/>
          </rPr>
          <t xml:space="preserve">
Change in stake since previous site visits</t>
        </r>
      </text>
    </comment>
    <comment ref="I4" authorId="0" shapeId="0" xr:uid="{00000000-0006-0000-0500-000009000000}">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00000000-0006-0000-0500-00000A000000}">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0000000-0006-0000-0500-00000B000000}">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00000000-0006-0000-0500-00000C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00000000-0006-0000-0500-00000D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00000000-0006-0000-0500-00000E00000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00000000-0006-0000-0500-00000F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00000000-0006-0000-0500-000010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00000000-0006-0000-0500-000011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00000000-0006-0000-0500-0000120000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00000000-0006-0000-0500-000013000000}">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00000000-0006-0000-0500-000014000000}">
      <text>
        <r>
          <rPr>
            <b/>
            <sz val="9"/>
            <color indexed="81"/>
            <rFont val="Tahoma"/>
            <family val="2"/>
          </rPr>
          <t>cmcneil:</t>
        </r>
        <r>
          <rPr>
            <sz val="9"/>
            <color indexed="81"/>
            <rFont val="Tahoma"/>
            <family val="2"/>
          </rPr>
          <t xml:space="preserve">
UTM easting of stake measured with GPS</t>
        </r>
      </text>
    </comment>
    <comment ref="U4" authorId="0" shapeId="0" xr:uid="{00000000-0006-0000-0500-000015000000}">
      <text>
        <r>
          <rPr>
            <b/>
            <sz val="9"/>
            <color indexed="81"/>
            <rFont val="Tahoma"/>
            <family val="2"/>
          </rPr>
          <t>cmcneil:</t>
        </r>
        <r>
          <rPr>
            <sz val="9"/>
            <color indexed="81"/>
            <rFont val="Tahoma"/>
            <family val="2"/>
          </rPr>
          <t xml:space="preserve">
UTM Northing of stake measured with GPS</t>
        </r>
      </text>
    </comment>
    <comment ref="V4" authorId="0" shapeId="0" xr:uid="{00000000-0006-0000-0500-000016000000}">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00000000-0006-0000-0500-000017000000}">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cmcneil</author>
    <author>tc={FBC39322-062A-46BA-B9A9-AF797EF58F46}</author>
    <author>tc={FEAA4210-066D-408B-8675-489929D4AF23}</author>
  </authors>
  <commentList>
    <comment ref="A4" authorId="0" shapeId="0" xr:uid="{00000000-0006-0000-0600-000001000000}">
      <text>
        <r>
          <rPr>
            <b/>
            <sz val="9"/>
            <color indexed="81"/>
            <rFont val="Tahoma"/>
            <family val="2"/>
          </rPr>
          <t>cmcneil:</t>
        </r>
        <r>
          <rPr>
            <sz val="9"/>
            <color indexed="81"/>
            <rFont val="Tahoma"/>
            <family val="2"/>
          </rPr>
          <t xml:space="preserve">
Date of site visit</t>
        </r>
      </text>
    </comment>
    <comment ref="B4" authorId="0" shapeId="0" xr:uid="{00000000-0006-0000-0600-000002000000}">
      <text>
        <r>
          <rPr>
            <b/>
            <sz val="9"/>
            <color indexed="81"/>
            <rFont val="Tahoma"/>
            <family val="2"/>
          </rPr>
          <t>cmcneil:</t>
        </r>
        <r>
          <rPr>
            <sz val="9"/>
            <color indexed="81"/>
            <rFont val="Tahoma"/>
            <family val="2"/>
          </rPr>
          <t xml:space="preserve">
Notebook field data can be found in</t>
        </r>
      </text>
    </comment>
    <comment ref="C4" authorId="0" shapeId="0" xr:uid="{00000000-0006-0000-0600-000003000000}">
      <text>
        <r>
          <rPr>
            <b/>
            <sz val="9"/>
            <color indexed="81"/>
            <rFont val="Tahoma"/>
            <family val="2"/>
          </rPr>
          <t>cmcneil:</t>
        </r>
        <r>
          <rPr>
            <sz val="9"/>
            <color indexed="81"/>
            <rFont val="Tahoma"/>
            <family val="2"/>
          </rPr>
          <t xml:space="preserve">
Name of the stake, eg. 17AU</t>
        </r>
      </text>
    </comment>
    <comment ref="D4" authorId="0" shapeId="0" xr:uid="{00000000-0006-0000-0600-000004000000}">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00000000-0006-0000-0600-000005000000}">
      <text>
        <r>
          <rPr>
            <b/>
            <sz val="9"/>
            <color indexed="81"/>
            <rFont val="Tahoma"/>
            <family val="2"/>
          </rPr>
          <t>cmcneil:</t>
        </r>
        <r>
          <rPr>
            <sz val="9"/>
            <color indexed="81"/>
            <rFont val="Tahoma"/>
            <family val="2"/>
          </rPr>
          <t xml:space="preserve">
Total length of stake</t>
        </r>
      </text>
    </comment>
    <comment ref="F4" authorId="0" shapeId="0" xr:uid="{00000000-0006-0000-0600-000006000000}">
      <text>
        <r>
          <rPr>
            <b/>
            <sz val="9"/>
            <color indexed="81"/>
            <rFont val="Tahoma"/>
            <family val="2"/>
          </rPr>
          <t>cmcneil:</t>
        </r>
        <r>
          <rPr>
            <sz val="9"/>
            <color indexed="81"/>
            <rFont val="Tahoma"/>
            <family val="2"/>
          </rPr>
          <t xml:space="preserve">
Length of stake above the surface noted in column D</t>
        </r>
      </text>
    </comment>
    <comment ref="G4" authorId="0" shapeId="0" xr:uid="{00000000-0006-0000-0600-000007000000}">
      <text>
        <r>
          <rPr>
            <b/>
            <sz val="9"/>
            <color indexed="81"/>
            <rFont val="Tahoma"/>
            <family val="2"/>
          </rPr>
          <t>cmcneil:</t>
        </r>
        <r>
          <rPr>
            <sz val="9"/>
            <color indexed="81"/>
            <rFont val="Tahoma"/>
            <family val="2"/>
          </rPr>
          <t xml:space="preserve">
Length of stake still below the surface noted in column D</t>
        </r>
      </text>
    </comment>
    <comment ref="H4" authorId="0" shapeId="0" xr:uid="{00000000-0006-0000-0600-000008000000}">
      <text>
        <r>
          <rPr>
            <b/>
            <sz val="9"/>
            <color indexed="81"/>
            <rFont val="Tahoma"/>
            <family val="2"/>
          </rPr>
          <t>cmcneil:</t>
        </r>
        <r>
          <rPr>
            <sz val="9"/>
            <color indexed="81"/>
            <rFont val="Tahoma"/>
            <family val="2"/>
          </rPr>
          <t xml:space="preserve">
Change in stake since previous site visits</t>
        </r>
      </text>
    </comment>
    <comment ref="I4" authorId="0" shapeId="0" xr:uid="{00000000-0006-0000-0600-000009000000}">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00000000-0006-0000-0600-00000A000000}">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0000000-0006-0000-0600-00000B000000}">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00000000-0006-0000-0600-00000C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00000000-0006-0000-0600-00000D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00000000-0006-0000-0600-00000E00000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00000000-0006-0000-0600-00000F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00000000-0006-0000-0600-000010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00000000-0006-0000-0600-000011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00000000-0006-0000-0600-0000120000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00000000-0006-0000-0600-000013000000}">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00000000-0006-0000-0600-000014000000}">
      <text>
        <r>
          <rPr>
            <b/>
            <sz val="9"/>
            <color indexed="81"/>
            <rFont val="Tahoma"/>
            <family val="2"/>
          </rPr>
          <t>cmcneil:</t>
        </r>
        <r>
          <rPr>
            <sz val="9"/>
            <color indexed="81"/>
            <rFont val="Tahoma"/>
            <family val="2"/>
          </rPr>
          <t xml:space="preserve">
UTM easting of stake measured with GPS</t>
        </r>
      </text>
    </comment>
    <comment ref="U4" authorId="0" shapeId="0" xr:uid="{00000000-0006-0000-0600-000015000000}">
      <text>
        <r>
          <rPr>
            <b/>
            <sz val="9"/>
            <color indexed="81"/>
            <rFont val="Tahoma"/>
            <family val="2"/>
          </rPr>
          <t>cmcneil:</t>
        </r>
        <r>
          <rPr>
            <sz val="9"/>
            <color indexed="81"/>
            <rFont val="Tahoma"/>
            <family val="2"/>
          </rPr>
          <t xml:space="preserve">
UTM Northing of stake measured with GPS</t>
        </r>
      </text>
    </comment>
    <comment ref="V4" authorId="0" shapeId="0" xr:uid="{00000000-0006-0000-0600-000016000000}">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00000000-0006-0000-0600-000017000000}">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 ref="I18" authorId="1" shapeId="0" xr:uid="{FBC39322-062A-46BA-B9A9-AF797EF58F46}">
      <text>
        <t>[Threaded comment]
Your version of Excel allows you to read this threaded comment; however, any edits to it will get removed if the file is opened in a newer version of Excel. Learn more: https://go.microsoft.com/fwlink/?linkid=870924
Comment:
    While new snow was present at this site, it was highly variable and mostly only existent in local depressions in the ice. The regional surface aroudn the stake was ice, while the depression imediately surround the stake had 6cm on new snow in it.</t>
      </text>
    </comment>
    <comment ref="I26" authorId="2" shapeId="0" xr:uid="{FEAA4210-066D-408B-8675-489929D4AF23}">
      <text>
        <t>[Threaded comment]
Your version of Excel allows you to read this threaded comment; however, any edits to it will get removed if the file is opened in a newer version of Excel. Learn more: https://go.microsoft.com/fwlink/?linkid=870924
Comment:
    While new snow was present at this site, it was highly variable and mostly only existent in local depressions in the ice. The regional surface aroudn the stake was ice, while the depression imediately surround the stake had 9cm on new snow in it.</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cmcneil</author>
    <author>tc={831498E5-D83D-458D-890C-F6D11C73E27B}</author>
  </authors>
  <commentList>
    <comment ref="A4" authorId="0" shapeId="0" xr:uid="{00000000-0006-0000-0700-000001000000}">
      <text>
        <r>
          <rPr>
            <b/>
            <sz val="9"/>
            <color indexed="81"/>
            <rFont val="Tahoma"/>
            <family val="2"/>
          </rPr>
          <t>cmcneil:</t>
        </r>
        <r>
          <rPr>
            <sz val="9"/>
            <color indexed="81"/>
            <rFont val="Tahoma"/>
            <family val="2"/>
          </rPr>
          <t xml:space="preserve">
Date of site visit</t>
        </r>
      </text>
    </comment>
    <comment ref="B4" authorId="0" shapeId="0" xr:uid="{00000000-0006-0000-0700-000002000000}">
      <text>
        <r>
          <rPr>
            <b/>
            <sz val="9"/>
            <color indexed="81"/>
            <rFont val="Tahoma"/>
            <family val="2"/>
          </rPr>
          <t>cmcneil:</t>
        </r>
        <r>
          <rPr>
            <sz val="9"/>
            <color indexed="81"/>
            <rFont val="Tahoma"/>
            <family val="2"/>
          </rPr>
          <t xml:space="preserve">
Notebook field data can be found in</t>
        </r>
      </text>
    </comment>
    <comment ref="C4" authorId="0" shapeId="0" xr:uid="{00000000-0006-0000-0700-000003000000}">
      <text>
        <r>
          <rPr>
            <b/>
            <sz val="9"/>
            <color indexed="81"/>
            <rFont val="Tahoma"/>
            <family val="2"/>
          </rPr>
          <t>cmcneil:</t>
        </r>
        <r>
          <rPr>
            <sz val="9"/>
            <color indexed="81"/>
            <rFont val="Tahoma"/>
            <family val="2"/>
          </rPr>
          <t xml:space="preserve">
Name of the stake, eg. 17AU</t>
        </r>
      </text>
    </comment>
    <comment ref="D4" authorId="0" shapeId="0" xr:uid="{00000000-0006-0000-0700-000004000000}">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00000000-0006-0000-0700-000005000000}">
      <text>
        <r>
          <rPr>
            <b/>
            <sz val="9"/>
            <color indexed="81"/>
            <rFont val="Tahoma"/>
            <family val="2"/>
          </rPr>
          <t>cmcneil:</t>
        </r>
        <r>
          <rPr>
            <sz val="9"/>
            <color indexed="81"/>
            <rFont val="Tahoma"/>
            <family val="2"/>
          </rPr>
          <t xml:space="preserve">
Total length of stake</t>
        </r>
      </text>
    </comment>
    <comment ref="F4" authorId="0" shapeId="0" xr:uid="{00000000-0006-0000-0700-000006000000}">
      <text>
        <r>
          <rPr>
            <b/>
            <sz val="9"/>
            <color indexed="81"/>
            <rFont val="Tahoma"/>
            <family val="2"/>
          </rPr>
          <t>cmcneil:</t>
        </r>
        <r>
          <rPr>
            <sz val="9"/>
            <color indexed="81"/>
            <rFont val="Tahoma"/>
            <family val="2"/>
          </rPr>
          <t xml:space="preserve">
Length of stake above the surface noted in column D</t>
        </r>
      </text>
    </comment>
    <comment ref="G4" authorId="0" shapeId="0" xr:uid="{00000000-0006-0000-0700-000007000000}">
      <text>
        <r>
          <rPr>
            <b/>
            <sz val="9"/>
            <color indexed="81"/>
            <rFont val="Tahoma"/>
            <family val="2"/>
          </rPr>
          <t>cmcneil:</t>
        </r>
        <r>
          <rPr>
            <sz val="9"/>
            <color indexed="81"/>
            <rFont val="Tahoma"/>
            <family val="2"/>
          </rPr>
          <t xml:space="preserve">
Length of stake still below the surface noted in column D</t>
        </r>
      </text>
    </comment>
    <comment ref="H4" authorId="0" shapeId="0" xr:uid="{00000000-0006-0000-0700-000008000000}">
      <text>
        <r>
          <rPr>
            <b/>
            <sz val="9"/>
            <color indexed="81"/>
            <rFont val="Tahoma"/>
            <family val="2"/>
          </rPr>
          <t>cmcneil:</t>
        </r>
        <r>
          <rPr>
            <sz val="9"/>
            <color indexed="81"/>
            <rFont val="Tahoma"/>
            <family val="2"/>
          </rPr>
          <t xml:space="preserve">
Change in stake since previous site visits</t>
        </r>
      </text>
    </comment>
    <comment ref="I4" authorId="0" shapeId="0" xr:uid="{00000000-0006-0000-0700-000009000000}">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00000000-0006-0000-0700-00000A000000}">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0000000-0006-0000-0700-00000B000000}">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00000000-0006-0000-0700-00000C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00000000-0006-0000-0700-00000D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00000000-0006-0000-0700-00000E00000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00000000-0006-0000-0700-00000F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00000000-0006-0000-0700-000010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00000000-0006-0000-0700-000011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00000000-0006-0000-0700-0000120000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00000000-0006-0000-0700-000013000000}">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00000000-0006-0000-0700-000014000000}">
      <text>
        <r>
          <rPr>
            <b/>
            <sz val="9"/>
            <color indexed="81"/>
            <rFont val="Tahoma"/>
            <family val="2"/>
          </rPr>
          <t>cmcneil:</t>
        </r>
        <r>
          <rPr>
            <sz val="9"/>
            <color indexed="81"/>
            <rFont val="Tahoma"/>
            <family val="2"/>
          </rPr>
          <t xml:space="preserve">
UTM easting of stake measured with GPS</t>
        </r>
      </text>
    </comment>
    <comment ref="U4" authorId="0" shapeId="0" xr:uid="{00000000-0006-0000-0700-000015000000}">
      <text>
        <r>
          <rPr>
            <b/>
            <sz val="9"/>
            <color indexed="81"/>
            <rFont val="Tahoma"/>
            <family val="2"/>
          </rPr>
          <t>cmcneil:</t>
        </r>
        <r>
          <rPr>
            <sz val="9"/>
            <color indexed="81"/>
            <rFont val="Tahoma"/>
            <family val="2"/>
          </rPr>
          <t xml:space="preserve">
UTM Northing of stake measured with GPS</t>
        </r>
      </text>
    </comment>
    <comment ref="V4" authorId="0" shapeId="0" xr:uid="{00000000-0006-0000-0700-000016000000}">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00000000-0006-0000-0700-000017000000}">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 ref="E19" authorId="1" shapeId="0" xr:uid="{831498E5-D83D-458D-890C-F6D11C73E27B}">
      <text>
        <t>[Threaded comment]
Your version of Excel allows you to read this threaded comment; however, any edits to it will get removed if the file is opened in a newer version of Excel. Learn more: https://go.microsoft.com/fwlink/?linkid=870924
Comment:
    notes read 12.85m, stake reads 12.20m</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cmcneil</author>
  </authors>
  <commentList>
    <comment ref="A4" authorId="0" shapeId="0" xr:uid="{4DEF853B-9467-49E6-B873-664526ED2C67}">
      <text>
        <r>
          <rPr>
            <b/>
            <sz val="9"/>
            <color indexed="81"/>
            <rFont val="Tahoma"/>
            <family val="2"/>
          </rPr>
          <t>cmcneil:</t>
        </r>
        <r>
          <rPr>
            <sz val="9"/>
            <color indexed="81"/>
            <rFont val="Tahoma"/>
            <family val="2"/>
          </rPr>
          <t xml:space="preserve">
Date of site visit</t>
        </r>
      </text>
    </comment>
    <comment ref="B4" authorId="0" shapeId="0" xr:uid="{2143FEB7-EC8B-4D2C-94C5-ECFCFCEC301D}">
      <text>
        <r>
          <rPr>
            <b/>
            <sz val="9"/>
            <color indexed="81"/>
            <rFont val="Tahoma"/>
            <family val="2"/>
          </rPr>
          <t>cmcneil:</t>
        </r>
        <r>
          <rPr>
            <sz val="9"/>
            <color indexed="81"/>
            <rFont val="Tahoma"/>
            <family val="2"/>
          </rPr>
          <t xml:space="preserve">
Notebook field data can be found in</t>
        </r>
      </text>
    </comment>
    <comment ref="C4" authorId="0" shapeId="0" xr:uid="{C611B6F3-490A-40D9-AEC0-CF03AE2D9A7C}">
      <text>
        <r>
          <rPr>
            <b/>
            <sz val="9"/>
            <color indexed="81"/>
            <rFont val="Tahoma"/>
            <family val="2"/>
          </rPr>
          <t>cmcneil:</t>
        </r>
        <r>
          <rPr>
            <sz val="9"/>
            <color indexed="81"/>
            <rFont val="Tahoma"/>
            <family val="2"/>
          </rPr>
          <t xml:space="preserve">
Name of the stake, eg. 17AU</t>
        </r>
      </text>
    </comment>
    <comment ref="D4" authorId="0" shapeId="0" xr:uid="{92026FDD-1CB6-4F10-B837-EE96E286977A}">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564A3A88-F776-4409-88BB-AAEDF13F049E}">
      <text>
        <r>
          <rPr>
            <b/>
            <sz val="9"/>
            <color indexed="81"/>
            <rFont val="Tahoma"/>
            <family val="2"/>
          </rPr>
          <t>cmcneil:</t>
        </r>
        <r>
          <rPr>
            <sz val="9"/>
            <color indexed="81"/>
            <rFont val="Tahoma"/>
            <family val="2"/>
          </rPr>
          <t xml:space="preserve">
Total length of stake</t>
        </r>
      </text>
    </comment>
    <comment ref="F4" authorId="0" shapeId="0" xr:uid="{A39A7294-B5A2-4F30-A7A4-C98701E1F1F2}">
      <text>
        <r>
          <rPr>
            <b/>
            <sz val="9"/>
            <color indexed="81"/>
            <rFont val="Tahoma"/>
            <family val="2"/>
          </rPr>
          <t>cmcneil:</t>
        </r>
        <r>
          <rPr>
            <sz val="9"/>
            <color indexed="81"/>
            <rFont val="Tahoma"/>
            <family val="2"/>
          </rPr>
          <t xml:space="preserve">
Length of stake above the surface noted in column D</t>
        </r>
      </text>
    </comment>
    <comment ref="G4" authorId="0" shapeId="0" xr:uid="{DB0786AB-A8F6-4C93-889D-F12F21E0EC3E}">
      <text>
        <r>
          <rPr>
            <b/>
            <sz val="9"/>
            <color indexed="81"/>
            <rFont val="Tahoma"/>
            <family val="2"/>
          </rPr>
          <t>cmcneil:</t>
        </r>
        <r>
          <rPr>
            <sz val="9"/>
            <color indexed="81"/>
            <rFont val="Tahoma"/>
            <family val="2"/>
          </rPr>
          <t xml:space="preserve">
Length of stake still below the surface noted in column D</t>
        </r>
      </text>
    </comment>
    <comment ref="H4" authorId="0" shapeId="0" xr:uid="{496B4E9A-4B9C-46B5-9E90-5C24E7C55F76}">
      <text>
        <r>
          <rPr>
            <b/>
            <sz val="9"/>
            <color indexed="81"/>
            <rFont val="Tahoma"/>
            <family val="2"/>
          </rPr>
          <t>cmcneil:</t>
        </r>
        <r>
          <rPr>
            <sz val="9"/>
            <color indexed="81"/>
            <rFont val="Tahoma"/>
            <family val="2"/>
          </rPr>
          <t xml:space="preserve">
Change in stake since previous site visits</t>
        </r>
      </text>
    </comment>
    <comment ref="I4" authorId="0" shapeId="0" xr:uid="{398D6057-B714-4BC8-8A09-D8528F671955}">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96A4C45F-A684-45CD-95E6-310FA8DA60CD}">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889A40ED-013B-4AF6-B9F9-68B00E9C527E}">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29D4F19E-F55C-4627-AB9F-BB6DF6199734}">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A723BFD3-C3DB-4E17-9FEB-E26E6C12DE61}">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2A67F560-CEB2-49F2-ADE6-19789897855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970754A6-647D-43E0-B60D-3EC1443E9ECA}">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8E82E3EF-2ACD-4EC7-940A-B964D63520BC}">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86A50298-B591-428A-B41F-ED6225686A84}">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3BA789B6-9C33-4EAC-9553-06493244F9D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484CB3A9-BAD2-4DC4-A620-ECEC67D0810C}">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C8376119-B3A2-409C-9B17-E526E827CB12}">
      <text>
        <r>
          <rPr>
            <b/>
            <sz val="9"/>
            <color indexed="81"/>
            <rFont val="Tahoma"/>
            <family val="2"/>
          </rPr>
          <t>cmcneil:</t>
        </r>
        <r>
          <rPr>
            <sz val="9"/>
            <color indexed="81"/>
            <rFont val="Tahoma"/>
            <family val="2"/>
          </rPr>
          <t xml:space="preserve">
UTM easting of stake measured with GPS</t>
        </r>
      </text>
    </comment>
    <comment ref="U4" authorId="0" shapeId="0" xr:uid="{3718DA98-B926-436C-BE17-6C347A7201C8}">
      <text>
        <r>
          <rPr>
            <b/>
            <sz val="9"/>
            <color indexed="81"/>
            <rFont val="Tahoma"/>
            <family val="2"/>
          </rPr>
          <t>cmcneil:</t>
        </r>
        <r>
          <rPr>
            <sz val="9"/>
            <color indexed="81"/>
            <rFont val="Tahoma"/>
            <family val="2"/>
          </rPr>
          <t xml:space="preserve">
UTM Northing of stake measured with GPS</t>
        </r>
      </text>
    </comment>
    <comment ref="V4" authorId="0" shapeId="0" xr:uid="{845544DF-341C-48D2-A653-1270C52C6CD9}">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95E0FE56-6D23-4847-9246-AF93D5039F73}">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6109DF87-3D5B-4EFD-B93C-BDC342554B9D}">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2DF3889D-0DB6-4E64-89E6-7041B1230852}">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8BA4813D-E5D2-495B-B7F3-4A5CA3E2C8DB}">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A3D7C8D8-8872-4CE2-8B77-A2966F3E1C74}">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533FD56A-099C-4837-B29C-C6B114967DC8}">
      <text>
        <r>
          <rPr>
            <sz val="8"/>
            <color indexed="81"/>
            <rFont val="Tahoma"/>
            <family val="2"/>
          </rPr>
          <t xml:space="preserve">Sipre coring auger=45.6cm2 
large tube 41.05 cm2       
small tube 25.6   cm2          
Snow Metrics 1000 cm^3
</t>
        </r>
      </text>
    </comment>
    <comment ref="A10" authorId="0" shapeId="0" xr:uid="{6C8F2958-81AD-44EE-B901-78F723878A77}">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B8C729E4-99DA-4396-BAC1-CE3CC890EF7D}">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FB31B3AF-A981-4F7F-A2A9-1123EE173A90}">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D10" authorId="0" shapeId="0" xr:uid="{ADADEC18-5986-432B-BC59-45FD3CEFD48C}">
      <text>
        <r>
          <rPr>
            <b/>
            <sz val="9"/>
            <color indexed="81"/>
            <rFont val="Tahoma"/>
            <family val="2"/>
          </rPr>
          <t>cmcneil:</t>
        </r>
        <r>
          <rPr>
            <sz val="9"/>
            <color indexed="81"/>
            <rFont val="Tahoma"/>
            <family val="2"/>
          </rPr>
          <t xml:space="preserve">
Volume of sample taken</t>
        </r>
      </text>
    </comment>
    <comment ref="E10" authorId="0" shapeId="0" xr:uid="{7F29A0A1-B4B9-4DC3-855E-04F1EE5FF963}">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F10" authorId="0" shapeId="0" xr:uid="{B62522B5-FEC2-49C3-8F26-17E3EAADD133}">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G10" authorId="0" shapeId="0" xr:uid="{09ED599F-7DBF-4683-A358-B5DE7473BFEA}">
      <text>
        <r>
          <rPr>
            <b/>
            <sz val="9"/>
            <color indexed="81"/>
            <rFont val="Tahoma"/>
            <family val="2"/>
          </rPr>
          <t>cmcneil:</t>
        </r>
        <r>
          <rPr>
            <sz val="9"/>
            <color indexed="81"/>
            <rFont val="Tahoma"/>
            <family val="2"/>
          </rPr>
          <t xml:space="preserve">
Density of sample. Calculated from the mass/volume</t>
        </r>
      </text>
    </comment>
    <comment ref="H10" authorId="0" shapeId="0" xr:uid="{DEB6671D-D2C3-4C90-B7CD-44878B38BFD4}">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I10" authorId="0" shapeId="0" xr:uid="{D6290F14-0B95-41E1-A721-32B288A582BA}">
      <text>
        <r>
          <rPr>
            <b/>
            <sz val="9"/>
            <color indexed="81"/>
            <rFont val="Tahoma"/>
            <family val="2"/>
          </rPr>
          <t>cmcneil:</t>
        </r>
        <r>
          <rPr>
            <sz val="9"/>
            <color indexed="81"/>
            <rFont val="Tahoma"/>
            <family val="2"/>
          </rPr>
          <t xml:space="preserve">
Cummulative s.w.e. of from surface to the depth of each sample</t>
        </r>
      </text>
    </comment>
    <comment ref="J10" authorId="0" shapeId="0" xr:uid="{70F7AD09-80AD-401F-A147-5ADBBCACB5E4}">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K10" authorId="0" shapeId="0" xr:uid="{37123CAB-752A-4473-BF46-7502C0D42729}">
      <text>
        <r>
          <rPr>
            <b/>
            <sz val="9"/>
            <color indexed="81"/>
            <rFont val="Tahoma"/>
            <family val="2"/>
          </rPr>
          <t>cmcneil:</t>
        </r>
        <r>
          <rPr>
            <sz val="9"/>
            <color indexed="81"/>
            <rFont val="Tahoma"/>
            <family val="2"/>
          </rPr>
          <t xml:space="preserve">
Any observation about a given sample. Cutting dog bites, dirty layers, ice lenses, etc...</t>
        </r>
      </text>
    </comment>
    <comment ref="L10" authorId="0" shapeId="0" xr:uid="{7E17132D-E04A-4B27-B73C-411847E8146D}">
      <text>
        <r>
          <rPr>
            <b/>
            <sz val="9"/>
            <color indexed="81"/>
            <rFont val="Tahoma"/>
            <family val="2"/>
          </rPr>
          <t>cmcneil:</t>
        </r>
        <r>
          <rPr>
            <sz val="9"/>
            <color indexed="81"/>
            <rFont val="Tahoma"/>
            <family val="2"/>
          </rPr>
          <t xml:space="preserve">
What was used to measure snow depth</t>
        </r>
      </text>
    </comment>
    <comment ref="M10" authorId="0" shapeId="0" xr:uid="{CBAC7FDE-41D9-4FEA-ABB3-5F8E2F447E85}">
      <text>
        <r>
          <rPr>
            <b/>
            <sz val="9"/>
            <color indexed="81"/>
            <rFont val="Tahoma"/>
            <family val="2"/>
          </rPr>
          <t>cmcneil:</t>
        </r>
        <r>
          <rPr>
            <sz val="9"/>
            <color indexed="81"/>
            <rFont val="Tahoma"/>
            <family val="2"/>
          </rPr>
          <t xml:space="preserve">
snow depth observed</t>
        </r>
      </text>
    </comment>
  </commentList>
</comments>
</file>

<file path=xl/sharedStrings.xml><?xml version="1.0" encoding="utf-8"?>
<sst xmlns="http://schemas.openxmlformats.org/spreadsheetml/2006/main" count="2843" uniqueCount="254">
  <si>
    <t>Elevation</t>
  </si>
  <si>
    <t>bw</t>
  </si>
  <si>
    <t>ba</t>
  </si>
  <si>
    <t>Winter Ablation</t>
  </si>
  <si>
    <t>Summer Accumulation</t>
  </si>
  <si>
    <t>AU</t>
  </si>
  <si>
    <t>AB</t>
  </si>
  <si>
    <t>B</t>
  </si>
  <si>
    <t>D</t>
  </si>
  <si>
    <t>T</t>
  </si>
  <si>
    <t>V</t>
  </si>
  <si>
    <t>X</t>
  </si>
  <si>
    <t>Stake  Location</t>
  </si>
  <si>
    <t>UTM(WGS84)</t>
  </si>
  <si>
    <t>Stake Lengths</t>
  </si>
  <si>
    <t>Zone 6 North</t>
  </si>
  <si>
    <t>Date</t>
  </si>
  <si>
    <t>Notebook</t>
  </si>
  <si>
    <t>Stake Name</t>
  </si>
  <si>
    <t>Surface Type</t>
  </si>
  <si>
    <t>Total</t>
  </si>
  <si>
    <t>Above Surface</t>
  </si>
  <si>
    <t>Below Surface</t>
  </si>
  <si>
    <t>Length Change</t>
  </si>
  <si>
    <t>Stake Snow Depth</t>
  </si>
  <si>
    <t>Average Snow Depth</t>
  </si>
  <si>
    <t>Snow Density</t>
  </si>
  <si>
    <t>Height of Previous Summer Surface</t>
  </si>
  <si>
    <t>Average Height of Previous Summer Surface</t>
  </si>
  <si>
    <t>Firn Density</t>
  </si>
  <si>
    <r>
      <t>b</t>
    </r>
    <r>
      <rPr>
        <b/>
        <vertAlign val="subscript"/>
        <sz val="10"/>
        <color rgb="FF000000"/>
        <rFont val="Arial"/>
        <family val="2"/>
      </rPr>
      <t>s</t>
    </r>
  </si>
  <si>
    <r>
      <t>b</t>
    </r>
    <r>
      <rPr>
        <b/>
        <vertAlign val="subscript"/>
        <sz val="10"/>
        <color rgb="FF000000"/>
        <rFont val="Arial"/>
        <family val="2"/>
      </rPr>
      <t>w</t>
    </r>
  </si>
  <si>
    <r>
      <t>b</t>
    </r>
    <r>
      <rPr>
        <b/>
        <vertAlign val="subscript"/>
        <sz val="10"/>
        <color rgb="FF000000"/>
        <rFont val="Arial"/>
        <family val="2"/>
      </rPr>
      <t>a</t>
    </r>
  </si>
  <si>
    <t>Easting</t>
  </si>
  <si>
    <t>Northing</t>
  </si>
  <si>
    <t>Comments</t>
  </si>
  <si>
    <t>(mm/dd/yyyy)</t>
  </si>
  <si>
    <t>(meters)</t>
  </si>
  <si>
    <t>(g/cm^3)</t>
  </si>
  <si>
    <t>(m w.e.)</t>
  </si>
  <si>
    <t>18LS</t>
  </si>
  <si>
    <t>snow</t>
  </si>
  <si>
    <t>ice</t>
  </si>
  <si>
    <t>19CM</t>
  </si>
  <si>
    <t>20CM</t>
  </si>
  <si>
    <t>21EB</t>
  </si>
  <si>
    <t>20AU</t>
  </si>
  <si>
    <t>SUMMARY:</t>
  </si>
  <si>
    <t>Time-systems</t>
  </si>
  <si>
    <t>Time 1</t>
  </si>
  <si>
    <t>Time 2</t>
  </si>
  <si>
    <t>Time 3</t>
  </si>
  <si>
    <t>stratigraphic</t>
  </si>
  <si>
    <t xml:space="preserve">Measurement Interval: </t>
  </si>
  <si>
    <t>:</t>
  </si>
  <si>
    <t>nan</t>
  </si>
  <si>
    <t>Winter Balance =</t>
  </si>
  <si>
    <t>Summer Balance =</t>
  </si>
  <si>
    <t>Annual Balance =</t>
  </si>
  <si>
    <t>previous summer accumulation=</t>
  </si>
  <si>
    <t>Winter Ablation=</t>
  </si>
  <si>
    <t>Summer Accumulation=</t>
  </si>
  <si>
    <t>20EB</t>
  </si>
  <si>
    <t>20AB</t>
  </si>
  <si>
    <t>17CM</t>
  </si>
  <si>
    <t>new snow</t>
  </si>
  <si>
    <t>20B</t>
  </si>
  <si>
    <t>stake in small stream</t>
  </si>
  <si>
    <r>
      <t>b</t>
    </r>
    <r>
      <rPr>
        <b/>
        <vertAlign val="subscript"/>
        <sz val="10"/>
        <color rgb="FF000000"/>
        <rFont val="Segoe UI"/>
        <family val="2"/>
      </rPr>
      <t>s</t>
    </r>
  </si>
  <si>
    <r>
      <t>b</t>
    </r>
    <r>
      <rPr>
        <b/>
        <vertAlign val="subscript"/>
        <sz val="10"/>
        <color rgb="FF000000"/>
        <rFont val="Segoe UI"/>
        <family val="2"/>
      </rPr>
      <t>w</t>
    </r>
  </si>
  <si>
    <r>
      <t>b</t>
    </r>
    <r>
      <rPr>
        <b/>
        <vertAlign val="subscript"/>
        <sz val="10"/>
        <color rgb="FF000000"/>
        <rFont val="Segoe UI"/>
        <family val="2"/>
      </rPr>
      <t>a</t>
    </r>
  </si>
  <si>
    <t>16CM</t>
  </si>
  <si>
    <t>firn</t>
  </si>
  <si>
    <t>Firn (2018)</t>
  </si>
  <si>
    <t>19D</t>
  </si>
  <si>
    <t>Not found</t>
  </si>
  <si>
    <t>20LS</t>
  </si>
  <si>
    <t>ba assumes all snow is on the previous summer's surface, aka no winter ablation.</t>
  </si>
  <si>
    <t>20D</t>
  </si>
  <si>
    <t>New Snow</t>
  </si>
  <si>
    <t>14LS</t>
  </si>
  <si>
    <t>not found</t>
  </si>
  <si>
    <t>old snow</t>
  </si>
  <si>
    <t>19EHB</t>
  </si>
  <si>
    <t>19T</t>
  </si>
  <si>
    <t>no measurements made</t>
  </si>
  <si>
    <t>20cm</t>
  </si>
  <si>
    <t>Not Found</t>
  </si>
  <si>
    <t>Bent, was dug out, straightened</t>
  </si>
  <si>
    <t>20T</t>
  </si>
  <si>
    <t>14DM</t>
  </si>
  <si>
    <t>14V</t>
  </si>
  <si>
    <t>14PVS</t>
  </si>
  <si>
    <t>16EW</t>
  </si>
  <si>
    <t>No measurement made</t>
  </si>
  <si>
    <t>Stake bent at 48 degree angle. Bend is at least 4 m from top of stake after sliding 4m probe inside of stake</t>
  </si>
  <si>
    <t>freh snow</t>
  </si>
  <si>
    <t>ice/new snow</t>
  </si>
  <si>
    <t>19V</t>
  </si>
  <si>
    <t>no measurements were made</t>
  </si>
  <si>
    <t>19CF</t>
  </si>
  <si>
    <t>19X</t>
  </si>
  <si>
    <t>20X</t>
  </si>
  <si>
    <t>Still bent down below</t>
  </si>
  <si>
    <t>21CM</t>
  </si>
  <si>
    <t>Year</t>
  </si>
  <si>
    <t>site_name</t>
  </si>
  <si>
    <t>spring_date</t>
  </si>
  <si>
    <t>fall_date</t>
  </si>
  <si>
    <t>elevation</t>
  </si>
  <si>
    <t>winter_ablation</t>
  </si>
  <si>
    <t>summer_accumulation</t>
  </si>
  <si>
    <t>21AU</t>
  </si>
  <si>
    <t>firn (2021)</t>
  </si>
  <si>
    <t>21LS</t>
  </si>
  <si>
    <t>22LS</t>
  </si>
  <si>
    <t>22B</t>
  </si>
  <si>
    <t xml:space="preserve"> Glacier:</t>
  </si>
  <si>
    <t>Total Core Depth(cm):</t>
  </si>
  <si>
    <t>Location:</t>
  </si>
  <si>
    <t>Depth of Previous Year's Summer Surface (cm):</t>
  </si>
  <si>
    <t xml:space="preserve">    Date:</t>
  </si>
  <si>
    <t>Average Snow Depth (m):</t>
  </si>
  <si>
    <t xml:space="preserve">  Notebook:</t>
  </si>
  <si>
    <t>Column Average Density (g/cm^3):</t>
  </si>
  <si>
    <t>Sampler Type</t>
  </si>
  <si>
    <t>Snow Metrics</t>
  </si>
  <si>
    <t>Field Data</t>
  </si>
  <si>
    <t>Analysis</t>
  </si>
  <si>
    <t>Layer Values</t>
  </si>
  <si>
    <t>Cumulative  Values</t>
  </si>
  <si>
    <t>Additional snow depth measurements</t>
  </si>
  <si>
    <t>Core Lengths</t>
  </si>
  <si>
    <t>Core Diameters</t>
  </si>
  <si>
    <t>Layer Boundary</t>
  </si>
  <si>
    <t>C+S</t>
  </si>
  <si>
    <t>C</t>
  </si>
  <si>
    <t>SBD</t>
  </si>
  <si>
    <t>Length 1</t>
  </si>
  <si>
    <t>Length 2</t>
  </si>
  <si>
    <t>Length 3</t>
  </si>
  <si>
    <t>Average Length</t>
  </si>
  <si>
    <t>Diameter 1</t>
  </si>
  <si>
    <t>Diameter 2</t>
  </si>
  <si>
    <t>Diameter 3</t>
  </si>
  <si>
    <t>Diameter 4</t>
  </si>
  <si>
    <t>Average Diameter</t>
  </si>
  <si>
    <t>Volume</t>
  </si>
  <si>
    <t>Top</t>
  </si>
  <si>
    <t>Bottom</t>
  </si>
  <si>
    <t>Density</t>
  </si>
  <si>
    <t>SWE</t>
  </si>
  <si>
    <t xml:space="preserve"> Comments</t>
  </si>
  <si>
    <t>Type of meaasurement</t>
  </si>
  <si>
    <t>Snow Depth</t>
  </si>
  <si>
    <t>gm</t>
  </si>
  <si>
    <t>cm</t>
  </si>
  <si>
    <t>(cm)</t>
  </si>
  <si>
    <r>
      <t>cm</t>
    </r>
    <r>
      <rPr>
        <vertAlign val="superscript"/>
        <sz val="8"/>
        <rFont val="Arial"/>
        <family val="2"/>
      </rPr>
      <t>3</t>
    </r>
  </si>
  <si>
    <r>
      <t>gm/cm</t>
    </r>
    <r>
      <rPr>
        <vertAlign val="superscript"/>
        <sz val="8"/>
        <rFont val="Arial"/>
        <family val="2"/>
      </rPr>
      <t>3</t>
    </r>
  </si>
  <si>
    <t>m w.e.</t>
  </si>
  <si>
    <r>
      <t>(g/cm</t>
    </r>
    <r>
      <rPr>
        <vertAlign val="superscript"/>
        <sz val="8"/>
        <rFont val="Arial"/>
        <family val="2"/>
      </rPr>
      <t>3)</t>
    </r>
  </si>
  <si>
    <t>Pit Data</t>
  </si>
  <si>
    <t>—</t>
  </si>
  <si>
    <t>Pit</t>
  </si>
  <si>
    <t>Probe</t>
  </si>
  <si>
    <t xml:space="preserve"> </t>
  </si>
  <si>
    <t>Core Data</t>
  </si>
  <si>
    <t>Average =</t>
  </si>
  <si>
    <t>Stdev. =</t>
  </si>
  <si>
    <t>Only insert/delete rows from within the table above. This maintains the functionality of the spreadsheet</t>
  </si>
  <si>
    <t>Std.Err.Mean =</t>
  </si>
  <si>
    <t>Maximum =</t>
  </si>
  <si>
    <t>Minimum =</t>
  </si>
  <si>
    <t>Gulkana</t>
  </si>
  <si>
    <t>2022.04.17</t>
  </si>
  <si>
    <r>
      <t xml:space="preserve">2-3mm </t>
    </r>
    <r>
      <rPr>
        <sz val="8"/>
        <color indexed="16"/>
        <rFont val="Calibri"/>
        <family val="2"/>
      </rPr>
      <t>□</t>
    </r>
    <r>
      <rPr>
        <sz val="8"/>
        <color indexed="16"/>
        <rFont val="Arial"/>
        <family val="2"/>
      </rPr>
      <t>, refreeze sfc at 312</t>
    </r>
  </si>
  <si>
    <r>
      <t xml:space="preserve">2-4mm </t>
    </r>
    <r>
      <rPr>
        <sz val="8"/>
        <color indexed="16"/>
        <rFont val="Calibri"/>
        <family val="2"/>
      </rPr>
      <t>○</t>
    </r>
    <r>
      <rPr>
        <sz val="8"/>
        <color indexed="16"/>
        <rFont val="Arial"/>
        <family val="2"/>
      </rPr>
      <t>, wet and refrozen</t>
    </r>
  </si>
  <si>
    <r>
      <t xml:space="preserve">2 mm </t>
    </r>
    <r>
      <rPr>
        <sz val="8"/>
        <color indexed="16"/>
        <rFont val="Calibri"/>
        <family val="2"/>
      </rPr>
      <t>○ꟾ□</t>
    </r>
  </si>
  <si>
    <t>22AC</t>
  </si>
  <si>
    <t>22D</t>
  </si>
  <si>
    <t>Snow</t>
  </si>
  <si>
    <t>Total snowpit depth(cm):</t>
  </si>
  <si>
    <t>Depth of previous years' summer surface (cm):</t>
  </si>
  <si>
    <t>Average snow Depth (m):</t>
  </si>
  <si>
    <t>Column average density (g/cm^3):</t>
  </si>
  <si>
    <t>Probe 19V</t>
  </si>
  <si>
    <t>Probe 14V</t>
  </si>
  <si>
    <t>22V</t>
  </si>
  <si>
    <t>ANNUAL BALANCE FOR 2021!</t>
  </si>
  <si>
    <t>Probe 22V</t>
  </si>
  <si>
    <t>2022.04.18</t>
  </si>
  <si>
    <t>22AU</t>
  </si>
  <si>
    <t>Probe 20AU</t>
  </si>
  <si>
    <t>Probe 21AU</t>
  </si>
  <si>
    <t>Probe 22AU</t>
  </si>
  <si>
    <t>Probe Index01</t>
  </si>
  <si>
    <t>Probe Index02</t>
  </si>
  <si>
    <t>Probe Index03</t>
  </si>
  <si>
    <t>Probe Index04</t>
  </si>
  <si>
    <t>Probe Index05</t>
  </si>
  <si>
    <t>Probe Index06</t>
  </si>
  <si>
    <t>Probe Index07</t>
  </si>
  <si>
    <t>Probe Index08</t>
  </si>
  <si>
    <t>Probe Index09</t>
  </si>
  <si>
    <t>Probe index10</t>
  </si>
  <si>
    <t>22AB</t>
  </si>
  <si>
    <t>Probe 20AB</t>
  </si>
  <si>
    <t>Probe 22AB</t>
  </si>
  <si>
    <t>ice at 265 cm</t>
  </si>
  <si>
    <t>Probe 20B</t>
  </si>
  <si>
    <t>Probe index01</t>
  </si>
  <si>
    <t>Probe index02</t>
  </si>
  <si>
    <t>Probe index03</t>
  </si>
  <si>
    <t>Probe index04</t>
  </si>
  <si>
    <t>Probe index05</t>
  </si>
  <si>
    <t>Probe index06</t>
  </si>
  <si>
    <t>Probe index07</t>
  </si>
  <si>
    <t>Probe index08</t>
  </si>
  <si>
    <t>Probe index09</t>
  </si>
  <si>
    <t>22KB</t>
  </si>
  <si>
    <t>2022.04.19</t>
  </si>
  <si>
    <r>
      <t xml:space="preserve">3+ mm </t>
    </r>
    <r>
      <rPr>
        <sz val="8"/>
        <color indexed="16"/>
        <rFont val="Calibri"/>
        <family val="2"/>
      </rPr>
      <t>□</t>
    </r>
  </si>
  <si>
    <r>
      <t xml:space="preserve">brown layer at 400, very strong 3mm </t>
    </r>
    <r>
      <rPr>
        <sz val="8"/>
        <color indexed="16"/>
        <rFont val="Calibri"/>
        <family val="2"/>
      </rPr>
      <t>○</t>
    </r>
    <r>
      <rPr>
        <sz val="8"/>
        <color indexed="16"/>
        <rFont val="Arial"/>
        <family val="2"/>
      </rPr>
      <t xml:space="preserve"> below 400</t>
    </r>
  </si>
  <si>
    <r>
      <t xml:space="preserve">&lt;2 mm </t>
    </r>
    <r>
      <rPr>
        <sz val="8"/>
        <color indexed="16"/>
        <rFont val="Calibri"/>
        <family val="2"/>
      </rPr>
      <t>○ꟾ□</t>
    </r>
  </si>
  <si>
    <t>3 mm, ○ꟾ□</t>
  </si>
  <si>
    <t>Seasonal snow density in core at X was 0.37, but the core was very poor quality and did not sample from 2.25 m - 3.06 m. Here we use the densities from T, which had good quality core.</t>
  </si>
  <si>
    <t>22T</t>
  </si>
  <si>
    <t>Z</t>
  </si>
  <si>
    <t>22Z</t>
  </si>
  <si>
    <r>
      <rPr>
        <sz val="10"/>
        <rFont val="Calibri"/>
        <family val="2"/>
      </rPr>
      <t>≥</t>
    </r>
    <r>
      <rPr>
        <sz val="10"/>
        <rFont val="Arial"/>
        <family val="2"/>
      </rPr>
      <t>3.27</t>
    </r>
  </si>
  <si>
    <t>no confidence is spring depth estimates from probing</t>
  </si>
  <si>
    <t>NaN</t>
  </si>
  <si>
    <t>Site X</t>
  </si>
  <si>
    <t>LS22</t>
  </si>
  <si>
    <t>CF22</t>
  </si>
  <si>
    <t>Site Z</t>
  </si>
  <si>
    <t>shows evidence of being rained on last fall</t>
  </si>
  <si>
    <t>2022 summer sfc @56cm</t>
  </si>
  <si>
    <t>ice crust</t>
  </si>
  <si>
    <t>slight overlap with sample below</t>
  </si>
  <si>
    <t>2021 summer sfc @ 143</t>
  </si>
  <si>
    <t>2022 summer sfc @ 101cm</t>
  </si>
  <si>
    <t>2022 summer sfc @116 cm</t>
  </si>
  <si>
    <t>2021 summer sfc @ 266 cm</t>
  </si>
  <si>
    <t>2022 summer sfc @15cm</t>
  </si>
  <si>
    <t>2021 summer sfc @67cm</t>
  </si>
  <si>
    <t>Site T</t>
  </si>
  <si>
    <t>Site D</t>
  </si>
  <si>
    <t>22EB</t>
  </si>
  <si>
    <t>22CF</t>
  </si>
  <si>
    <t>firn (2022)</t>
  </si>
  <si>
    <t>2022 firn</t>
  </si>
  <si>
    <t>2021 summer sfc @ 124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</si>
</sst>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mm/dd/yyyy"/>
    <numFmt numFmtId="165" formatCode="?,??0.00"/>
    <numFmt numFmtId="166" formatCode="?0.00"/>
    <numFmt numFmtId="167" formatCode="0.000"/>
    <numFmt numFmtId="168" formatCode="??0"/>
    <numFmt numFmtId="169" formatCode="??0.0"/>
    <numFmt numFmtId="170" formatCode="?0.0"/>
    <numFmt numFmtId="171" formatCode="mm/dd/yy"/>
    <numFmt numFmtId="172" formatCode="yyyy"/>
    <numFmt numFmtId="173" formatCode="0.0"/>
    <numFmt numFmtId="174" formatCode="??0.00"/>
  </numFmts>
  <fonts count="66">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00FFFF"/>
      <name val="Arial"/>
      <family val="2"/>
    </font>
    <font>
      <b/>
      <sz val="10"/>
      <color rgb="FF000000"/>
      <name val="Arial"/>
      <family val="2"/>
    </font>
    <font>
      <sz val="10"/>
      <color rgb="FF000000"/>
      <name val="Arial"/>
      <family val="2"/>
    </font>
    <font>
      <b/>
      <u/>
      <sz val="10"/>
      <color rgb="FF000000"/>
      <name val="Arial"/>
      <family val="2"/>
    </font>
    <font>
      <b/>
      <u/>
      <sz val="10"/>
      <name val="Arial"/>
      <family val="2"/>
    </font>
    <font>
      <b/>
      <sz val="10"/>
      <name val="Arial"/>
      <family val="2"/>
    </font>
    <font>
      <sz val="10"/>
      <color rgb="FF000000"/>
      <name val="Calibri"/>
      <family val="2"/>
    </font>
    <font>
      <sz val="8"/>
      <name val="Arial"/>
      <family val="2"/>
    </font>
    <font>
      <sz val="9"/>
      <color indexed="81"/>
      <name val="Tahoma"/>
      <family val="2"/>
    </font>
    <font>
      <b/>
      <sz val="9"/>
      <color indexed="81"/>
      <name val="Tahoma"/>
      <family val="2"/>
    </font>
    <font>
      <sz val="8"/>
      <name val="Arial"/>
      <family val="2"/>
    </font>
    <font>
      <sz val="8"/>
      <name val="Helv"/>
    </font>
    <font>
      <sz val="8"/>
      <color indexed="12"/>
      <name val="Arial"/>
      <family val="2"/>
    </font>
    <font>
      <b/>
      <sz val="8"/>
      <color indexed="8"/>
      <name val="Helv"/>
    </font>
    <font>
      <sz val="8"/>
      <color indexed="8"/>
      <name val="Arial"/>
      <family val="2"/>
    </font>
    <font>
      <u/>
      <sz val="8"/>
      <color indexed="12"/>
      <name val="Arial"/>
      <family val="2"/>
    </font>
    <font>
      <sz val="8"/>
      <color indexed="9"/>
      <name val="Arial"/>
      <family val="2"/>
    </font>
    <font>
      <sz val="8"/>
      <color indexed="10"/>
      <name val="Arial"/>
      <family val="2"/>
    </font>
    <font>
      <i/>
      <sz val="8"/>
      <color indexed="10"/>
      <name val="Arial"/>
      <family val="2"/>
    </font>
    <font>
      <i/>
      <sz val="8"/>
      <color indexed="14"/>
      <name val="Arial"/>
      <family val="2"/>
    </font>
    <font>
      <b/>
      <sz val="8"/>
      <color indexed="8"/>
      <name val="Arial"/>
      <family val="2"/>
    </font>
    <font>
      <i/>
      <sz val="8"/>
      <color indexed="8"/>
      <name val="Arial"/>
      <family val="2"/>
    </font>
    <font>
      <sz val="8"/>
      <color indexed="14"/>
      <name val="Arial"/>
      <family val="2"/>
    </font>
    <font>
      <sz val="10"/>
      <name val="Arial"/>
      <family val="2"/>
    </font>
    <font>
      <sz val="10"/>
      <color rgb="FF000000"/>
      <name val="AvantGarde"/>
      <family val="2"/>
    </font>
    <font>
      <sz val="10"/>
      <color theme="1"/>
      <name val="Arial"/>
      <family val="2"/>
    </font>
    <font>
      <b/>
      <sz val="10"/>
      <color theme="1"/>
      <name val="Arial"/>
      <family val="2"/>
    </font>
    <font>
      <sz val="10"/>
      <color theme="1"/>
      <name val="Calibri"/>
      <family val="2"/>
      <scheme val="minor"/>
    </font>
    <font>
      <b/>
      <sz val="10"/>
      <color rgb="FF000000"/>
      <name val="Calibri"/>
      <family val="2"/>
    </font>
    <font>
      <b/>
      <vertAlign val="subscript"/>
      <sz val="10"/>
      <color rgb="FF000000"/>
      <name val="Arial"/>
      <family val="2"/>
    </font>
    <font>
      <b/>
      <u/>
      <sz val="18"/>
      <color rgb="FF000000"/>
      <name val="Calibri"/>
      <family val="2"/>
    </font>
    <font>
      <sz val="10"/>
      <color theme="1"/>
      <name val="Segoe UI"/>
      <family val="2"/>
    </font>
    <font>
      <b/>
      <sz val="10"/>
      <color rgb="FF00FFFF"/>
      <name val="Segoe UI"/>
      <family val="2"/>
    </font>
    <font>
      <b/>
      <sz val="10"/>
      <color rgb="FF000000"/>
      <name val="Segoe UI"/>
      <family val="2"/>
    </font>
    <font>
      <b/>
      <u/>
      <sz val="10"/>
      <color rgb="FF000000"/>
      <name val="Segoe UI"/>
      <family val="2"/>
    </font>
    <font>
      <b/>
      <sz val="10"/>
      <color theme="1"/>
      <name val="Segoe UI"/>
      <family val="2"/>
    </font>
    <font>
      <b/>
      <u/>
      <sz val="10"/>
      <name val="Segoe UI"/>
      <family val="2"/>
    </font>
    <font>
      <sz val="10"/>
      <name val="Segoe UI"/>
      <family val="2"/>
    </font>
    <font>
      <b/>
      <vertAlign val="subscript"/>
      <sz val="10"/>
      <color rgb="FF000000"/>
      <name val="Segoe UI"/>
      <family val="2"/>
    </font>
    <font>
      <b/>
      <sz val="10"/>
      <name val="Segoe UI"/>
      <family val="2"/>
    </font>
    <font>
      <sz val="10"/>
      <color rgb="FF000000"/>
      <name val="Segoe UI"/>
      <family val="2"/>
    </font>
    <font>
      <b/>
      <u/>
      <sz val="18"/>
      <color rgb="FF000000"/>
      <name val="Segoe UI"/>
      <family val="2"/>
    </font>
    <font>
      <sz val="10"/>
      <name val="Arial"/>
    </font>
    <font>
      <b/>
      <sz val="8"/>
      <name val="Arial"/>
      <family val="2"/>
    </font>
    <font>
      <sz val="10"/>
      <color indexed="12"/>
      <name val="Arial"/>
      <family val="2"/>
    </font>
    <font>
      <sz val="10"/>
      <color rgb="FF0066FF"/>
      <name val="Arial"/>
      <family val="2"/>
    </font>
    <font>
      <b/>
      <u/>
      <sz val="8"/>
      <name val="Arial"/>
      <family val="2"/>
    </font>
    <font>
      <i/>
      <sz val="8"/>
      <name val="Arial"/>
      <family val="2"/>
    </font>
    <font>
      <b/>
      <u/>
      <sz val="8"/>
      <color theme="1"/>
      <name val="Arial"/>
      <family val="2"/>
    </font>
    <font>
      <b/>
      <sz val="8"/>
      <color theme="1"/>
      <name val="Arial"/>
      <family val="2"/>
    </font>
    <font>
      <sz val="8"/>
      <color theme="1"/>
      <name val="Arial"/>
      <family val="2"/>
    </font>
    <font>
      <vertAlign val="superscript"/>
      <sz val="8"/>
      <name val="Arial"/>
      <family val="2"/>
    </font>
    <font>
      <sz val="8"/>
      <name val="Calibri"/>
      <family val="2"/>
    </font>
    <font>
      <sz val="8"/>
      <color indexed="16"/>
      <name val="Arial"/>
      <family val="2"/>
    </font>
    <font>
      <b/>
      <sz val="8"/>
      <color theme="5"/>
      <name val="Arial"/>
      <family val="2"/>
    </font>
    <font>
      <sz val="8"/>
      <color theme="5"/>
      <name val="Arial"/>
      <family val="2"/>
    </font>
    <font>
      <sz val="8"/>
      <color indexed="81"/>
      <name val="Tahoma"/>
      <family val="2"/>
    </font>
    <font>
      <sz val="8"/>
      <color indexed="16"/>
      <name val="Calibri"/>
      <family val="2"/>
    </font>
    <font>
      <b/>
      <sz val="8"/>
      <color indexed="12"/>
      <name val="Arial"/>
      <family val="2"/>
    </font>
    <font>
      <sz val="10"/>
      <name val="Calibri"/>
      <family val="2"/>
    </font>
  </fonts>
  <fills count="21">
    <fill>
      <patternFill patternType="none"/>
    </fill>
    <fill>
      <patternFill patternType="gray125"/>
    </fill>
    <fill>
      <patternFill patternType="solid">
        <fgColor rgb="FFFFFF00"/>
        <bgColor rgb="FFFFFF00"/>
      </patternFill>
    </fill>
    <fill>
      <patternFill patternType="solid">
        <fgColor rgb="FFC2D69B"/>
        <bgColor rgb="FFC2D69B"/>
      </patternFill>
    </fill>
    <fill>
      <patternFill patternType="solid">
        <fgColor rgb="FFFFFF00"/>
        <bgColor indexed="64"/>
      </patternFill>
    </fill>
    <fill>
      <patternFill patternType="solid">
        <fgColor theme="6" tint="0.39997558519241921"/>
        <bgColor indexed="64"/>
      </patternFill>
    </fill>
    <fill>
      <patternFill patternType="solid">
        <fgColor theme="6" tint="0.39997558519241921"/>
        <bgColor rgb="FFC2D69B"/>
      </patternFill>
    </fill>
    <fill>
      <patternFill patternType="solid">
        <fgColor theme="2" tint="-0.249977111117893"/>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9" tint="0.59999389629810485"/>
        <bgColor rgb="FFC2D69B"/>
      </patternFill>
    </fill>
    <fill>
      <patternFill patternType="solid">
        <fgColor theme="5" tint="0.59999389629810485"/>
        <bgColor indexed="64"/>
      </patternFill>
    </fill>
    <fill>
      <patternFill patternType="solid">
        <fgColor theme="7" tint="0.59999389629810485"/>
        <bgColor indexed="64"/>
      </patternFill>
    </fill>
    <fill>
      <patternFill patternType="solid">
        <fgColor rgb="FF92D050"/>
        <bgColor indexed="64"/>
      </patternFill>
    </fill>
    <fill>
      <patternFill patternType="solid">
        <fgColor rgb="FF92D050"/>
        <bgColor rgb="FFC2D69B"/>
      </patternFill>
    </fill>
    <fill>
      <patternFill patternType="solid">
        <fgColor theme="8" tint="0.39997558519241921"/>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7" tint="0.79998168889431442"/>
        <bgColor rgb="FFC2D69B"/>
      </patternFill>
    </fill>
  </fills>
  <borders count="34">
    <border>
      <left/>
      <right/>
      <top/>
      <bottom/>
      <diagonal/>
    </border>
    <border>
      <left/>
      <right/>
      <top/>
      <bottom/>
      <diagonal/>
    </border>
    <border>
      <left/>
      <right style="thin">
        <color indexed="64"/>
      </right>
      <top/>
      <bottom/>
      <diagonal/>
    </border>
    <border>
      <left style="thin">
        <color indexed="64"/>
      </left>
      <right/>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top/>
      <bottom style="thin">
        <color indexed="64"/>
      </bottom>
      <diagonal/>
    </border>
    <border>
      <left/>
      <right style="medium">
        <color indexed="64"/>
      </right>
      <top/>
      <bottom/>
      <diagonal/>
    </border>
    <border>
      <left style="medium">
        <color indexed="64"/>
      </left>
      <right/>
      <top/>
      <bottom/>
      <diagonal/>
    </border>
    <border>
      <left/>
      <right style="thin">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thin">
        <color indexed="12"/>
      </top>
      <bottom/>
      <diagonal/>
    </border>
    <border>
      <left style="medium">
        <color indexed="64"/>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2">
    <xf numFmtId="0" fontId="0" fillId="0" borderId="0"/>
    <xf numFmtId="0" fontId="16" fillId="0" borderId="1" applyNumberFormat="0" applyFill="0" applyBorder="0" applyAlignment="0" applyProtection="0">
      <protection locked="0"/>
    </xf>
    <xf numFmtId="168" fontId="17" fillId="0" borderId="1" applyFont="0" applyFill="0" applyBorder="0" applyAlignment="0" applyProtection="0">
      <alignment horizontal="left"/>
      <protection locked="0"/>
    </xf>
    <xf numFmtId="167" fontId="17" fillId="0" borderId="1" applyFont="0" applyFill="0" applyBorder="0" applyAlignment="0" applyProtection="0"/>
    <xf numFmtId="0" fontId="5" fillId="0" borderId="1"/>
    <xf numFmtId="0" fontId="16" fillId="0" borderId="1" applyNumberFormat="0" applyFill="0" applyBorder="0" applyAlignment="0" applyProtection="0">
      <alignment horizontal="left" vertical="top" wrapText="1"/>
      <protection locked="0"/>
    </xf>
    <xf numFmtId="0" fontId="18" fillId="0" borderId="1" applyNumberFormat="0" applyFill="0" applyBorder="0" applyAlignment="0" applyProtection="0">
      <alignment horizontal="left"/>
      <protection locked="0"/>
    </xf>
    <xf numFmtId="170" fontId="19" fillId="0" borderId="10" applyFont="0" applyFill="0" applyBorder="0" applyAlignment="0" applyProtection="0">
      <alignment horizontal="center" vertical="top" wrapText="1"/>
      <protection locked="0"/>
    </xf>
    <xf numFmtId="0" fontId="18" fillId="0" borderId="1" applyNumberFormat="0" applyFill="0" applyBorder="0" applyAlignment="0" applyProtection="0">
      <alignment horizontal="center" vertical="top" wrapText="1"/>
    </xf>
    <xf numFmtId="0" fontId="20" fillId="0" borderId="1" applyNumberFormat="0" applyFill="0" applyBorder="0" applyAlignment="0" applyProtection="0">
      <alignment horizontal="center" vertical="top" wrapText="1"/>
      <protection locked="0"/>
    </xf>
    <xf numFmtId="0" fontId="21" fillId="0" borderId="1" applyNumberFormat="0" applyFill="0" applyBorder="0" applyAlignment="0" applyProtection="0">
      <alignment vertical="top"/>
      <protection locked="0"/>
    </xf>
    <xf numFmtId="169" fontId="17" fillId="0" borderId="1" applyFont="0" applyFill="0" applyBorder="0" applyAlignment="0" applyProtection="0">
      <alignment horizontal="left"/>
      <protection locked="0"/>
    </xf>
    <xf numFmtId="166" fontId="19" fillId="0" borderId="10" applyFont="0" applyFill="0" applyBorder="0" applyAlignment="0" applyProtection="0">
      <alignment horizontal="center" vertical="top" wrapText="1"/>
      <protection locked="0"/>
    </xf>
    <xf numFmtId="2" fontId="19" fillId="0" borderId="10" applyFont="0" applyFill="0" applyBorder="0" applyAlignment="0" applyProtection="0">
      <alignment horizontal="center" vertical="top" wrapText="1"/>
      <protection locked="0"/>
    </xf>
    <xf numFmtId="0" fontId="22" fillId="0" borderId="1" applyNumberFormat="0" applyFill="0" applyAlignment="0" applyProtection="0">
      <alignment horizontal="centerContinuous"/>
    </xf>
    <xf numFmtId="14" fontId="23" fillId="0" borderId="1" applyNumberFormat="0" applyBorder="0" applyAlignment="0" applyProtection="0">
      <alignment horizontal="center" vertical="top" wrapText="1"/>
      <protection locked="0"/>
    </xf>
    <xf numFmtId="14" fontId="24" fillId="0" borderId="1" applyNumberFormat="0" applyFill="0" applyBorder="0" applyAlignment="0" applyProtection="0">
      <alignment horizontal="center" vertical="top" wrapText="1"/>
      <protection locked="0"/>
    </xf>
    <xf numFmtId="14" fontId="25" fillId="0" borderId="12" applyNumberFormat="0" applyFill="0" applyBorder="0" applyAlignment="0" applyProtection="0">
      <alignment horizontal="center" vertical="center" wrapText="1"/>
    </xf>
    <xf numFmtId="169" fontId="17" fillId="0" borderId="1" applyNumberFormat="0" applyFill="0" applyBorder="0" applyAlignment="0" applyProtection="0">
      <alignment horizontal="left"/>
      <protection locked="0"/>
    </xf>
    <xf numFmtId="167" fontId="26" fillId="0" borderId="1" applyNumberFormat="0" applyFill="0" applyBorder="0" applyAlignment="0" applyProtection="0">
      <alignment horizontal="center" vertical="top" wrapText="1"/>
      <protection locked="0"/>
    </xf>
    <xf numFmtId="167" fontId="27" fillId="0" borderId="1" applyNumberFormat="0" applyFill="0" applyBorder="0" applyAlignment="0" applyProtection="0">
      <alignment horizontal="center" vertical="top" wrapText="1"/>
      <protection locked="0"/>
    </xf>
    <xf numFmtId="0" fontId="16" fillId="0" borderId="1" applyNumberFormat="0" applyFill="0" applyBorder="0" applyAlignment="0" applyProtection="0">
      <protection locked="0"/>
    </xf>
    <xf numFmtId="171" fontId="28" fillId="0" borderId="18" applyNumberFormat="0" applyFill="0" applyBorder="0" applyAlignment="0" applyProtection="0">
      <alignment horizontal="center" vertical="top" wrapText="1"/>
    </xf>
    <xf numFmtId="0" fontId="4" fillId="0" borderId="1"/>
    <xf numFmtId="0" fontId="13" fillId="0" borderId="1" applyNumberFormat="0" applyFill="0" applyBorder="0" applyAlignment="0" applyProtection="0">
      <protection locked="0"/>
    </xf>
    <xf numFmtId="0" fontId="3" fillId="0" borderId="1"/>
    <xf numFmtId="0" fontId="13" fillId="0" borderId="1" applyNumberFormat="0" applyFill="0" applyBorder="0" applyAlignment="0" applyProtection="0">
      <alignment horizontal="left" vertical="top" wrapText="1"/>
      <protection locked="0"/>
    </xf>
    <xf numFmtId="0" fontId="2" fillId="0" borderId="1"/>
    <xf numFmtId="0" fontId="49" fillId="0" borderId="1" applyNumberFormat="0" applyFill="0" applyBorder="0" applyAlignment="0" applyProtection="0">
      <alignment horizontal="left"/>
      <protection locked="0"/>
    </xf>
    <xf numFmtId="0" fontId="1" fillId="0" borderId="1"/>
    <xf numFmtId="0" fontId="13" fillId="0" borderId="1" applyNumberFormat="0" applyFill="0" applyBorder="0" applyAlignment="0" applyProtection="0">
      <protection locked="0"/>
    </xf>
    <xf numFmtId="0" fontId="48" fillId="0" borderId="1"/>
  </cellStyleXfs>
  <cellXfs count="1181">
    <xf numFmtId="0" fontId="0" fillId="0" borderId="0" xfId="0"/>
    <xf numFmtId="0" fontId="8" fillId="0" borderId="1" xfId="0" applyFont="1" applyBorder="1" applyAlignment="1">
      <alignment horizontal="center"/>
    </xf>
    <xf numFmtId="4" fontId="9" fillId="0" borderId="1" xfId="0" applyNumberFormat="1" applyFont="1" applyBorder="1" applyAlignment="1">
      <alignment horizontal="center"/>
    </xf>
    <xf numFmtId="4" fontId="7" fillId="0" borderId="1" xfId="0" applyNumberFormat="1" applyFont="1" applyBorder="1" applyAlignment="1">
      <alignment horizontal="center" vertical="top"/>
    </xf>
    <xf numFmtId="0" fontId="7" fillId="0" borderId="1" xfId="0" applyFont="1" applyBorder="1" applyAlignment="1">
      <alignment horizontal="center" vertical="top"/>
    </xf>
    <xf numFmtId="4" fontId="7" fillId="0" borderId="1" xfId="0" applyNumberFormat="1" applyFont="1" applyBorder="1" applyAlignment="1">
      <alignment horizontal="center"/>
    </xf>
    <xf numFmtId="0" fontId="7" fillId="0" borderId="1" xfId="0" applyFont="1" applyBorder="1" applyAlignment="1">
      <alignment horizontal="center" vertical="center"/>
    </xf>
    <xf numFmtId="0" fontId="12" fillId="0" borderId="1" xfId="0" applyFont="1" applyBorder="1"/>
    <xf numFmtId="0" fontId="8" fillId="2" borderId="1" xfId="0" applyFont="1" applyFill="1" applyBorder="1"/>
    <xf numFmtId="2" fontId="8" fillId="2" borderId="1" xfId="0" applyNumberFormat="1" applyFont="1" applyFill="1" applyBorder="1"/>
    <xf numFmtId="4" fontId="7" fillId="0" borderId="1" xfId="0" applyNumberFormat="1" applyFont="1" applyBorder="1" applyAlignment="1">
      <alignment horizontal="center" vertical="center"/>
    </xf>
    <xf numFmtId="0" fontId="0" fillId="0" borderId="0" xfId="0"/>
    <xf numFmtId="0" fontId="8" fillId="0" borderId="2" xfId="0" applyFont="1" applyBorder="1" applyAlignment="1">
      <alignment horizontal="center"/>
    </xf>
    <xf numFmtId="0" fontId="12" fillId="0" borderId="1" xfId="0" applyFont="1" applyBorder="1" applyAlignment="1">
      <alignment horizontal="center"/>
    </xf>
    <xf numFmtId="2" fontId="12" fillId="0" borderId="1" xfId="0" applyNumberFormat="1" applyFont="1" applyBorder="1" applyAlignment="1">
      <alignment horizontal="center"/>
    </xf>
    <xf numFmtId="0" fontId="8" fillId="0" borderId="20" xfId="0" applyFont="1" applyBorder="1" applyAlignment="1">
      <alignment horizontal="center"/>
    </xf>
    <xf numFmtId="0" fontId="12" fillId="0" borderId="1" xfId="0" applyFont="1" applyFill="1" applyBorder="1"/>
    <xf numFmtId="4" fontId="32" fillId="0" borderId="1" xfId="0" applyNumberFormat="1" applyFont="1" applyBorder="1" applyAlignment="1">
      <alignment horizontal="center"/>
    </xf>
    <xf numFmtId="0" fontId="7" fillId="0" borderId="2" xfId="0" applyFont="1" applyBorder="1" applyAlignment="1">
      <alignment horizontal="center"/>
    </xf>
    <xf numFmtId="0" fontId="7" fillId="0" borderId="20" xfId="0" applyFont="1" applyBorder="1" applyAlignment="1">
      <alignment horizontal="center"/>
    </xf>
    <xf numFmtId="0" fontId="0" fillId="0" borderId="1" xfId="0" applyBorder="1"/>
    <xf numFmtId="0" fontId="8" fillId="0" borderId="1" xfId="0" applyFont="1" applyFill="1" applyBorder="1"/>
    <xf numFmtId="0" fontId="7" fillId="0" borderId="2" xfId="0" applyFont="1" applyBorder="1" applyAlignment="1">
      <alignment horizontal="center" vertical="top"/>
    </xf>
    <xf numFmtId="0" fontId="7" fillId="0" borderId="2" xfId="0" applyFont="1" applyBorder="1" applyAlignment="1">
      <alignment horizontal="center" vertical="center"/>
    </xf>
    <xf numFmtId="164" fontId="6" fillId="0" borderId="15" xfId="0" applyNumberFormat="1" applyFont="1" applyBorder="1" applyAlignment="1">
      <alignment horizontal="center" vertical="top"/>
    </xf>
    <xf numFmtId="0" fontId="7" fillId="0" borderId="14" xfId="0" applyFont="1" applyBorder="1" applyAlignment="1">
      <alignment horizontal="center" vertical="top"/>
    </xf>
    <xf numFmtId="0" fontId="8" fillId="0" borderId="22" xfId="0" applyFont="1" applyBorder="1" applyAlignment="1">
      <alignment horizontal="center"/>
    </xf>
    <xf numFmtId="0" fontId="8" fillId="0" borderId="24" xfId="0" applyFont="1" applyBorder="1" applyAlignment="1">
      <alignment horizontal="center"/>
    </xf>
    <xf numFmtId="0" fontId="8" fillId="0" borderId="14" xfId="0" applyFont="1" applyBorder="1" applyAlignment="1">
      <alignment horizontal="center"/>
    </xf>
    <xf numFmtId="4" fontId="7" fillId="0" borderId="14" xfId="0" applyNumberFormat="1" applyFont="1" applyBorder="1" applyAlignment="1">
      <alignment horizontal="center" vertical="top"/>
    </xf>
    <xf numFmtId="4" fontId="8" fillId="0" borderId="14" xfId="0" applyNumberFormat="1" applyFont="1" applyBorder="1" applyAlignment="1">
      <alignment horizontal="center"/>
    </xf>
    <xf numFmtId="164" fontId="6" fillId="0" borderId="12" xfId="0" applyNumberFormat="1" applyFont="1" applyBorder="1" applyAlignment="1">
      <alignment horizontal="center" vertical="top"/>
    </xf>
    <xf numFmtId="164" fontId="7" fillId="0" borderId="12" xfId="0" applyNumberFormat="1" applyFont="1" applyBorder="1" applyAlignment="1">
      <alignment horizontal="center" vertical="center"/>
    </xf>
    <xf numFmtId="164" fontId="8" fillId="0" borderId="7" xfId="0" applyNumberFormat="1" applyFont="1" applyBorder="1" applyAlignment="1">
      <alignment horizontal="center" vertical="top"/>
    </xf>
    <xf numFmtId="0" fontId="8" fillId="0" borderId="8" xfId="0" applyFont="1" applyBorder="1" applyAlignment="1">
      <alignment horizontal="center" vertical="top"/>
    </xf>
    <xf numFmtId="0" fontId="8" fillId="0" borderId="23" xfId="0" applyFont="1" applyBorder="1" applyAlignment="1">
      <alignment horizontal="center"/>
    </xf>
    <xf numFmtId="0" fontId="8" fillId="0" borderId="8" xfId="0" applyFont="1" applyBorder="1" applyAlignment="1">
      <alignment horizontal="center"/>
    </xf>
    <xf numFmtId="4" fontId="0" fillId="0" borderId="8" xfId="0" applyNumberFormat="1" applyFont="1" applyBorder="1" applyAlignment="1">
      <alignment horizontal="center"/>
    </xf>
    <xf numFmtId="4" fontId="8" fillId="0" borderId="8" xfId="0" applyNumberFormat="1" applyFont="1" applyBorder="1" applyAlignment="1">
      <alignment horizontal="center" vertical="top"/>
    </xf>
    <xf numFmtId="4" fontId="8" fillId="0" borderId="8" xfId="0" applyNumberFormat="1" applyFont="1" applyBorder="1" applyAlignment="1">
      <alignment horizontal="center"/>
    </xf>
    <xf numFmtId="2" fontId="0" fillId="0" borderId="8" xfId="0" applyNumberFormat="1" applyFont="1" applyBorder="1" applyAlignment="1">
      <alignment horizontal="center"/>
    </xf>
    <xf numFmtId="0" fontId="8" fillId="0" borderId="6" xfId="0" applyFont="1" applyBorder="1" applyAlignment="1">
      <alignment horizontal="center"/>
    </xf>
    <xf numFmtId="4" fontId="31" fillId="0" borderId="8" xfId="0" applyNumberFormat="1" applyFont="1" applyBorder="1" applyAlignment="1">
      <alignment horizontal="center"/>
    </xf>
    <xf numFmtId="0" fontId="8" fillId="0" borderId="9" xfId="0" applyFont="1" applyBorder="1" applyAlignment="1">
      <alignment horizontal="center"/>
    </xf>
    <xf numFmtId="2" fontId="0" fillId="0" borderId="1" xfId="0" applyNumberFormat="1" applyBorder="1"/>
    <xf numFmtId="0" fontId="7" fillId="0" borderId="13" xfId="0" applyFont="1" applyBorder="1" applyAlignment="1">
      <alignment horizontal="center" vertical="top"/>
    </xf>
    <xf numFmtId="0" fontId="8" fillId="0" borderId="9" xfId="0" applyFont="1" applyBorder="1" applyAlignment="1">
      <alignment horizontal="center" vertical="top"/>
    </xf>
    <xf numFmtId="4" fontId="8" fillId="0" borderId="25" xfId="0" applyNumberFormat="1" applyFont="1" applyBorder="1" applyAlignment="1">
      <alignment horizontal="center" vertical="top"/>
    </xf>
    <xf numFmtId="0" fontId="0" fillId="0" borderId="1" xfId="0" applyFill="1" applyBorder="1"/>
    <xf numFmtId="4" fontId="9" fillId="0" borderId="14" xfId="0" applyNumberFormat="1" applyFont="1" applyBorder="1" applyAlignment="1">
      <alignment horizontal="center"/>
    </xf>
    <xf numFmtId="4" fontId="7" fillId="0" borderId="16" xfId="0" applyNumberFormat="1" applyFont="1" applyBorder="1" applyAlignment="1">
      <alignment horizontal="center" vertical="top"/>
    </xf>
    <xf numFmtId="4" fontId="7" fillId="0" borderId="5" xfId="0" applyNumberFormat="1" applyFont="1" applyBorder="1" applyAlignment="1">
      <alignment horizontal="center" vertical="top"/>
    </xf>
    <xf numFmtId="0" fontId="7" fillId="0" borderId="5" xfId="0" applyFont="1" applyBorder="1" applyAlignment="1">
      <alignment horizontal="center"/>
    </xf>
    <xf numFmtId="4" fontId="7" fillId="0" borderId="5" xfId="0" applyNumberFormat="1" applyFont="1" applyBorder="1" applyAlignment="1">
      <alignment horizontal="center" vertical="center"/>
    </xf>
    <xf numFmtId="0" fontId="8" fillId="0" borderId="13" xfId="0" applyFont="1" applyBorder="1" applyAlignment="1">
      <alignment horizontal="center"/>
    </xf>
    <xf numFmtId="4" fontId="9" fillId="0" borderId="3" xfId="0" applyNumberFormat="1" applyFont="1" applyBorder="1" applyAlignment="1">
      <alignment horizontal="center"/>
    </xf>
    <xf numFmtId="0" fontId="0" fillId="0" borderId="3" xfId="0" applyBorder="1"/>
    <xf numFmtId="0" fontId="11" fillId="0" borderId="1" xfId="0" applyFont="1" applyBorder="1" applyAlignment="1">
      <alignment horizontal="center"/>
    </xf>
    <xf numFmtId="4" fontId="7" fillId="0" borderId="15" xfId="0" applyNumberFormat="1" applyFont="1" applyBorder="1" applyAlignment="1">
      <alignment horizontal="center" vertical="top"/>
    </xf>
    <xf numFmtId="4" fontId="7" fillId="0" borderId="17" xfId="0" applyNumberFormat="1" applyFont="1" applyBorder="1" applyAlignment="1">
      <alignment horizontal="center"/>
    </xf>
    <xf numFmtId="4" fontId="9" fillId="0" borderId="3" xfId="0" applyNumberFormat="1" applyFont="1" applyBorder="1" applyAlignment="1">
      <alignment horizontal="center" vertical="top"/>
    </xf>
    <xf numFmtId="4" fontId="9" fillId="0" borderId="1" xfId="0" applyNumberFormat="1" applyFont="1" applyBorder="1" applyAlignment="1">
      <alignment horizontal="center" vertical="top"/>
    </xf>
    <xf numFmtId="0" fontId="0" fillId="0" borderId="12" xfId="0" applyBorder="1"/>
    <xf numFmtId="0" fontId="0" fillId="0" borderId="11" xfId="0" applyBorder="1"/>
    <xf numFmtId="4" fontId="7" fillId="0" borderId="12" xfId="0" applyNumberFormat="1" applyFont="1" applyBorder="1" applyAlignment="1">
      <alignment horizontal="center"/>
    </xf>
    <xf numFmtId="4" fontId="32" fillId="0" borderId="11" xfId="0" applyNumberFormat="1" applyFont="1" applyBorder="1" applyAlignment="1">
      <alignment horizontal="center"/>
    </xf>
    <xf numFmtId="0" fontId="7" fillId="0" borderId="20" xfId="0" applyFont="1" applyBorder="1" applyAlignment="1">
      <alignment horizontal="center" vertical="center"/>
    </xf>
    <xf numFmtId="0" fontId="7" fillId="0" borderId="3" xfId="0" applyFont="1" applyBorder="1" applyAlignment="1">
      <alignment horizontal="center" vertical="center"/>
    </xf>
    <xf numFmtId="4" fontId="9" fillId="0" borderId="3" xfId="0" applyNumberFormat="1" applyFont="1" applyBorder="1" applyAlignment="1">
      <alignment horizontal="center" vertical="center" wrapText="1"/>
    </xf>
    <xf numFmtId="4" fontId="7" fillId="0" borderId="12" xfId="0" applyNumberFormat="1" applyFont="1" applyBorder="1" applyAlignment="1">
      <alignment horizontal="center" vertical="center"/>
    </xf>
    <xf numFmtId="4" fontId="32" fillId="0" borderId="1" xfId="0" applyNumberFormat="1" applyFont="1" applyBorder="1" applyAlignment="1">
      <alignment horizontal="center" vertical="center"/>
    </xf>
    <xf numFmtId="4" fontId="32" fillId="0" borderId="11" xfId="0" applyNumberFormat="1" applyFont="1" applyBorder="1" applyAlignment="1">
      <alignment horizontal="center" vertical="center"/>
    </xf>
    <xf numFmtId="2" fontId="11" fillId="0" borderId="1" xfId="0" applyNumberFormat="1" applyFont="1" applyBorder="1" applyAlignment="1">
      <alignment horizontal="center" vertical="center"/>
    </xf>
    <xf numFmtId="165" fontId="11" fillId="0" borderId="11" xfId="0" applyNumberFormat="1" applyFont="1" applyBorder="1" applyAlignment="1">
      <alignment horizontal="center" vertical="center"/>
    </xf>
    <xf numFmtId="0" fontId="0" fillId="0" borderId="1" xfId="0" applyBorder="1" applyAlignment="1">
      <alignment vertical="center"/>
    </xf>
    <xf numFmtId="4" fontId="8" fillId="0" borderId="7" xfId="0" applyNumberFormat="1" applyFont="1" applyBorder="1" applyAlignment="1">
      <alignment horizontal="center"/>
    </xf>
    <xf numFmtId="4" fontId="31" fillId="0" borderId="6" xfId="0" applyNumberFormat="1" applyFont="1" applyBorder="1" applyAlignment="1">
      <alignment horizontal="center"/>
    </xf>
    <xf numFmtId="0" fontId="29" fillId="7" borderId="1" xfId="0" applyFont="1" applyFill="1" applyBorder="1" applyAlignment="1">
      <alignment horizontal="center"/>
    </xf>
    <xf numFmtId="0" fontId="29" fillId="7" borderId="20" xfId="0" applyFont="1" applyFill="1" applyBorder="1" applyAlignment="1">
      <alignment horizontal="center"/>
    </xf>
    <xf numFmtId="4" fontId="11" fillId="4" borderId="14" xfId="0" applyNumberFormat="1" applyFont="1" applyFill="1" applyBorder="1" applyAlignment="1">
      <alignment horizontal="center"/>
    </xf>
    <xf numFmtId="0" fontId="11" fillId="4" borderId="14" xfId="0" applyFont="1" applyFill="1" applyBorder="1"/>
    <xf numFmtId="4" fontId="11" fillId="4" borderId="17" xfId="0" applyNumberFormat="1" applyFont="1" applyFill="1" applyBorder="1" applyAlignment="1">
      <alignment horizontal="center"/>
    </xf>
    <xf numFmtId="0" fontId="34" fillId="2" borderId="10" xfId="0" applyFont="1" applyFill="1" applyBorder="1"/>
    <xf numFmtId="164" fontId="34" fillId="2" borderId="10" xfId="0" applyNumberFormat="1" applyFont="1" applyFill="1" applyBorder="1"/>
    <xf numFmtId="0" fontId="34" fillId="2" borderId="10" xfId="0" applyFont="1" applyFill="1" applyBorder="1" applyAlignment="1">
      <alignment horizontal="center"/>
    </xf>
    <xf numFmtId="164" fontId="11" fillId="4" borderId="10" xfId="0" applyNumberFormat="1" applyFont="1" applyFill="1" applyBorder="1"/>
    <xf numFmtId="14" fontId="34" fillId="2" borderId="27" xfId="0" applyNumberFormat="1" applyFont="1" applyFill="1" applyBorder="1"/>
    <xf numFmtId="0" fontId="8" fillId="2" borderId="12" xfId="0" applyFont="1" applyFill="1" applyBorder="1"/>
    <xf numFmtId="0" fontId="8" fillId="2" borderId="2" xfId="0" applyFont="1" applyFill="1" applyBorder="1" applyAlignment="1">
      <alignment horizontal="right"/>
    </xf>
    <xf numFmtId="0" fontId="0" fillId="4" borderId="1" xfId="0" applyFill="1" applyBorder="1"/>
    <xf numFmtId="0" fontId="8" fillId="2" borderId="11" xfId="0" applyFont="1" applyFill="1" applyBorder="1"/>
    <xf numFmtId="0" fontId="31" fillId="4" borderId="2" xfId="0" applyFont="1" applyFill="1" applyBorder="1" applyAlignment="1">
      <alignment horizontal="right"/>
    </xf>
    <xf numFmtId="0" fontId="33" fillId="4" borderId="2" xfId="0" applyFont="1" applyFill="1" applyBorder="1" applyAlignment="1">
      <alignment horizontal="right"/>
    </xf>
    <xf numFmtId="0" fontId="8" fillId="2" borderId="7" xfId="0" applyFont="1" applyFill="1" applyBorder="1"/>
    <xf numFmtId="0" fontId="33" fillId="4" borderId="9" xfId="0" applyFont="1" applyFill="1" applyBorder="1" applyAlignment="1">
      <alignment horizontal="right"/>
    </xf>
    <xf numFmtId="2" fontId="8" fillId="2" borderId="8" xfId="0" applyNumberFormat="1" applyFont="1" applyFill="1" applyBorder="1"/>
    <xf numFmtId="0" fontId="8" fillId="2" borderId="8" xfId="0" applyFont="1" applyFill="1" applyBorder="1"/>
    <xf numFmtId="4" fontId="8" fillId="2" borderId="8" xfId="0" applyNumberFormat="1" applyFont="1" applyFill="1" applyBorder="1"/>
    <xf numFmtId="0" fontId="8" fillId="2" borderId="6" xfId="0" applyFont="1" applyFill="1" applyBorder="1"/>
    <xf numFmtId="14" fontId="0" fillId="0" borderId="1" xfId="0" applyNumberFormat="1" applyBorder="1"/>
    <xf numFmtId="4" fontId="0" fillId="0" borderId="1" xfId="0" applyNumberFormat="1" applyBorder="1"/>
    <xf numFmtId="0" fontId="0" fillId="0" borderId="8" xfId="0" applyBorder="1"/>
    <xf numFmtId="0" fontId="0" fillId="0" borderId="6" xfId="0" applyBorder="1"/>
    <xf numFmtId="14" fontId="29" fillId="0" borderId="1" xfId="0" applyNumberFormat="1" applyFont="1" applyBorder="1"/>
    <xf numFmtId="2" fontId="0" fillId="0" borderId="11" xfId="0" applyNumberFormat="1" applyBorder="1"/>
    <xf numFmtId="14" fontId="31" fillId="5" borderId="12" xfId="0" applyNumberFormat="1" applyFont="1" applyFill="1" applyBorder="1" applyAlignment="1">
      <alignment horizontal="center"/>
    </xf>
    <xf numFmtId="0" fontId="31" fillId="5" borderId="1" xfId="0" applyFont="1" applyFill="1" applyBorder="1" applyAlignment="1">
      <alignment horizontal="center"/>
    </xf>
    <xf numFmtId="0" fontId="31" fillId="5" borderId="2" xfId="0" applyFont="1" applyFill="1" applyBorder="1" applyAlignment="1">
      <alignment horizontal="center"/>
    </xf>
    <xf numFmtId="0" fontId="31" fillId="5" borderId="20" xfId="0" applyFont="1" applyFill="1" applyBorder="1" applyAlignment="1">
      <alignment horizontal="center"/>
    </xf>
    <xf numFmtId="0" fontId="31" fillId="5" borderId="3" xfId="0" applyFont="1" applyFill="1" applyBorder="1" applyAlignment="1">
      <alignment horizontal="center"/>
    </xf>
    <xf numFmtId="4" fontId="31" fillId="5" borderId="1" xfId="0" applyNumberFormat="1" applyFont="1" applyFill="1" applyBorder="1" applyAlignment="1">
      <alignment horizontal="center"/>
    </xf>
    <xf numFmtId="4" fontId="31" fillId="5" borderId="5" xfId="0" applyNumberFormat="1" applyFont="1" applyFill="1" applyBorder="1" applyAlignment="1">
      <alignment horizontal="center"/>
    </xf>
    <xf numFmtId="4" fontId="31" fillId="5" borderId="3" xfId="0" applyNumberFormat="1" applyFont="1" applyFill="1" applyBorder="1" applyAlignment="1">
      <alignment horizontal="center"/>
    </xf>
    <xf numFmtId="4" fontId="31" fillId="5" borderId="12" xfId="0" applyNumberFormat="1" applyFont="1" applyFill="1" applyBorder="1" applyAlignment="1">
      <alignment horizontal="center"/>
    </xf>
    <xf numFmtId="0" fontId="12" fillId="5" borderId="11" xfId="0" applyFont="1" applyFill="1" applyBorder="1"/>
    <xf numFmtId="4" fontId="31" fillId="5" borderId="2" xfId="0" applyNumberFormat="1" applyFont="1" applyFill="1" applyBorder="1" applyAlignment="1">
      <alignment horizontal="center"/>
    </xf>
    <xf numFmtId="4" fontId="0" fillId="0" borderId="7" xfId="0" applyNumberFormat="1" applyFont="1" applyBorder="1" applyAlignment="1">
      <alignment horizontal="center"/>
    </xf>
    <xf numFmtId="4" fontId="0" fillId="0" borderId="6" xfId="0" applyNumberFormat="1" applyFont="1" applyBorder="1" applyAlignment="1">
      <alignment horizontal="center"/>
    </xf>
    <xf numFmtId="0" fontId="37" fillId="4" borderId="2" xfId="0" applyFont="1" applyFill="1" applyBorder="1" applyAlignment="1">
      <alignment horizontal="right"/>
    </xf>
    <xf numFmtId="0" fontId="37" fillId="4" borderId="9" xfId="0" applyFont="1" applyFill="1" applyBorder="1" applyAlignment="1">
      <alignment horizontal="right"/>
    </xf>
    <xf numFmtId="164" fontId="38" fillId="0" borderId="12" xfId="0" applyNumberFormat="1" applyFont="1" applyBorder="1" applyAlignment="1">
      <alignment horizontal="center" vertical="top"/>
    </xf>
    <xf numFmtId="0" fontId="39" fillId="0" borderId="1" xfId="0" applyFont="1" applyBorder="1" applyAlignment="1">
      <alignment horizontal="center" vertical="top"/>
    </xf>
    <xf numFmtId="0" fontId="39" fillId="0" borderId="2" xfId="0" applyFont="1" applyBorder="1" applyAlignment="1">
      <alignment horizontal="center" vertical="top"/>
    </xf>
    <xf numFmtId="0" fontId="39" fillId="0" borderId="20" xfId="0" applyFont="1" applyBorder="1" applyAlignment="1">
      <alignment horizontal="center"/>
    </xf>
    <xf numFmtId="0" fontId="39" fillId="0" borderId="5" xfId="0" applyFont="1" applyBorder="1" applyAlignment="1">
      <alignment horizontal="center"/>
    </xf>
    <xf numFmtId="4" fontId="39" fillId="0" borderId="1" xfId="0" applyNumberFormat="1" applyFont="1" applyBorder="1" applyAlignment="1">
      <alignment horizontal="center"/>
    </xf>
    <xf numFmtId="4" fontId="40" fillId="0" borderId="3" xfId="0" applyNumberFormat="1" applyFont="1" applyBorder="1" applyAlignment="1">
      <alignment horizontal="center"/>
    </xf>
    <xf numFmtId="4" fontId="40" fillId="0" borderId="1" xfId="0" applyNumberFormat="1" applyFont="1" applyBorder="1" applyAlignment="1">
      <alignment horizontal="center"/>
    </xf>
    <xf numFmtId="4" fontId="39" fillId="0" borderId="12" xfId="0" applyNumberFormat="1" applyFont="1" applyBorder="1" applyAlignment="1">
      <alignment horizontal="center"/>
    </xf>
    <xf numFmtId="4" fontId="41" fillId="0" borderId="1" xfId="0" applyNumberFormat="1" applyFont="1" applyBorder="1" applyAlignment="1">
      <alignment horizontal="center"/>
    </xf>
    <xf numFmtId="4" fontId="41" fillId="0" borderId="11" xfId="0" applyNumberFormat="1" applyFont="1" applyBorder="1" applyAlignment="1">
      <alignment horizontal="center"/>
    </xf>
    <xf numFmtId="0" fontId="39" fillId="0" borderId="2" xfId="0" applyFont="1" applyBorder="1" applyAlignment="1">
      <alignment horizontal="center"/>
    </xf>
    <xf numFmtId="0" fontId="43" fillId="0" borderId="1" xfId="0" applyFont="1" applyBorder="1"/>
    <xf numFmtId="164" fontId="39" fillId="0" borderId="12" xfId="0" applyNumberFormat="1" applyFont="1" applyBorder="1" applyAlignment="1">
      <alignment horizontal="center" vertical="center"/>
    </xf>
    <xf numFmtId="0" fontId="39" fillId="0" borderId="1" xfId="0" applyFont="1" applyBorder="1" applyAlignment="1">
      <alignment horizontal="center" vertical="center"/>
    </xf>
    <xf numFmtId="0" fontId="39" fillId="0" borderId="2" xfId="0" applyFont="1" applyBorder="1" applyAlignment="1">
      <alignment horizontal="center" vertical="center"/>
    </xf>
    <xf numFmtId="0" fontId="39" fillId="0" borderId="20" xfId="0" applyFont="1" applyBorder="1" applyAlignment="1">
      <alignment horizontal="center" vertical="center"/>
    </xf>
    <xf numFmtId="0" fontId="39" fillId="0" borderId="3" xfId="0" applyFont="1" applyBorder="1" applyAlignment="1">
      <alignment horizontal="center" vertical="center"/>
    </xf>
    <xf numFmtId="4" fontId="39" fillId="0" borderId="1" xfId="0" applyNumberFormat="1" applyFont="1" applyBorder="1" applyAlignment="1">
      <alignment horizontal="center" vertical="center"/>
    </xf>
    <xf numFmtId="4" fontId="39" fillId="0" borderId="5" xfId="0" applyNumberFormat="1" applyFont="1" applyBorder="1" applyAlignment="1">
      <alignment horizontal="center" vertical="center"/>
    </xf>
    <xf numFmtId="4" fontId="40" fillId="0" borderId="3" xfId="0" applyNumberFormat="1" applyFont="1" applyBorder="1" applyAlignment="1">
      <alignment horizontal="center" vertical="center" wrapText="1"/>
    </xf>
    <xf numFmtId="4" fontId="39" fillId="0" borderId="12" xfId="0" applyNumberFormat="1" applyFont="1" applyBorder="1" applyAlignment="1">
      <alignment horizontal="center" vertical="center"/>
    </xf>
    <xf numFmtId="4" fontId="41" fillId="0" borderId="1" xfId="0" applyNumberFormat="1" applyFont="1" applyBorder="1" applyAlignment="1">
      <alignment horizontal="center" vertical="center"/>
    </xf>
    <xf numFmtId="4" fontId="41" fillId="0" borderId="11" xfId="0" applyNumberFormat="1" applyFont="1" applyBorder="1" applyAlignment="1">
      <alignment horizontal="center" vertical="center"/>
    </xf>
    <xf numFmtId="2" fontId="45" fillId="0" borderId="1" xfId="0" applyNumberFormat="1" applyFont="1" applyBorder="1" applyAlignment="1">
      <alignment horizontal="center" vertical="center"/>
    </xf>
    <xf numFmtId="165" fontId="45" fillId="0" borderId="11" xfId="0" applyNumberFormat="1" applyFont="1" applyBorder="1" applyAlignment="1">
      <alignment horizontal="center" vertical="center"/>
    </xf>
    <xf numFmtId="0" fontId="43" fillId="0" borderId="1" xfId="0" applyFont="1" applyBorder="1" applyAlignment="1">
      <alignment vertical="center"/>
    </xf>
    <xf numFmtId="164" fontId="46" fillId="0" borderId="7" xfId="0" applyNumberFormat="1" applyFont="1" applyBorder="1" applyAlignment="1">
      <alignment horizontal="center" vertical="top"/>
    </xf>
    <xf numFmtId="0" fontId="46" fillId="0" borderId="8" xfId="0" applyFont="1" applyBorder="1" applyAlignment="1">
      <alignment horizontal="center" vertical="top"/>
    </xf>
    <xf numFmtId="0" fontId="46" fillId="0" borderId="9" xfId="0" applyFont="1" applyBorder="1" applyAlignment="1">
      <alignment horizontal="center" vertical="top"/>
    </xf>
    <xf numFmtId="0" fontId="46" fillId="0" borderId="23" xfId="0" applyFont="1" applyBorder="1" applyAlignment="1">
      <alignment horizontal="center"/>
    </xf>
    <xf numFmtId="4" fontId="43" fillId="0" borderId="8" xfId="0" applyNumberFormat="1" applyFont="1" applyBorder="1" applyAlignment="1">
      <alignment horizontal="center"/>
    </xf>
    <xf numFmtId="4" fontId="43" fillId="0" borderId="6" xfId="0" applyNumberFormat="1" applyFont="1" applyBorder="1" applyAlignment="1">
      <alignment horizontal="center"/>
    </xf>
    <xf numFmtId="4" fontId="43" fillId="0" borderId="4" xfId="0" applyNumberFormat="1" applyFont="1" applyBorder="1" applyAlignment="1">
      <alignment horizontal="center"/>
    </xf>
    <xf numFmtId="0" fontId="46" fillId="0" borderId="8" xfId="0" applyFont="1" applyBorder="1" applyAlignment="1">
      <alignment horizontal="center"/>
    </xf>
    <xf numFmtId="4" fontId="46" fillId="0" borderId="25" xfId="0" applyNumberFormat="1" applyFont="1" applyBorder="1" applyAlignment="1">
      <alignment horizontal="center" vertical="top"/>
    </xf>
    <xf numFmtId="4" fontId="46" fillId="0" borderId="8" xfId="0" applyNumberFormat="1" applyFont="1" applyBorder="1" applyAlignment="1">
      <alignment horizontal="center" vertical="top"/>
    </xf>
    <xf numFmtId="4" fontId="46" fillId="0" borderId="7" xfId="0" applyNumberFormat="1" applyFont="1" applyBorder="1" applyAlignment="1">
      <alignment horizontal="center"/>
    </xf>
    <xf numFmtId="4" fontId="46" fillId="0" borderId="8" xfId="0" applyNumberFormat="1" applyFont="1" applyBorder="1" applyAlignment="1">
      <alignment horizontal="center"/>
    </xf>
    <xf numFmtId="4" fontId="37" fillId="0" borderId="8" xfId="0" applyNumberFormat="1" applyFont="1" applyBorder="1" applyAlignment="1">
      <alignment horizontal="center"/>
    </xf>
    <xf numFmtId="4" fontId="37" fillId="0" borderId="6" xfId="0" applyNumberFormat="1" applyFont="1" applyBorder="1" applyAlignment="1">
      <alignment horizontal="center"/>
    </xf>
    <xf numFmtId="2" fontId="43" fillId="0" borderId="8" xfId="0" applyNumberFormat="1" applyFont="1" applyBorder="1" applyAlignment="1">
      <alignment horizontal="center"/>
    </xf>
    <xf numFmtId="0" fontId="46" fillId="0" borderId="6" xfId="0" applyFont="1" applyBorder="1" applyAlignment="1">
      <alignment horizontal="center"/>
    </xf>
    <xf numFmtId="0" fontId="46" fillId="0" borderId="9" xfId="0" applyFont="1" applyBorder="1" applyAlignment="1">
      <alignment horizontal="center"/>
    </xf>
    <xf numFmtId="0" fontId="43" fillId="7" borderId="1" xfId="0" applyFont="1" applyFill="1" applyBorder="1" applyAlignment="1">
      <alignment horizontal="center"/>
    </xf>
    <xf numFmtId="0" fontId="43" fillId="7" borderId="2" xfId="0" applyFont="1" applyFill="1" applyBorder="1" applyAlignment="1">
      <alignment horizontal="center"/>
    </xf>
    <xf numFmtId="0" fontId="43" fillId="7" borderId="20" xfId="0" applyFont="1" applyFill="1" applyBorder="1" applyAlignment="1">
      <alignment horizontal="center"/>
    </xf>
    <xf numFmtId="0" fontId="43" fillId="7" borderId="3" xfId="0" applyFont="1" applyFill="1" applyBorder="1" applyAlignment="1">
      <alignment horizontal="center"/>
    </xf>
    <xf numFmtId="4" fontId="43" fillId="7" borderId="1" xfId="0" applyNumberFormat="1" applyFont="1" applyFill="1" applyBorder="1" applyAlignment="1">
      <alignment horizontal="center"/>
    </xf>
    <xf numFmtId="4" fontId="43" fillId="7" borderId="5" xfId="0" applyNumberFormat="1" applyFont="1" applyFill="1" applyBorder="1" applyAlignment="1">
      <alignment horizontal="center"/>
    </xf>
    <xf numFmtId="4" fontId="43" fillId="7" borderId="3" xfId="0" applyNumberFormat="1" applyFont="1" applyFill="1" applyBorder="1" applyAlignment="1">
      <alignment horizontal="center"/>
    </xf>
    <xf numFmtId="4" fontId="43" fillId="7" borderId="12" xfId="0" applyNumberFormat="1" applyFont="1" applyFill="1" applyBorder="1" applyAlignment="1">
      <alignment horizontal="center"/>
    </xf>
    <xf numFmtId="0" fontId="46" fillId="7" borderId="11" xfId="0" applyFont="1" applyFill="1" applyBorder="1"/>
    <xf numFmtId="4" fontId="43" fillId="7" borderId="2" xfId="0" applyNumberFormat="1" applyFont="1" applyFill="1" applyBorder="1" applyAlignment="1">
      <alignment horizontal="center"/>
    </xf>
    <xf numFmtId="0" fontId="46" fillId="7" borderId="1" xfId="0" applyFont="1" applyFill="1" applyBorder="1" applyAlignment="1">
      <alignment horizontal="center"/>
    </xf>
    <xf numFmtId="0" fontId="46" fillId="7" borderId="2" xfId="0" applyFont="1" applyFill="1" applyBorder="1" applyAlignment="1">
      <alignment horizontal="center"/>
    </xf>
    <xf numFmtId="0" fontId="46" fillId="7" borderId="20" xfId="0" applyFont="1" applyFill="1" applyBorder="1" applyAlignment="1">
      <alignment horizontal="center"/>
    </xf>
    <xf numFmtId="2" fontId="46" fillId="7" borderId="3" xfId="0" applyNumberFormat="1" applyFont="1" applyFill="1" applyBorder="1" applyAlignment="1">
      <alignment horizontal="center"/>
    </xf>
    <xf numFmtId="2" fontId="46" fillId="7" borderId="1" xfId="0" applyNumberFormat="1" applyFont="1" applyFill="1" applyBorder="1" applyAlignment="1">
      <alignment horizontal="center"/>
    </xf>
    <xf numFmtId="2" fontId="46" fillId="7" borderId="12" xfId="0" applyNumberFormat="1" applyFont="1" applyFill="1" applyBorder="1" applyAlignment="1">
      <alignment horizontal="center"/>
    </xf>
    <xf numFmtId="0" fontId="46" fillId="7" borderId="12" xfId="0" applyFont="1" applyFill="1" applyBorder="1"/>
    <xf numFmtId="0" fontId="46" fillId="7" borderId="1" xfId="0" applyFont="1" applyFill="1" applyBorder="1"/>
    <xf numFmtId="0" fontId="46" fillId="7" borderId="2" xfId="0" applyFont="1" applyFill="1" applyBorder="1"/>
    <xf numFmtId="4" fontId="46" fillId="7" borderId="1" xfId="0" applyNumberFormat="1" applyFont="1" applyFill="1" applyBorder="1" applyAlignment="1">
      <alignment horizontal="center"/>
    </xf>
    <xf numFmtId="0" fontId="43" fillId="0" borderId="12" xfId="0" applyFont="1" applyFill="1" applyBorder="1"/>
    <xf numFmtId="0" fontId="43" fillId="0" borderId="1" xfId="0" applyFont="1" applyFill="1" applyBorder="1"/>
    <xf numFmtId="0" fontId="43" fillId="0" borderId="2" xfId="0" applyFont="1" applyFill="1" applyBorder="1"/>
    <xf numFmtId="0" fontId="43" fillId="0" borderId="20" xfId="0" applyFont="1" applyFill="1" applyBorder="1"/>
    <xf numFmtId="0" fontId="43" fillId="0" borderId="3" xfId="0" applyFont="1" applyFill="1" applyBorder="1"/>
    <xf numFmtId="2" fontId="46" fillId="0" borderId="5" xfId="0" applyNumberFormat="1" applyFont="1" applyFill="1" applyBorder="1" applyAlignment="1">
      <alignment horizontal="center"/>
    </xf>
    <xf numFmtId="2" fontId="46" fillId="0" borderId="1" xfId="0" applyNumberFormat="1" applyFont="1" applyFill="1" applyBorder="1" applyAlignment="1">
      <alignment horizontal="center"/>
    </xf>
    <xf numFmtId="0" fontId="46" fillId="0" borderId="1" xfId="0" applyFont="1" applyFill="1" applyBorder="1" applyAlignment="1">
      <alignment horizontal="center"/>
    </xf>
    <xf numFmtId="0" fontId="46" fillId="0" borderId="3" xfId="0" applyFont="1" applyFill="1" applyBorder="1" applyAlignment="1">
      <alignment horizontal="center"/>
    </xf>
    <xf numFmtId="2" fontId="46" fillId="0" borderId="12" xfId="0" applyNumberFormat="1" applyFont="1" applyFill="1" applyBorder="1" applyAlignment="1">
      <alignment horizontal="center"/>
    </xf>
    <xf numFmtId="0" fontId="46" fillId="0" borderId="12" xfId="0" applyFont="1" applyFill="1" applyBorder="1"/>
    <xf numFmtId="0" fontId="46" fillId="0" borderId="1" xfId="0" applyFont="1" applyFill="1" applyBorder="1"/>
    <xf numFmtId="0" fontId="46" fillId="0" borderId="11" xfId="0" applyFont="1" applyFill="1" applyBorder="1"/>
    <xf numFmtId="0" fontId="46" fillId="0" borderId="2" xfId="0" applyFont="1" applyFill="1" applyBorder="1"/>
    <xf numFmtId="14" fontId="37" fillId="8" borderId="12" xfId="0" applyNumberFormat="1" applyFont="1" applyFill="1" applyBorder="1" applyAlignment="1">
      <alignment horizontal="center"/>
    </xf>
    <xf numFmtId="0" fontId="37" fillId="8" borderId="1" xfId="0" applyFont="1" applyFill="1" applyBorder="1" applyAlignment="1">
      <alignment horizontal="center"/>
    </xf>
    <xf numFmtId="0" fontId="37" fillId="8" borderId="2" xfId="0" applyFont="1" applyFill="1" applyBorder="1" applyAlignment="1">
      <alignment horizontal="center"/>
    </xf>
    <xf numFmtId="0" fontId="37" fillId="8" borderId="20" xfId="0" applyFont="1" applyFill="1" applyBorder="1" applyAlignment="1">
      <alignment horizontal="center"/>
    </xf>
    <xf numFmtId="0" fontId="37" fillId="8" borderId="3" xfId="0" applyFont="1" applyFill="1" applyBorder="1" applyAlignment="1">
      <alignment horizontal="center"/>
    </xf>
    <xf numFmtId="4" fontId="37" fillId="8" borderId="1" xfId="0" applyNumberFormat="1" applyFont="1" applyFill="1" applyBorder="1" applyAlignment="1">
      <alignment horizontal="center"/>
    </xf>
    <xf numFmtId="4" fontId="37" fillId="8" borderId="5" xfId="0" applyNumberFormat="1" applyFont="1" applyFill="1" applyBorder="1" applyAlignment="1">
      <alignment horizontal="center"/>
    </xf>
    <xf numFmtId="4" fontId="37" fillId="8" borderId="3" xfId="0" applyNumberFormat="1" applyFont="1" applyFill="1" applyBorder="1" applyAlignment="1">
      <alignment horizontal="center"/>
    </xf>
    <xf numFmtId="2" fontId="37" fillId="8" borderId="1" xfId="0" applyNumberFormat="1" applyFont="1" applyFill="1" applyBorder="1" applyAlignment="1">
      <alignment horizontal="center"/>
    </xf>
    <xf numFmtId="2" fontId="37" fillId="8" borderId="1" xfId="0" applyNumberFormat="1" applyFont="1" applyFill="1" applyBorder="1"/>
    <xf numFmtId="4" fontId="37" fillId="8" borderId="12" xfId="0" applyNumberFormat="1" applyFont="1" applyFill="1" applyBorder="1" applyAlignment="1">
      <alignment horizontal="center"/>
    </xf>
    <xf numFmtId="0" fontId="46" fillId="8" borderId="11" xfId="0" applyFont="1" applyFill="1" applyBorder="1"/>
    <xf numFmtId="4" fontId="37" fillId="8" borderId="2" xfId="0" applyNumberFormat="1" applyFont="1" applyFill="1" applyBorder="1" applyAlignment="1">
      <alignment horizontal="center"/>
    </xf>
    <xf numFmtId="14" fontId="46" fillId="8" borderId="12" xfId="0" applyNumberFormat="1" applyFont="1" applyFill="1" applyBorder="1" applyAlignment="1">
      <alignment horizontal="center"/>
    </xf>
    <xf numFmtId="0" fontId="46" fillId="8" borderId="1" xfId="0" applyFont="1" applyFill="1" applyBorder="1" applyAlignment="1">
      <alignment horizontal="center"/>
    </xf>
    <xf numFmtId="0" fontId="46" fillId="8" borderId="2" xfId="0" applyFont="1" applyFill="1" applyBorder="1" applyAlignment="1">
      <alignment horizontal="center"/>
    </xf>
    <xf numFmtId="0" fontId="46" fillId="8" borderId="20" xfId="0" applyFont="1" applyFill="1" applyBorder="1" applyAlignment="1">
      <alignment horizontal="center"/>
    </xf>
    <xf numFmtId="2" fontId="46" fillId="8" borderId="1" xfId="0" applyNumberFormat="1" applyFont="1" applyFill="1" applyBorder="1" applyAlignment="1">
      <alignment horizontal="center"/>
    </xf>
    <xf numFmtId="14" fontId="37" fillId="0" borderId="12" xfId="0" applyNumberFormat="1" applyFont="1" applyFill="1" applyBorder="1" applyAlignment="1">
      <alignment horizontal="center"/>
    </xf>
    <xf numFmtId="0" fontId="37" fillId="0" borderId="1" xfId="0" applyFont="1" applyFill="1" applyBorder="1" applyAlignment="1">
      <alignment horizontal="center"/>
    </xf>
    <xf numFmtId="0" fontId="37" fillId="0" borderId="2" xfId="0" applyFont="1" applyFill="1" applyBorder="1" applyAlignment="1">
      <alignment horizontal="center"/>
    </xf>
    <xf numFmtId="0" fontId="37" fillId="0" borderId="20" xfId="0" applyFont="1" applyFill="1" applyBorder="1" applyAlignment="1">
      <alignment horizontal="center"/>
    </xf>
    <xf numFmtId="4" fontId="37" fillId="0" borderId="1" xfId="0" applyNumberFormat="1" applyFont="1" applyFill="1" applyBorder="1" applyAlignment="1">
      <alignment horizontal="center"/>
    </xf>
    <xf numFmtId="4" fontId="37" fillId="0" borderId="5" xfId="0" applyNumberFormat="1" applyFont="1" applyFill="1" applyBorder="1" applyAlignment="1">
      <alignment horizontal="center"/>
    </xf>
    <xf numFmtId="4" fontId="37" fillId="0" borderId="3" xfId="0" applyNumberFormat="1" applyFont="1" applyFill="1" applyBorder="1" applyAlignment="1">
      <alignment horizontal="center"/>
    </xf>
    <xf numFmtId="4" fontId="37" fillId="0" borderId="12" xfId="0" applyNumberFormat="1" applyFont="1" applyFill="1" applyBorder="1" applyAlignment="1">
      <alignment horizontal="center"/>
    </xf>
    <xf numFmtId="2" fontId="37" fillId="0" borderId="1" xfId="0" applyNumberFormat="1" applyFont="1" applyFill="1" applyBorder="1" applyAlignment="1">
      <alignment horizontal="center"/>
    </xf>
    <xf numFmtId="2" fontId="37" fillId="0" borderId="1" xfId="0" applyNumberFormat="1" applyFont="1" applyFill="1" applyBorder="1"/>
    <xf numFmtId="4" fontId="37" fillId="0" borderId="2" xfId="0" applyNumberFormat="1" applyFont="1" applyFill="1" applyBorder="1" applyAlignment="1">
      <alignment horizontal="center"/>
    </xf>
    <xf numFmtId="14" fontId="37" fillId="9" borderId="1" xfId="0" applyNumberFormat="1" applyFont="1" applyFill="1" applyBorder="1" applyAlignment="1">
      <alignment horizontal="center"/>
    </xf>
    <xf numFmtId="0" fontId="37" fillId="9" borderId="1" xfId="0" applyFont="1" applyFill="1" applyBorder="1" applyAlignment="1">
      <alignment horizontal="center"/>
    </xf>
    <xf numFmtId="0" fontId="37" fillId="9" borderId="2" xfId="0" applyFont="1" applyFill="1" applyBorder="1" applyAlignment="1">
      <alignment horizontal="center"/>
    </xf>
    <xf numFmtId="0" fontId="37" fillId="9" borderId="20" xfId="0" applyFont="1" applyFill="1" applyBorder="1" applyAlignment="1">
      <alignment horizontal="center"/>
    </xf>
    <xf numFmtId="4" fontId="37" fillId="9" borderId="1" xfId="0" applyNumberFormat="1" applyFont="1" applyFill="1" applyBorder="1" applyAlignment="1">
      <alignment horizontal="center"/>
    </xf>
    <xf numFmtId="4" fontId="37" fillId="9" borderId="11" xfId="0" applyNumberFormat="1" applyFont="1" applyFill="1" applyBorder="1" applyAlignment="1">
      <alignment horizontal="center"/>
    </xf>
    <xf numFmtId="4" fontId="37" fillId="9" borderId="5" xfId="0" applyNumberFormat="1" applyFont="1" applyFill="1" applyBorder="1" applyAlignment="1">
      <alignment horizontal="center"/>
    </xf>
    <xf numFmtId="4" fontId="37" fillId="9" borderId="2" xfId="0" applyNumberFormat="1" applyFont="1" applyFill="1" applyBorder="1" applyAlignment="1">
      <alignment horizontal="center"/>
    </xf>
    <xf numFmtId="2" fontId="37" fillId="9" borderId="1" xfId="0" applyNumberFormat="1" applyFont="1" applyFill="1" applyBorder="1" applyAlignment="1">
      <alignment horizontal="center"/>
    </xf>
    <xf numFmtId="2" fontId="37" fillId="9" borderId="11" xfId="0" applyNumberFormat="1" applyFont="1" applyFill="1" applyBorder="1"/>
    <xf numFmtId="0" fontId="46" fillId="9" borderId="11" xfId="0" applyFont="1" applyFill="1" applyBorder="1"/>
    <xf numFmtId="4" fontId="37" fillId="9" borderId="19" xfId="0" applyNumberFormat="1" applyFont="1" applyFill="1" applyBorder="1" applyAlignment="1">
      <alignment horizontal="center"/>
    </xf>
    <xf numFmtId="14" fontId="43" fillId="9" borderId="1" xfId="0" applyNumberFormat="1" applyFont="1" applyFill="1" applyBorder="1" applyAlignment="1">
      <alignment horizontal="center"/>
    </xf>
    <xf numFmtId="0" fontId="43" fillId="9" borderId="1" xfId="0" applyFont="1" applyFill="1" applyBorder="1" applyAlignment="1">
      <alignment horizontal="center"/>
    </xf>
    <xf numFmtId="0" fontId="43" fillId="9" borderId="2" xfId="0" applyFont="1" applyFill="1" applyBorder="1" applyAlignment="1">
      <alignment horizontal="center"/>
    </xf>
    <xf numFmtId="0" fontId="43" fillId="9" borderId="20" xfId="0" applyFont="1" applyFill="1" applyBorder="1" applyAlignment="1">
      <alignment horizontal="center"/>
    </xf>
    <xf numFmtId="0" fontId="43" fillId="9" borderId="11" xfId="0" applyFont="1" applyFill="1" applyBorder="1" applyAlignment="1">
      <alignment horizontal="center"/>
    </xf>
    <xf numFmtId="0" fontId="43" fillId="9" borderId="5" xfId="0" applyFont="1" applyFill="1" applyBorder="1" applyAlignment="1">
      <alignment horizontal="center"/>
    </xf>
    <xf numFmtId="4" fontId="43" fillId="9" borderId="2" xfId="0" applyNumberFormat="1" applyFont="1" applyFill="1" applyBorder="1" applyAlignment="1">
      <alignment horizontal="center"/>
    </xf>
    <xf numFmtId="0" fontId="43" fillId="9" borderId="1" xfId="0" applyFont="1" applyFill="1" applyBorder="1"/>
    <xf numFmtId="0" fontId="43" fillId="9" borderId="11" xfId="0" applyFont="1" applyFill="1" applyBorder="1"/>
    <xf numFmtId="0" fontId="43" fillId="9" borderId="19" xfId="0" applyFont="1" applyFill="1" applyBorder="1"/>
    <xf numFmtId="14" fontId="46" fillId="9" borderId="12" xfId="0" applyNumberFormat="1" applyFont="1" applyFill="1" applyBorder="1" applyAlignment="1">
      <alignment horizontal="center"/>
    </xf>
    <xf numFmtId="0" fontId="46" fillId="9" borderId="1" xfId="0" applyFont="1" applyFill="1" applyBorder="1" applyAlignment="1">
      <alignment horizontal="center"/>
    </xf>
    <xf numFmtId="0" fontId="46" fillId="9" borderId="2" xfId="0" applyFont="1" applyFill="1" applyBorder="1" applyAlignment="1">
      <alignment horizontal="center"/>
    </xf>
    <xf numFmtId="0" fontId="46" fillId="9" borderId="20" xfId="0" applyFont="1" applyFill="1" applyBorder="1" applyAlignment="1">
      <alignment horizontal="center"/>
    </xf>
    <xf numFmtId="2" fontId="46" fillId="9" borderId="1" xfId="0" applyNumberFormat="1" applyFont="1" applyFill="1" applyBorder="1" applyAlignment="1">
      <alignment horizontal="center"/>
    </xf>
    <xf numFmtId="2" fontId="46" fillId="9" borderId="11" xfId="0" applyNumberFormat="1" applyFont="1" applyFill="1" applyBorder="1" applyAlignment="1">
      <alignment horizontal="center"/>
    </xf>
    <xf numFmtId="0" fontId="46" fillId="10" borderId="5" xfId="0" applyFont="1" applyFill="1" applyBorder="1" applyAlignment="1">
      <alignment horizontal="center"/>
    </xf>
    <xf numFmtId="0" fontId="46" fillId="10" borderId="1" xfId="0" applyFont="1" applyFill="1" applyBorder="1" applyAlignment="1">
      <alignment horizontal="center"/>
    </xf>
    <xf numFmtId="2" fontId="46" fillId="10" borderId="1" xfId="0" applyNumberFormat="1" applyFont="1" applyFill="1" applyBorder="1" applyAlignment="1">
      <alignment horizontal="center"/>
    </xf>
    <xf numFmtId="2" fontId="46" fillId="10" borderId="2" xfId="0" applyNumberFormat="1" applyFont="1" applyFill="1" applyBorder="1" applyAlignment="1">
      <alignment horizontal="center"/>
    </xf>
    <xf numFmtId="0" fontId="46" fillId="10" borderId="11" xfId="0" applyFont="1" applyFill="1" applyBorder="1" applyAlignment="1">
      <alignment horizontal="center"/>
    </xf>
    <xf numFmtId="2" fontId="46" fillId="10" borderId="11" xfId="0" applyNumberFormat="1" applyFont="1" applyFill="1" applyBorder="1" applyAlignment="1">
      <alignment horizontal="center"/>
    </xf>
    <xf numFmtId="0" fontId="46" fillId="10" borderId="1" xfId="0" applyFont="1" applyFill="1" applyBorder="1"/>
    <xf numFmtId="0" fontId="46" fillId="10" borderId="11" xfId="0" applyFont="1" applyFill="1" applyBorder="1"/>
    <xf numFmtId="0" fontId="46" fillId="10" borderId="2" xfId="0" applyFont="1" applyFill="1" applyBorder="1"/>
    <xf numFmtId="14" fontId="46" fillId="9" borderId="1" xfId="0" applyNumberFormat="1" applyFont="1" applyFill="1" applyBorder="1" applyAlignment="1">
      <alignment horizontal="center"/>
    </xf>
    <xf numFmtId="0" fontId="43" fillId="0" borderId="2" xfId="0" applyFont="1" applyBorder="1"/>
    <xf numFmtId="0" fontId="43" fillId="0" borderId="11" xfId="0" applyFont="1" applyBorder="1"/>
    <xf numFmtId="0" fontId="43" fillId="0" borderId="5" xfId="0" applyFont="1" applyBorder="1"/>
    <xf numFmtId="0" fontId="43" fillId="0" borderId="12" xfId="0" applyFont="1" applyBorder="1"/>
    <xf numFmtId="0" fontId="46" fillId="0" borderId="1" xfId="0" applyFont="1" applyBorder="1" applyAlignment="1">
      <alignment horizontal="center"/>
    </xf>
    <xf numFmtId="2" fontId="46" fillId="0" borderId="1" xfId="0" applyNumberFormat="1" applyFont="1" applyBorder="1" applyAlignment="1">
      <alignment horizontal="center"/>
    </xf>
    <xf numFmtId="0" fontId="46" fillId="0" borderId="1" xfId="0" applyFont="1" applyBorder="1"/>
    <xf numFmtId="4" fontId="45" fillId="4" borderId="14" xfId="0" applyNumberFormat="1" applyFont="1" applyFill="1" applyBorder="1" applyAlignment="1">
      <alignment horizontal="center"/>
    </xf>
    <xf numFmtId="0" fontId="45" fillId="4" borderId="14" xfId="0" applyFont="1" applyFill="1" applyBorder="1"/>
    <xf numFmtId="4" fontId="45" fillId="4" borderId="17" xfId="0" applyNumberFormat="1" applyFont="1" applyFill="1" applyBorder="1" applyAlignment="1">
      <alignment horizontal="center"/>
    </xf>
    <xf numFmtId="0" fontId="39" fillId="2" borderId="10" xfId="0" applyFont="1" applyFill="1" applyBorder="1"/>
    <xf numFmtId="164" fontId="39" fillId="2" borderId="10" xfId="0" applyNumberFormat="1" applyFont="1" applyFill="1" applyBorder="1"/>
    <xf numFmtId="0" fontId="39" fillId="2" borderId="10" xfId="0" applyFont="1" applyFill="1" applyBorder="1" applyAlignment="1">
      <alignment horizontal="center"/>
    </xf>
    <xf numFmtId="164" fontId="45" fillId="4" borderId="10" xfId="0" applyNumberFormat="1" applyFont="1" applyFill="1" applyBorder="1"/>
    <xf numFmtId="14" fontId="39" fillId="2" borderId="27" xfId="0" applyNumberFormat="1" applyFont="1" applyFill="1" applyBorder="1"/>
    <xf numFmtId="0" fontId="46" fillId="2" borderId="12" xfId="0" applyFont="1" applyFill="1" applyBorder="1"/>
    <xf numFmtId="0" fontId="46" fillId="2" borderId="2" xfId="0" applyFont="1" applyFill="1" applyBorder="1" applyAlignment="1">
      <alignment horizontal="right"/>
    </xf>
    <xf numFmtId="2" fontId="46" fillId="2" borderId="1" xfId="0" applyNumberFormat="1" applyFont="1" applyFill="1" applyBorder="1"/>
    <xf numFmtId="0" fontId="46" fillId="2" borderId="1" xfId="0" applyFont="1" applyFill="1" applyBorder="1"/>
    <xf numFmtId="0" fontId="43" fillId="4" borderId="1" xfId="0" applyFont="1" applyFill="1" applyBorder="1"/>
    <xf numFmtId="0" fontId="46" fillId="2" borderId="11" xfId="0" applyFont="1" applyFill="1" applyBorder="1"/>
    <xf numFmtId="164" fontId="38" fillId="0" borderId="15" xfId="0" applyNumberFormat="1" applyFont="1" applyBorder="1" applyAlignment="1">
      <alignment horizontal="center" vertical="top"/>
    </xf>
    <xf numFmtId="0" fontId="39" fillId="0" borderId="14" xfId="0" applyFont="1" applyBorder="1" applyAlignment="1">
      <alignment horizontal="center" vertical="top"/>
    </xf>
    <xf numFmtId="0" fontId="39" fillId="0" borderId="13" xfId="0" applyFont="1" applyBorder="1" applyAlignment="1">
      <alignment horizontal="center" vertical="top"/>
    </xf>
    <xf numFmtId="0" fontId="46" fillId="0" borderId="22" xfId="0" applyFont="1" applyBorder="1" applyAlignment="1">
      <alignment horizontal="center"/>
    </xf>
    <xf numFmtId="0" fontId="46" fillId="0" borderId="24" xfId="0" applyFont="1" applyBorder="1" applyAlignment="1">
      <alignment horizontal="center"/>
    </xf>
    <xf numFmtId="0" fontId="46" fillId="0" borderId="14" xfId="0" applyFont="1" applyBorder="1" applyAlignment="1">
      <alignment horizontal="center"/>
    </xf>
    <xf numFmtId="4" fontId="39" fillId="0" borderId="14" xfId="0" applyNumberFormat="1" applyFont="1" applyBorder="1" applyAlignment="1">
      <alignment horizontal="center" vertical="top"/>
    </xf>
    <xf numFmtId="4" fontId="39" fillId="0" borderId="16" xfId="0" applyNumberFormat="1" applyFont="1" applyBorder="1" applyAlignment="1">
      <alignment horizontal="center" vertical="top"/>
    </xf>
    <xf numFmtId="4" fontId="40" fillId="0" borderId="14" xfId="0" applyNumberFormat="1" applyFont="1" applyBorder="1" applyAlignment="1">
      <alignment horizontal="center"/>
    </xf>
    <xf numFmtId="0" fontId="43" fillId="0" borderId="3" xfId="0" applyFont="1" applyBorder="1"/>
    <xf numFmtId="0" fontId="45" fillId="0" borderId="1" xfId="0" applyFont="1" applyBorder="1" applyAlignment="1">
      <alignment horizontal="center"/>
    </xf>
    <xf numFmtId="4" fontId="39" fillId="0" borderId="15" xfId="0" applyNumberFormat="1" applyFont="1" applyBorder="1" applyAlignment="1">
      <alignment horizontal="center" vertical="top"/>
    </xf>
    <xf numFmtId="4" fontId="46" fillId="0" borderId="14" xfId="0" applyNumberFormat="1" applyFont="1" applyBorder="1" applyAlignment="1">
      <alignment horizontal="center"/>
    </xf>
    <xf numFmtId="4" fontId="39" fillId="0" borderId="17" xfId="0" applyNumberFormat="1" applyFont="1" applyBorder="1" applyAlignment="1">
      <alignment horizontal="center"/>
    </xf>
    <xf numFmtId="0" fontId="46" fillId="0" borderId="13" xfId="0" applyFont="1" applyBorder="1" applyAlignment="1">
      <alignment horizontal="center"/>
    </xf>
    <xf numFmtId="0" fontId="46" fillId="0" borderId="20" xfId="0" applyFont="1" applyBorder="1" applyAlignment="1">
      <alignment horizontal="center"/>
    </xf>
    <xf numFmtId="4" fontId="39" fillId="0" borderId="1" xfId="0" applyNumberFormat="1" applyFont="1" applyBorder="1" applyAlignment="1">
      <alignment horizontal="center" vertical="top"/>
    </xf>
    <xf numFmtId="4" fontId="39" fillId="0" borderId="5" xfId="0" applyNumberFormat="1" applyFont="1" applyBorder="1" applyAlignment="1">
      <alignment horizontal="center" vertical="top"/>
    </xf>
    <xf numFmtId="4" fontId="40" fillId="0" borderId="3" xfId="0" applyNumberFormat="1" applyFont="1" applyBorder="1" applyAlignment="1">
      <alignment horizontal="center" vertical="top"/>
    </xf>
    <xf numFmtId="4" fontId="40" fillId="0" borderId="1" xfId="0" applyNumberFormat="1" applyFont="1" applyBorder="1" applyAlignment="1">
      <alignment horizontal="center" vertical="top"/>
    </xf>
    <xf numFmtId="0" fontId="46" fillId="0" borderId="2" xfId="0" applyFont="1" applyBorder="1" applyAlignment="1">
      <alignment horizontal="center"/>
    </xf>
    <xf numFmtId="4" fontId="40" fillId="0" borderId="20" xfId="0" applyNumberFormat="1" applyFont="1" applyBorder="1" applyAlignment="1">
      <alignment horizontal="center" vertical="center" wrapText="1"/>
    </xf>
    <xf numFmtId="4" fontId="40" fillId="0" borderId="1" xfId="0" applyNumberFormat="1" applyFont="1" applyBorder="1" applyAlignment="1">
      <alignment horizontal="center" vertical="center" wrapText="1"/>
    </xf>
    <xf numFmtId="4" fontId="43" fillId="0" borderId="7" xfId="0" applyNumberFormat="1" applyFont="1" applyBorder="1" applyAlignment="1">
      <alignment horizontal="center"/>
    </xf>
    <xf numFmtId="4" fontId="46" fillId="0" borderId="23" xfId="0" applyNumberFormat="1" applyFont="1" applyBorder="1" applyAlignment="1">
      <alignment horizontal="center" vertical="top"/>
    </xf>
    <xf numFmtId="0" fontId="43" fillId="7" borderId="1" xfId="0" applyFont="1" applyFill="1" applyBorder="1"/>
    <xf numFmtId="164" fontId="43" fillId="7" borderId="12" xfId="0" applyNumberFormat="1" applyFont="1" applyFill="1" applyBorder="1" applyAlignment="1">
      <alignment horizontal="center"/>
    </xf>
    <xf numFmtId="164" fontId="46" fillId="7" borderId="12" xfId="0" applyNumberFormat="1" applyFont="1" applyFill="1" applyBorder="1" applyAlignment="1">
      <alignment horizontal="center"/>
    </xf>
    <xf numFmtId="4" fontId="37" fillId="8" borderId="20" xfId="0" applyNumberFormat="1" applyFont="1" applyFill="1" applyBorder="1" applyAlignment="1">
      <alignment horizontal="center"/>
    </xf>
    <xf numFmtId="4" fontId="37" fillId="0" borderId="20" xfId="0" applyNumberFormat="1" applyFont="1" applyFill="1" applyBorder="1" applyAlignment="1">
      <alignment horizontal="center"/>
    </xf>
    <xf numFmtId="14" fontId="46" fillId="5" borderId="1" xfId="0" applyNumberFormat="1" applyFont="1" applyFill="1" applyBorder="1" applyAlignment="1">
      <alignment horizontal="center"/>
    </xf>
    <xf numFmtId="0" fontId="46" fillId="5" borderId="1" xfId="0" applyFont="1" applyFill="1" applyBorder="1" applyAlignment="1">
      <alignment horizontal="center"/>
    </xf>
    <xf numFmtId="0" fontId="46" fillId="5" borderId="2" xfId="0" applyFont="1" applyFill="1" applyBorder="1" applyAlignment="1">
      <alignment horizontal="center"/>
    </xf>
    <xf numFmtId="0" fontId="46" fillId="5" borderId="20" xfId="0" applyFont="1" applyFill="1" applyBorder="1" applyAlignment="1">
      <alignment horizontal="center"/>
    </xf>
    <xf numFmtId="2" fontId="46" fillId="5" borderId="1" xfId="0" applyNumberFormat="1" applyFont="1" applyFill="1" applyBorder="1" applyAlignment="1">
      <alignment horizontal="center"/>
    </xf>
    <xf numFmtId="2" fontId="46" fillId="5" borderId="11" xfId="0" applyNumberFormat="1" applyFont="1" applyFill="1" applyBorder="1" applyAlignment="1">
      <alignment horizontal="center"/>
    </xf>
    <xf numFmtId="0" fontId="46" fillId="6" borderId="5" xfId="0" applyFont="1" applyFill="1" applyBorder="1" applyAlignment="1">
      <alignment horizontal="center"/>
    </xf>
    <xf numFmtId="0" fontId="46" fillId="6" borderId="1" xfId="0" applyFont="1" applyFill="1" applyBorder="1" applyAlignment="1">
      <alignment horizontal="center"/>
    </xf>
    <xf numFmtId="2" fontId="46" fillId="3" borderId="1" xfId="0" applyNumberFormat="1" applyFont="1" applyFill="1" applyBorder="1" applyAlignment="1">
      <alignment horizontal="center"/>
    </xf>
    <xf numFmtId="2" fontId="46" fillId="3" borderId="2" xfId="0" applyNumberFormat="1" applyFont="1" applyFill="1" applyBorder="1" applyAlignment="1">
      <alignment horizontal="center"/>
    </xf>
    <xf numFmtId="2" fontId="46" fillId="3" borderId="20" xfId="0" applyNumberFormat="1" applyFont="1" applyFill="1" applyBorder="1" applyAlignment="1">
      <alignment horizontal="center"/>
    </xf>
    <xf numFmtId="0" fontId="46" fillId="3" borderId="11" xfId="0" applyFont="1" applyFill="1" applyBorder="1" applyAlignment="1">
      <alignment horizontal="center"/>
    </xf>
    <xf numFmtId="0" fontId="46" fillId="3" borderId="1" xfId="0" applyFont="1" applyFill="1" applyBorder="1" applyAlignment="1">
      <alignment horizontal="center"/>
    </xf>
    <xf numFmtId="0" fontId="46" fillId="3" borderId="1" xfId="0" applyFont="1" applyFill="1" applyBorder="1"/>
    <xf numFmtId="0" fontId="46" fillId="6" borderId="11" xfId="0" applyFont="1" applyFill="1" applyBorder="1"/>
    <xf numFmtId="0" fontId="46" fillId="3" borderId="2" xfId="0" applyFont="1" applyFill="1" applyBorder="1"/>
    <xf numFmtId="0" fontId="43" fillId="0" borderId="20" xfId="0" applyFont="1" applyBorder="1"/>
    <xf numFmtId="0" fontId="46" fillId="2" borderId="7" xfId="0" applyFont="1" applyFill="1" applyBorder="1"/>
    <xf numFmtId="2" fontId="46" fillId="2" borderId="8" xfId="0" applyNumberFormat="1" applyFont="1" applyFill="1" applyBorder="1"/>
    <xf numFmtId="0" fontId="46" fillId="2" borderId="8" xfId="0" applyFont="1" applyFill="1" applyBorder="1"/>
    <xf numFmtId="4" fontId="46" fillId="2" borderId="8" xfId="0" applyNumberFormat="1" applyFont="1" applyFill="1" applyBorder="1"/>
    <xf numFmtId="0" fontId="46" fillId="2" borderId="6" xfId="0" applyFont="1" applyFill="1" applyBorder="1"/>
    <xf numFmtId="0" fontId="46" fillId="7" borderId="3" xfId="0" applyFont="1" applyFill="1" applyBorder="1" applyAlignment="1">
      <alignment horizontal="center"/>
    </xf>
    <xf numFmtId="0" fontId="46" fillId="7" borderId="12" xfId="0" applyFont="1" applyFill="1" applyBorder="1" applyAlignment="1">
      <alignment horizontal="center"/>
    </xf>
    <xf numFmtId="2" fontId="43" fillId="7" borderId="3" xfId="0" applyNumberFormat="1" applyFont="1" applyFill="1" applyBorder="1" applyAlignment="1">
      <alignment horizontal="center"/>
    </xf>
    <xf numFmtId="2" fontId="46" fillId="8" borderId="3" xfId="0" applyNumberFormat="1" applyFont="1" applyFill="1" applyBorder="1" applyAlignment="1">
      <alignment horizontal="center"/>
    </xf>
    <xf numFmtId="0" fontId="37" fillId="0" borderId="3" xfId="0" applyFont="1" applyFill="1" applyBorder="1" applyAlignment="1">
      <alignment horizontal="center"/>
    </xf>
    <xf numFmtId="14" fontId="46" fillId="5" borderId="12" xfId="0" applyNumberFormat="1" applyFont="1" applyFill="1" applyBorder="1" applyAlignment="1">
      <alignment horizontal="center"/>
    </xf>
    <xf numFmtId="2" fontId="46" fillId="5" borderId="3" xfId="0" applyNumberFormat="1" applyFont="1" applyFill="1" applyBorder="1" applyAlignment="1">
      <alignment horizontal="center"/>
    </xf>
    <xf numFmtId="2" fontId="46" fillId="3" borderId="3" xfId="0" applyNumberFormat="1" applyFont="1" applyFill="1" applyBorder="1" applyAlignment="1">
      <alignment horizontal="center"/>
    </xf>
    <xf numFmtId="0" fontId="46" fillId="3" borderId="12" xfId="0" applyFont="1" applyFill="1" applyBorder="1"/>
    <xf numFmtId="0" fontId="43" fillId="0" borderId="11" xfId="0" applyFont="1" applyBorder="1" applyAlignment="1">
      <alignment horizontal="center"/>
    </xf>
    <xf numFmtId="0" fontId="43" fillId="0" borderId="19" xfId="0" applyFont="1" applyBorder="1"/>
    <xf numFmtId="2" fontId="46" fillId="6" borderId="1" xfId="0" applyNumberFormat="1" applyFont="1" applyFill="1" applyBorder="1" applyAlignment="1">
      <alignment horizontal="center"/>
    </xf>
    <xf numFmtId="0" fontId="46" fillId="6" borderId="11" xfId="0" applyFont="1" applyFill="1" applyBorder="1" applyAlignment="1">
      <alignment horizontal="center"/>
    </xf>
    <xf numFmtId="0" fontId="46" fillId="3" borderId="19" xfId="0" applyFont="1" applyFill="1" applyBorder="1"/>
    <xf numFmtId="164" fontId="39" fillId="2" borderId="10" xfId="0" applyNumberFormat="1" applyFont="1" applyFill="1" applyBorder="1" applyAlignment="1">
      <alignment horizontal="center"/>
    </xf>
    <xf numFmtId="14" fontId="39" fillId="2" borderId="27" xfId="0" applyNumberFormat="1" applyFont="1" applyFill="1" applyBorder="1" applyAlignment="1">
      <alignment horizontal="center"/>
    </xf>
    <xf numFmtId="0" fontId="0" fillId="7" borderId="1" xfId="0" applyFill="1" applyBorder="1"/>
    <xf numFmtId="0" fontId="0" fillId="7" borderId="11" xfId="0" applyFill="1" applyBorder="1"/>
    <xf numFmtId="0" fontId="0" fillId="0" borderId="1" xfId="0" applyBorder="1" applyAlignment="1">
      <alignment horizontal="center"/>
    </xf>
    <xf numFmtId="14" fontId="0" fillId="7" borderId="1" xfId="0" applyNumberFormat="1" applyFill="1" applyBorder="1" applyAlignment="1">
      <alignment horizontal="center"/>
    </xf>
    <xf numFmtId="2" fontId="0" fillId="7" borderId="1" xfId="0" applyNumberFormat="1" applyFill="1" applyBorder="1" applyAlignment="1">
      <alignment horizontal="center"/>
    </xf>
    <xf numFmtId="2" fontId="0" fillId="7" borderId="11" xfId="0" applyNumberFormat="1" applyFill="1" applyBorder="1" applyAlignment="1">
      <alignment horizontal="center"/>
    </xf>
    <xf numFmtId="2" fontId="0" fillId="7" borderId="5" xfId="0" applyNumberFormat="1" applyFill="1" applyBorder="1" applyAlignment="1">
      <alignment horizontal="center"/>
    </xf>
    <xf numFmtId="2" fontId="0" fillId="7" borderId="2" xfId="0" applyNumberFormat="1" applyFill="1" applyBorder="1" applyAlignment="1">
      <alignment horizontal="center"/>
    </xf>
    <xf numFmtId="0" fontId="0" fillId="7" borderId="1" xfId="0" applyFill="1" applyBorder="1" applyAlignment="1">
      <alignment horizontal="center"/>
    </xf>
    <xf numFmtId="0" fontId="0" fillId="7" borderId="20" xfId="0" applyFill="1" applyBorder="1" applyAlignment="1">
      <alignment horizontal="center"/>
    </xf>
    <xf numFmtId="0" fontId="0" fillId="0" borderId="1" xfId="0" applyBorder="1" applyAlignment="1">
      <alignment horizontal="center" vertical="center"/>
    </xf>
    <xf numFmtId="0" fontId="0" fillId="0" borderId="1" xfId="0" applyFill="1" applyBorder="1" applyAlignment="1">
      <alignment horizontal="center"/>
    </xf>
    <xf numFmtId="14" fontId="0" fillId="11" borderId="1" xfId="0" applyNumberFormat="1" applyFill="1" applyBorder="1" applyAlignment="1">
      <alignment horizontal="center"/>
    </xf>
    <xf numFmtId="0" fontId="29" fillId="11" borderId="1" xfId="0" applyFont="1" applyFill="1" applyBorder="1" applyAlignment="1">
      <alignment horizontal="center"/>
    </xf>
    <xf numFmtId="0" fontId="29" fillId="11" borderId="2" xfId="0" applyFont="1" applyFill="1" applyBorder="1" applyAlignment="1">
      <alignment horizontal="center"/>
    </xf>
    <xf numFmtId="0" fontId="29" fillId="11" borderId="20" xfId="0" applyFont="1" applyFill="1" applyBorder="1" applyAlignment="1">
      <alignment horizontal="center"/>
    </xf>
    <xf numFmtId="2" fontId="0" fillId="11" borderId="1" xfId="0" applyNumberFormat="1" applyFill="1" applyBorder="1" applyAlignment="1">
      <alignment horizontal="center"/>
    </xf>
    <xf numFmtId="2" fontId="0" fillId="11" borderId="11" xfId="0" applyNumberFormat="1" applyFill="1" applyBorder="1" applyAlignment="1">
      <alignment horizontal="center"/>
    </xf>
    <xf numFmtId="2" fontId="0" fillId="11" borderId="5" xfId="0" applyNumberFormat="1" applyFill="1" applyBorder="1" applyAlignment="1">
      <alignment horizontal="center"/>
    </xf>
    <xf numFmtId="2" fontId="0" fillId="11" borderId="2" xfId="0" applyNumberFormat="1" applyFill="1" applyBorder="1" applyAlignment="1">
      <alignment horizontal="center"/>
    </xf>
    <xf numFmtId="0" fontId="0" fillId="11" borderId="1" xfId="0" applyFill="1" applyBorder="1" applyAlignment="1">
      <alignment horizontal="center"/>
    </xf>
    <xf numFmtId="0" fontId="0" fillId="11" borderId="11" xfId="0" applyFill="1" applyBorder="1" applyAlignment="1">
      <alignment horizontal="center"/>
    </xf>
    <xf numFmtId="0" fontId="0" fillId="11" borderId="2" xfId="0" applyFill="1" applyBorder="1" applyAlignment="1">
      <alignment horizontal="center"/>
    </xf>
    <xf numFmtId="0" fontId="0" fillId="11" borderId="20" xfId="0" applyFill="1" applyBorder="1" applyAlignment="1">
      <alignment horizontal="center"/>
    </xf>
    <xf numFmtId="0" fontId="11" fillId="4" borderId="14" xfId="0" applyFont="1" applyFill="1" applyBorder="1" applyAlignment="1">
      <alignment horizontal="center"/>
    </xf>
    <xf numFmtId="0" fontId="12" fillId="0" borderId="1" xfId="0" applyFont="1" applyFill="1" applyBorder="1" applyAlignment="1">
      <alignment horizontal="center"/>
    </xf>
    <xf numFmtId="164" fontId="34" fillId="2" borderId="10" xfId="0" applyNumberFormat="1" applyFont="1" applyFill="1" applyBorder="1" applyAlignment="1">
      <alignment horizontal="center"/>
    </xf>
    <xf numFmtId="164" fontId="11" fillId="4" borderId="10" xfId="0" applyNumberFormat="1" applyFont="1" applyFill="1" applyBorder="1" applyAlignment="1">
      <alignment horizontal="center"/>
    </xf>
    <xf numFmtId="14" fontId="34" fillId="2" borderId="27" xfId="0" applyNumberFormat="1" applyFont="1" applyFill="1" applyBorder="1" applyAlignment="1">
      <alignment horizontal="center"/>
    </xf>
    <xf numFmtId="0" fontId="8" fillId="0" borderId="1" xfId="0" applyFont="1" applyFill="1" applyBorder="1" applyAlignment="1">
      <alignment horizontal="center"/>
    </xf>
    <xf numFmtId="0" fontId="8" fillId="2" borderId="12" xfId="0" applyFont="1" applyFill="1" applyBorder="1" applyAlignment="1">
      <alignment horizontal="center"/>
    </xf>
    <xf numFmtId="0" fontId="8" fillId="2" borderId="2" xfId="0" applyFont="1" applyFill="1" applyBorder="1" applyAlignment="1">
      <alignment horizontal="center"/>
    </xf>
    <xf numFmtId="2" fontId="8" fillId="2" borderId="1" xfId="0" applyNumberFormat="1" applyFont="1" applyFill="1" applyBorder="1" applyAlignment="1">
      <alignment horizontal="center"/>
    </xf>
    <xf numFmtId="0" fontId="8" fillId="2" borderId="1" xfId="0" applyFont="1" applyFill="1" applyBorder="1" applyAlignment="1">
      <alignment horizontal="center"/>
    </xf>
    <xf numFmtId="0" fontId="0" fillId="4" borderId="1" xfId="0" applyFill="1" applyBorder="1" applyAlignment="1">
      <alignment horizontal="center"/>
    </xf>
    <xf numFmtId="0" fontId="8" fillId="2" borderId="11" xfId="0" applyFont="1" applyFill="1" applyBorder="1" applyAlignment="1">
      <alignment horizontal="center"/>
    </xf>
    <xf numFmtId="0" fontId="31" fillId="4" borderId="2" xfId="0" applyFont="1" applyFill="1" applyBorder="1" applyAlignment="1">
      <alignment horizontal="center"/>
    </xf>
    <xf numFmtId="0" fontId="33" fillId="4" borderId="2" xfId="0" applyFont="1" applyFill="1" applyBorder="1" applyAlignment="1">
      <alignment horizontal="center"/>
    </xf>
    <xf numFmtId="0" fontId="8" fillId="2" borderId="7" xfId="0" applyFont="1" applyFill="1" applyBorder="1" applyAlignment="1">
      <alignment horizontal="center"/>
    </xf>
    <xf numFmtId="0" fontId="33" fillId="4" borderId="9" xfId="0" applyFont="1" applyFill="1" applyBorder="1" applyAlignment="1">
      <alignment horizontal="center"/>
    </xf>
    <xf numFmtId="2" fontId="8" fillId="2" borderId="8" xfId="0" applyNumberFormat="1" applyFont="1" applyFill="1" applyBorder="1" applyAlignment="1">
      <alignment horizontal="center"/>
    </xf>
    <xf numFmtId="0" fontId="8" fillId="2" borderId="8" xfId="0" applyFont="1" applyFill="1" applyBorder="1" applyAlignment="1">
      <alignment horizontal="center"/>
    </xf>
    <xf numFmtId="4" fontId="8" fillId="2" borderId="8" xfId="0" applyNumberFormat="1" applyFont="1" applyFill="1" applyBorder="1" applyAlignment="1">
      <alignment horizontal="center"/>
    </xf>
    <xf numFmtId="0" fontId="8" fillId="2" borderId="6" xfId="0" applyFont="1" applyFill="1" applyBorder="1" applyAlignment="1">
      <alignment horizontal="center"/>
    </xf>
    <xf numFmtId="0" fontId="43" fillId="12" borderId="1" xfId="0" applyFont="1" applyFill="1" applyBorder="1"/>
    <xf numFmtId="0" fontId="43" fillId="12" borderId="11" xfId="0" applyFont="1" applyFill="1" applyBorder="1"/>
    <xf numFmtId="0" fontId="43" fillId="12" borderId="19" xfId="0" applyFont="1" applyFill="1" applyBorder="1"/>
    <xf numFmtId="2" fontId="43" fillId="12" borderId="11" xfId="0" applyNumberFormat="1" applyFont="1" applyFill="1" applyBorder="1"/>
    <xf numFmtId="0" fontId="43" fillId="12" borderId="2" xfId="0" applyFont="1" applyFill="1" applyBorder="1" applyAlignment="1">
      <alignment horizontal="center"/>
    </xf>
    <xf numFmtId="0" fontId="43" fillId="12" borderId="1" xfId="0" applyFont="1" applyFill="1" applyBorder="1" applyAlignment="1">
      <alignment horizontal="center"/>
    </xf>
    <xf numFmtId="14" fontId="43" fillId="12" borderId="1" xfId="0" applyNumberFormat="1" applyFont="1" applyFill="1" applyBorder="1" applyAlignment="1">
      <alignment horizontal="center"/>
    </xf>
    <xf numFmtId="0" fontId="43" fillId="12" borderId="11" xfId="0" applyFont="1" applyFill="1" applyBorder="1" applyAlignment="1">
      <alignment horizontal="center"/>
    </xf>
    <xf numFmtId="0" fontId="43" fillId="12" borderId="5" xfId="0" applyFont="1" applyFill="1" applyBorder="1" applyAlignment="1">
      <alignment horizontal="center"/>
    </xf>
    <xf numFmtId="2" fontId="43" fillId="12" borderId="1" xfId="0" applyNumberFormat="1" applyFont="1" applyFill="1" applyBorder="1" applyAlignment="1">
      <alignment horizontal="center"/>
    </xf>
    <xf numFmtId="2" fontId="43" fillId="12" borderId="2" xfId="0" applyNumberFormat="1" applyFont="1" applyFill="1" applyBorder="1" applyAlignment="1">
      <alignment horizontal="center"/>
    </xf>
    <xf numFmtId="4" fontId="37" fillId="8" borderId="2" xfId="0" applyNumberFormat="1" applyFont="1" applyFill="1" applyBorder="1" applyAlignment="1"/>
    <xf numFmtId="2" fontId="43" fillId="9" borderId="1" xfId="0" applyNumberFormat="1" applyFont="1" applyFill="1" applyBorder="1" applyAlignment="1">
      <alignment horizontal="center"/>
    </xf>
    <xf numFmtId="2" fontId="43" fillId="9" borderId="2" xfId="0" applyNumberFormat="1" applyFont="1" applyFill="1" applyBorder="1" applyAlignment="1">
      <alignment horizontal="center"/>
    </xf>
    <xf numFmtId="0" fontId="43" fillId="9" borderId="19" xfId="0" applyFont="1" applyFill="1" applyBorder="1" applyAlignment="1">
      <alignment horizontal="center"/>
    </xf>
    <xf numFmtId="0" fontId="11" fillId="0" borderId="0" xfId="0" applyFont="1"/>
    <xf numFmtId="172" fontId="0" fillId="0" borderId="1" xfId="0" applyNumberFormat="1" applyBorder="1"/>
    <xf numFmtId="0" fontId="0" fillId="0" borderId="10" xfId="0" applyBorder="1"/>
    <xf numFmtId="2" fontId="31" fillId="5" borderId="1" xfId="0" applyNumberFormat="1" applyFont="1" applyFill="1" applyBorder="1" applyAlignment="1">
      <alignment horizontal="center"/>
    </xf>
    <xf numFmtId="0" fontId="7" fillId="0" borderId="3" xfId="0" applyFont="1" applyBorder="1" applyAlignment="1">
      <alignment horizontal="center"/>
    </xf>
    <xf numFmtId="0" fontId="7" fillId="0" borderId="1" xfId="0" applyFont="1" applyBorder="1" applyAlignment="1">
      <alignment horizontal="center"/>
    </xf>
    <xf numFmtId="0" fontId="7" fillId="0" borderId="11" xfId="0" applyFont="1" applyBorder="1" applyAlignment="1">
      <alignment horizontal="center"/>
    </xf>
    <xf numFmtId="0" fontId="39" fillId="0" borderId="3" xfId="0" applyFont="1" applyBorder="1" applyAlignment="1">
      <alignment horizontal="center"/>
    </xf>
    <xf numFmtId="0" fontId="39" fillId="0" borderId="1" xfId="0" applyFont="1" applyBorder="1" applyAlignment="1">
      <alignment horizontal="center"/>
    </xf>
    <xf numFmtId="0" fontId="39" fillId="0" borderId="11" xfId="0" applyFont="1" applyBorder="1" applyAlignment="1">
      <alignment horizontal="center"/>
    </xf>
    <xf numFmtId="165" fontId="42" fillId="0" borderId="1" xfId="0" applyNumberFormat="1" applyFont="1" applyBorder="1" applyAlignment="1">
      <alignment horizontal="center"/>
    </xf>
    <xf numFmtId="0" fontId="47" fillId="2" borderId="15" xfId="0" applyFont="1" applyFill="1" applyBorder="1" applyAlignment="1">
      <alignment horizontal="center" vertical="center"/>
    </xf>
    <xf numFmtId="0" fontId="47" fillId="2" borderId="13" xfId="0" applyFont="1" applyFill="1" applyBorder="1" applyAlignment="1">
      <alignment horizontal="center" vertical="center"/>
    </xf>
    <xf numFmtId="0" fontId="47" fillId="2" borderId="26" xfId="0" applyFont="1" applyFill="1" applyBorder="1" applyAlignment="1">
      <alignment horizontal="center" vertical="center"/>
    </xf>
    <xf numFmtId="0" fontId="47" fillId="2" borderId="21" xfId="0" applyFont="1" applyFill="1" applyBorder="1" applyAlignment="1">
      <alignment horizontal="center" vertical="center"/>
    </xf>
    <xf numFmtId="0" fontId="42" fillId="4" borderId="14" xfId="0" applyFont="1" applyFill="1" applyBorder="1" applyAlignment="1">
      <alignment horizontal="center"/>
    </xf>
    <xf numFmtId="0" fontId="12" fillId="5" borderId="1" xfId="0" applyFont="1" applyFill="1" applyBorder="1" applyAlignment="1">
      <alignment horizontal="center"/>
    </xf>
    <xf numFmtId="2" fontId="12" fillId="5" borderId="1" xfId="0" applyNumberFormat="1" applyFont="1" applyFill="1" applyBorder="1" applyAlignment="1">
      <alignment horizontal="center"/>
    </xf>
    <xf numFmtId="0" fontId="12" fillId="5" borderId="1" xfId="0" applyFont="1" applyFill="1" applyBorder="1"/>
    <xf numFmtId="14" fontId="12" fillId="5" borderId="1" xfId="0" applyNumberFormat="1" applyFont="1" applyFill="1" applyBorder="1" applyAlignment="1">
      <alignment horizontal="center"/>
    </xf>
    <xf numFmtId="2" fontId="46" fillId="3" borderId="12" xfId="0" applyNumberFormat="1" applyFont="1" applyFill="1" applyBorder="1" applyAlignment="1">
      <alignment horizontal="center"/>
    </xf>
    <xf numFmtId="2" fontId="46" fillId="3" borderId="11" xfId="0" applyNumberFormat="1" applyFont="1" applyFill="1" applyBorder="1" applyAlignment="1">
      <alignment horizontal="center"/>
    </xf>
    <xf numFmtId="2" fontId="43" fillId="0" borderId="1" xfId="0" applyNumberFormat="1" applyFont="1" applyBorder="1"/>
    <xf numFmtId="2" fontId="43" fillId="0" borderId="11" xfId="0" applyNumberFormat="1" applyFont="1" applyBorder="1"/>
    <xf numFmtId="2" fontId="43" fillId="9" borderId="11" xfId="0" applyNumberFormat="1" applyFont="1" applyFill="1" applyBorder="1" applyAlignment="1">
      <alignment horizontal="center"/>
    </xf>
    <xf numFmtId="2" fontId="37" fillId="8" borderId="19" xfId="0" applyNumberFormat="1" applyFont="1" applyFill="1" applyBorder="1" applyAlignment="1">
      <alignment horizontal="center"/>
    </xf>
    <xf numFmtId="2" fontId="37" fillId="8" borderId="2" xfId="0" applyNumberFormat="1" applyFont="1" applyFill="1" applyBorder="1" applyAlignment="1">
      <alignment horizontal="center"/>
    </xf>
    <xf numFmtId="2" fontId="37" fillId="0" borderId="19" xfId="0" applyNumberFormat="1" applyFont="1" applyFill="1" applyBorder="1" applyAlignment="1">
      <alignment horizontal="center"/>
    </xf>
    <xf numFmtId="2" fontId="37" fillId="0" borderId="2" xfId="0" applyNumberFormat="1" applyFont="1" applyFill="1" applyBorder="1" applyAlignment="1">
      <alignment horizontal="center"/>
    </xf>
    <xf numFmtId="2" fontId="31" fillId="5" borderId="12" xfId="0" applyNumberFormat="1" applyFont="1" applyFill="1" applyBorder="1" applyAlignment="1">
      <alignment horizontal="center"/>
    </xf>
    <xf numFmtId="2" fontId="31" fillId="5" borderId="1" xfId="0" applyNumberFormat="1" applyFont="1" applyFill="1" applyBorder="1"/>
    <xf numFmtId="14" fontId="31" fillId="0" borderId="12" xfId="0" applyNumberFormat="1" applyFont="1" applyFill="1" applyBorder="1" applyAlignment="1">
      <alignment horizontal="center"/>
    </xf>
    <xf numFmtId="0" fontId="31" fillId="0" borderId="1" xfId="0" applyFont="1" applyFill="1" applyBorder="1" applyAlignment="1">
      <alignment horizontal="center"/>
    </xf>
    <xf numFmtId="0" fontId="31" fillId="0" borderId="2" xfId="0" applyFont="1" applyFill="1" applyBorder="1" applyAlignment="1">
      <alignment horizontal="center"/>
    </xf>
    <xf numFmtId="0" fontId="31" fillId="0" borderId="20" xfId="0" applyFont="1" applyFill="1" applyBorder="1" applyAlignment="1">
      <alignment horizontal="center"/>
    </xf>
    <xf numFmtId="0" fontId="31" fillId="0" borderId="3" xfId="0" applyFont="1" applyFill="1" applyBorder="1" applyAlignment="1">
      <alignment horizontal="center"/>
    </xf>
    <xf numFmtId="4" fontId="31" fillId="0" borderId="1" xfId="0" applyNumberFormat="1" applyFont="1" applyFill="1" applyBorder="1" applyAlignment="1">
      <alignment horizontal="center"/>
    </xf>
    <xf numFmtId="4" fontId="31" fillId="0" borderId="5" xfId="0" applyNumberFormat="1" applyFont="1" applyFill="1" applyBorder="1" applyAlignment="1">
      <alignment horizontal="center"/>
    </xf>
    <xf numFmtId="2" fontId="31" fillId="0" borderId="1" xfId="0" applyNumberFormat="1" applyFont="1" applyFill="1" applyBorder="1" applyAlignment="1">
      <alignment horizontal="center"/>
    </xf>
    <xf numFmtId="4" fontId="31" fillId="0" borderId="3" xfId="0" applyNumberFormat="1" applyFont="1" applyFill="1" applyBorder="1" applyAlignment="1">
      <alignment horizontal="center"/>
    </xf>
    <xf numFmtId="2" fontId="31" fillId="0" borderId="12" xfId="0" applyNumberFormat="1" applyFont="1" applyFill="1" applyBorder="1" applyAlignment="1">
      <alignment horizontal="center"/>
    </xf>
    <xf numFmtId="2" fontId="31" fillId="0" borderId="1" xfId="0" applyNumberFormat="1" applyFont="1" applyFill="1" applyBorder="1"/>
    <xf numFmtId="4" fontId="31" fillId="0" borderId="12" xfId="0" applyNumberFormat="1" applyFont="1" applyFill="1" applyBorder="1" applyAlignment="1">
      <alignment horizontal="center"/>
    </xf>
    <xf numFmtId="0" fontId="12" fillId="0" borderId="11" xfId="0" applyFont="1" applyFill="1" applyBorder="1"/>
    <xf numFmtId="4" fontId="31" fillId="0" borderId="2" xfId="0" applyNumberFormat="1" applyFont="1" applyFill="1" applyBorder="1" applyAlignment="1">
      <alignment horizontal="center"/>
    </xf>
    <xf numFmtId="14" fontId="31" fillId="13" borderId="12" xfId="0" applyNumberFormat="1" applyFont="1" applyFill="1" applyBorder="1" applyAlignment="1">
      <alignment horizontal="center"/>
    </xf>
    <xf numFmtId="0" fontId="31" fillId="13" borderId="1" xfId="0" applyFont="1" applyFill="1" applyBorder="1" applyAlignment="1">
      <alignment horizontal="center"/>
    </xf>
    <xf numFmtId="0" fontId="31" fillId="13" borderId="2" xfId="0" applyFont="1" applyFill="1" applyBorder="1" applyAlignment="1">
      <alignment horizontal="center"/>
    </xf>
    <xf numFmtId="0" fontId="31" fillId="13" borderId="20" xfId="0" applyFont="1" applyFill="1" applyBorder="1" applyAlignment="1">
      <alignment horizontal="center"/>
    </xf>
    <xf numFmtId="0" fontId="31" fillId="13" borderId="3" xfId="0" applyFont="1" applyFill="1" applyBorder="1" applyAlignment="1">
      <alignment horizontal="center"/>
    </xf>
    <xf numFmtId="4" fontId="31" fillId="13" borderId="1" xfId="0" applyNumberFormat="1" applyFont="1" applyFill="1" applyBorder="1" applyAlignment="1">
      <alignment horizontal="center"/>
    </xf>
    <xf numFmtId="4" fontId="31" fillId="13" borderId="5" xfId="0" applyNumberFormat="1" applyFont="1" applyFill="1" applyBorder="1" applyAlignment="1">
      <alignment horizontal="center"/>
    </xf>
    <xf numFmtId="2" fontId="31" fillId="13" borderId="1" xfId="0" applyNumberFormat="1" applyFont="1" applyFill="1" applyBorder="1" applyAlignment="1">
      <alignment horizontal="center"/>
    </xf>
    <xf numFmtId="4" fontId="31" fillId="13" borderId="3" xfId="0" applyNumberFormat="1" applyFont="1" applyFill="1" applyBorder="1" applyAlignment="1">
      <alignment horizontal="center"/>
    </xf>
    <xf numFmtId="2" fontId="31" fillId="13" borderId="12" xfId="0" applyNumberFormat="1" applyFont="1" applyFill="1" applyBorder="1" applyAlignment="1">
      <alignment horizontal="center"/>
    </xf>
    <xf numFmtId="2" fontId="31" fillId="13" borderId="1" xfId="0" applyNumberFormat="1" applyFont="1" applyFill="1" applyBorder="1"/>
    <xf numFmtId="4" fontId="31" fillId="13" borderId="12" xfId="0" applyNumberFormat="1" applyFont="1" applyFill="1" applyBorder="1" applyAlignment="1">
      <alignment horizontal="center"/>
    </xf>
    <xf numFmtId="0" fontId="12" fillId="13" borderId="11" xfId="0" applyFont="1" applyFill="1" applyBorder="1"/>
    <xf numFmtId="4" fontId="31" fillId="13" borderId="2" xfId="0" applyNumberFormat="1" applyFont="1" applyFill="1" applyBorder="1" applyAlignment="1">
      <alignment horizontal="center"/>
    </xf>
    <xf numFmtId="0" fontId="0" fillId="13" borderId="1" xfId="0" applyFill="1" applyBorder="1"/>
    <xf numFmtId="14" fontId="30" fillId="13" borderId="7" xfId="0" applyNumberFormat="1" applyFont="1" applyFill="1" applyBorder="1" applyAlignment="1">
      <alignment horizontal="center"/>
    </xf>
    <xf numFmtId="0" fontId="30" fillId="13" borderId="8" xfId="0" applyFont="1" applyFill="1" applyBorder="1" applyAlignment="1">
      <alignment horizontal="center"/>
    </xf>
    <xf numFmtId="0" fontId="30" fillId="13" borderId="9" xfId="0" applyFont="1" applyFill="1" applyBorder="1" applyAlignment="1">
      <alignment horizontal="center"/>
    </xf>
    <xf numFmtId="0" fontId="30" fillId="13" borderId="23" xfId="0" applyFont="1" applyFill="1" applyBorder="1" applyAlignment="1">
      <alignment horizontal="center"/>
    </xf>
    <xf numFmtId="2" fontId="30" fillId="13" borderId="25" xfId="0" applyNumberFormat="1" applyFont="1" applyFill="1" applyBorder="1" applyAlignment="1">
      <alignment horizontal="center"/>
    </xf>
    <xf numFmtId="2" fontId="30" fillId="13" borderId="8" xfId="0" applyNumberFormat="1" applyFont="1" applyFill="1" applyBorder="1" applyAlignment="1">
      <alignment horizontal="center"/>
    </xf>
    <xf numFmtId="0" fontId="30" fillId="14" borderId="4" xfId="0" applyFont="1" applyFill="1" applyBorder="1" applyAlignment="1">
      <alignment horizontal="center"/>
    </xf>
    <xf numFmtId="0" fontId="30" fillId="14" borderId="8" xfId="0" applyFont="1" applyFill="1" applyBorder="1" applyAlignment="1">
      <alignment horizontal="center"/>
    </xf>
    <xf numFmtId="2" fontId="30" fillId="14" borderId="8" xfId="0" applyNumberFormat="1" applyFont="1" applyFill="1" applyBorder="1" applyAlignment="1">
      <alignment horizontal="center"/>
    </xf>
    <xf numFmtId="2" fontId="30" fillId="14" borderId="25" xfId="0" applyNumberFormat="1" applyFont="1" applyFill="1" applyBorder="1" applyAlignment="1">
      <alignment horizontal="center"/>
    </xf>
    <xf numFmtId="0" fontId="30" fillId="14" borderId="7" xfId="0" applyFont="1" applyFill="1" applyBorder="1" applyAlignment="1">
      <alignment horizontal="center"/>
    </xf>
    <xf numFmtId="0" fontId="12" fillId="14" borderId="7" xfId="0" applyFont="1" applyFill="1" applyBorder="1"/>
    <xf numFmtId="0" fontId="12" fillId="14" borderId="8" xfId="0" applyFont="1" applyFill="1" applyBorder="1"/>
    <xf numFmtId="0" fontId="12" fillId="14" borderId="6" xfId="0" applyFont="1" applyFill="1" applyBorder="1"/>
    <xf numFmtId="0" fontId="12" fillId="14" borderId="9" xfId="0" applyFont="1" applyFill="1" applyBorder="1"/>
    <xf numFmtId="14" fontId="43" fillId="0" borderId="1" xfId="0" applyNumberFormat="1" applyFont="1" applyFill="1" applyBorder="1" applyAlignment="1">
      <alignment horizontal="center"/>
    </xf>
    <xf numFmtId="0" fontId="43" fillId="0" borderId="1" xfId="0" applyFont="1" applyFill="1" applyBorder="1" applyAlignment="1">
      <alignment horizontal="center"/>
    </xf>
    <xf numFmtId="2" fontId="43" fillId="0" borderId="1" xfId="0" applyNumberFormat="1" applyFont="1" applyFill="1" applyBorder="1" applyAlignment="1">
      <alignment horizontal="center"/>
    </xf>
    <xf numFmtId="14" fontId="43" fillId="15" borderId="1" xfId="0" applyNumberFormat="1" applyFont="1" applyFill="1" applyBorder="1" applyAlignment="1">
      <alignment horizontal="center"/>
    </xf>
    <xf numFmtId="0" fontId="43" fillId="15" borderId="1" xfId="0" applyFont="1" applyFill="1" applyBorder="1" applyAlignment="1">
      <alignment horizontal="center"/>
    </xf>
    <xf numFmtId="2" fontId="43" fillId="15" borderId="1" xfId="0" applyNumberFormat="1" applyFont="1" applyFill="1" applyBorder="1" applyAlignment="1">
      <alignment horizontal="center"/>
    </xf>
    <xf numFmtId="0" fontId="43" fillId="15" borderId="1" xfId="0" applyFont="1" applyFill="1" applyBorder="1"/>
    <xf numFmtId="0" fontId="0" fillId="15" borderId="1" xfId="0" applyFill="1" applyBorder="1"/>
    <xf numFmtId="0" fontId="11" fillId="0" borderId="14" xfId="28" applyFont="1" applyBorder="1" applyAlignment="1" applyProtection="1">
      <alignment horizontal="right"/>
    </xf>
    <xf numFmtId="0" fontId="11" fillId="0" borderId="1" xfId="24" applyFont="1" applyProtection="1"/>
    <xf numFmtId="1" fontId="50" fillId="0" borderId="14" xfId="6" applyNumberFormat="1" applyFont="1" applyBorder="1" applyAlignment="1" applyProtection="1">
      <alignment horizontal="left"/>
      <protection locked="0"/>
    </xf>
    <xf numFmtId="1" fontId="50" fillId="0" borderId="14" xfId="6" applyNumberFormat="1" applyFont="1" applyBorder="1" applyAlignment="1" applyProtection="1">
      <alignment horizontal="left"/>
    </xf>
    <xf numFmtId="167" fontId="29" fillId="0" borderId="14" xfId="3" applyFont="1" applyBorder="1"/>
    <xf numFmtId="1" fontId="11" fillId="0" borderId="14" xfId="26" applyNumberFormat="1" applyFont="1" applyBorder="1" applyAlignment="1" applyProtection="1">
      <alignment horizontal="right"/>
    </xf>
    <xf numFmtId="1" fontId="29" fillId="0" borderId="14" xfId="26" applyNumberFormat="1" applyFont="1" applyBorder="1" applyAlignment="1" applyProtection="1">
      <alignment horizontal="center"/>
      <protection locked="0"/>
    </xf>
    <xf numFmtId="167" fontId="29" fillId="0" borderId="14" xfId="3" applyFont="1" applyFill="1" applyBorder="1" applyAlignment="1" applyProtection="1">
      <alignment horizontal="center"/>
    </xf>
    <xf numFmtId="0" fontId="49" fillId="0" borderId="1" xfId="24" applyFont="1" applyProtection="1"/>
    <xf numFmtId="0" fontId="49" fillId="0" borderId="1" xfId="24" applyFont="1" applyBorder="1" applyProtection="1"/>
    <xf numFmtId="2" fontId="49" fillId="0" borderId="1" xfId="24" applyNumberFormat="1" applyFont="1" applyProtection="1"/>
    <xf numFmtId="0" fontId="11" fillId="0" borderId="1" xfId="28" applyFont="1" applyBorder="1" applyAlignment="1" applyProtection="1">
      <alignment horizontal="right"/>
    </xf>
    <xf numFmtId="1" fontId="50" fillId="0" borderId="1" xfId="6" applyNumberFormat="1" applyFont="1" applyBorder="1" applyAlignment="1" applyProtection="1">
      <alignment horizontal="left"/>
      <protection locked="0"/>
    </xf>
    <xf numFmtId="1" fontId="50" fillId="0" borderId="1" xfId="6" applyNumberFormat="1" applyFont="1" applyBorder="1" applyAlignment="1" applyProtection="1">
      <alignment horizontal="left"/>
    </xf>
    <xf numFmtId="167" fontId="29" fillId="0" borderId="1" xfId="3" applyFont="1" applyBorder="1"/>
    <xf numFmtId="1" fontId="11" fillId="0" borderId="1" xfId="26" applyNumberFormat="1" applyFont="1" applyBorder="1" applyAlignment="1" applyProtection="1">
      <alignment horizontal="right"/>
    </xf>
    <xf numFmtId="1" fontId="29" fillId="0" borderId="1" xfId="26" applyNumberFormat="1" applyFont="1" applyAlignment="1" applyProtection="1">
      <alignment horizontal="center"/>
    </xf>
    <xf numFmtId="167" fontId="29" fillId="0" borderId="1" xfId="3" applyFont="1" applyFill="1" applyBorder="1" applyAlignment="1" applyProtection="1">
      <alignment horizontal="center"/>
    </xf>
    <xf numFmtId="0" fontId="49" fillId="0" borderId="1" xfId="24" applyFont="1" applyBorder="1" applyAlignment="1" applyProtection="1">
      <alignment horizontal="left"/>
    </xf>
    <xf numFmtId="2" fontId="11" fillId="0" borderId="1" xfId="28" applyNumberFormat="1" applyFont="1" applyBorder="1" applyAlignment="1" applyProtection="1">
      <alignment horizontal="right"/>
    </xf>
    <xf numFmtId="0" fontId="11" fillId="0" borderId="1" xfId="24" applyFont="1" applyBorder="1" applyProtection="1"/>
    <xf numFmtId="0" fontId="29" fillId="0" borderId="1" xfId="26" applyFont="1" applyAlignment="1" applyProtection="1">
      <alignment horizontal="center"/>
    </xf>
    <xf numFmtId="0" fontId="13" fillId="0" borderId="1" xfId="26" applyAlignment="1" applyProtection="1">
      <alignment vertical="top"/>
    </xf>
    <xf numFmtId="0" fontId="13" fillId="0" borderId="1" xfId="26" applyBorder="1" applyAlignment="1" applyProtection="1">
      <alignment vertical="top"/>
    </xf>
    <xf numFmtId="2" fontId="13" fillId="0" borderId="1" xfId="26" applyNumberFormat="1" applyAlignment="1" applyProtection="1">
      <alignment vertical="top"/>
    </xf>
    <xf numFmtId="2" fontId="29" fillId="0" borderId="1" xfId="26" applyNumberFormat="1" applyFont="1" applyAlignment="1" applyProtection="1">
      <alignment horizontal="center"/>
    </xf>
    <xf numFmtId="0" fontId="51" fillId="0" borderId="1" xfId="6" applyFont="1" applyFill="1" applyBorder="1" applyAlignment="1" applyProtection="1">
      <alignment horizontal="left"/>
      <protection locked="0"/>
    </xf>
    <xf numFmtId="0" fontId="31" fillId="0" borderId="1" xfId="29" applyFont="1" applyAlignment="1">
      <alignment horizontal="center"/>
    </xf>
    <xf numFmtId="0" fontId="49" fillId="0" borderId="1" xfId="28" applyBorder="1" applyAlignment="1" applyProtection="1"/>
    <xf numFmtId="0" fontId="49" fillId="0" borderId="1" xfId="28" applyAlignment="1" applyProtection="1"/>
    <xf numFmtId="2" fontId="49" fillId="0" borderId="1" xfId="28" applyNumberFormat="1" applyAlignment="1" applyProtection="1"/>
    <xf numFmtId="0" fontId="11" fillId="0" borderId="1" xfId="26" applyFont="1" applyBorder="1" applyAlignment="1" applyProtection="1">
      <alignment horizontal="right" vertical="top"/>
    </xf>
    <xf numFmtId="0" fontId="29" fillId="0" borderId="1" xfId="26" applyFont="1" applyAlignment="1" applyProtection="1">
      <alignment vertical="top"/>
    </xf>
    <xf numFmtId="1" fontId="50" fillId="0" borderId="1" xfId="26" applyNumberFormat="1" applyFont="1" applyBorder="1" applyAlignment="1" applyProtection="1">
      <alignment vertical="top"/>
      <protection locked="0"/>
    </xf>
    <xf numFmtId="1" fontId="29" fillId="0" borderId="1" xfId="26" applyNumberFormat="1" applyFont="1" applyBorder="1" applyAlignment="1" applyProtection="1">
      <alignment vertical="top"/>
    </xf>
    <xf numFmtId="167" fontId="29" fillId="0" borderId="1" xfId="26" applyNumberFormat="1" applyFont="1" applyBorder="1" applyAlignment="1" applyProtection="1">
      <alignment vertical="top"/>
    </xf>
    <xf numFmtId="2" fontId="29" fillId="0" borderId="1" xfId="26" applyNumberFormat="1" applyFont="1" applyBorder="1" applyAlignment="1" applyProtection="1">
      <alignment vertical="top"/>
    </xf>
    <xf numFmtId="0" fontId="29" fillId="0" borderId="1" xfId="26" applyFont="1" applyBorder="1" applyAlignment="1" applyProtection="1">
      <alignment vertical="top"/>
      <protection locked="0"/>
    </xf>
    <xf numFmtId="0" fontId="49" fillId="0" borderId="1" xfId="28" applyBorder="1" applyAlignment="1" applyProtection="1">
      <alignment horizontal="centerContinuous"/>
    </xf>
    <xf numFmtId="2" fontId="49" fillId="0" borderId="1" xfId="28" applyNumberFormat="1" applyBorder="1" applyAlignment="1" applyProtection="1"/>
    <xf numFmtId="2" fontId="52" fillId="0" borderId="14" xfId="3" applyNumberFormat="1" applyFont="1" applyBorder="1" applyAlignment="1" applyProtection="1">
      <alignment horizontal="centerContinuous"/>
    </xf>
    <xf numFmtId="2" fontId="52" fillId="0" borderId="17" xfId="3" applyNumberFormat="1" applyFont="1" applyBorder="1" applyAlignment="1" applyProtection="1">
      <alignment horizontal="centerContinuous"/>
    </xf>
    <xf numFmtId="0" fontId="53" fillId="0" borderId="16" xfId="24" applyFont="1" applyBorder="1" applyAlignment="1" applyProtection="1">
      <alignment horizontal="right"/>
    </xf>
    <xf numFmtId="0" fontId="52" fillId="0" borderId="12" xfId="28" applyFont="1" applyBorder="1" applyAlignment="1" applyProtection="1">
      <alignment horizontal="centerContinuous"/>
    </xf>
    <xf numFmtId="1" fontId="49" fillId="0" borderId="1" xfId="28" applyNumberFormat="1" applyBorder="1" applyAlignment="1" applyProtection="1">
      <alignment horizontal="centerContinuous"/>
    </xf>
    <xf numFmtId="0" fontId="54" fillId="0" borderId="3" xfId="30" applyFont="1" applyBorder="1" applyAlignment="1" applyProtection="1">
      <alignment horizontal="centerContinuous"/>
    </xf>
    <xf numFmtId="0" fontId="54" fillId="0" borderId="1" xfId="30" applyFont="1" applyBorder="1" applyAlignment="1" applyProtection="1">
      <alignment horizontal="centerContinuous"/>
    </xf>
    <xf numFmtId="0" fontId="54" fillId="0" borderId="2" xfId="30" applyFont="1" applyBorder="1" applyAlignment="1" applyProtection="1">
      <alignment horizontal="centerContinuous"/>
    </xf>
    <xf numFmtId="0" fontId="54" fillId="0" borderId="20" xfId="30" applyFont="1" applyBorder="1" applyAlignment="1" applyProtection="1">
      <alignment horizontal="center"/>
    </xf>
    <xf numFmtId="173" fontId="54" fillId="0" borderId="1" xfId="30" applyNumberFormat="1" applyFont="1" applyBorder="1" applyAlignment="1" applyProtection="1">
      <alignment horizontal="centerContinuous"/>
    </xf>
    <xf numFmtId="173" fontId="54" fillId="0" borderId="3" xfId="30" applyNumberFormat="1" applyFont="1" applyBorder="1" applyAlignment="1" applyProtection="1">
      <alignment horizontal="centerContinuous"/>
    </xf>
    <xf numFmtId="173" fontId="54" fillId="0" borderId="12" xfId="30" applyNumberFormat="1" applyFont="1" applyBorder="1" applyAlignment="1" applyProtection="1">
      <alignment horizontal="centerContinuous"/>
    </xf>
    <xf numFmtId="1" fontId="49" fillId="0" borderId="3" xfId="28" applyNumberFormat="1" applyBorder="1" applyAlignment="1" applyProtection="1">
      <alignment horizontal="centerContinuous"/>
    </xf>
    <xf numFmtId="1" fontId="49" fillId="0" borderId="11" xfId="28" applyNumberFormat="1" applyBorder="1" applyAlignment="1" applyProtection="1">
      <alignment horizontal="centerContinuous"/>
    </xf>
    <xf numFmtId="2" fontId="49" fillId="0" borderId="1" xfId="3" applyNumberFormat="1" applyFont="1" applyBorder="1" applyAlignment="1" applyProtection="1">
      <alignment horizontal="center"/>
    </xf>
    <xf numFmtId="2" fontId="49" fillId="0" borderId="11" xfId="3" applyNumberFormat="1" applyFont="1" applyBorder="1" applyAlignment="1" applyProtection="1">
      <alignment horizontal="center"/>
    </xf>
    <xf numFmtId="0" fontId="53" fillId="0" borderId="5" xfId="28" applyFont="1" applyBorder="1" applyAlignment="1" applyProtection="1">
      <alignment horizontal="right"/>
    </xf>
    <xf numFmtId="0" fontId="49" fillId="0" borderId="11" xfId="28" applyBorder="1" applyAlignment="1" applyProtection="1"/>
    <xf numFmtId="2" fontId="49" fillId="0" borderId="1" xfId="28" applyNumberFormat="1" applyBorder="1" applyAlignment="1" applyProtection="1">
      <alignment horizontal="center" vertical="center" wrapText="1"/>
    </xf>
    <xf numFmtId="0" fontId="49" fillId="0" borderId="1" xfId="28" applyBorder="1" applyAlignment="1" applyProtection="1">
      <alignment vertical="center"/>
    </xf>
    <xf numFmtId="0" fontId="49" fillId="0" borderId="12" xfId="28" applyBorder="1" applyAlignment="1" applyProtection="1"/>
    <xf numFmtId="1" fontId="49" fillId="0" borderId="1" xfId="28" applyNumberFormat="1" applyBorder="1" applyAlignment="1" applyProtection="1"/>
    <xf numFmtId="173" fontId="55" fillId="0" borderId="20" xfId="30" applyNumberFormat="1" applyFont="1" applyBorder="1" applyAlignment="1" applyProtection="1">
      <alignment horizontal="center"/>
    </xf>
    <xf numFmtId="173" fontId="55" fillId="0" borderId="3" xfId="30" applyNumberFormat="1" applyFont="1" applyBorder="1" applyAlignment="1" applyProtection="1">
      <alignment horizontal="center"/>
    </xf>
    <xf numFmtId="173" fontId="55" fillId="0" borderId="12" xfId="30" applyNumberFormat="1" applyFont="1" applyBorder="1" applyAlignment="1" applyProtection="1">
      <alignment horizontal="center"/>
    </xf>
    <xf numFmtId="2" fontId="13" fillId="0" borderId="1" xfId="24" applyNumberFormat="1" applyBorder="1" applyProtection="1"/>
    <xf numFmtId="0" fontId="49" fillId="0" borderId="11" xfId="28" applyBorder="1" applyAlignment="1" applyProtection="1">
      <alignment horizontal="center"/>
    </xf>
    <xf numFmtId="14" fontId="49" fillId="0" borderId="11" xfId="28" applyNumberFormat="1" applyBorder="1" applyAlignment="1" applyProtection="1">
      <alignment horizontal="centerContinuous"/>
    </xf>
    <xf numFmtId="2" fontId="13" fillId="0" borderId="1" xfId="24" applyNumberFormat="1" applyBorder="1" applyAlignment="1" applyProtection="1">
      <alignment horizontal="center" vertical="center" wrapText="1"/>
    </xf>
    <xf numFmtId="0" fontId="13" fillId="0" borderId="1" xfId="24" applyBorder="1" applyAlignment="1" applyProtection="1">
      <alignment vertical="center" wrapText="1"/>
    </xf>
    <xf numFmtId="0" fontId="13" fillId="0" borderId="1" xfId="24" applyAlignment="1" applyProtection="1">
      <alignment vertical="center" wrapText="1"/>
    </xf>
    <xf numFmtId="0" fontId="49" fillId="0" borderId="12" xfId="28" applyBorder="1" applyAlignment="1" applyProtection="1">
      <alignment horizontal="center"/>
    </xf>
    <xf numFmtId="0" fontId="49" fillId="0" borderId="1" xfId="28" applyBorder="1" applyAlignment="1" applyProtection="1">
      <alignment horizontal="center"/>
    </xf>
    <xf numFmtId="168" fontId="49" fillId="0" borderId="1" xfId="2" applyFont="1" applyBorder="1" applyAlignment="1" applyProtection="1">
      <alignment horizontal="center"/>
    </xf>
    <xf numFmtId="0" fontId="55" fillId="0" borderId="3" xfId="30" applyFont="1" applyBorder="1" applyAlignment="1" applyProtection="1"/>
    <xf numFmtId="0" fontId="55" fillId="0" borderId="1" xfId="30" applyFont="1" applyBorder="1" applyAlignment="1" applyProtection="1"/>
    <xf numFmtId="0" fontId="55" fillId="0" borderId="2" xfId="30" applyFont="1" applyBorder="1" applyAlignment="1" applyProtection="1"/>
    <xf numFmtId="173" fontId="55" fillId="0" borderId="1" xfId="30" applyNumberFormat="1" applyFont="1" applyBorder="1" applyAlignment="1" applyProtection="1">
      <alignment horizontal="center"/>
    </xf>
    <xf numFmtId="168" fontId="49" fillId="0" borderId="12" xfId="2" applyFont="1" applyBorder="1" applyAlignment="1" applyProtection="1">
      <alignment horizontal="center"/>
    </xf>
    <xf numFmtId="168" fontId="49" fillId="0" borderId="3" xfId="2" applyFont="1" applyBorder="1" applyAlignment="1" applyProtection="1">
      <alignment horizontal="center"/>
    </xf>
    <xf numFmtId="168" fontId="49" fillId="0" borderId="11" xfId="2" applyFont="1" applyBorder="1" applyAlignment="1" applyProtection="1">
      <alignment horizontal="center"/>
    </xf>
    <xf numFmtId="167" fontId="49" fillId="0" borderId="1" xfId="3" applyFont="1" applyBorder="1" applyAlignment="1" applyProtection="1">
      <alignment horizontal="center"/>
    </xf>
    <xf numFmtId="0" fontId="49" fillId="0" borderId="5" xfId="28" applyBorder="1" applyAlignment="1" applyProtection="1">
      <alignment horizontal="center" vertical="center"/>
    </xf>
    <xf numFmtId="2" fontId="20" fillId="0" borderId="1" xfId="9" applyNumberFormat="1" applyBorder="1" applyAlignment="1" applyProtection="1">
      <alignment horizontal="center" vertical="center"/>
    </xf>
    <xf numFmtId="0" fontId="13" fillId="0" borderId="7" xfId="28" applyFont="1" applyBorder="1" applyAlignment="1" applyProtection="1">
      <alignment horizontal="center" vertical="center"/>
    </xf>
    <xf numFmtId="0" fontId="13" fillId="0" borderId="8" xfId="28" applyFont="1" applyBorder="1" applyAlignment="1" applyProtection="1">
      <alignment horizontal="center" vertical="center"/>
    </xf>
    <xf numFmtId="168" fontId="13" fillId="0" borderId="8" xfId="2" applyFont="1" applyBorder="1" applyAlignment="1" applyProtection="1">
      <alignment horizontal="center" vertical="center"/>
    </xf>
    <xf numFmtId="0" fontId="56" fillId="0" borderId="3" xfId="30" applyFont="1" applyBorder="1" applyAlignment="1" applyProtection="1">
      <alignment horizontal="center"/>
    </xf>
    <xf numFmtId="0" fontId="56" fillId="0" borderId="1" xfId="30" applyFont="1" applyBorder="1" applyAlignment="1" applyProtection="1">
      <alignment horizontal="center"/>
    </xf>
    <xf numFmtId="0" fontId="56" fillId="0" borderId="2" xfId="30" applyFont="1" applyBorder="1" applyAlignment="1" applyProtection="1">
      <alignment horizontal="center"/>
    </xf>
    <xf numFmtId="173" fontId="56" fillId="0" borderId="20" xfId="30" applyNumberFormat="1" applyFont="1" applyBorder="1" applyAlignment="1" applyProtection="1">
      <alignment horizontal="center"/>
    </xf>
    <xf numFmtId="173" fontId="56" fillId="0" borderId="1" xfId="30" applyNumberFormat="1" applyFont="1" applyBorder="1" applyAlignment="1" applyProtection="1">
      <alignment horizontal="center"/>
    </xf>
    <xf numFmtId="173" fontId="56" fillId="0" borderId="3" xfId="30" applyNumberFormat="1" applyFont="1" applyBorder="1" applyAlignment="1" applyProtection="1">
      <alignment horizontal="center"/>
    </xf>
    <xf numFmtId="168" fontId="13" fillId="0" borderId="7" xfId="2" applyFont="1" applyBorder="1" applyAlignment="1" applyProtection="1">
      <alignment horizontal="center" vertical="center"/>
    </xf>
    <xf numFmtId="168" fontId="13" fillId="0" borderId="25" xfId="2" applyFont="1" applyBorder="1" applyAlignment="1" applyProtection="1">
      <alignment horizontal="center" vertical="center"/>
    </xf>
    <xf numFmtId="168" fontId="13" fillId="0" borderId="6" xfId="2" applyFont="1" applyBorder="1" applyAlignment="1" applyProtection="1">
      <alignment horizontal="center" vertical="center"/>
    </xf>
    <xf numFmtId="167" fontId="13" fillId="0" borderId="8" xfId="3" applyFont="1" applyBorder="1" applyAlignment="1" applyProtection="1">
      <alignment horizontal="center" vertical="center"/>
    </xf>
    <xf numFmtId="2" fontId="13" fillId="0" borderId="6" xfId="3" applyNumberFormat="1" applyFont="1" applyBorder="1" applyAlignment="1" applyProtection="1">
      <alignment horizontal="center" vertical="center"/>
    </xf>
    <xf numFmtId="2" fontId="13" fillId="0" borderId="8" xfId="3" applyNumberFormat="1" applyFont="1" applyBorder="1" applyAlignment="1" applyProtection="1">
      <alignment horizontal="center" vertical="center"/>
    </xf>
    <xf numFmtId="0" fontId="13" fillId="0" borderId="4" xfId="24" applyBorder="1" applyAlignment="1" applyProtection="1">
      <alignment vertical="center" wrapText="1"/>
    </xf>
    <xf numFmtId="0" fontId="49" fillId="0" borderId="6" xfId="28" applyBorder="1" applyAlignment="1" applyProtection="1">
      <alignment horizontal="center" vertical="center" wrapText="1"/>
    </xf>
    <xf numFmtId="0" fontId="13" fillId="0" borderId="6" xfId="28" applyFont="1" applyBorder="1" applyAlignment="1" applyProtection="1">
      <alignment horizontal="center" vertical="center"/>
    </xf>
    <xf numFmtId="0" fontId="49" fillId="0" borderId="15" xfId="6" applyFont="1" applyBorder="1" applyAlignment="1" applyProtection="1">
      <alignment horizontal="center" vertical="center" wrapText="1"/>
      <protection locked="0"/>
    </xf>
    <xf numFmtId="0" fontId="13" fillId="0" borderId="14" xfId="6" applyFont="1" applyBorder="1" applyAlignment="1" applyProtection="1">
      <alignment horizontal="center" vertical="center" wrapText="1"/>
      <protection locked="0"/>
    </xf>
    <xf numFmtId="168" fontId="13" fillId="0" borderId="14" xfId="2" applyFont="1" applyBorder="1" applyAlignment="1" applyProtection="1">
      <alignment horizontal="center" vertical="center" wrapText="1"/>
      <protection locked="0"/>
    </xf>
    <xf numFmtId="168" fontId="58" fillId="0" borderId="24" xfId="2" applyFont="1" applyBorder="1" applyAlignment="1" applyProtection="1">
      <alignment horizontal="center" vertical="center" wrapText="1"/>
      <protection locked="0"/>
    </xf>
    <xf numFmtId="168" fontId="58" fillId="0" borderId="14" xfId="2" applyFont="1" applyBorder="1" applyAlignment="1" applyProtection="1">
      <alignment horizontal="center" vertical="center" wrapText="1"/>
      <protection locked="0"/>
    </xf>
    <xf numFmtId="168" fontId="58" fillId="0" borderId="13" xfId="2" applyFont="1" applyBorder="1" applyAlignment="1" applyProtection="1">
      <alignment horizontal="center" vertical="center" wrapText="1"/>
      <protection locked="0"/>
    </xf>
    <xf numFmtId="168" fontId="58" fillId="0" borderId="22" xfId="2" applyFont="1" applyBorder="1" applyAlignment="1" applyProtection="1">
      <alignment horizontal="center" vertical="center" wrapText="1"/>
      <protection locked="0"/>
    </xf>
    <xf numFmtId="168" fontId="58" fillId="0" borderId="28" xfId="2" applyFont="1" applyBorder="1" applyAlignment="1" applyProtection="1">
      <alignment horizontal="center" vertical="center" wrapText="1"/>
      <protection locked="0"/>
    </xf>
    <xf numFmtId="168" fontId="13" fillId="0" borderId="1" xfId="2" applyFont="1" applyBorder="1" applyAlignment="1" applyProtection="1">
      <alignment horizontal="center" vertical="center" wrapText="1"/>
      <protection locked="0"/>
    </xf>
    <xf numFmtId="168" fontId="18" fillId="0" borderId="3" xfId="2" applyFont="1" applyBorder="1" applyAlignment="1" applyProtection="1">
      <alignment horizontal="center" vertical="center" wrapText="1"/>
    </xf>
    <xf numFmtId="168" fontId="18" fillId="0" borderId="1" xfId="2" applyFont="1" applyBorder="1" applyAlignment="1" applyProtection="1">
      <alignment horizontal="center" vertical="center" wrapText="1"/>
    </xf>
    <xf numFmtId="2" fontId="18" fillId="0" borderId="15" xfId="3" applyNumberFormat="1" applyFont="1" applyBorder="1" applyAlignment="1" applyProtection="1">
      <alignment horizontal="center" vertical="center" wrapText="1"/>
    </xf>
    <xf numFmtId="2" fontId="13" fillId="0" borderId="14" xfId="3" applyNumberFormat="1" applyFont="1" applyBorder="1" applyAlignment="1" applyProtection="1">
      <alignment horizontal="center" vertical="center" wrapText="1"/>
    </xf>
    <xf numFmtId="2" fontId="13" fillId="0" borderId="15" xfId="3" applyNumberFormat="1" applyFont="1" applyBorder="1" applyAlignment="1" applyProtection="1">
      <alignment horizontal="center" vertical="center" wrapText="1"/>
    </xf>
    <xf numFmtId="2" fontId="13" fillId="0" borderId="17" xfId="3" applyNumberFormat="1" applyFont="1" applyBorder="1" applyAlignment="1" applyProtection="1">
      <alignment horizontal="center" vertical="center" wrapText="1"/>
    </xf>
    <xf numFmtId="0" fontId="18" fillId="0" borderId="17" xfId="24" applyFont="1" applyBorder="1" applyAlignment="1" applyProtection="1">
      <alignment horizontal="left" vertical="center" wrapText="1"/>
      <protection locked="0"/>
    </xf>
    <xf numFmtId="0" fontId="20" fillId="0" borderId="13" xfId="9" applyNumberFormat="1" applyBorder="1" applyAlignment="1" applyProtection="1">
      <alignment horizontal="center" vertical="center" wrapText="1"/>
      <protection locked="0"/>
    </xf>
    <xf numFmtId="168" fontId="13" fillId="0" borderId="17" xfId="24" applyNumberFormat="1" applyBorder="1" applyAlignment="1" applyProtection="1">
      <alignment horizontal="center" vertical="center" wrapText="1"/>
    </xf>
    <xf numFmtId="2" fontId="18" fillId="0" borderId="1" xfId="8" applyNumberFormat="1" applyBorder="1" applyAlignment="1">
      <alignment horizontal="center" vertical="center" wrapText="1"/>
    </xf>
    <xf numFmtId="0" fontId="13" fillId="0" borderId="12" xfId="6" applyFont="1" applyBorder="1" applyAlignment="1" applyProtection="1">
      <alignment horizontal="center" vertical="center" wrapText="1"/>
      <protection locked="0"/>
    </xf>
    <xf numFmtId="0" fontId="13" fillId="0" borderId="1" xfId="6" applyFont="1" applyBorder="1" applyAlignment="1" applyProtection="1">
      <alignment horizontal="center" vertical="center" wrapText="1"/>
      <protection locked="0"/>
    </xf>
    <xf numFmtId="168" fontId="58" fillId="0" borderId="3" xfId="2" applyFont="1" applyBorder="1" applyAlignment="1" applyProtection="1">
      <alignment horizontal="center" vertical="center" wrapText="1"/>
      <protection locked="0"/>
    </xf>
    <xf numFmtId="168" fontId="58" fillId="0" borderId="1" xfId="2" applyFont="1" applyBorder="1" applyAlignment="1" applyProtection="1">
      <alignment horizontal="center" vertical="center" wrapText="1"/>
      <protection locked="0"/>
    </xf>
    <xf numFmtId="168" fontId="58" fillId="0" borderId="2" xfId="2" applyFont="1" applyBorder="1" applyAlignment="1" applyProtection="1">
      <alignment horizontal="center" vertical="center" wrapText="1"/>
      <protection locked="0"/>
    </xf>
    <xf numFmtId="168" fontId="58" fillId="0" borderId="20" xfId="2" applyFont="1" applyBorder="1" applyAlignment="1" applyProtection="1">
      <alignment horizontal="center" vertical="center" wrapText="1"/>
      <protection locked="0"/>
    </xf>
    <xf numFmtId="168" fontId="58" fillId="0" borderId="29" xfId="2" applyFont="1" applyBorder="1" applyAlignment="1" applyProtection="1">
      <alignment horizontal="center" vertical="center" wrapText="1"/>
      <protection locked="0"/>
    </xf>
    <xf numFmtId="168" fontId="13" fillId="0" borderId="3" xfId="26" applyNumberFormat="1" applyBorder="1" applyAlignment="1" applyProtection="1">
      <alignment horizontal="center" vertical="center" wrapText="1"/>
    </xf>
    <xf numFmtId="168" fontId="13" fillId="0" borderId="1" xfId="26" applyNumberFormat="1" applyBorder="1" applyAlignment="1" applyProtection="1">
      <alignment horizontal="center" vertical="center" wrapText="1"/>
    </xf>
    <xf numFmtId="2" fontId="20" fillId="0" borderId="12" xfId="3" applyNumberFormat="1" applyFont="1" applyBorder="1" applyAlignment="1" applyProtection="1">
      <alignment horizontal="center" vertical="center" wrapText="1"/>
    </xf>
    <xf numFmtId="2" fontId="13" fillId="0" borderId="1" xfId="3" applyNumberFormat="1" applyFont="1" applyBorder="1" applyAlignment="1" applyProtection="1">
      <alignment horizontal="center" vertical="center" wrapText="1"/>
    </xf>
    <xf numFmtId="2" fontId="13" fillId="0" borderId="12" xfId="3" applyNumberFormat="1" applyFont="1" applyBorder="1" applyAlignment="1" applyProtection="1">
      <alignment horizontal="center" vertical="center" wrapText="1"/>
    </xf>
    <xf numFmtId="2" fontId="13" fillId="0" borderId="11" xfId="26" applyNumberFormat="1" applyBorder="1" applyAlignment="1" applyProtection="1">
      <alignment horizontal="center" vertical="center" wrapText="1"/>
    </xf>
    <xf numFmtId="0" fontId="18" fillId="0" borderId="11" xfId="24" applyFont="1" applyBorder="1" applyAlignment="1" applyProtection="1">
      <alignment horizontal="left" vertical="center" wrapText="1"/>
      <protection locked="0"/>
    </xf>
    <xf numFmtId="0" fontId="20" fillId="0" borderId="2" xfId="9" applyNumberFormat="1" applyBorder="1" applyAlignment="1" applyProtection="1">
      <alignment horizontal="center" vertical="center" wrapText="1"/>
      <protection locked="0"/>
    </xf>
    <xf numFmtId="168" fontId="13" fillId="0" borderId="11" xfId="24" applyNumberFormat="1" applyBorder="1" applyAlignment="1" applyProtection="1">
      <alignment horizontal="center" vertical="center"/>
    </xf>
    <xf numFmtId="168" fontId="13" fillId="0" borderId="11" xfId="24" applyNumberFormat="1" applyBorder="1" applyAlignment="1" applyProtection="1">
      <alignment horizontal="center" vertical="center" wrapText="1"/>
    </xf>
    <xf numFmtId="0" fontId="13" fillId="0" borderId="12" xfId="6" applyFont="1" applyFill="1" applyBorder="1" applyAlignment="1" applyProtection="1">
      <alignment horizontal="center" vertical="center" wrapText="1"/>
      <protection locked="0"/>
    </xf>
    <xf numFmtId="0" fontId="13" fillId="0" borderId="11" xfId="24" applyBorder="1" applyAlignment="1" applyProtection="1">
      <alignment horizontal="left" vertical="center" wrapText="1"/>
    </xf>
    <xf numFmtId="2" fontId="13" fillId="0" borderId="1" xfId="8" applyNumberFormat="1" applyFont="1" applyBorder="1" applyAlignment="1">
      <alignment horizontal="center" vertical="center" wrapText="1"/>
    </xf>
    <xf numFmtId="2" fontId="13" fillId="0" borderId="1" xfId="8" applyNumberFormat="1" applyFont="1" applyBorder="1" applyAlignment="1">
      <alignment horizontal="center" vertical="center"/>
    </xf>
    <xf numFmtId="169" fontId="13" fillId="0" borderId="11" xfId="26" applyNumberFormat="1" applyBorder="1" applyAlignment="1" applyProtection="1">
      <alignment horizontal="left" vertical="center" wrapText="1"/>
      <protection locked="0"/>
    </xf>
    <xf numFmtId="0" fontId="13" fillId="0" borderId="1" xfId="24" applyAlignment="1" applyProtection="1">
      <alignment vertical="center"/>
    </xf>
    <xf numFmtId="0" fontId="59" fillId="0" borderId="11" xfId="24" applyNumberFormat="1" applyFont="1" applyBorder="1" applyAlignment="1" applyProtection="1">
      <alignment horizontal="left" vertical="center"/>
    </xf>
    <xf numFmtId="168" fontId="13" fillId="0" borderId="11" xfId="8" applyNumberFormat="1" applyFont="1" applyBorder="1" applyAlignment="1">
      <alignment horizontal="center" vertical="center" wrapText="1"/>
    </xf>
    <xf numFmtId="0" fontId="13" fillId="0" borderId="7" xfId="6" applyFont="1" applyFill="1" applyBorder="1" applyAlignment="1" applyProtection="1">
      <alignment horizontal="center" vertical="center" wrapText="1"/>
      <protection locked="0"/>
    </xf>
    <xf numFmtId="0" fontId="13" fillId="0" borderId="8" xfId="6" applyFont="1" applyBorder="1" applyAlignment="1" applyProtection="1">
      <alignment horizontal="center" vertical="center" wrapText="1"/>
      <protection locked="0"/>
    </xf>
    <xf numFmtId="168" fontId="13" fillId="0" borderId="8" xfId="2" applyFont="1" applyBorder="1" applyAlignment="1" applyProtection="1">
      <alignment horizontal="center" vertical="center" wrapText="1"/>
      <protection locked="0"/>
    </xf>
    <xf numFmtId="168" fontId="13" fillId="0" borderId="25" xfId="2" applyFont="1" applyBorder="1" applyAlignment="1" applyProtection="1">
      <alignment horizontal="center" vertical="center" wrapText="1"/>
      <protection locked="0"/>
    </xf>
    <xf numFmtId="168" fontId="13" fillId="0" borderId="9" xfId="2" applyFont="1" applyBorder="1" applyAlignment="1" applyProtection="1">
      <alignment horizontal="center" vertical="center" wrapText="1"/>
      <protection locked="0"/>
    </xf>
    <xf numFmtId="168" fontId="13" fillId="0" borderId="23" xfId="2" applyFont="1" applyBorder="1" applyAlignment="1" applyProtection="1">
      <alignment horizontal="center" vertical="center" wrapText="1"/>
      <protection locked="0"/>
    </xf>
    <xf numFmtId="168" fontId="13" fillId="0" borderId="30" xfId="2" applyFont="1" applyBorder="1" applyAlignment="1" applyProtection="1">
      <alignment horizontal="center" vertical="center" wrapText="1"/>
      <protection locked="0"/>
    </xf>
    <xf numFmtId="168" fontId="13" fillId="0" borderId="25" xfId="26" applyNumberFormat="1" applyBorder="1" applyAlignment="1" applyProtection="1">
      <alignment horizontal="center" vertical="center" wrapText="1"/>
    </xf>
    <xf numFmtId="168" fontId="13" fillId="0" borderId="8" xfId="26" applyNumberFormat="1" applyBorder="1" applyAlignment="1" applyProtection="1">
      <alignment horizontal="center" vertical="center" wrapText="1"/>
    </xf>
    <xf numFmtId="2" fontId="20" fillId="0" borderId="7" xfId="3" applyNumberFormat="1" applyFont="1" applyBorder="1" applyAlignment="1" applyProtection="1">
      <alignment horizontal="center" vertical="center" wrapText="1"/>
    </xf>
    <xf numFmtId="2" fontId="13" fillId="0" borderId="8" xfId="3" applyNumberFormat="1" applyFont="1" applyBorder="1" applyAlignment="1" applyProtection="1">
      <alignment horizontal="center" vertical="center" wrapText="1"/>
    </xf>
    <xf numFmtId="2" fontId="13" fillId="0" borderId="7" xfId="3" applyNumberFormat="1" applyFont="1" applyBorder="1" applyAlignment="1" applyProtection="1">
      <alignment horizontal="center" vertical="center" wrapText="1"/>
    </xf>
    <xf numFmtId="2" fontId="13" fillId="0" borderId="6" xfId="26" applyNumberFormat="1" applyBorder="1" applyAlignment="1" applyProtection="1">
      <alignment horizontal="center" vertical="center" wrapText="1"/>
    </xf>
    <xf numFmtId="0" fontId="59" fillId="0" borderId="6" xfId="24" applyNumberFormat="1" applyFont="1" applyBorder="1" applyAlignment="1" applyProtection="1">
      <alignment horizontal="left" vertical="center"/>
    </xf>
    <xf numFmtId="168" fontId="13" fillId="0" borderId="11" xfId="8" applyNumberFormat="1" applyFont="1" applyBorder="1" applyAlignment="1">
      <alignment horizontal="center" vertical="center"/>
    </xf>
    <xf numFmtId="2" fontId="13" fillId="0" borderId="1" xfId="24" applyNumberFormat="1" applyBorder="1" applyAlignment="1" applyProtection="1">
      <alignment horizontal="center" vertical="center"/>
    </xf>
    <xf numFmtId="0" fontId="49" fillId="0" borderId="12" xfId="6" applyFont="1" applyFill="1" applyBorder="1" applyAlignment="1" applyProtection="1">
      <alignment horizontal="center" vertical="center" wrapText="1"/>
      <protection locked="0"/>
    </xf>
    <xf numFmtId="168" fontId="13" fillId="0" borderId="3" xfId="2" applyFont="1" applyBorder="1" applyAlignment="1" applyProtection="1">
      <alignment horizontal="center" vertical="center" wrapText="1"/>
      <protection locked="0"/>
    </xf>
    <xf numFmtId="168" fontId="13" fillId="0" borderId="2" xfId="2" applyFont="1" applyBorder="1" applyAlignment="1" applyProtection="1">
      <alignment horizontal="center" vertical="center" wrapText="1"/>
      <protection locked="0"/>
    </xf>
    <xf numFmtId="168" fontId="13" fillId="0" borderId="20" xfId="2" applyFont="1" applyBorder="1" applyAlignment="1" applyProtection="1">
      <alignment horizontal="center" vertical="center" wrapText="1"/>
      <protection locked="0"/>
    </xf>
    <xf numFmtId="168" fontId="13" fillId="0" borderId="29" xfId="2" applyFont="1" applyBorder="1" applyAlignment="1" applyProtection="1">
      <alignment horizontal="center" vertical="center" wrapText="1"/>
      <protection locked="0"/>
    </xf>
    <xf numFmtId="173" fontId="13" fillId="0" borderId="3" xfId="2" applyNumberFormat="1" applyFont="1" applyBorder="1" applyAlignment="1" applyProtection="1">
      <alignment horizontal="center" vertical="center" wrapText="1"/>
      <protection locked="0"/>
    </xf>
    <xf numFmtId="173" fontId="13" fillId="0" borderId="1" xfId="2" applyNumberFormat="1" applyFont="1" applyBorder="1" applyAlignment="1" applyProtection="1">
      <alignment horizontal="center" vertical="center" wrapText="1"/>
      <protection locked="0"/>
    </xf>
    <xf numFmtId="173" fontId="13" fillId="0" borderId="2" xfId="2" applyNumberFormat="1" applyFont="1" applyBorder="1" applyAlignment="1" applyProtection="1">
      <alignment horizontal="center" vertical="center" wrapText="1"/>
      <protection locked="0"/>
    </xf>
    <xf numFmtId="173" fontId="13" fillId="0" borderId="20" xfId="2" applyNumberFormat="1" applyFont="1" applyBorder="1" applyAlignment="1" applyProtection="1">
      <alignment horizontal="center" vertical="center" wrapText="1"/>
      <protection locked="0"/>
    </xf>
    <xf numFmtId="173" fontId="13" fillId="0" borderId="29" xfId="2" applyNumberFormat="1" applyFont="1" applyBorder="1" applyAlignment="1" applyProtection="1">
      <alignment horizontal="center" vertical="center" wrapText="1"/>
      <protection locked="0"/>
    </xf>
    <xf numFmtId="0" fontId="13" fillId="0" borderId="1" xfId="24" applyProtection="1"/>
    <xf numFmtId="4" fontId="13" fillId="0" borderId="1" xfId="24" applyNumberFormat="1" applyBorder="1" applyAlignment="1" applyProtection="1">
      <alignment horizontal="center"/>
    </xf>
    <xf numFmtId="4" fontId="49" fillId="0" borderId="1" xfId="24" applyNumberFormat="1" applyFont="1" applyFill="1" applyBorder="1" applyAlignment="1" applyProtection="1">
      <alignment horizontal="center"/>
    </xf>
    <xf numFmtId="0" fontId="13" fillId="0" borderId="1" xfId="24" applyFill="1" applyProtection="1"/>
    <xf numFmtId="0" fontId="49" fillId="0" borderId="1" xfId="24" applyFont="1" applyFill="1" applyProtection="1"/>
    <xf numFmtId="2" fontId="49" fillId="0" borderId="1" xfId="24" applyNumberFormat="1" applyFont="1" applyFill="1" applyAlignment="1" applyProtection="1">
      <alignment horizontal="center"/>
    </xf>
    <xf numFmtId="2" fontId="13" fillId="0" borderId="1" xfId="24" applyNumberFormat="1" applyFill="1" applyBorder="1" applyAlignment="1" applyProtection="1">
      <alignment horizontal="center"/>
    </xf>
    <xf numFmtId="2" fontId="13" fillId="0" borderId="1" xfId="24" applyNumberFormat="1" applyBorder="1" applyAlignment="1" applyProtection="1">
      <alignment horizontal="center"/>
    </xf>
    <xf numFmtId="2" fontId="13" fillId="0" borderId="1" xfId="24" applyNumberFormat="1" applyAlignment="1" applyProtection="1">
      <alignment horizontal="center"/>
    </xf>
    <xf numFmtId="168" fontId="13" fillId="0" borderId="11" xfId="24" applyNumberFormat="1" applyBorder="1" applyAlignment="1" applyProtection="1">
      <alignment horizontal="center"/>
    </xf>
    <xf numFmtId="0" fontId="49" fillId="0" borderId="14" xfId="24" applyFont="1" applyBorder="1" applyProtection="1"/>
    <xf numFmtId="168" fontId="49" fillId="0" borderId="17" xfId="24" applyNumberFormat="1" applyFont="1" applyFill="1" applyBorder="1" applyAlignment="1" applyProtection="1">
      <alignment horizontal="center"/>
    </xf>
    <xf numFmtId="0" fontId="13" fillId="0" borderId="1" xfId="24" applyBorder="1" applyProtection="1"/>
    <xf numFmtId="0" fontId="60" fillId="16" borderId="12" xfId="6" applyFont="1" applyFill="1" applyBorder="1" applyAlignment="1" applyProtection="1">
      <alignment horizontal="left" vertical="center"/>
      <protection locked="0"/>
    </xf>
    <xf numFmtId="0" fontId="61" fillId="16" borderId="1" xfId="6" applyFont="1" applyFill="1" applyBorder="1" applyAlignment="1" applyProtection="1">
      <alignment horizontal="center" vertical="center" wrapText="1"/>
      <protection locked="0"/>
    </xf>
    <xf numFmtId="168" fontId="61" fillId="16" borderId="1" xfId="2" applyFont="1" applyFill="1" applyBorder="1" applyAlignment="1" applyProtection="1">
      <alignment horizontal="center" vertical="center" wrapText="1"/>
      <protection locked="0"/>
    </xf>
    <xf numFmtId="168" fontId="61" fillId="16" borderId="20" xfId="2" applyFont="1" applyFill="1" applyBorder="1" applyAlignment="1" applyProtection="1">
      <alignment horizontal="center" vertical="center" wrapText="1"/>
      <protection locked="0"/>
    </xf>
    <xf numFmtId="168" fontId="61" fillId="16" borderId="29" xfId="2" applyFont="1" applyFill="1" applyBorder="1" applyAlignment="1" applyProtection="1">
      <alignment horizontal="center" vertical="center" wrapText="1"/>
      <protection locked="0"/>
    </xf>
    <xf numFmtId="168" fontId="13" fillId="16" borderId="3" xfId="26" applyNumberFormat="1" applyFill="1" applyBorder="1" applyAlignment="1" applyProtection="1">
      <alignment horizontal="center" vertical="center" wrapText="1"/>
    </xf>
    <xf numFmtId="168" fontId="13" fillId="16" borderId="1" xfId="26" applyNumberFormat="1" applyFill="1" applyBorder="1" applyAlignment="1" applyProtection="1">
      <alignment horizontal="center" vertical="center" wrapText="1"/>
    </xf>
    <xf numFmtId="2" fontId="20" fillId="16" borderId="12" xfId="3" applyNumberFormat="1" applyFont="1" applyFill="1" applyBorder="1" applyAlignment="1" applyProtection="1">
      <alignment horizontal="center" vertical="center" wrapText="1"/>
    </xf>
    <xf numFmtId="2" fontId="13" fillId="16" borderId="1" xfId="3" applyNumberFormat="1" applyFont="1" applyFill="1" applyBorder="1" applyAlignment="1" applyProtection="1">
      <alignment horizontal="center" vertical="center" wrapText="1"/>
    </xf>
    <xf numFmtId="2" fontId="13" fillId="16" borderId="12" xfId="3" applyNumberFormat="1" applyFont="1" applyFill="1" applyBorder="1" applyAlignment="1" applyProtection="1">
      <alignment horizontal="center" vertical="center" wrapText="1"/>
    </xf>
    <xf numFmtId="2" fontId="13" fillId="16" borderId="11" xfId="26" applyNumberFormat="1" applyFill="1" applyBorder="1" applyAlignment="1" applyProtection="1">
      <alignment horizontal="center" vertical="center" wrapText="1"/>
    </xf>
    <xf numFmtId="0" fontId="59" fillId="16" borderId="11" xfId="24" applyNumberFormat="1" applyFont="1" applyFill="1" applyBorder="1" applyAlignment="1" applyProtection="1">
      <alignment horizontal="left" vertical="center"/>
    </xf>
    <xf numFmtId="0" fontId="18" fillId="16" borderId="12" xfId="6" applyFill="1" applyBorder="1" applyAlignment="1" applyProtection="1">
      <alignment horizontal="center" vertical="center"/>
    </xf>
    <xf numFmtId="0" fontId="18" fillId="16" borderId="1" xfId="6" applyFill="1" applyBorder="1" applyAlignment="1" applyProtection="1">
      <alignment horizontal="center" vertical="center"/>
    </xf>
    <xf numFmtId="168" fontId="18" fillId="16" borderId="1" xfId="2" applyFont="1" applyFill="1" applyBorder="1" applyAlignment="1" applyProtection="1">
      <alignment horizontal="center" vertical="center"/>
    </xf>
    <xf numFmtId="168" fontId="18" fillId="16" borderId="20" xfId="2" applyFont="1" applyFill="1" applyBorder="1" applyAlignment="1" applyProtection="1">
      <alignment horizontal="center" vertical="center"/>
    </xf>
    <xf numFmtId="168" fontId="18" fillId="16" borderId="29" xfId="2" applyFont="1" applyFill="1" applyBorder="1" applyAlignment="1" applyProtection="1">
      <alignment horizontal="center" vertical="center"/>
    </xf>
    <xf numFmtId="168" fontId="13" fillId="16" borderId="3" xfId="26" applyNumberFormat="1" applyFill="1" applyBorder="1" applyAlignment="1" applyProtection="1">
      <alignment horizontal="center" vertical="center"/>
    </xf>
    <xf numFmtId="168" fontId="13" fillId="16" borderId="1" xfId="26" applyNumberFormat="1" applyFill="1" applyBorder="1" applyAlignment="1" applyProtection="1">
      <alignment horizontal="center" vertical="center"/>
    </xf>
    <xf numFmtId="2" fontId="18" fillId="16" borderId="12" xfId="3" applyNumberFormat="1" applyFont="1" applyFill="1" applyBorder="1" applyAlignment="1" applyProtection="1">
      <alignment horizontal="center" vertical="center"/>
    </xf>
    <xf numFmtId="2" fontId="13" fillId="16" borderId="1" xfId="3" applyNumberFormat="1" applyFont="1" applyFill="1" applyBorder="1" applyAlignment="1" applyProtection="1">
      <alignment horizontal="center" vertical="center"/>
    </xf>
    <xf numFmtId="2" fontId="13" fillId="16" borderId="12" xfId="3" applyNumberFormat="1" applyFont="1" applyFill="1" applyBorder="1" applyAlignment="1" applyProtection="1">
      <alignment horizontal="center" vertical="center"/>
    </xf>
    <xf numFmtId="2" fontId="13" fillId="16" borderId="11" xfId="3" applyNumberFormat="1" applyFont="1" applyFill="1" applyBorder="1" applyAlignment="1" applyProtection="1">
      <alignment horizontal="center" vertical="center"/>
    </xf>
    <xf numFmtId="0" fontId="13" fillId="16" borderId="11" xfId="24" applyFill="1" applyBorder="1" applyAlignment="1" applyProtection="1">
      <alignment horizontal="left" vertical="center"/>
    </xf>
    <xf numFmtId="0" fontId="18" fillId="16" borderId="7" xfId="6" applyFill="1" applyBorder="1" applyAlignment="1" applyProtection="1">
      <alignment horizontal="center" vertical="center"/>
    </xf>
    <xf numFmtId="0" fontId="18" fillId="16" borderId="8" xfId="6" applyFill="1" applyBorder="1" applyAlignment="1" applyProtection="1">
      <alignment horizontal="center" vertical="center"/>
    </xf>
    <xf numFmtId="168" fontId="18" fillId="16" borderId="8" xfId="2" applyFont="1" applyFill="1" applyBorder="1" applyAlignment="1" applyProtection="1">
      <alignment horizontal="center" vertical="center"/>
    </xf>
    <xf numFmtId="168" fontId="18" fillId="16" borderId="23" xfId="2" applyFont="1" applyFill="1" applyBorder="1" applyAlignment="1" applyProtection="1">
      <alignment horizontal="center" vertical="center"/>
    </xf>
    <xf numFmtId="168" fontId="18" fillId="16" borderId="30" xfId="2" applyFont="1" applyFill="1" applyBorder="1" applyAlignment="1" applyProtection="1">
      <alignment horizontal="center" vertical="center"/>
    </xf>
    <xf numFmtId="168" fontId="13" fillId="16" borderId="25" xfId="26" applyNumberFormat="1" applyFill="1" applyBorder="1" applyAlignment="1" applyProtection="1">
      <alignment horizontal="center" vertical="center"/>
    </xf>
    <xf numFmtId="168" fontId="13" fillId="16" borderId="8" xfId="26" applyNumberFormat="1" applyFill="1" applyBorder="1" applyAlignment="1" applyProtection="1">
      <alignment horizontal="center" vertical="center"/>
    </xf>
    <xf numFmtId="2" fontId="18" fillId="16" borderId="7" xfId="3" applyNumberFormat="1" applyFont="1" applyFill="1" applyBorder="1" applyAlignment="1" applyProtection="1">
      <alignment horizontal="center" vertical="center"/>
    </xf>
    <xf numFmtId="2" fontId="13" fillId="16" borderId="8" xfId="3" applyNumberFormat="1" applyFont="1" applyFill="1" applyBorder="1" applyAlignment="1" applyProtection="1">
      <alignment horizontal="center" vertical="center"/>
    </xf>
    <xf numFmtId="2" fontId="13" fillId="16" borderId="7" xfId="3" applyNumberFormat="1" applyFont="1" applyFill="1" applyBorder="1" applyAlignment="1" applyProtection="1">
      <alignment horizontal="center" vertical="center"/>
    </xf>
    <xf numFmtId="2" fontId="13" fillId="16" borderId="6" xfId="3" applyNumberFormat="1" applyFont="1" applyFill="1" applyBorder="1" applyAlignment="1" applyProtection="1">
      <alignment horizontal="center" vertical="center"/>
    </xf>
    <xf numFmtId="0" fontId="13" fillId="16" borderId="6" xfId="24" applyFill="1" applyBorder="1" applyAlignment="1" applyProtection="1">
      <alignment horizontal="left" vertical="center"/>
    </xf>
    <xf numFmtId="0" fontId="49" fillId="0" borderId="8" xfId="24" applyFont="1" applyBorder="1" applyAlignment="1" applyProtection="1">
      <alignment horizontal="left"/>
    </xf>
    <xf numFmtId="168" fontId="13" fillId="0" borderId="6" xfId="24" applyNumberFormat="1" applyBorder="1" applyAlignment="1" applyProtection="1">
      <alignment horizontal="center"/>
    </xf>
    <xf numFmtId="0" fontId="18" fillId="0" borderId="1" xfId="6" applyBorder="1" applyAlignment="1" applyProtection="1">
      <alignment horizontal="center"/>
    </xf>
    <xf numFmtId="168" fontId="18" fillId="0" borderId="1" xfId="2" applyFont="1" applyBorder="1" applyAlignment="1" applyProtection="1">
      <alignment horizontal="center"/>
    </xf>
    <xf numFmtId="168" fontId="13" fillId="0" borderId="1" xfId="26" applyNumberFormat="1" applyBorder="1" applyAlignment="1" applyProtection="1">
      <alignment horizontal="center"/>
    </xf>
    <xf numFmtId="167" fontId="18" fillId="0" borderId="1" xfId="3" applyFont="1" applyBorder="1" applyAlignment="1" applyProtection="1">
      <alignment horizontal="center"/>
    </xf>
    <xf numFmtId="2" fontId="13" fillId="0" borderId="1" xfId="3" applyNumberFormat="1" applyFont="1" applyBorder="1" applyAlignment="1" applyProtection="1">
      <alignment horizontal="center"/>
    </xf>
    <xf numFmtId="167" fontId="13" fillId="0" borderId="1" xfId="3" applyFont="1" applyBorder="1" applyAlignment="1" applyProtection="1">
      <alignment horizontal="center"/>
    </xf>
    <xf numFmtId="168" fontId="13" fillId="0" borderId="1" xfId="2" applyFont="1" applyAlignment="1" applyProtection="1">
      <alignment horizontal="center"/>
    </xf>
    <xf numFmtId="0" fontId="13" fillId="0" borderId="1" xfId="24" applyBorder="1" applyAlignment="1" applyProtection="1">
      <alignment horizontal="left"/>
    </xf>
    <xf numFmtId="0" fontId="49" fillId="0" borderId="1" xfId="24" applyFont="1" applyAlignment="1" applyProtection="1">
      <alignment horizontal="right"/>
    </xf>
    <xf numFmtId="2" fontId="13" fillId="0" borderId="1" xfId="24" applyNumberFormat="1" applyProtection="1"/>
    <xf numFmtId="1" fontId="13" fillId="0" borderId="1" xfId="24" applyNumberFormat="1" applyBorder="1" applyProtection="1"/>
    <xf numFmtId="0" fontId="13" fillId="0" borderId="1" xfId="24" applyBorder="1" applyAlignment="1" applyProtection="1">
      <alignment horizontal="center"/>
    </xf>
    <xf numFmtId="167" fontId="13" fillId="0" borderId="1" xfId="3" applyFont="1" applyAlignment="1" applyProtection="1">
      <alignment horizontal="center"/>
    </xf>
    <xf numFmtId="0" fontId="13" fillId="0" borderId="1" xfId="24" applyAlignment="1" applyProtection="1">
      <alignment horizontal="center"/>
    </xf>
    <xf numFmtId="167" fontId="49" fillId="0" borderId="1" xfId="3" applyFont="1" applyAlignment="1" applyProtection="1">
      <alignment horizontal="center"/>
    </xf>
    <xf numFmtId="2" fontId="13" fillId="0" borderId="1" xfId="3" applyNumberFormat="1" applyFont="1" applyAlignment="1" applyProtection="1">
      <alignment horizontal="center"/>
    </xf>
    <xf numFmtId="1" fontId="13" fillId="0" borderId="1" xfId="24" applyNumberFormat="1" applyProtection="1"/>
    <xf numFmtId="0" fontId="43" fillId="0" borderId="2" xfId="0" applyFont="1" applyFill="1" applyBorder="1" applyAlignment="1">
      <alignment horizontal="center"/>
    </xf>
    <xf numFmtId="0" fontId="43" fillId="15" borderId="2" xfId="0" applyFont="1" applyFill="1" applyBorder="1" applyAlignment="1">
      <alignment horizontal="center"/>
    </xf>
    <xf numFmtId="0" fontId="43" fillId="12" borderId="20" xfId="0" applyFont="1" applyFill="1" applyBorder="1" applyAlignment="1">
      <alignment horizontal="center"/>
    </xf>
    <xf numFmtId="0" fontId="43" fillId="0" borderId="20" xfId="0" applyFont="1" applyFill="1" applyBorder="1" applyAlignment="1">
      <alignment horizontal="center"/>
    </xf>
    <xf numFmtId="0" fontId="43" fillId="15" borderId="20" xfId="0" applyFont="1" applyFill="1" applyBorder="1" applyAlignment="1">
      <alignment horizontal="center"/>
    </xf>
    <xf numFmtId="2" fontId="43" fillId="0" borderId="2" xfId="0" applyNumberFormat="1" applyFont="1" applyFill="1" applyBorder="1" applyAlignment="1">
      <alignment horizontal="center"/>
    </xf>
    <xf numFmtId="2" fontId="43" fillId="15" borderId="2" xfId="0" applyNumberFormat="1" applyFont="1" applyFill="1" applyBorder="1" applyAlignment="1">
      <alignment horizontal="center"/>
    </xf>
    <xf numFmtId="0" fontId="43" fillId="0" borderId="11" xfId="0" applyFont="1" applyFill="1" applyBorder="1" applyAlignment="1">
      <alignment horizontal="center"/>
    </xf>
    <xf numFmtId="0" fontId="43" fillId="15" borderId="11" xfId="0" applyFont="1" applyFill="1" applyBorder="1" applyAlignment="1">
      <alignment horizontal="center"/>
    </xf>
    <xf numFmtId="0" fontId="43" fillId="0" borderId="5" xfId="0" applyFont="1" applyFill="1" applyBorder="1" applyAlignment="1">
      <alignment horizontal="center"/>
    </xf>
    <xf numFmtId="0" fontId="43" fillId="15" borderId="5" xfId="0" applyFont="1" applyFill="1" applyBorder="1" applyAlignment="1">
      <alignment horizontal="center"/>
    </xf>
    <xf numFmtId="2" fontId="43" fillId="0" borderId="11" xfId="0" applyNumberFormat="1" applyFont="1" applyFill="1" applyBorder="1"/>
    <xf numFmtId="2" fontId="43" fillId="15" borderId="11" xfId="0" applyNumberFormat="1" applyFont="1" applyFill="1" applyBorder="1"/>
    <xf numFmtId="0" fontId="46" fillId="0" borderId="11" xfId="0" applyFont="1" applyBorder="1"/>
    <xf numFmtId="0" fontId="43" fillId="0" borderId="11" xfId="0" applyFont="1" applyFill="1" applyBorder="1"/>
    <xf numFmtId="0" fontId="43" fillId="15" borderId="11" xfId="0" applyFont="1" applyFill="1" applyBorder="1"/>
    <xf numFmtId="0" fontId="11" fillId="0" borderId="15" xfId="28" applyFont="1" applyBorder="1" applyAlignment="1" applyProtection="1">
      <alignment horizontal="right"/>
    </xf>
    <xf numFmtId="0" fontId="11" fillId="0" borderId="14" xfId="24" applyFont="1" applyBorder="1" applyProtection="1"/>
    <xf numFmtId="0" fontId="49" fillId="0" borderId="17" xfId="24" applyFont="1" applyBorder="1" applyProtection="1"/>
    <xf numFmtId="0" fontId="11" fillId="0" borderId="12" xfId="28" applyFont="1" applyBorder="1" applyAlignment="1" applyProtection="1">
      <alignment horizontal="right"/>
    </xf>
    <xf numFmtId="1" fontId="29" fillId="0" borderId="1" xfId="26" applyNumberFormat="1" applyFont="1" applyBorder="1" applyAlignment="1" applyProtection="1">
      <alignment horizontal="center"/>
    </xf>
    <xf numFmtId="0" fontId="49" fillId="0" borderId="11" xfId="24" applyFont="1" applyBorder="1" applyProtection="1"/>
    <xf numFmtId="2" fontId="11" fillId="0" borderId="12" xfId="28" applyNumberFormat="1" applyFont="1" applyBorder="1" applyAlignment="1" applyProtection="1">
      <alignment horizontal="right"/>
    </xf>
    <xf numFmtId="2" fontId="29" fillId="0" borderId="1" xfId="26" applyNumberFormat="1" applyFont="1" applyBorder="1" applyAlignment="1" applyProtection="1">
      <alignment horizontal="center"/>
    </xf>
    <xf numFmtId="0" fontId="13" fillId="0" borderId="11" xfId="26" applyBorder="1" applyAlignment="1" applyProtection="1">
      <alignment vertical="top"/>
    </xf>
    <xf numFmtId="0" fontId="11" fillId="0" borderId="7" xfId="26" applyFont="1" applyBorder="1" applyAlignment="1" applyProtection="1">
      <alignment horizontal="right" vertical="top"/>
    </xf>
    <xf numFmtId="0" fontId="29" fillId="0" borderId="8" xfId="26" applyFont="1" applyBorder="1" applyAlignment="1" applyProtection="1">
      <alignment vertical="top"/>
    </xf>
    <xf numFmtId="1" fontId="50" fillId="0" borderId="8" xfId="26" applyNumberFormat="1" applyFont="1" applyBorder="1" applyAlignment="1" applyProtection="1">
      <alignment vertical="top"/>
      <protection locked="0"/>
    </xf>
    <xf numFmtId="1" fontId="29" fillId="0" borderId="8" xfId="26" applyNumberFormat="1" applyFont="1" applyBorder="1" applyAlignment="1" applyProtection="1">
      <alignment vertical="top"/>
    </xf>
    <xf numFmtId="167" fontId="29" fillId="0" borderId="8" xfId="26" applyNumberFormat="1" applyFont="1" applyBorder="1" applyAlignment="1" applyProtection="1">
      <alignment vertical="top"/>
    </xf>
    <xf numFmtId="2" fontId="29" fillId="0" borderId="8" xfId="26" applyNumberFormat="1" applyFont="1" applyBorder="1" applyAlignment="1" applyProtection="1">
      <alignment vertical="top"/>
    </xf>
    <xf numFmtId="0" fontId="29" fillId="0" borderId="8" xfId="26" applyFont="1" applyBorder="1" applyAlignment="1" applyProtection="1">
      <alignment vertical="top"/>
      <protection locked="0"/>
    </xf>
    <xf numFmtId="0" fontId="29" fillId="0" borderId="1" xfId="26" applyFont="1" applyBorder="1" applyAlignment="1" applyProtection="1">
      <alignment vertical="top"/>
    </xf>
    <xf numFmtId="0" fontId="49" fillId="0" borderId="6" xfId="28" applyBorder="1" applyAlignment="1" applyProtection="1">
      <alignment horizontal="centerContinuous"/>
    </xf>
    <xf numFmtId="0" fontId="52" fillId="0" borderId="15" xfId="28" applyFont="1" applyBorder="1" applyAlignment="1" applyProtection="1">
      <alignment horizontal="centerContinuous"/>
    </xf>
    <xf numFmtId="1" fontId="21" fillId="0" borderId="17" xfId="6" applyNumberFormat="1" applyFont="1" applyBorder="1" applyAlignment="1" applyProtection="1">
      <alignment horizontal="centerContinuous"/>
    </xf>
    <xf numFmtId="1" fontId="21" fillId="0" borderId="14" xfId="6" applyNumberFormat="1" applyFont="1" applyBorder="1" applyAlignment="1" applyProtection="1">
      <alignment horizontal="centerContinuous"/>
      <protection locked="0"/>
    </xf>
    <xf numFmtId="1" fontId="21" fillId="0" borderId="17" xfId="6" applyNumberFormat="1" applyFont="1" applyBorder="1" applyAlignment="1" applyProtection="1">
      <alignment horizontal="centerContinuous"/>
      <protection locked="0"/>
    </xf>
    <xf numFmtId="1" fontId="52" fillId="0" borderId="15" xfId="6" applyNumberFormat="1" applyFont="1" applyBorder="1" applyAlignment="1" applyProtection="1">
      <alignment horizontal="centerContinuous"/>
    </xf>
    <xf numFmtId="2" fontId="52" fillId="0" borderId="15" xfId="3" applyNumberFormat="1" applyFont="1" applyBorder="1" applyAlignment="1" applyProtection="1">
      <alignment horizontal="centerContinuous"/>
    </xf>
    <xf numFmtId="167" fontId="52" fillId="0" borderId="14" xfId="3" applyFont="1" applyBorder="1" applyAlignment="1" applyProtection="1">
      <alignment horizontal="centerContinuous"/>
    </xf>
    <xf numFmtId="1" fontId="49" fillId="0" borderId="12" xfId="28" applyNumberFormat="1" applyBorder="1" applyAlignment="1" applyProtection="1">
      <alignment horizontal="centerContinuous"/>
    </xf>
    <xf numFmtId="167" fontId="49" fillId="0" borderId="12" xfId="3" applyFont="1" applyBorder="1" applyAlignment="1" applyProtection="1">
      <alignment horizontal="center"/>
    </xf>
    <xf numFmtId="1" fontId="49" fillId="0" borderId="11" xfId="28" applyNumberFormat="1" applyBorder="1" applyAlignment="1" applyProtection="1"/>
    <xf numFmtId="167" fontId="13" fillId="0" borderId="7" xfId="3" applyFont="1" applyBorder="1" applyAlignment="1" applyProtection="1">
      <alignment horizontal="center" vertical="center"/>
    </xf>
    <xf numFmtId="168" fontId="13" fillId="0" borderId="11" xfId="2" applyFont="1" applyBorder="1" applyAlignment="1" applyProtection="1">
      <alignment horizontal="center" vertical="center" wrapText="1"/>
      <protection locked="0"/>
    </xf>
    <xf numFmtId="168" fontId="18" fillId="0" borderId="12" xfId="2" applyFont="1" applyBorder="1" applyAlignment="1" applyProtection="1">
      <alignment horizontal="center" vertical="center" wrapText="1"/>
    </xf>
    <xf numFmtId="168" fontId="18" fillId="0" borderId="11" xfId="2" applyFont="1" applyBorder="1" applyAlignment="1" applyProtection="1">
      <alignment horizontal="center" vertical="center" wrapText="1"/>
    </xf>
    <xf numFmtId="167" fontId="18" fillId="0" borderId="12" xfId="3" applyFont="1" applyBorder="1" applyAlignment="1" applyProtection="1">
      <alignment horizontal="center" vertical="center" wrapText="1"/>
    </xf>
    <xf numFmtId="167" fontId="13" fillId="0" borderId="15" xfId="3" applyFont="1" applyBorder="1" applyAlignment="1" applyProtection="1">
      <alignment horizontal="center" vertical="center" wrapText="1"/>
    </xf>
    <xf numFmtId="167" fontId="13" fillId="0" borderId="17" xfId="3" applyFont="1" applyBorder="1" applyAlignment="1" applyProtection="1">
      <alignment horizontal="center" vertical="center" wrapText="1"/>
    </xf>
    <xf numFmtId="168" fontId="13" fillId="0" borderId="12" xfId="26" applyNumberFormat="1" applyBorder="1" applyAlignment="1" applyProtection="1">
      <alignment horizontal="center" vertical="center" wrapText="1"/>
    </xf>
    <xf numFmtId="168" fontId="13" fillId="0" borderId="11" xfId="26" applyNumberFormat="1" applyBorder="1" applyAlignment="1" applyProtection="1">
      <alignment horizontal="center" vertical="center" wrapText="1"/>
    </xf>
    <xf numFmtId="167" fontId="13" fillId="0" borderId="1" xfId="3" applyFont="1" applyBorder="1" applyAlignment="1" applyProtection="1">
      <alignment horizontal="center" vertical="center" wrapText="1"/>
    </xf>
    <xf numFmtId="167" fontId="13" fillId="0" borderId="12" xfId="3" applyFont="1" applyBorder="1" applyAlignment="1" applyProtection="1">
      <alignment horizontal="center" vertical="center" wrapText="1"/>
    </xf>
    <xf numFmtId="0" fontId="64" fillId="0" borderId="11" xfId="24" applyFont="1" applyBorder="1" applyAlignment="1" applyProtection="1">
      <alignment horizontal="left" vertical="center" wrapText="1"/>
      <protection locked="0"/>
    </xf>
    <xf numFmtId="0" fontId="13" fillId="0" borderId="11" xfId="24" applyBorder="1" applyAlignment="1" applyProtection="1">
      <alignment horizontal="left" vertical="center" wrapText="1"/>
      <protection locked="0"/>
    </xf>
    <xf numFmtId="0" fontId="59" fillId="0" borderId="11" xfId="24" applyFont="1" applyBorder="1" applyAlignment="1" applyProtection="1">
      <alignment horizontal="left" vertical="center"/>
      <protection locked="0"/>
    </xf>
    <xf numFmtId="168" fontId="61" fillId="16" borderId="11" xfId="2" applyFont="1" applyFill="1" applyBorder="1" applyAlignment="1" applyProtection="1">
      <alignment horizontal="center" vertical="center" wrapText="1"/>
      <protection locked="0"/>
    </xf>
    <xf numFmtId="168" fontId="13" fillId="16" borderId="12" xfId="26" applyNumberFormat="1" applyFill="1" applyBorder="1" applyAlignment="1" applyProtection="1">
      <alignment horizontal="center" vertical="center" wrapText="1"/>
    </xf>
    <xf numFmtId="168" fontId="13" fillId="16" borderId="11" xfId="26" applyNumberFormat="1" applyFill="1" applyBorder="1" applyAlignment="1" applyProtection="1">
      <alignment horizontal="center" vertical="center" wrapText="1"/>
    </xf>
    <xf numFmtId="167" fontId="13" fillId="16" borderId="1" xfId="3" applyFont="1" applyFill="1" applyBorder="1" applyAlignment="1" applyProtection="1">
      <alignment horizontal="center" vertical="center" wrapText="1"/>
    </xf>
    <xf numFmtId="167" fontId="13" fillId="16" borderId="12" xfId="3" applyFont="1" applyFill="1" applyBorder="1" applyAlignment="1" applyProtection="1">
      <alignment horizontal="center" vertical="center" wrapText="1"/>
    </xf>
    <xf numFmtId="168" fontId="18" fillId="16" borderId="11" xfId="2" applyFont="1" applyFill="1" applyBorder="1" applyAlignment="1" applyProtection="1">
      <alignment horizontal="center" vertical="center"/>
    </xf>
    <xf numFmtId="168" fontId="13" fillId="16" borderId="12" xfId="26" applyNumberFormat="1" applyFill="1" applyBorder="1" applyAlignment="1" applyProtection="1">
      <alignment horizontal="center" vertical="center"/>
    </xf>
    <xf numFmtId="168" fontId="13" fillId="16" borderId="11" xfId="26" applyNumberFormat="1" applyFill="1" applyBorder="1" applyAlignment="1" applyProtection="1">
      <alignment horizontal="center" vertical="center"/>
    </xf>
    <xf numFmtId="167" fontId="18" fillId="16" borderId="12" xfId="3" applyFont="1" applyFill="1" applyBorder="1" applyAlignment="1" applyProtection="1">
      <alignment horizontal="center" vertical="center"/>
    </xf>
    <xf numFmtId="167" fontId="13" fillId="16" borderId="12" xfId="3" applyFont="1" applyFill="1" applyBorder="1" applyAlignment="1" applyProtection="1">
      <alignment horizontal="center" vertical="center"/>
    </xf>
    <xf numFmtId="167" fontId="13" fillId="16" borderId="11" xfId="3" applyFont="1" applyFill="1" applyBorder="1" applyAlignment="1" applyProtection="1">
      <alignment horizontal="center" vertical="center"/>
    </xf>
    <xf numFmtId="168" fontId="18" fillId="16" borderId="6" xfId="2" applyFont="1" applyFill="1" applyBorder="1" applyAlignment="1" applyProtection="1">
      <alignment horizontal="center" vertical="center"/>
    </xf>
    <xf numFmtId="168" fontId="13" fillId="16" borderId="7" xfId="26" applyNumberFormat="1" applyFill="1" applyBorder="1" applyAlignment="1" applyProtection="1">
      <alignment horizontal="center" vertical="center"/>
    </xf>
    <xf numFmtId="168" fontId="13" fillId="16" borderId="6" xfId="26" applyNumberFormat="1" applyFill="1" applyBorder="1" applyAlignment="1" applyProtection="1">
      <alignment horizontal="center" vertical="center"/>
    </xf>
    <xf numFmtId="167" fontId="18" fillId="16" borderId="7" xfId="3" applyFont="1" applyFill="1" applyBorder="1" applyAlignment="1" applyProtection="1">
      <alignment horizontal="center" vertical="center"/>
    </xf>
    <xf numFmtId="167" fontId="13" fillId="16" borderId="7" xfId="3" applyFont="1" applyFill="1" applyBorder="1" applyAlignment="1" applyProtection="1">
      <alignment horizontal="center" vertical="center"/>
    </xf>
    <xf numFmtId="167" fontId="13" fillId="16" borderId="6" xfId="3" applyFont="1" applyFill="1" applyBorder="1" applyAlignment="1" applyProtection="1">
      <alignment horizontal="center" vertical="center"/>
    </xf>
    <xf numFmtId="0" fontId="46" fillId="8" borderId="2" xfId="0" applyFont="1" applyFill="1" applyBorder="1"/>
    <xf numFmtId="0" fontId="12" fillId="0" borderId="11" xfId="0" applyFont="1" applyBorder="1" applyAlignment="1">
      <alignment horizontal="center"/>
    </xf>
    <xf numFmtId="2" fontId="12" fillId="5" borderId="11" xfId="0" applyNumberFormat="1" applyFont="1" applyFill="1" applyBorder="1" applyAlignment="1">
      <alignment horizontal="center"/>
    </xf>
    <xf numFmtId="0" fontId="12" fillId="5" borderId="11" xfId="0" applyFont="1" applyFill="1" applyBorder="1" applyAlignment="1">
      <alignment horizontal="center"/>
    </xf>
    <xf numFmtId="0" fontId="12" fillId="0" borderId="5" xfId="0" applyFont="1" applyBorder="1" applyAlignment="1">
      <alignment horizontal="center"/>
    </xf>
    <xf numFmtId="0" fontId="12" fillId="5" borderId="5" xfId="0" applyFont="1" applyFill="1" applyBorder="1" applyAlignment="1">
      <alignment horizontal="center"/>
    </xf>
    <xf numFmtId="2" fontId="12" fillId="5" borderId="5" xfId="0" applyNumberFormat="1" applyFont="1" applyFill="1" applyBorder="1" applyAlignment="1">
      <alignment horizontal="center"/>
    </xf>
    <xf numFmtId="0" fontId="12" fillId="0" borderId="11" xfId="0" applyFont="1" applyBorder="1"/>
    <xf numFmtId="0" fontId="0" fillId="5" borderId="11" xfId="0" applyFill="1" applyBorder="1"/>
    <xf numFmtId="0" fontId="12" fillId="0" borderId="2" xfId="0" applyFont="1" applyBorder="1" applyAlignment="1">
      <alignment horizontal="center"/>
    </xf>
    <xf numFmtId="0" fontId="12" fillId="5" borderId="2" xfId="0" applyFont="1" applyFill="1" applyBorder="1" applyAlignment="1">
      <alignment horizontal="center"/>
    </xf>
    <xf numFmtId="0" fontId="0" fillId="7" borderId="2" xfId="0" applyFill="1" applyBorder="1" applyAlignment="1">
      <alignment horizontal="center"/>
    </xf>
    <xf numFmtId="0" fontId="12" fillId="0" borderId="20" xfId="0" applyFont="1" applyBorder="1" applyAlignment="1">
      <alignment horizontal="center"/>
    </xf>
    <xf numFmtId="0" fontId="12" fillId="5" borderId="20" xfId="0" applyFont="1" applyFill="1" applyBorder="1" applyAlignment="1">
      <alignment horizontal="center"/>
    </xf>
    <xf numFmtId="0" fontId="0" fillId="7" borderId="31" xfId="0" applyFill="1" applyBorder="1"/>
    <xf numFmtId="0" fontId="0" fillId="7" borderId="19" xfId="0" applyFill="1" applyBorder="1"/>
    <xf numFmtId="0" fontId="0" fillId="0" borderId="19" xfId="0" applyBorder="1"/>
    <xf numFmtId="0" fontId="0" fillId="5" borderId="19" xfId="0" applyFill="1" applyBorder="1"/>
    <xf numFmtId="0" fontId="12" fillId="0" borderId="2" xfId="0" applyFont="1" applyFill="1" applyBorder="1" applyAlignment="1">
      <alignment horizontal="center"/>
    </xf>
    <xf numFmtId="0" fontId="12" fillId="0" borderId="20" xfId="0" applyFont="1" applyFill="1" applyBorder="1" applyAlignment="1">
      <alignment horizontal="center"/>
    </xf>
    <xf numFmtId="2" fontId="12" fillId="0" borderId="1" xfId="0" applyNumberFormat="1" applyFont="1" applyFill="1" applyBorder="1" applyAlignment="1">
      <alignment horizontal="center"/>
    </xf>
    <xf numFmtId="0" fontId="12" fillId="0" borderId="11" xfId="0" applyFont="1" applyFill="1" applyBorder="1" applyAlignment="1">
      <alignment horizontal="center"/>
    </xf>
    <xf numFmtId="0" fontId="12" fillId="0" borderId="5" xfId="0" applyFont="1" applyFill="1" applyBorder="1" applyAlignment="1">
      <alignment horizontal="center"/>
    </xf>
    <xf numFmtId="0" fontId="0" fillId="0" borderId="11" xfId="0" applyFill="1" applyBorder="1"/>
    <xf numFmtId="0" fontId="0" fillId="0" borderId="19" xfId="0" applyFill="1" applyBorder="1"/>
    <xf numFmtId="0" fontId="12" fillId="17" borderId="1" xfId="0" applyFont="1" applyFill="1" applyBorder="1" applyAlignment="1">
      <alignment horizontal="center"/>
    </xf>
    <xf numFmtId="0" fontId="12" fillId="17" borderId="2" xfId="0" applyFont="1" applyFill="1" applyBorder="1" applyAlignment="1">
      <alignment horizontal="center"/>
    </xf>
    <xf numFmtId="0" fontId="12" fillId="17" borderId="20" xfId="0" applyFont="1" applyFill="1" applyBorder="1" applyAlignment="1">
      <alignment horizontal="center"/>
    </xf>
    <xf numFmtId="2" fontId="12" fillId="17" borderId="1" xfId="0" applyNumberFormat="1" applyFont="1" applyFill="1" applyBorder="1" applyAlignment="1">
      <alignment horizontal="center"/>
    </xf>
    <xf numFmtId="0" fontId="12" fillId="17" borderId="11" xfId="0" applyFont="1" applyFill="1" applyBorder="1" applyAlignment="1">
      <alignment horizontal="center"/>
    </xf>
    <xf numFmtId="0" fontId="12" fillId="17" borderId="5" xfId="0" applyFont="1" applyFill="1" applyBorder="1" applyAlignment="1">
      <alignment horizontal="center"/>
    </xf>
    <xf numFmtId="0" fontId="12" fillId="17" borderId="1" xfId="0" applyFont="1" applyFill="1" applyBorder="1"/>
    <xf numFmtId="0" fontId="0" fillId="17" borderId="11" xfId="0" applyFill="1" applyBorder="1"/>
    <xf numFmtId="0" fontId="0" fillId="17" borderId="19" xfId="0" applyFill="1" applyBorder="1"/>
    <xf numFmtId="0" fontId="0" fillId="17" borderId="1" xfId="0" applyFill="1" applyBorder="1"/>
    <xf numFmtId="0" fontId="46" fillId="5" borderId="11" xfId="0" applyFont="1" applyFill="1" applyBorder="1" applyAlignment="1">
      <alignment horizontal="center"/>
    </xf>
    <xf numFmtId="0" fontId="46" fillId="5" borderId="5" xfId="0" applyFont="1" applyFill="1" applyBorder="1" applyAlignment="1">
      <alignment horizontal="center"/>
    </xf>
    <xf numFmtId="0" fontId="46" fillId="5" borderId="1" xfId="0" applyFont="1" applyFill="1" applyBorder="1"/>
    <xf numFmtId="0" fontId="46" fillId="5" borderId="11" xfId="0" applyFont="1" applyFill="1" applyBorder="1"/>
    <xf numFmtId="0" fontId="43" fillId="5" borderId="11" xfId="0" applyFont="1" applyFill="1" applyBorder="1"/>
    <xf numFmtId="0" fontId="43" fillId="5" borderId="19" xfId="0" applyFont="1" applyFill="1" applyBorder="1"/>
    <xf numFmtId="0" fontId="46" fillId="17" borderId="1" xfId="0" applyFont="1" applyFill="1" applyBorder="1" applyAlignment="1">
      <alignment horizontal="center"/>
    </xf>
    <xf numFmtId="0" fontId="46" fillId="17" borderId="2" xfId="0" applyFont="1" applyFill="1" applyBorder="1" applyAlignment="1">
      <alignment horizontal="center"/>
    </xf>
    <xf numFmtId="0" fontId="46" fillId="17" borderId="20" xfId="0" applyFont="1" applyFill="1" applyBorder="1" applyAlignment="1">
      <alignment horizontal="center"/>
    </xf>
    <xf numFmtId="2" fontId="46" fillId="17" borderId="1" xfId="0" applyNumberFormat="1" applyFont="1" applyFill="1" applyBorder="1" applyAlignment="1">
      <alignment horizontal="center"/>
    </xf>
    <xf numFmtId="0" fontId="46" fillId="17" borderId="11" xfId="0" applyFont="1" applyFill="1" applyBorder="1" applyAlignment="1">
      <alignment horizontal="center"/>
    </xf>
    <xf numFmtId="0" fontId="46" fillId="17" borderId="5" xfId="0" applyFont="1" applyFill="1" applyBorder="1" applyAlignment="1">
      <alignment horizontal="center"/>
    </xf>
    <xf numFmtId="0" fontId="46" fillId="17" borderId="1" xfId="0" applyFont="1" applyFill="1" applyBorder="1"/>
    <xf numFmtId="0" fontId="46" fillId="17" borderId="11" xfId="0" applyFont="1" applyFill="1" applyBorder="1"/>
    <xf numFmtId="0" fontId="43" fillId="17" borderId="11" xfId="0" applyFont="1" applyFill="1" applyBorder="1"/>
    <xf numFmtId="0" fontId="43" fillId="17" borderId="19" xfId="0" applyFont="1" applyFill="1" applyBorder="1"/>
    <xf numFmtId="0" fontId="43" fillId="17" borderId="1" xfId="0" applyFont="1" applyFill="1" applyBorder="1"/>
    <xf numFmtId="14" fontId="46" fillId="17" borderId="1" xfId="0" applyNumberFormat="1" applyFont="1" applyFill="1" applyBorder="1" applyAlignment="1">
      <alignment horizontal="center"/>
    </xf>
    <xf numFmtId="2" fontId="46" fillId="17" borderId="11" xfId="0" applyNumberFormat="1" applyFont="1" applyFill="1" applyBorder="1" applyAlignment="1">
      <alignment horizontal="center"/>
    </xf>
    <xf numFmtId="14" fontId="11" fillId="0" borderId="1" xfId="24" applyNumberFormat="1" applyFont="1" applyBorder="1" applyProtection="1"/>
    <xf numFmtId="14" fontId="0" fillId="0" borderId="1" xfId="0" applyNumberFormat="1" applyFill="1" applyBorder="1" applyAlignment="1">
      <alignment horizontal="center"/>
    </xf>
    <xf numFmtId="0" fontId="0" fillId="0" borderId="2" xfId="0" applyFill="1" applyBorder="1" applyAlignment="1">
      <alignment horizontal="center"/>
    </xf>
    <xf numFmtId="0" fontId="0" fillId="0" borderId="20" xfId="0" applyFill="1" applyBorder="1" applyAlignment="1">
      <alignment horizontal="center"/>
    </xf>
    <xf numFmtId="2" fontId="0" fillId="0" borderId="1" xfId="0" applyNumberFormat="1" applyFill="1" applyBorder="1" applyAlignment="1">
      <alignment horizontal="center"/>
    </xf>
    <xf numFmtId="2" fontId="0" fillId="0" borderId="11" xfId="0" applyNumberFormat="1" applyFill="1" applyBorder="1" applyAlignment="1">
      <alignment horizontal="center"/>
    </xf>
    <xf numFmtId="2" fontId="0" fillId="0" borderId="5" xfId="0" applyNumberFormat="1" applyFill="1" applyBorder="1" applyAlignment="1">
      <alignment horizontal="center"/>
    </xf>
    <xf numFmtId="2" fontId="0" fillId="0" borderId="2" xfId="0" applyNumberFormat="1" applyFill="1" applyBorder="1" applyAlignment="1">
      <alignment horizontal="center"/>
    </xf>
    <xf numFmtId="0" fontId="0" fillId="0" borderId="11" xfId="0" applyFill="1" applyBorder="1" applyAlignment="1">
      <alignment horizontal="center"/>
    </xf>
    <xf numFmtId="14" fontId="0" fillId="18" borderId="1" xfId="0" applyNumberFormat="1" applyFill="1" applyBorder="1" applyAlignment="1">
      <alignment horizontal="center"/>
    </xf>
    <xf numFmtId="0" fontId="0" fillId="18" borderId="1" xfId="0" applyFill="1" applyBorder="1" applyAlignment="1">
      <alignment horizontal="center"/>
    </xf>
    <xf numFmtId="0" fontId="0" fillId="18" borderId="2" xfId="0" applyFill="1" applyBorder="1" applyAlignment="1">
      <alignment horizontal="center"/>
    </xf>
    <xf numFmtId="0" fontId="0" fillId="18" borderId="20" xfId="0" applyFill="1" applyBorder="1" applyAlignment="1">
      <alignment horizontal="center"/>
    </xf>
    <xf numFmtId="2" fontId="0" fillId="18" borderId="1" xfId="0" applyNumberFormat="1" applyFill="1" applyBorder="1" applyAlignment="1">
      <alignment horizontal="center"/>
    </xf>
    <xf numFmtId="2" fontId="0" fillId="18" borderId="11" xfId="0" applyNumberFormat="1" applyFill="1" applyBorder="1" applyAlignment="1">
      <alignment horizontal="center"/>
    </xf>
    <xf numFmtId="2" fontId="0" fillId="18" borderId="5" xfId="0" applyNumberFormat="1" applyFill="1" applyBorder="1" applyAlignment="1">
      <alignment horizontal="center"/>
    </xf>
    <xf numFmtId="2" fontId="0" fillId="18" borderId="2" xfId="0" applyNumberFormat="1" applyFill="1" applyBorder="1" applyAlignment="1">
      <alignment horizontal="center"/>
    </xf>
    <xf numFmtId="0" fontId="0" fillId="18" borderId="11" xfId="0" applyFill="1" applyBorder="1" applyAlignment="1">
      <alignment horizontal="center"/>
    </xf>
    <xf numFmtId="0" fontId="29" fillId="18" borderId="1" xfId="0" applyFont="1" applyFill="1" applyBorder="1" applyAlignment="1">
      <alignment horizontal="center"/>
    </xf>
    <xf numFmtId="0" fontId="29" fillId="18" borderId="2" xfId="0" applyFont="1" applyFill="1" applyBorder="1" applyAlignment="1">
      <alignment horizontal="center"/>
    </xf>
    <xf numFmtId="0" fontId="29" fillId="18" borderId="20" xfId="0" applyFont="1" applyFill="1" applyBorder="1" applyAlignment="1">
      <alignment horizontal="center"/>
    </xf>
    <xf numFmtId="0" fontId="18" fillId="0" borderId="5" xfId="24" applyFont="1" applyBorder="1" applyAlignment="1" applyProtection="1">
      <alignment horizontal="left" vertical="center" wrapText="1"/>
      <protection locked="0"/>
    </xf>
    <xf numFmtId="0" fontId="43" fillId="9" borderId="32" xfId="0" applyFont="1" applyFill="1" applyBorder="1" applyAlignment="1">
      <alignment horizontal="center"/>
    </xf>
    <xf numFmtId="0" fontId="43" fillId="9" borderId="33" xfId="0" applyFont="1" applyFill="1" applyBorder="1" applyAlignment="1">
      <alignment horizontal="center"/>
    </xf>
    <xf numFmtId="0" fontId="46" fillId="0" borderId="10" xfId="0" applyFont="1" applyBorder="1" applyAlignment="1">
      <alignment horizontal="center"/>
    </xf>
    <xf numFmtId="0" fontId="63" fillId="0" borderId="11" xfId="24" applyNumberFormat="1" applyFont="1" applyBorder="1" applyAlignment="1" applyProtection="1">
      <alignment horizontal="left" vertical="center"/>
    </xf>
    <xf numFmtId="168" fontId="29" fillId="0" borderId="1" xfId="26" applyNumberFormat="1" applyFont="1" applyAlignment="1" applyProtection="1">
      <alignment horizontal="center"/>
    </xf>
    <xf numFmtId="14" fontId="46" fillId="0" borderId="1" xfId="0" applyNumberFormat="1" applyFont="1" applyFill="1" applyBorder="1" applyAlignment="1">
      <alignment horizontal="center"/>
    </xf>
    <xf numFmtId="0" fontId="46" fillId="0" borderId="2" xfId="0" applyFont="1" applyFill="1" applyBorder="1" applyAlignment="1">
      <alignment horizontal="center"/>
    </xf>
    <xf numFmtId="0" fontId="46" fillId="0" borderId="20" xfId="0" applyFont="1" applyFill="1" applyBorder="1" applyAlignment="1">
      <alignment horizontal="center"/>
    </xf>
    <xf numFmtId="2" fontId="46" fillId="0" borderId="11" xfId="0" applyNumberFormat="1" applyFont="1" applyFill="1" applyBorder="1" applyAlignment="1">
      <alignment horizontal="center"/>
    </xf>
    <xf numFmtId="0" fontId="46" fillId="0" borderId="5" xfId="0" applyFont="1" applyFill="1" applyBorder="1" applyAlignment="1">
      <alignment horizontal="center"/>
    </xf>
    <xf numFmtId="2" fontId="46" fillId="0" borderId="2" xfId="0" applyNumberFormat="1" applyFont="1" applyFill="1" applyBorder="1" applyAlignment="1">
      <alignment horizontal="center"/>
    </xf>
    <xf numFmtId="2" fontId="46" fillId="0" borderId="20" xfId="0" applyNumberFormat="1" applyFont="1" applyFill="1" applyBorder="1" applyAlignment="1">
      <alignment horizontal="center"/>
    </xf>
    <xf numFmtId="0" fontId="46" fillId="0" borderId="11" xfId="0" applyFont="1" applyFill="1" applyBorder="1" applyAlignment="1">
      <alignment horizontal="center"/>
    </xf>
    <xf numFmtId="14" fontId="46" fillId="19" borderId="1" xfId="0" applyNumberFormat="1" applyFont="1" applyFill="1" applyBorder="1" applyAlignment="1">
      <alignment horizontal="center"/>
    </xf>
    <xf numFmtId="0" fontId="46" fillId="19" borderId="1" xfId="0" applyFont="1" applyFill="1" applyBorder="1" applyAlignment="1">
      <alignment horizontal="center"/>
    </xf>
    <xf numFmtId="0" fontId="46" fillId="19" borderId="2" xfId="0" applyFont="1" applyFill="1" applyBorder="1" applyAlignment="1">
      <alignment horizontal="center"/>
    </xf>
    <xf numFmtId="0" fontId="46" fillId="19" borderId="20" xfId="0" applyFont="1" applyFill="1" applyBorder="1" applyAlignment="1">
      <alignment horizontal="center"/>
    </xf>
    <xf numFmtId="2" fontId="46" fillId="19" borderId="1" xfId="0" applyNumberFormat="1" applyFont="1" applyFill="1" applyBorder="1" applyAlignment="1">
      <alignment horizontal="center"/>
    </xf>
    <xf numFmtId="2" fontId="46" fillId="19" borderId="11" xfId="0" applyNumberFormat="1" applyFont="1" applyFill="1" applyBorder="1" applyAlignment="1">
      <alignment horizontal="center"/>
    </xf>
    <xf numFmtId="0" fontId="46" fillId="20" borderId="5" xfId="0" applyFont="1" applyFill="1" applyBorder="1" applyAlignment="1">
      <alignment horizontal="center"/>
    </xf>
    <xf numFmtId="0" fontId="46" fillId="20" borderId="1" xfId="0" applyFont="1" applyFill="1" applyBorder="1" applyAlignment="1">
      <alignment horizontal="center"/>
    </xf>
    <xf numFmtId="2" fontId="46" fillId="20" borderId="1" xfId="0" applyNumberFormat="1" applyFont="1" applyFill="1" applyBorder="1" applyAlignment="1">
      <alignment horizontal="center"/>
    </xf>
    <xf numFmtId="2" fontId="46" fillId="20" borderId="2" xfId="0" applyNumberFormat="1" applyFont="1" applyFill="1" applyBorder="1" applyAlignment="1">
      <alignment horizontal="center"/>
    </xf>
    <xf numFmtId="2" fontId="46" fillId="20" borderId="20" xfId="0" applyNumberFormat="1" applyFont="1" applyFill="1" applyBorder="1" applyAlignment="1">
      <alignment horizontal="center"/>
    </xf>
    <xf numFmtId="0" fontId="46" fillId="20" borderId="11" xfId="0" applyFont="1" applyFill="1" applyBorder="1" applyAlignment="1">
      <alignment horizontal="center"/>
    </xf>
    <xf numFmtId="2" fontId="46" fillId="20" borderId="11" xfId="0" applyNumberFormat="1" applyFont="1" applyFill="1" applyBorder="1" applyAlignment="1">
      <alignment horizontal="center"/>
    </xf>
    <xf numFmtId="0" fontId="46" fillId="20" borderId="1" xfId="0" applyFont="1" applyFill="1" applyBorder="1"/>
    <xf numFmtId="0" fontId="46" fillId="20" borderId="11" xfId="0" applyFont="1" applyFill="1" applyBorder="1"/>
    <xf numFmtId="0" fontId="46" fillId="20" borderId="2" xfId="0" applyFont="1" applyFill="1" applyBorder="1"/>
    <xf numFmtId="0" fontId="43" fillId="19" borderId="1" xfId="0" applyFont="1" applyFill="1" applyBorder="1"/>
    <xf numFmtId="0" fontId="0" fillId="19" borderId="1" xfId="0" applyFill="1" applyBorder="1"/>
    <xf numFmtId="0" fontId="43" fillId="19" borderId="2" xfId="0" applyFont="1" applyFill="1" applyBorder="1"/>
    <xf numFmtId="0" fontId="43" fillId="19" borderId="20" xfId="0" applyFont="1" applyFill="1" applyBorder="1"/>
    <xf numFmtId="0" fontId="43" fillId="19" borderId="11" xfId="0" applyFont="1" applyFill="1" applyBorder="1"/>
    <xf numFmtId="0" fontId="43" fillId="19" borderId="5" xfId="0" applyFont="1" applyFill="1" applyBorder="1"/>
    <xf numFmtId="2" fontId="43" fillId="19" borderId="2" xfId="0" applyNumberFormat="1" applyFont="1" applyFill="1" applyBorder="1"/>
    <xf numFmtId="2" fontId="43" fillId="19" borderId="1" xfId="0" applyNumberFormat="1" applyFont="1" applyFill="1" applyBorder="1"/>
    <xf numFmtId="2" fontId="43" fillId="19" borderId="11" xfId="0" applyNumberFormat="1" applyFont="1" applyFill="1" applyBorder="1"/>
    <xf numFmtId="164" fontId="6" fillId="0" borderId="15" xfId="31" applyNumberFormat="1" applyFont="1" applyBorder="1" applyAlignment="1">
      <alignment horizontal="center" vertical="top"/>
    </xf>
    <xf numFmtId="0" fontId="7" fillId="0" borderId="14" xfId="31" applyFont="1" applyBorder="1" applyAlignment="1">
      <alignment horizontal="center" vertical="top"/>
    </xf>
    <xf numFmtId="0" fontId="7" fillId="0" borderId="13" xfId="31" applyFont="1" applyBorder="1" applyAlignment="1">
      <alignment horizontal="center" vertical="top"/>
    </xf>
    <xf numFmtId="0" fontId="8" fillId="0" borderId="22" xfId="31" applyFont="1" applyBorder="1" applyAlignment="1">
      <alignment horizontal="center"/>
    </xf>
    <xf numFmtId="0" fontId="8" fillId="0" borderId="24" xfId="31" applyFont="1" applyBorder="1" applyAlignment="1">
      <alignment horizontal="center"/>
    </xf>
    <xf numFmtId="0" fontId="8" fillId="0" borderId="14" xfId="31" applyFont="1" applyBorder="1" applyAlignment="1">
      <alignment horizontal="center"/>
    </xf>
    <xf numFmtId="4" fontId="7" fillId="0" borderId="14" xfId="31" applyNumberFormat="1" applyFont="1" applyBorder="1" applyAlignment="1">
      <alignment horizontal="center" vertical="top"/>
    </xf>
    <xf numFmtId="4" fontId="7" fillId="0" borderId="16" xfId="31" applyNumberFormat="1" applyFont="1" applyBorder="1" applyAlignment="1">
      <alignment horizontal="center" vertical="top"/>
    </xf>
    <xf numFmtId="4" fontId="9" fillId="0" borderId="14" xfId="31" applyNumberFormat="1" applyFont="1" applyBorder="1" applyAlignment="1">
      <alignment horizontal="center"/>
    </xf>
    <xf numFmtId="0" fontId="48" fillId="0" borderId="3" xfId="31" applyBorder="1"/>
    <xf numFmtId="0" fontId="11" fillId="0" borderId="1" xfId="31" applyFont="1" applyAlignment="1">
      <alignment horizontal="center"/>
    </xf>
    <xf numFmtId="4" fontId="7" fillId="0" borderId="15" xfId="31" applyNumberFormat="1" applyFont="1" applyBorder="1" applyAlignment="1">
      <alignment horizontal="center" vertical="top"/>
    </xf>
    <xf numFmtId="4" fontId="8" fillId="0" borderId="14" xfId="31" applyNumberFormat="1" applyFont="1" applyBorder="1" applyAlignment="1">
      <alignment horizontal="center"/>
    </xf>
    <xf numFmtId="4" fontId="7" fillId="0" borderId="17" xfId="31" applyNumberFormat="1" applyFont="1" applyBorder="1" applyAlignment="1">
      <alignment horizontal="center"/>
    </xf>
    <xf numFmtId="0" fontId="8" fillId="0" borderId="13" xfId="31" applyFont="1" applyBorder="1" applyAlignment="1">
      <alignment horizontal="center"/>
    </xf>
    <xf numFmtId="0" fontId="48" fillId="0" borderId="1" xfId="31"/>
    <xf numFmtId="164" fontId="6" fillId="0" borderId="12" xfId="31" applyNumberFormat="1" applyFont="1" applyBorder="1" applyAlignment="1">
      <alignment horizontal="center" vertical="top"/>
    </xf>
    <xf numFmtId="0" fontId="7" fillId="0" borderId="1" xfId="31" applyFont="1" applyAlignment="1">
      <alignment horizontal="center" vertical="top"/>
    </xf>
    <xf numFmtId="0" fontId="7" fillId="0" borderId="2" xfId="31" applyFont="1" applyBorder="1" applyAlignment="1">
      <alignment horizontal="center" vertical="top"/>
    </xf>
    <xf numFmtId="0" fontId="8" fillId="0" borderId="20" xfId="31" applyFont="1" applyBorder="1" applyAlignment="1">
      <alignment horizontal="center"/>
    </xf>
    <xf numFmtId="0" fontId="7" fillId="0" borderId="3" xfId="31" applyFont="1" applyBorder="1" applyAlignment="1">
      <alignment horizontal="center"/>
    </xf>
    <xf numFmtId="0" fontId="7" fillId="0" borderId="1" xfId="31" applyFont="1" applyAlignment="1">
      <alignment horizontal="center"/>
    </xf>
    <xf numFmtId="4" fontId="7" fillId="0" borderId="1" xfId="31" applyNumberFormat="1" applyFont="1" applyAlignment="1">
      <alignment horizontal="center" vertical="top"/>
    </xf>
    <xf numFmtId="4" fontId="7" fillId="0" borderId="5" xfId="31" applyNumberFormat="1" applyFont="1" applyBorder="1" applyAlignment="1">
      <alignment horizontal="center" vertical="top"/>
    </xf>
    <xf numFmtId="4" fontId="7" fillId="0" borderId="1" xfId="31" applyNumberFormat="1" applyFont="1" applyAlignment="1">
      <alignment horizontal="center"/>
    </xf>
    <xf numFmtId="0" fontId="8" fillId="0" borderId="1" xfId="31" applyFont="1" applyAlignment="1">
      <alignment horizontal="center"/>
    </xf>
    <xf numFmtId="4" fontId="9" fillId="0" borderId="3" xfId="31" applyNumberFormat="1" applyFont="1" applyBorder="1" applyAlignment="1">
      <alignment horizontal="center" vertical="top"/>
    </xf>
    <xf numFmtId="4" fontId="9" fillId="0" borderId="1" xfId="31" applyNumberFormat="1" applyFont="1" applyAlignment="1">
      <alignment horizontal="center" vertical="top"/>
    </xf>
    <xf numFmtId="0" fontId="48" fillId="0" borderId="12" xfId="31" applyBorder="1"/>
    <xf numFmtId="0" fontId="48" fillId="0" borderId="11" xfId="31" applyBorder="1"/>
    <xf numFmtId="0" fontId="7" fillId="0" borderId="11" xfId="31" applyFont="1" applyBorder="1" applyAlignment="1">
      <alignment horizontal="center"/>
    </xf>
    <xf numFmtId="0" fontId="8" fillId="0" borderId="2" xfId="31" applyFont="1" applyBorder="1" applyAlignment="1">
      <alignment horizontal="center"/>
    </xf>
    <xf numFmtId="0" fontId="7" fillId="0" borderId="20" xfId="31" applyFont="1" applyBorder="1" applyAlignment="1">
      <alignment horizontal="center"/>
    </xf>
    <xf numFmtId="0" fontId="7" fillId="0" borderId="5" xfId="31" applyFont="1" applyBorder="1" applyAlignment="1">
      <alignment horizontal="center"/>
    </xf>
    <xf numFmtId="4" fontId="9" fillId="0" borderId="3" xfId="31" applyNumberFormat="1" applyFont="1" applyBorder="1" applyAlignment="1">
      <alignment horizontal="center"/>
    </xf>
    <xf numFmtId="4" fontId="9" fillId="0" borderId="1" xfId="31" applyNumberFormat="1" applyFont="1" applyAlignment="1">
      <alignment horizontal="center"/>
    </xf>
    <xf numFmtId="4" fontId="7" fillId="0" borderId="12" xfId="31" applyNumberFormat="1" applyFont="1" applyBorder="1" applyAlignment="1">
      <alignment horizontal="center"/>
    </xf>
    <xf numFmtId="4" fontId="32" fillId="0" borderId="1" xfId="31" applyNumberFormat="1" applyFont="1" applyAlignment="1">
      <alignment horizontal="center"/>
    </xf>
    <xf numFmtId="4" fontId="32" fillId="0" borderId="11" xfId="31" applyNumberFormat="1" applyFont="1" applyBorder="1" applyAlignment="1">
      <alignment horizontal="center"/>
    </xf>
    <xf numFmtId="0" fontId="7" fillId="0" borderId="2" xfId="31" applyFont="1" applyBorder="1" applyAlignment="1">
      <alignment horizontal="center"/>
    </xf>
    <xf numFmtId="164" fontId="7" fillId="0" borderId="12" xfId="31" applyNumberFormat="1" applyFont="1" applyBorder="1" applyAlignment="1">
      <alignment horizontal="center" vertical="center"/>
    </xf>
    <xf numFmtId="0" fontId="7" fillId="0" borderId="1" xfId="31" applyFont="1" applyAlignment="1">
      <alignment horizontal="center" vertical="center"/>
    </xf>
    <xf numFmtId="0" fontId="7" fillId="0" borderId="2" xfId="31" applyFont="1" applyBorder="1" applyAlignment="1">
      <alignment horizontal="center" vertical="center"/>
    </xf>
    <xf numFmtId="0" fontId="7" fillId="0" borderId="20" xfId="31" applyFont="1" applyBorder="1" applyAlignment="1">
      <alignment horizontal="center" vertical="center"/>
    </xf>
    <xf numFmtId="0" fontId="7" fillId="0" borderId="3" xfId="31" applyFont="1" applyBorder="1" applyAlignment="1">
      <alignment horizontal="center" vertical="center"/>
    </xf>
    <xf numFmtId="4" fontId="7" fillId="0" borderId="1" xfId="31" applyNumberFormat="1" applyFont="1" applyAlignment="1">
      <alignment horizontal="center" vertical="center"/>
    </xf>
    <xf numFmtId="4" fontId="7" fillId="0" borderId="5" xfId="31" applyNumberFormat="1" applyFont="1" applyBorder="1" applyAlignment="1">
      <alignment horizontal="center" vertical="center"/>
    </xf>
    <xf numFmtId="4" fontId="9" fillId="0" borderId="3" xfId="31" applyNumberFormat="1" applyFont="1" applyBorder="1" applyAlignment="1">
      <alignment horizontal="center" vertical="center" wrapText="1"/>
    </xf>
    <xf numFmtId="4" fontId="7" fillId="0" borderId="12" xfId="31" applyNumberFormat="1" applyFont="1" applyBorder="1" applyAlignment="1">
      <alignment horizontal="center" vertical="center"/>
    </xf>
    <xf numFmtId="4" fontId="32" fillId="0" borderId="1" xfId="31" applyNumberFormat="1" applyFont="1" applyAlignment="1">
      <alignment horizontal="center" vertical="center"/>
    </xf>
    <xf numFmtId="4" fontId="32" fillId="0" borderId="11" xfId="31" applyNumberFormat="1" applyFont="1" applyBorder="1" applyAlignment="1">
      <alignment horizontal="center" vertical="center"/>
    </xf>
    <xf numFmtId="2" fontId="11" fillId="0" borderId="1" xfId="31" applyNumberFormat="1" applyFont="1" applyAlignment="1">
      <alignment horizontal="center" vertical="center"/>
    </xf>
    <xf numFmtId="165" fontId="11" fillId="0" borderId="11" xfId="31" applyNumberFormat="1" applyFont="1" applyBorder="1" applyAlignment="1">
      <alignment horizontal="center" vertical="center"/>
    </xf>
    <xf numFmtId="0" fontId="48" fillId="0" borderId="1" xfId="31" applyAlignment="1">
      <alignment vertical="center"/>
    </xf>
    <xf numFmtId="164" fontId="8" fillId="0" borderId="7" xfId="31" applyNumberFormat="1" applyFont="1" applyBorder="1" applyAlignment="1">
      <alignment horizontal="center" vertical="top"/>
    </xf>
    <xf numFmtId="0" fontId="8" fillId="0" borderId="8" xfId="31" applyFont="1" applyBorder="1" applyAlignment="1">
      <alignment horizontal="center" vertical="top"/>
    </xf>
    <xf numFmtId="0" fontId="8" fillId="0" borderId="9" xfId="31" applyFont="1" applyBorder="1" applyAlignment="1">
      <alignment horizontal="center" vertical="top"/>
    </xf>
    <xf numFmtId="0" fontId="8" fillId="0" borderId="23" xfId="31" applyFont="1" applyBorder="1" applyAlignment="1">
      <alignment horizontal="center"/>
    </xf>
    <xf numFmtId="4" fontId="0" fillId="0" borderId="8" xfId="31" applyNumberFormat="1" applyFont="1" applyBorder="1" applyAlignment="1">
      <alignment horizontal="center"/>
    </xf>
    <xf numFmtId="0" fontId="8" fillId="0" borderId="8" xfId="31" applyFont="1" applyBorder="1" applyAlignment="1">
      <alignment horizontal="center"/>
    </xf>
    <xf numFmtId="4" fontId="8" fillId="0" borderId="25" xfId="31" applyNumberFormat="1" applyFont="1" applyBorder="1" applyAlignment="1">
      <alignment horizontal="center" vertical="top"/>
    </xf>
    <xf numFmtId="4" fontId="8" fillId="0" borderId="8" xfId="31" applyNumberFormat="1" applyFont="1" applyBorder="1" applyAlignment="1">
      <alignment horizontal="center" vertical="top"/>
    </xf>
    <xf numFmtId="4" fontId="8" fillId="0" borderId="7" xfId="31" applyNumberFormat="1" applyFont="1" applyBorder="1" applyAlignment="1">
      <alignment horizontal="center"/>
    </xf>
    <xf numFmtId="4" fontId="8" fillId="0" borderId="8" xfId="31" applyNumberFormat="1" applyFont="1" applyBorder="1" applyAlignment="1">
      <alignment horizontal="center"/>
    </xf>
    <xf numFmtId="4" fontId="31" fillId="0" borderId="8" xfId="31" applyNumberFormat="1" applyFont="1" applyBorder="1" applyAlignment="1">
      <alignment horizontal="center"/>
    </xf>
    <xf numFmtId="4" fontId="31" fillId="0" borderId="6" xfId="31" applyNumberFormat="1" applyFont="1" applyBorder="1" applyAlignment="1">
      <alignment horizontal="center"/>
    </xf>
    <xf numFmtId="2" fontId="0" fillId="0" borderId="8" xfId="31" applyNumberFormat="1" applyFont="1" applyBorder="1" applyAlignment="1">
      <alignment horizontal="center"/>
    </xf>
    <xf numFmtId="0" fontId="8" fillId="0" borderId="6" xfId="31" applyFont="1" applyBorder="1" applyAlignment="1">
      <alignment horizontal="center"/>
    </xf>
    <xf numFmtId="0" fontId="8" fillId="0" borderId="9" xfId="31" applyFont="1" applyBorder="1" applyAlignment="1">
      <alignment horizontal="center"/>
    </xf>
    <xf numFmtId="14" fontId="29" fillId="7" borderId="12" xfId="31" applyNumberFormat="1" applyFont="1" applyFill="1" applyBorder="1" applyAlignment="1">
      <alignment horizontal="center"/>
    </xf>
    <xf numFmtId="0" fontId="29" fillId="7" borderId="1" xfId="31" applyFont="1" applyFill="1" applyAlignment="1">
      <alignment horizontal="center"/>
    </xf>
    <xf numFmtId="0" fontId="29" fillId="7" borderId="2" xfId="31" applyFont="1" applyFill="1" applyBorder="1" applyAlignment="1">
      <alignment horizontal="center"/>
    </xf>
    <xf numFmtId="0" fontId="29" fillId="7" borderId="20" xfId="31" applyFont="1" applyFill="1" applyBorder="1" applyAlignment="1">
      <alignment horizontal="center"/>
    </xf>
    <xf numFmtId="0" fontId="29" fillId="7" borderId="3" xfId="31" applyFont="1" applyFill="1" applyBorder="1" applyAlignment="1">
      <alignment horizontal="center"/>
    </xf>
    <xf numFmtId="4" fontId="29" fillId="7" borderId="1" xfId="31" applyNumberFormat="1" applyFont="1" applyFill="1" applyAlignment="1">
      <alignment horizontal="center"/>
    </xf>
    <xf numFmtId="4" fontId="29" fillId="7" borderId="5" xfId="31" applyNumberFormat="1" applyFont="1" applyFill="1" applyBorder="1" applyAlignment="1">
      <alignment horizontal="center"/>
    </xf>
    <xf numFmtId="4" fontId="29" fillId="7" borderId="3" xfId="31" applyNumberFormat="1" applyFont="1" applyFill="1" applyBorder="1" applyAlignment="1">
      <alignment horizontal="center"/>
    </xf>
    <xf numFmtId="4" fontId="29" fillId="7" borderId="12" xfId="31" applyNumberFormat="1" applyFont="1" applyFill="1" applyBorder="1" applyAlignment="1">
      <alignment horizontal="center"/>
    </xf>
    <xf numFmtId="0" fontId="29" fillId="7" borderId="1" xfId="31" applyFont="1" applyFill="1"/>
    <xf numFmtId="0" fontId="12" fillId="7" borderId="11" xfId="31" applyFont="1" applyFill="1" applyBorder="1"/>
    <xf numFmtId="4" fontId="29" fillId="7" borderId="2" xfId="31" applyNumberFormat="1" applyFont="1" applyFill="1" applyBorder="1" applyAlignment="1">
      <alignment horizontal="center"/>
    </xf>
    <xf numFmtId="14" fontId="30" fillId="7" borderId="12" xfId="31" applyNumberFormat="1" applyFont="1" applyFill="1" applyBorder="1" applyAlignment="1">
      <alignment horizontal="center"/>
    </xf>
    <xf numFmtId="0" fontId="30" fillId="7" borderId="1" xfId="31" applyFont="1" applyFill="1" applyAlignment="1">
      <alignment horizontal="center"/>
    </xf>
    <xf numFmtId="0" fontId="30" fillId="7" borderId="2" xfId="31" applyFont="1" applyFill="1" applyBorder="1" applyAlignment="1">
      <alignment horizontal="center"/>
    </xf>
    <xf numFmtId="0" fontId="30" fillId="7" borderId="20" xfId="31" applyFont="1" applyFill="1" applyBorder="1" applyAlignment="1">
      <alignment horizontal="center"/>
    </xf>
    <xf numFmtId="2" fontId="30" fillId="7" borderId="3" xfId="31" applyNumberFormat="1" applyFont="1" applyFill="1" applyBorder="1" applyAlignment="1">
      <alignment horizontal="center"/>
    </xf>
    <xf numFmtId="2" fontId="30" fillId="7" borderId="1" xfId="31" applyNumberFormat="1" applyFont="1" applyFill="1" applyAlignment="1">
      <alignment horizontal="center"/>
    </xf>
    <xf numFmtId="4" fontId="30" fillId="7" borderId="1" xfId="31" applyNumberFormat="1" applyFont="1" applyFill="1" applyAlignment="1">
      <alignment horizontal="center"/>
    </xf>
    <xf numFmtId="0" fontId="30" fillId="7" borderId="12" xfId="31" applyFont="1" applyFill="1" applyBorder="1" applyAlignment="1">
      <alignment horizontal="center"/>
    </xf>
    <xf numFmtId="0" fontId="12" fillId="7" borderId="12" xfId="31" applyFont="1" applyFill="1" applyBorder="1"/>
    <xf numFmtId="0" fontId="12" fillId="7" borderId="1" xfId="31" applyFont="1" applyFill="1"/>
    <xf numFmtId="0" fontId="12" fillId="7" borderId="2" xfId="31" applyFont="1" applyFill="1" applyBorder="1"/>
    <xf numFmtId="0" fontId="29" fillId="7" borderId="12" xfId="31" applyFont="1" applyFill="1" applyBorder="1"/>
    <xf numFmtId="0" fontId="29" fillId="7" borderId="2" xfId="31" applyFont="1" applyFill="1" applyBorder="1"/>
    <xf numFmtId="0" fontId="29" fillId="7" borderId="20" xfId="31" applyFont="1" applyFill="1" applyBorder="1"/>
    <xf numFmtId="0" fontId="29" fillId="7" borderId="3" xfId="31" applyFont="1" applyFill="1" applyBorder="1"/>
    <xf numFmtId="0" fontId="29" fillId="0" borderId="12" xfId="31" applyFont="1" applyBorder="1"/>
    <xf numFmtId="0" fontId="29" fillId="0" borderId="1" xfId="31" applyFont="1"/>
    <xf numFmtId="0" fontId="29" fillId="0" borderId="2" xfId="31" applyFont="1" applyBorder="1"/>
    <xf numFmtId="0" fontId="29" fillId="0" borderId="20" xfId="31" applyFont="1" applyBorder="1"/>
    <xf numFmtId="0" fontId="29" fillId="0" borderId="3" xfId="31" applyFont="1" applyBorder="1"/>
    <xf numFmtId="2" fontId="30" fillId="0" borderId="5" xfId="31" applyNumberFormat="1" applyFont="1" applyBorder="1" applyAlignment="1">
      <alignment horizontal="center"/>
    </xf>
    <xf numFmtId="2" fontId="30" fillId="0" borderId="1" xfId="31" applyNumberFormat="1" applyFont="1" applyAlignment="1">
      <alignment horizontal="center"/>
    </xf>
    <xf numFmtId="0" fontId="30" fillId="0" borderId="1" xfId="31" applyFont="1" applyAlignment="1">
      <alignment horizontal="center"/>
    </xf>
    <xf numFmtId="0" fontId="30" fillId="0" borderId="3" xfId="31" applyFont="1" applyBorder="1" applyAlignment="1">
      <alignment horizontal="center"/>
    </xf>
    <xf numFmtId="2" fontId="30" fillId="0" borderId="12" xfId="31" applyNumberFormat="1" applyFont="1" applyBorder="1" applyAlignment="1">
      <alignment horizontal="center"/>
    </xf>
    <xf numFmtId="0" fontId="12" fillId="0" borderId="12" xfId="31" applyFont="1" applyBorder="1"/>
    <xf numFmtId="0" fontId="12" fillId="0" borderId="1" xfId="31" applyFont="1"/>
    <xf numFmtId="0" fontId="12" fillId="0" borderId="11" xfId="31" applyFont="1" applyBorder="1"/>
    <xf numFmtId="0" fontId="12" fillId="0" borderId="2" xfId="31" applyFont="1" applyBorder="1"/>
    <xf numFmtId="14" fontId="31" fillId="8" borderId="12" xfId="31" applyNumberFormat="1" applyFont="1" applyFill="1" applyBorder="1" applyAlignment="1">
      <alignment horizontal="center"/>
    </xf>
    <xf numFmtId="0" fontId="31" fillId="8" borderId="1" xfId="31" applyFont="1" applyFill="1" applyAlignment="1">
      <alignment horizontal="center"/>
    </xf>
    <xf numFmtId="0" fontId="31" fillId="8" borderId="2" xfId="31" applyFont="1" applyFill="1" applyBorder="1" applyAlignment="1">
      <alignment horizontal="center"/>
    </xf>
    <xf numFmtId="0" fontId="31" fillId="8" borderId="20" xfId="31" applyFont="1" applyFill="1" applyBorder="1" applyAlignment="1">
      <alignment horizontal="center"/>
    </xf>
    <xf numFmtId="0" fontId="31" fillId="8" borderId="3" xfId="31" applyFont="1" applyFill="1" applyBorder="1" applyAlignment="1">
      <alignment horizontal="center"/>
    </xf>
    <xf numFmtId="4" fontId="31" fillId="8" borderId="1" xfId="31" applyNumberFormat="1" applyFont="1" applyFill="1" applyAlignment="1">
      <alignment horizontal="center"/>
    </xf>
    <xf numFmtId="4" fontId="31" fillId="8" borderId="5" xfId="31" applyNumberFormat="1" applyFont="1" applyFill="1" applyBorder="1" applyAlignment="1">
      <alignment horizontal="center"/>
    </xf>
    <xf numFmtId="4" fontId="31" fillId="8" borderId="3" xfId="31" applyNumberFormat="1" applyFont="1" applyFill="1" applyBorder="1" applyAlignment="1">
      <alignment horizontal="center"/>
    </xf>
    <xf numFmtId="4" fontId="31" fillId="8" borderId="12" xfId="31" applyNumberFormat="1" applyFont="1" applyFill="1" applyBorder="1" applyAlignment="1">
      <alignment horizontal="center"/>
    </xf>
    <xf numFmtId="0" fontId="31" fillId="8" borderId="1" xfId="31" applyFont="1" applyFill="1"/>
    <xf numFmtId="0" fontId="12" fillId="8" borderId="11" xfId="31" applyFont="1" applyFill="1" applyBorder="1"/>
    <xf numFmtId="4" fontId="31" fillId="8" borderId="2" xfId="31" applyNumberFormat="1" applyFont="1" applyFill="1" applyBorder="1" applyAlignment="1">
      <alignment horizontal="center"/>
    </xf>
    <xf numFmtId="14" fontId="30" fillId="8" borderId="12" xfId="31" applyNumberFormat="1" applyFont="1" applyFill="1" applyBorder="1" applyAlignment="1">
      <alignment horizontal="center"/>
    </xf>
    <xf numFmtId="0" fontId="30" fillId="8" borderId="1" xfId="31" applyFont="1" applyFill="1" applyAlignment="1">
      <alignment horizontal="center"/>
    </xf>
    <xf numFmtId="0" fontId="30" fillId="8" borderId="2" xfId="31" applyFont="1" applyFill="1" applyBorder="1" applyAlignment="1">
      <alignment horizontal="center"/>
    </xf>
    <xf numFmtId="0" fontId="30" fillId="8" borderId="20" xfId="31" applyFont="1" applyFill="1" applyBorder="1" applyAlignment="1">
      <alignment horizontal="center"/>
    </xf>
    <xf numFmtId="2" fontId="30" fillId="8" borderId="3" xfId="31" applyNumberFormat="1" applyFont="1" applyFill="1" applyBorder="1" applyAlignment="1">
      <alignment horizontal="center"/>
    </xf>
    <xf numFmtId="2" fontId="30" fillId="8" borderId="1" xfId="31" applyNumberFormat="1" applyFont="1" applyFill="1" applyAlignment="1">
      <alignment horizontal="center"/>
    </xf>
    <xf numFmtId="14" fontId="31" fillId="0" borderId="12" xfId="31" applyNumberFormat="1" applyFont="1" applyBorder="1" applyAlignment="1">
      <alignment horizontal="center"/>
    </xf>
    <xf numFmtId="0" fontId="31" fillId="0" borderId="1" xfId="31" applyFont="1" applyAlignment="1">
      <alignment horizontal="center"/>
    </xf>
    <xf numFmtId="0" fontId="31" fillId="0" borderId="2" xfId="31" applyFont="1" applyBorder="1" applyAlignment="1">
      <alignment horizontal="center"/>
    </xf>
    <xf numFmtId="0" fontId="31" fillId="0" borderId="20" xfId="31" applyFont="1" applyBorder="1" applyAlignment="1">
      <alignment horizontal="center"/>
    </xf>
    <xf numFmtId="0" fontId="31" fillId="0" borderId="3" xfId="31" applyFont="1" applyBorder="1" applyAlignment="1">
      <alignment horizontal="center"/>
    </xf>
    <xf numFmtId="4" fontId="31" fillId="0" borderId="1" xfId="31" applyNumberFormat="1" applyFont="1" applyAlignment="1">
      <alignment horizontal="center"/>
    </xf>
    <xf numFmtId="4" fontId="31" fillId="0" borderId="5" xfId="31" applyNumberFormat="1" applyFont="1" applyBorder="1" applyAlignment="1">
      <alignment horizontal="center"/>
    </xf>
    <xf numFmtId="4" fontId="31" fillId="0" borderId="3" xfId="31" applyNumberFormat="1" applyFont="1" applyBorder="1" applyAlignment="1">
      <alignment horizontal="center"/>
    </xf>
    <xf numFmtId="4" fontId="31" fillId="0" borderId="12" xfId="31" applyNumberFormat="1" applyFont="1" applyBorder="1" applyAlignment="1">
      <alignment horizontal="center"/>
    </xf>
    <xf numFmtId="0" fontId="31" fillId="0" borderId="1" xfId="31" applyFont="1"/>
    <xf numFmtId="4" fontId="31" fillId="0" borderId="2" xfId="31" applyNumberFormat="1" applyFont="1" applyBorder="1" applyAlignment="1">
      <alignment horizontal="center"/>
    </xf>
    <xf numFmtId="14" fontId="30" fillId="5" borderId="7" xfId="31" applyNumberFormat="1" applyFont="1" applyFill="1" applyBorder="1" applyAlignment="1">
      <alignment horizontal="center"/>
    </xf>
    <xf numFmtId="0" fontId="30" fillId="5" borderId="8" xfId="31" applyFont="1" applyFill="1" applyBorder="1" applyAlignment="1">
      <alignment horizontal="center"/>
    </xf>
    <xf numFmtId="0" fontId="30" fillId="5" borderId="9" xfId="31" applyFont="1" applyFill="1" applyBorder="1" applyAlignment="1">
      <alignment horizontal="center"/>
    </xf>
    <xf numFmtId="0" fontId="30" fillId="5" borderId="23" xfId="31" applyFont="1" applyFill="1" applyBorder="1" applyAlignment="1">
      <alignment horizontal="center"/>
    </xf>
    <xf numFmtId="2" fontId="30" fillId="5" borderId="25" xfId="31" applyNumberFormat="1" applyFont="1" applyFill="1" applyBorder="1" applyAlignment="1">
      <alignment horizontal="center"/>
    </xf>
    <xf numFmtId="2" fontId="30" fillId="5" borderId="8" xfId="31" applyNumberFormat="1" applyFont="1" applyFill="1" applyBorder="1" applyAlignment="1">
      <alignment horizontal="center"/>
    </xf>
    <xf numFmtId="0" fontId="30" fillId="6" borderId="4" xfId="31" applyFont="1" applyFill="1" applyBorder="1" applyAlignment="1">
      <alignment horizontal="center"/>
    </xf>
    <xf numFmtId="0" fontId="30" fillId="6" borderId="8" xfId="31" applyFont="1" applyFill="1" applyBorder="1" applyAlignment="1">
      <alignment horizontal="center"/>
    </xf>
    <xf numFmtId="2" fontId="30" fillId="3" borderId="8" xfId="31" applyNumberFormat="1" applyFont="1" applyFill="1" applyBorder="1" applyAlignment="1">
      <alignment horizontal="center"/>
    </xf>
    <xf numFmtId="2" fontId="30" fillId="3" borderId="25" xfId="31" applyNumberFormat="1" applyFont="1" applyFill="1" applyBorder="1" applyAlignment="1">
      <alignment horizontal="center"/>
    </xf>
    <xf numFmtId="0" fontId="30" fillId="3" borderId="8" xfId="31" applyFont="1" applyFill="1" applyBorder="1" applyAlignment="1">
      <alignment horizontal="center"/>
    </xf>
    <xf numFmtId="0" fontId="30" fillId="3" borderId="7" xfId="31" applyFont="1" applyFill="1" applyBorder="1" applyAlignment="1">
      <alignment horizontal="center"/>
    </xf>
    <xf numFmtId="0" fontId="12" fillId="3" borderId="7" xfId="31" applyFont="1" applyFill="1" applyBorder="1"/>
    <xf numFmtId="0" fontId="12" fillId="3" borderId="8" xfId="31" applyFont="1" applyFill="1" applyBorder="1"/>
    <xf numFmtId="0" fontId="12" fillId="6" borderId="6" xfId="31" applyFont="1" applyFill="1" applyBorder="1"/>
    <xf numFmtId="0" fontId="12" fillId="3" borderId="9" xfId="31" applyFont="1" applyFill="1" applyBorder="1"/>
    <xf numFmtId="0" fontId="12" fillId="0" borderId="1" xfId="31" applyFont="1" applyAlignment="1">
      <alignment horizontal="center"/>
    </xf>
    <xf numFmtId="2" fontId="12" fillId="0" borderId="1" xfId="31" applyNumberFormat="1" applyFont="1" applyAlignment="1">
      <alignment horizontal="center"/>
    </xf>
    <xf numFmtId="4" fontId="11" fillId="4" borderId="14" xfId="31" applyNumberFormat="1" applyFont="1" applyFill="1" applyBorder="1" applyAlignment="1">
      <alignment horizontal="center"/>
    </xf>
    <xf numFmtId="0" fontId="11" fillId="4" borderId="14" xfId="31" applyFont="1" applyFill="1" applyBorder="1"/>
    <xf numFmtId="4" fontId="11" fillId="4" borderId="17" xfId="31" applyNumberFormat="1" applyFont="1" applyFill="1" applyBorder="1" applyAlignment="1">
      <alignment horizontal="center"/>
    </xf>
    <xf numFmtId="0" fontId="34" fillId="2" borderId="10" xfId="31" applyFont="1" applyFill="1" applyBorder="1"/>
    <xf numFmtId="164" fontId="34" fillId="2" borderId="10" xfId="31" applyNumberFormat="1" applyFont="1" applyFill="1" applyBorder="1"/>
    <xf numFmtId="0" fontId="34" fillId="2" borderId="10" xfId="31" applyFont="1" applyFill="1" applyBorder="1" applyAlignment="1">
      <alignment horizontal="center"/>
    </xf>
    <xf numFmtId="164" fontId="11" fillId="4" borderId="10" xfId="31" applyNumberFormat="1" applyFont="1" applyFill="1" applyBorder="1"/>
    <xf numFmtId="14" fontId="34" fillId="2" borderId="27" xfId="31" applyNumberFormat="1" applyFont="1" applyFill="1" applyBorder="1"/>
    <xf numFmtId="0" fontId="8" fillId="0" borderId="1" xfId="31" applyFont="1"/>
    <xf numFmtId="0" fontId="8" fillId="2" borderId="12" xfId="31" applyFont="1" applyFill="1" applyBorder="1"/>
    <xf numFmtId="0" fontId="8" fillId="2" borderId="2" xfId="31" applyFont="1" applyFill="1" applyBorder="1" applyAlignment="1">
      <alignment horizontal="right"/>
    </xf>
    <xf numFmtId="2" fontId="8" fillId="2" borderId="1" xfId="31" applyNumberFormat="1" applyFont="1" applyFill="1"/>
    <xf numFmtId="0" fontId="8" fillId="2" borderId="1" xfId="31" applyFont="1" applyFill="1"/>
    <xf numFmtId="0" fontId="48" fillId="4" borderId="1" xfId="31" applyFill="1"/>
    <xf numFmtId="0" fontId="8" fillId="2" borderId="11" xfId="31" applyFont="1" applyFill="1" applyBorder="1"/>
    <xf numFmtId="0" fontId="31" fillId="4" borderId="2" xfId="31" applyFont="1" applyFill="1" applyBorder="1" applyAlignment="1">
      <alignment horizontal="right"/>
    </xf>
    <xf numFmtId="0" fontId="33" fillId="4" borderId="2" xfId="31" applyFont="1" applyFill="1" applyBorder="1" applyAlignment="1">
      <alignment horizontal="right"/>
    </xf>
    <xf numFmtId="0" fontId="8" fillId="2" borderId="7" xfId="31" applyFont="1" applyFill="1" applyBorder="1"/>
    <xf numFmtId="0" fontId="33" fillId="4" borderId="9" xfId="31" applyFont="1" applyFill="1" applyBorder="1" applyAlignment="1">
      <alignment horizontal="right"/>
    </xf>
    <xf numFmtId="2" fontId="8" fillId="2" borderId="8" xfId="31" applyNumberFormat="1" applyFont="1" applyFill="1" applyBorder="1"/>
    <xf numFmtId="0" fontId="8" fillId="2" borderId="8" xfId="31" applyFont="1" applyFill="1" applyBorder="1"/>
    <xf numFmtId="4" fontId="8" fillId="2" borderId="8" xfId="31" applyNumberFormat="1" applyFont="1" applyFill="1" applyBorder="1"/>
    <xf numFmtId="0" fontId="8" fillId="2" borderId="6" xfId="31" applyFont="1" applyFill="1" applyBorder="1"/>
    <xf numFmtId="4" fontId="65" fillId="7" borderId="3" xfId="31" applyNumberFormat="1" applyFont="1" applyFill="1" applyBorder="1" applyAlignment="1">
      <alignment horizontal="center"/>
    </xf>
    <xf numFmtId="0" fontId="29" fillId="0" borderId="1" xfId="0" applyFont="1" applyBorder="1"/>
    <xf numFmtId="173" fontId="55" fillId="0" borderId="3" xfId="30" applyNumberFormat="1" applyFont="1" applyBorder="1" applyAlignment="1" applyProtection="1">
      <alignment horizontal="center"/>
    </xf>
    <xf numFmtId="173" fontId="55" fillId="0" borderId="1" xfId="30" applyNumberFormat="1" applyFont="1" applyBorder="1" applyAlignment="1" applyProtection="1">
      <alignment horizontal="center"/>
    </xf>
    <xf numFmtId="174" fontId="29" fillId="0" borderId="1" xfId="26" applyNumberFormat="1" applyFont="1" applyAlignment="1" applyProtection="1">
      <alignment horizontal="center"/>
    </xf>
    <xf numFmtId="14" fontId="12" fillId="17" borderId="1" xfId="0" applyNumberFormat="1" applyFont="1" applyFill="1" applyBorder="1" applyAlignment="1">
      <alignment horizontal="center"/>
    </xf>
    <xf numFmtId="2" fontId="12" fillId="17" borderId="11" xfId="0" applyNumberFormat="1" applyFont="1" applyFill="1" applyBorder="1" applyAlignment="1">
      <alignment horizontal="center"/>
    </xf>
    <xf numFmtId="14" fontId="43" fillId="19" borderId="1" xfId="0" applyNumberFormat="1" applyFont="1" applyFill="1" applyBorder="1" applyAlignment="1">
      <alignment horizontal="center"/>
    </xf>
    <xf numFmtId="0" fontId="43" fillId="19" borderId="1" xfId="0" applyFont="1" applyFill="1" applyBorder="1" applyAlignment="1">
      <alignment horizontal="center"/>
    </xf>
    <xf numFmtId="0" fontId="43" fillId="19" borderId="2" xfId="0" applyFont="1" applyFill="1" applyBorder="1" applyAlignment="1">
      <alignment horizontal="center"/>
    </xf>
    <xf numFmtId="0" fontId="43" fillId="19" borderId="20" xfId="0" applyFont="1" applyFill="1" applyBorder="1" applyAlignment="1">
      <alignment horizontal="center"/>
    </xf>
    <xf numFmtId="0" fontId="43" fillId="19" borderId="11" xfId="0" applyFont="1" applyFill="1" applyBorder="1" applyAlignment="1">
      <alignment horizontal="center"/>
    </xf>
    <xf numFmtId="0" fontId="43" fillId="19" borderId="5" xfId="0" applyFont="1" applyFill="1" applyBorder="1" applyAlignment="1">
      <alignment horizontal="center"/>
    </xf>
    <xf numFmtId="2" fontId="43" fillId="19" borderId="2" xfId="0" applyNumberFormat="1" applyFont="1" applyFill="1" applyBorder="1" applyAlignment="1">
      <alignment horizontal="center"/>
    </xf>
    <xf numFmtId="2" fontId="43" fillId="19" borderId="1" xfId="0" applyNumberFormat="1" applyFont="1" applyFill="1" applyBorder="1" applyAlignment="1">
      <alignment horizontal="center"/>
    </xf>
    <xf numFmtId="2" fontId="43" fillId="19" borderId="11" xfId="0" applyNumberFormat="1" applyFont="1" applyFill="1" applyBorder="1" applyAlignment="1">
      <alignment horizontal="center"/>
    </xf>
    <xf numFmtId="0" fontId="0" fillId="19" borderId="1" xfId="0" applyFill="1" applyBorder="1" applyAlignment="1">
      <alignment horizontal="center"/>
    </xf>
    <xf numFmtId="2" fontId="30" fillId="7" borderId="12" xfId="31" applyNumberFormat="1" applyFont="1" applyFill="1" applyBorder="1" applyAlignment="1">
      <alignment horizontal="center"/>
    </xf>
    <xf numFmtId="2" fontId="29" fillId="7" borderId="1" xfId="31" applyNumberFormat="1" applyFont="1" applyFill="1"/>
    <xf numFmtId="0" fontId="9" fillId="0" borderId="15" xfId="0" applyFont="1" applyBorder="1" applyAlignment="1">
      <alignment horizontal="center"/>
    </xf>
    <xf numFmtId="0" fontId="9" fillId="0" borderId="14" xfId="0" applyFont="1" applyBorder="1" applyAlignment="1">
      <alignment horizontal="center"/>
    </xf>
    <xf numFmtId="0" fontId="9" fillId="0" borderId="17" xfId="0" applyFont="1" applyBorder="1" applyAlignment="1">
      <alignment horizontal="center"/>
    </xf>
    <xf numFmtId="0" fontId="9" fillId="0" borderId="12" xfId="0" applyFont="1" applyBorder="1" applyAlignment="1">
      <alignment horizontal="center"/>
    </xf>
    <xf numFmtId="0" fontId="9" fillId="0" borderId="1" xfId="0" applyFont="1" applyBorder="1" applyAlignment="1">
      <alignment horizontal="center"/>
    </xf>
    <xf numFmtId="0" fontId="7" fillId="0" borderId="3" xfId="0" applyFont="1" applyBorder="1" applyAlignment="1">
      <alignment horizontal="center"/>
    </xf>
    <xf numFmtId="0" fontId="7" fillId="0" borderId="1" xfId="0" applyFont="1" applyBorder="1" applyAlignment="1">
      <alignment horizontal="center"/>
    </xf>
    <xf numFmtId="0" fontId="7" fillId="0" borderId="11" xfId="0" applyFont="1" applyBorder="1" applyAlignment="1">
      <alignment horizontal="center"/>
    </xf>
    <xf numFmtId="165" fontId="10" fillId="0" borderId="12" xfId="0" applyNumberFormat="1" applyFont="1" applyBorder="1" applyAlignment="1">
      <alignment horizontal="center"/>
    </xf>
    <xf numFmtId="165" fontId="10" fillId="0" borderId="1" xfId="0" applyNumberFormat="1" applyFont="1" applyBorder="1" applyAlignment="1">
      <alignment horizontal="center"/>
    </xf>
    <xf numFmtId="0" fontId="36" fillId="2" borderId="15" xfId="0" applyFont="1" applyFill="1" applyBorder="1" applyAlignment="1">
      <alignment horizontal="center" vertical="center"/>
    </xf>
    <xf numFmtId="0" fontId="36" fillId="2" borderId="13" xfId="0" applyFont="1" applyFill="1" applyBorder="1" applyAlignment="1">
      <alignment horizontal="center" vertical="center"/>
    </xf>
    <xf numFmtId="0" fontId="36" fillId="2" borderId="26" xfId="0" applyFont="1" applyFill="1" applyBorder="1" applyAlignment="1">
      <alignment horizontal="center" vertical="center"/>
    </xf>
    <xf numFmtId="0" fontId="36" fillId="2" borderId="21" xfId="0" applyFont="1" applyFill="1" applyBorder="1" applyAlignment="1">
      <alignment horizontal="center" vertical="center"/>
    </xf>
    <xf numFmtId="0" fontId="10" fillId="4" borderId="24" xfId="0" applyFont="1" applyFill="1" applyBorder="1" applyAlignment="1">
      <alignment horizontal="center"/>
    </xf>
    <xf numFmtId="0" fontId="10" fillId="4" borderId="14" xfId="0" applyFont="1" applyFill="1" applyBorder="1" applyAlignment="1">
      <alignment horizontal="center"/>
    </xf>
    <xf numFmtId="0" fontId="40" fillId="0" borderId="15" xfId="0" applyFont="1" applyBorder="1" applyAlignment="1">
      <alignment horizontal="center"/>
    </xf>
    <xf numFmtId="0" fontId="40" fillId="0" borderId="14" xfId="0" applyFont="1" applyBorder="1" applyAlignment="1">
      <alignment horizontal="center"/>
    </xf>
    <xf numFmtId="0" fontId="40" fillId="0" borderId="17" xfId="0" applyFont="1" applyBorder="1" applyAlignment="1">
      <alignment horizontal="center"/>
    </xf>
    <xf numFmtId="0" fontId="40" fillId="0" borderId="12" xfId="0" applyFont="1" applyBorder="1" applyAlignment="1">
      <alignment horizontal="center"/>
    </xf>
    <xf numFmtId="0" fontId="40" fillId="0" borderId="1" xfId="0" applyFont="1" applyBorder="1" applyAlignment="1">
      <alignment horizontal="center"/>
    </xf>
    <xf numFmtId="0" fontId="39" fillId="0" borderId="3" xfId="0" applyFont="1" applyBorder="1" applyAlignment="1">
      <alignment horizontal="center"/>
    </xf>
    <xf numFmtId="0" fontId="39" fillId="0" borderId="1" xfId="0" applyFont="1" applyBorder="1" applyAlignment="1">
      <alignment horizontal="center"/>
    </xf>
    <xf numFmtId="0" fontId="39" fillId="0" borderId="11" xfId="0" applyFont="1" applyBorder="1" applyAlignment="1">
      <alignment horizontal="center"/>
    </xf>
    <xf numFmtId="165" fontId="42" fillId="0" borderId="12" xfId="0" applyNumberFormat="1" applyFont="1" applyBorder="1" applyAlignment="1">
      <alignment horizontal="center"/>
    </xf>
    <xf numFmtId="165" fontId="42" fillId="0" borderId="1" xfId="0" applyNumberFormat="1" applyFont="1" applyBorder="1" applyAlignment="1">
      <alignment horizontal="center"/>
    </xf>
    <xf numFmtId="0" fontId="47" fillId="2" borderId="15" xfId="0" applyFont="1" applyFill="1" applyBorder="1" applyAlignment="1">
      <alignment horizontal="center" vertical="center"/>
    </xf>
    <xf numFmtId="0" fontId="47" fillId="2" borderId="13" xfId="0" applyFont="1" applyFill="1" applyBorder="1" applyAlignment="1">
      <alignment horizontal="center" vertical="center"/>
    </xf>
    <xf numFmtId="0" fontId="47" fillId="2" borderId="26" xfId="0" applyFont="1" applyFill="1" applyBorder="1" applyAlignment="1">
      <alignment horizontal="center" vertical="center"/>
    </xf>
    <xf numFmtId="0" fontId="47" fillId="2" borderId="21" xfId="0" applyFont="1" applyFill="1" applyBorder="1" applyAlignment="1">
      <alignment horizontal="center" vertical="center"/>
    </xf>
    <xf numFmtId="0" fontId="42" fillId="4" borderId="24" xfId="0" applyFont="1" applyFill="1" applyBorder="1" applyAlignment="1">
      <alignment horizontal="center"/>
    </xf>
    <xf numFmtId="0" fontId="42" fillId="4" borderId="14" xfId="0" applyFont="1" applyFill="1" applyBorder="1" applyAlignment="1">
      <alignment horizontal="center"/>
    </xf>
    <xf numFmtId="0" fontId="9" fillId="0" borderId="14" xfId="31" applyFont="1" applyBorder="1" applyAlignment="1">
      <alignment horizontal="center"/>
    </xf>
    <xf numFmtId="0" fontId="9" fillId="0" borderId="17" xfId="31" applyFont="1" applyBorder="1" applyAlignment="1">
      <alignment horizontal="center"/>
    </xf>
    <xf numFmtId="0" fontId="9" fillId="0" borderId="1" xfId="31" applyFont="1" applyAlignment="1">
      <alignment horizontal="center"/>
    </xf>
    <xf numFmtId="0" fontId="7" fillId="0" borderId="3" xfId="31" applyFont="1" applyBorder="1" applyAlignment="1">
      <alignment horizontal="center"/>
    </xf>
    <xf numFmtId="0" fontId="7" fillId="0" borderId="1" xfId="31" applyFont="1" applyAlignment="1">
      <alignment horizontal="center"/>
    </xf>
    <xf numFmtId="0" fontId="7" fillId="0" borderId="11" xfId="31" applyFont="1" applyBorder="1" applyAlignment="1">
      <alignment horizontal="center"/>
    </xf>
    <xf numFmtId="165" fontId="10" fillId="0" borderId="1" xfId="31" applyNumberFormat="1" applyFont="1" applyAlignment="1">
      <alignment horizontal="center"/>
    </xf>
    <xf numFmtId="0" fontId="36" fillId="2" borderId="15" xfId="31" applyFont="1" applyFill="1" applyBorder="1" applyAlignment="1">
      <alignment horizontal="center" vertical="center"/>
    </xf>
    <xf numFmtId="0" fontId="36" fillId="2" borderId="13" xfId="31" applyFont="1" applyFill="1" applyBorder="1" applyAlignment="1">
      <alignment horizontal="center" vertical="center"/>
    </xf>
    <xf numFmtId="0" fontId="36" fillId="2" borderId="26" xfId="31" applyFont="1" applyFill="1" applyBorder="1" applyAlignment="1">
      <alignment horizontal="center" vertical="center"/>
    </xf>
    <xf numFmtId="0" fontId="36" fillId="2" borderId="21" xfId="31" applyFont="1" applyFill="1" applyBorder="1" applyAlignment="1">
      <alignment horizontal="center" vertical="center"/>
    </xf>
    <xf numFmtId="0" fontId="10" fillId="4" borderId="14" xfId="31" applyFont="1" applyFill="1" applyBorder="1" applyAlignment="1">
      <alignment horizontal="center"/>
    </xf>
    <xf numFmtId="0" fontId="49" fillId="0" borderId="14" xfId="24" applyFont="1" applyBorder="1" applyAlignment="1" applyProtection="1">
      <alignment horizontal="center"/>
    </xf>
    <xf numFmtId="0" fontId="49" fillId="0" borderId="17" xfId="24" applyFont="1" applyBorder="1" applyAlignment="1" applyProtection="1">
      <alignment horizontal="center"/>
    </xf>
    <xf numFmtId="0" fontId="52" fillId="0" borderId="15" xfId="28" applyFont="1" applyBorder="1" applyAlignment="1" applyProtection="1">
      <alignment horizontal="center"/>
    </xf>
    <xf numFmtId="0" fontId="52" fillId="0" borderId="14" xfId="28" applyFont="1" applyBorder="1" applyAlignment="1" applyProtection="1">
      <alignment horizontal="center"/>
    </xf>
    <xf numFmtId="1" fontId="52" fillId="0" borderId="15" xfId="6" applyNumberFormat="1" applyFont="1" applyBorder="1" applyAlignment="1" applyProtection="1">
      <alignment horizontal="center"/>
    </xf>
    <xf numFmtId="1" fontId="52" fillId="0" borderId="14" xfId="6" applyNumberFormat="1" applyFont="1" applyBorder="1" applyAlignment="1" applyProtection="1">
      <alignment horizontal="center"/>
    </xf>
    <xf numFmtId="1" fontId="52" fillId="0" borderId="17" xfId="6" applyNumberFormat="1" applyFont="1" applyBorder="1" applyAlignment="1" applyProtection="1">
      <alignment horizontal="center"/>
    </xf>
    <xf numFmtId="0" fontId="55" fillId="0" borderId="3" xfId="30" applyFont="1" applyBorder="1" applyAlignment="1" applyProtection="1">
      <alignment horizontal="center"/>
    </xf>
    <xf numFmtId="0" fontId="55" fillId="0" borderId="1" xfId="30" applyFont="1" applyBorder="1" applyAlignment="1" applyProtection="1">
      <alignment horizontal="center"/>
    </xf>
    <xf numFmtId="0" fontId="55" fillId="0" borderId="2" xfId="30" applyFont="1" applyBorder="1" applyAlignment="1" applyProtection="1">
      <alignment horizontal="center"/>
    </xf>
    <xf numFmtId="173" fontId="55" fillId="0" borderId="3" xfId="30" applyNumberFormat="1" applyFont="1" applyBorder="1" applyAlignment="1" applyProtection="1">
      <alignment horizontal="center"/>
    </xf>
    <xf numFmtId="173" fontId="55" fillId="0" borderId="1" xfId="30" applyNumberFormat="1" applyFont="1" applyBorder="1" applyAlignment="1" applyProtection="1">
      <alignment horizontal="center"/>
    </xf>
    <xf numFmtId="173" fontId="55" fillId="0" borderId="2" xfId="30" applyNumberFormat="1" applyFont="1" applyBorder="1" applyAlignment="1" applyProtection="1">
      <alignment horizontal="center"/>
    </xf>
  </cellXfs>
  <cellStyles count="32">
    <cellStyle name="??0" xfId="2" xr:uid="{00000000-0005-0000-0000-000000000000}"/>
    <cellStyle name="??0.0" xfId="11" xr:uid="{00000000-0005-0000-0000-000001000000}"/>
    <cellStyle name="?0.0" xfId="7" xr:uid="{00000000-0005-0000-0000-000002000000}"/>
    <cellStyle name="?0.00" xfId="12" xr:uid="{00000000-0005-0000-0000-000003000000}"/>
    <cellStyle name="0.00" xfId="13" xr:uid="{00000000-0005-0000-0000-000004000000}"/>
    <cellStyle name="0.000" xfId="3" xr:uid="{00000000-0005-0000-0000-000005000000}"/>
    <cellStyle name="Blank" xfId="14" xr:uid="{00000000-0005-0000-0000-000006000000}"/>
    <cellStyle name="EndYear" xfId="15" xr:uid="{00000000-0005-0000-0000-000007000000}"/>
    <cellStyle name="est. Annual Balance" xfId="16" xr:uid="{00000000-0005-0000-0000-000008000000}"/>
    <cellStyle name="est. bw(s)" xfId="17" xr:uid="{00000000-0005-0000-0000-000009000000}"/>
    <cellStyle name="hel8" xfId="5" xr:uid="{00000000-0005-0000-0000-00000A000000}"/>
    <cellStyle name="hel8 2" xfId="26" xr:uid="{00000000-0005-0000-0000-00000B000000}"/>
    <cellStyle name="hel8 blue" xfId="6" xr:uid="{00000000-0005-0000-0000-00000C000000}"/>
    <cellStyle name="hel8_PD860330" xfId="18" xr:uid="{00000000-0005-0000-0000-00000D000000}"/>
    <cellStyle name="hel8b" xfId="19" xr:uid="{00000000-0005-0000-0000-00000E000000}"/>
    <cellStyle name="hel8b_Snow Pit1" xfId="28" xr:uid="{B7BB0ACB-1C71-4DA1-8CED-C2E4DC370FFE}"/>
    <cellStyle name="hel8i" xfId="20" xr:uid="{00000000-0005-0000-0000-000010000000}"/>
    <cellStyle name="Hyperlink 2" xfId="10" xr:uid="{00000000-0005-0000-0000-000011000000}"/>
    <cellStyle name="McCall" xfId="8" xr:uid="{00000000-0005-0000-0000-000012000000}"/>
    <cellStyle name="Normal" xfId="0" builtinId="0"/>
    <cellStyle name="Normal 2" xfId="1" xr:uid="{00000000-0005-0000-0000-000014000000}"/>
    <cellStyle name="Normal 2 2" xfId="21" xr:uid="{00000000-0005-0000-0000-000015000000}"/>
    <cellStyle name="Normal 2 3" xfId="24" xr:uid="{00000000-0005-0000-0000-000016000000}"/>
    <cellStyle name="Normal 3" xfId="4" xr:uid="{00000000-0005-0000-0000-000017000000}"/>
    <cellStyle name="Normal 3 2" xfId="25" xr:uid="{00000000-0005-0000-0000-000018000000}"/>
    <cellStyle name="Normal 4" xfId="23" xr:uid="{00000000-0005-0000-0000-000019000000}"/>
    <cellStyle name="Normal 4 2" xfId="27" xr:uid="{80CAEF7D-5EDC-42C0-8F80-1A51F2F3FEC5}"/>
    <cellStyle name="Normal 4 3" xfId="29" xr:uid="{B462064B-F4EC-4381-A953-668D6E7BAF1C}"/>
    <cellStyle name="Normal 5" xfId="31" xr:uid="{655553F0-066D-486C-BDD0-E61B85A5728B}"/>
    <cellStyle name="Normal_C-snowpits" xfId="30" xr:uid="{44AEEA3F-10DD-4270-874B-5FA29C2110A5}"/>
    <cellStyle name="OldStuff" xfId="22" xr:uid="{00000000-0005-0000-0000-00001B000000}"/>
    <cellStyle name="Probes" xfId="9" xr:uid="{00000000-0005-0000-0000-00001C000000}"/>
  </cellStyles>
  <dxfs count="16">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s>
  <tableStyles count="0" defaultTableStyle="TableStyleMedium9" defaultPivotStyle="PivotStyleMedium4"/>
  <colors>
    <mruColors>
      <color rgb="FF66CCFF"/>
      <color rgb="FF3399FF"/>
      <color rgb="FF0066FF"/>
      <color rgb="FFFFCC00"/>
      <color rgb="FFF7964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Stratigraphic </a:t>
            </a:r>
            <a:r>
              <a:rPr lang="en-US" baseline="0"/>
              <a:t>Balance Gradients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'GUI Input'!$E$2:$E$7</c:f>
              <c:numCache>
                <c:formatCode>General</c:formatCode>
                <c:ptCount val="6"/>
                <c:pt idx="0">
                  <c:v>1454</c:v>
                </c:pt>
                <c:pt idx="1">
                  <c:v>1546</c:v>
                </c:pt>
                <c:pt idx="2">
                  <c:v>1693</c:v>
                </c:pt>
                <c:pt idx="3">
                  <c:v>1854</c:v>
                </c:pt>
                <c:pt idx="4">
                  <c:v>1869</c:v>
                </c:pt>
                <c:pt idx="5">
                  <c:v>1878</c:v>
                </c:pt>
              </c:numCache>
            </c:numRef>
          </c:xVal>
          <c:yVal>
            <c:numRef>
              <c:f>'GUI Input'!$F$2:$F$7</c:f>
              <c:numCache>
                <c:formatCode>0.00</c:formatCode>
                <c:ptCount val="6"/>
                <c:pt idx="0">
                  <c:v>0.42880000000000001</c:v>
                </c:pt>
                <c:pt idx="1">
                  <c:v>0.5796</c:v>
                </c:pt>
                <c:pt idx="2">
                  <c:v>1.0840000000000001</c:v>
                </c:pt>
                <c:pt idx="3">
                  <c:v>1.4188799415849929</c:v>
                </c:pt>
                <c:pt idx="4" formatCode="#,##0.00">
                  <c:v>1.56</c:v>
                </c:pt>
                <c:pt idx="5" formatCode="#,##0.00">
                  <c:v>1.2368333333333332</c:v>
                </c:pt>
              </c:numCache>
            </c:numRef>
          </c:yVal>
          <c:smooth val="0"/>
          <c:extLst>
            <c:ext xmlns:c16="http://schemas.microsoft.com/office/drawing/2014/chart" uri="{C3380CC4-5D6E-409C-BE32-E72D297353CC}">
              <c16:uniqueId val="{00000001-052B-45DA-9701-3E30121851ED}"/>
            </c:ext>
          </c:extLst>
        </c:ser>
        <c:dLbls>
          <c:showLegendKey val="0"/>
          <c:showVal val="0"/>
          <c:showCatName val="0"/>
          <c:showSerName val="0"/>
          <c:showPercent val="0"/>
          <c:showBubbleSize val="0"/>
        </c:dLbls>
        <c:axId val="259304264"/>
        <c:axId val="195280152"/>
        <c:extLst>
          <c:ext xmlns:c15="http://schemas.microsoft.com/office/drawing/2012/chart" uri="{02D57815-91ED-43cb-92C2-25804820EDAC}">
            <c15:filteredScatterSeries>
              <c15:ser>
                <c:idx val="1"/>
                <c:order val="1"/>
                <c:spPr>
                  <a:ln w="25400" cap="rnd">
                    <a:noFill/>
                    <a:round/>
                  </a:ln>
                  <a:effectLst/>
                </c:spPr>
                <c:marker>
                  <c:symbol val="circle"/>
                  <c:size val="5"/>
                  <c:spPr>
                    <a:solidFill>
                      <a:schemeClr val="accent2"/>
                    </a:solidFill>
                    <a:ln w="9525">
                      <a:solidFill>
                        <a:schemeClr val="accent2"/>
                      </a:solidFill>
                    </a:ln>
                    <a:effectLst/>
                  </c:spPr>
                </c:marker>
                <c:xVal>
                  <c:numRef>
                    <c:extLst>
                      <c:ext uri="{02D57815-91ED-43cb-92C2-25804820EDAC}">
                        <c15:formulaRef>
                          <c15:sqref>'GUI Input'!$E$2:$E$7</c15:sqref>
                        </c15:formulaRef>
                      </c:ext>
                    </c:extLst>
                    <c:numCache>
                      <c:formatCode>General</c:formatCode>
                      <c:ptCount val="6"/>
                      <c:pt idx="0">
                        <c:v>1454</c:v>
                      </c:pt>
                      <c:pt idx="1">
                        <c:v>1546</c:v>
                      </c:pt>
                      <c:pt idx="2">
                        <c:v>1693</c:v>
                      </c:pt>
                      <c:pt idx="3">
                        <c:v>1854</c:v>
                      </c:pt>
                      <c:pt idx="4">
                        <c:v>1869</c:v>
                      </c:pt>
                      <c:pt idx="5">
                        <c:v>1878</c:v>
                      </c:pt>
                    </c:numCache>
                  </c:numRef>
                </c:xVal>
                <c:yVal>
                  <c:numRef>
                    <c:extLst>
                      <c:ext uri="{02D57815-91ED-43cb-92C2-25804820EDAC}">
                        <c15:formulaRef>
                          <c15:sqref>'GUI Input'!$G$2:$G$7</c15:sqref>
                        </c15:formulaRef>
                      </c:ext>
                    </c:extLst>
                    <c:numCache>
                      <c:formatCode>0.00</c:formatCode>
                      <c:ptCount val="6"/>
                      <c:pt idx="0" formatCode="#,##0.00">
                        <c:v>-3.4829999999999992</c:v>
                      </c:pt>
                      <c:pt idx="1">
                        <c:v>-2.8080000000000012</c:v>
                      </c:pt>
                      <c:pt idx="2">
                        <c:v>-1.4400000000000006</c:v>
                      </c:pt>
                      <c:pt idx="3" formatCode="#,##0.00">
                        <c:v>0.29259834368530019</c:v>
                      </c:pt>
                      <c:pt idx="4" formatCode="#,##0.00">
                        <c:v>0.62802795031055902</c:v>
                      </c:pt>
                      <c:pt idx="5" formatCode="#,##0.00">
                        <c:v>0</c:v>
                      </c:pt>
                    </c:numCache>
                  </c:numRef>
                </c:yVal>
                <c:smooth val="0"/>
                <c:extLst>
                  <c:ext xmlns:c16="http://schemas.microsoft.com/office/drawing/2014/chart" uri="{C3380CC4-5D6E-409C-BE32-E72D297353CC}">
                    <c16:uniqueId val="{00000002-052B-45DA-9701-3E30121851ED}"/>
                  </c:ext>
                </c:extLst>
              </c15:ser>
            </c15:filteredScatterSeries>
          </c:ext>
        </c:extLst>
      </c:scatterChart>
      <c:valAx>
        <c:axId val="259304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Elevation (m)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80152"/>
        <c:crosses val="autoZero"/>
        <c:crossBetween val="midCat"/>
      </c:valAx>
      <c:valAx>
        <c:axId val="195280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balance</a:t>
                </a:r>
                <a:r>
                  <a:rPr lang="en-US" baseline="0"/>
                  <a:t> (m w.e.)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3042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tx>
            <c:v>pit</c:v>
          </c:tx>
          <c:spPr>
            <a:ln w="12700">
              <a:solidFill>
                <a:schemeClr val="tx1"/>
              </a:solidFill>
            </a:ln>
          </c:spPr>
          <c:marker>
            <c:symbol val="circle"/>
            <c:size val="5"/>
            <c:spPr>
              <a:solidFill>
                <a:schemeClr val="tx1"/>
              </a:solidFill>
              <a:ln>
                <a:noFill/>
              </a:ln>
            </c:spPr>
          </c:marker>
          <c:xVal>
            <c:numRef>
              <c:f>'2022.08.22_PitCore_Z'!$P$13:$P$21</c:f>
              <c:numCache>
                <c:formatCode>0.00</c:formatCode>
                <c:ptCount val="9"/>
                <c:pt idx="0">
                  <c:v>0.46583850931677018</c:v>
                </c:pt>
                <c:pt idx="1">
                  <c:v>0.49689440993788819</c:v>
                </c:pt>
                <c:pt idx="2">
                  <c:v>0.54347826086956519</c:v>
                </c:pt>
                <c:pt idx="3">
                  <c:v>0.57453416149068326</c:v>
                </c:pt>
                <c:pt idx="4">
                  <c:v>0.54865424430641818</c:v>
                </c:pt>
                <c:pt idx="5">
                  <c:v>0.55900621118012417</c:v>
                </c:pt>
                <c:pt idx="6">
                  <c:v>0.61594202898550721</c:v>
                </c:pt>
                <c:pt idx="7">
                  <c:v>0.52795031055900621</c:v>
                </c:pt>
                <c:pt idx="8">
                  <c:v>0.55383022774327118</c:v>
                </c:pt>
              </c:numCache>
            </c:numRef>
          </c:xVal>
          <c:yVal>
            <c:numRef>
              <c:f>'2022.08.22_PitCore_Z'!$C$13:$C$21</c:f>
              <c:numCache>
                <c:formatCode>??0</c:formatCode>
                <c:ptCount val="9"/>
                <c:pt idx="0">
                  <c:v>10</c:v>
                </c:pt>
                <c:pt idx="1">
                  <c:v>20</c:v>
                </c:pt>
                <c:pt idx="2">
                  <c:v>30</c:v>
                </c:pt>
                <c:pt idx="3">
                  <c:v>40</c:v>
                </c:pt>
                <c:pt idx="4">
                  <c:v>50</c:v>
                </c:pt>
                <c:pt idx="5">
                  <c:v>60</c:v>
                </c:pt>
                <c:pt idx="6">
                  <c:v>70</c:v>
                </c:pt>
                <c:pt idx="7">
                  <c:v>80</c:v>
                </c:pt>
                <c:pt idx="8">
                  <c:v>90</c:v>
                </c:pt>
              </c:numCache>
            </c:numRef>
          </c:yVal>
          <c:smooth val="1"/>
          <c:extLst>
            <c:ext xmlns:c16="http://schemas.microsoft.com/office/drawing/2014/chart" uri="{C3380CC4-5D6E-409C-BE32-E72D297353CC}">
              <c16:uniqueId val="{00000000-6E44-416D-8FD4-6E7A4F9558F3}"/>
            </c:ext>
          </c:extLst>
        </c:ser>
        <c:ser>
          <c:idx val="1"/>
          <c:order val="1"/>
          <c:tx>
            <c:v>core</c:v>
          </c:tx>
          <c:xVal>
            <c:numRef>
              <c:f>'2022.08.22_PitCore_Z'!$P$44:$P$73</c:f>
              <c:numCache>
                <c:formatCode>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xVal>
          <c:yVal>
            <c:numRef>
              <c:f>'2022.08.22_PitCore_Z'!$C$44:$C$73</c:f>
              <c:numCache>
                <c:formatCode>??0</c:formatCode>
                <c:ptCount val="30"/>
              </c:numCache>
            </c:numRef>
          </c:yVal>
          <c:smooth val="1"/>
          <c:extLst>
            <c:ext xmlns:c16="http://schemas.microsoft.com/office/drawing/2014/chart" uri="{C3380CC4-5D6E-409C-BE32-E72D297353CC}">
              <c16:uniqueId val="{00000001-6E44-416D-8FD4-6E7A4F9558F3}"/>
            </c:ext>
          </c:extLst>
        </c:ser>
        <c:ser>
          <c:idx val="2"/>
          <c:order val="2"/>
          <c:tx>
            <c:v>firn</c:v>
          </c:tx>
          <c:xVal>
            <c:numRef>
              <c:f>'2022.08.22_PitCore_Z'!$P$71:$P$73</c:f>
              <c:numCache>
                <c:formatCode>0.00</c:formatCode>
                <c:ptCount val="3"/>
                <c:pt idx="0">
                  <c:v>0</c:v>
                </c:pt>
                <c:pt idx="1">
                  <c:v>0</c:v>
                </c:pt>
                <c:pt idx="2">
                  <c:v>0</c:v>
                </c:pt>
              </c:numCache>
            </c:numRef>
          </c:xVal>
          <c:yVal>
            <c:numRef>
              <c:f>'2022.08.22_PitCore_Z'!$C$71:$C$73</c:f>
              <c:numCache>
                <c:formatCode>??0</c:formatCode>
                <c:ptCount val="3"/>
              </c:numCache>
            </c:numRef>
          </c:yVal>
          <c:smooth val="1"/>
          <c:extLst>
            <c:ext xmlns:c16="http://schemas.microsoft.com/office/drawing/2014/chart" uri="{C3380CC4-5D6E-409C-BE32-E72D297353CC}">
              <c16:uniqueId val="{00000002-6E44-416D-8FD4-6E7A4F9558F3}"/>
            </c:ext>
          </c:extLst>
        </c:ser>
        <c:dLbls>
          <c:showLegendKey val="0"/>
          <c:showVal val="0"/>
          <c:showCatName val="0"/>
          <c:showSerName val="0"/>
          <c:showPercent val="0"/>
          <c:showBubbleSize val="0"/>
        </c:dLbls>
        <c:axId val="169062400"/>
        <c:axId val="169064320"/>
      </c:scatterChart>
      <c:valAx>
        <c:axId val="169062400"/>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0.00" sourceLinked="1"/>
        <c:majorTickMark val="in"/>
        <c:minorTickMark val="none"/>
        <c:tickLblPos val="nextTo"/>
        <c:crossAx val="169064320"/>
        <c:crosses val="autoZero"/>
        <c:crossBetween val="midCat"/>
      </c:valAx>
      <c:valAx>
        <c:axId val="169064320"/>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0" sourceLinked="1"/>
        <c:majorTickMark val="in"/>
        <c:minorTickMark val="none"/>
        <c:tickLblPos val="nextTo"/>
        <c:crossAx val="169062400"/>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tx>
            <c:v>pit</c:v>
          </c:tx>
          <c:spPr>
            <a:ln w="12700">
              <a:solidFill>
                <a:schemeClr val="tx1"/>
              </a:solidFill>
            </a:ln>
          </c:spPr>
          <c:marker>
            <c:symbol val="circle"/>
            <c:size val="5"/>
            <c:spPr>
              <a:solidFill>
                <a:schemeClr val="tx1"/>
              </a:solidFill>
              <a:ln>
                <a:noFill/>
              </a:ln>
            </c:spPr>
          </c:marker>
          <c:xVal>
            <c:numRef>
              <c:f>'2022.08.22_PitCore_T'!$P$13:$P$21</c:f>
              <c:numCache>
                <c:formatCode>0.00</c:formatCode>
                <c:ptCount val="9"/>
                <c:pt idx="0">
                  <c:v>0.4451345755693582</c:v>
                </c:pt>
                <c:pt idx="1">
                  <c:v>0.47619047619047616</c:v>
                </c:pt>
                <c:pt idx="2">
                  <c:v>0.52277432712215322</c:v>
                </c:pt>
                <c:pt idx="3">
                  <c:v>0.52795031055900621</c:v>
                </c:pt>
                <c:pt idx="4">
                  <c:v>0.51759834368530022</c:v>
                </c:pt>
                <c:pt idx="5">
                  <c:v>0.5383022774327122</c:v>
                </c:pt>
                <c:pt idx="6">
                  <c:v>0.5331262939958592</c:v>
                </c:pt>
                <c:pt idx="7">
                  <c:v>0.57453416149068326</c:v>
                </c:pt>
                <c:pt idx="8">
                  <c:v>0.50724637681159424</c:v>
                </c:pt>
              </c:numCache>
            </c:numRef>
          </c:xVal>
          <c:yVal>
            <c:numRef>
              <c:f>'2022.08.22_PitCore_T'!$C$13:$C$21</c:f>
              <c:numCache>
                <c:formatCode>??0</c:formatCode>
                <c:ptCount val="9"/>
                <c:pt idx="0">
                  <c:v>10</c:v>
                </c:pt>
                <c:pt idx="1">
                  <c:v>20</c:v>
                </c:pt>
                <c:pt idx="2">
                  <c:v>30</c:v>
                </c:pt>
                <c:pt idx="3">
                  <c:v>40</c:v>
                </c:pt>
                <c:pt idx="4">
                  <c:v>50</c:v>
                </c:pt>
                <c:pt idx="5">
                  <c:v>66</c:v>
                </c:pt>
                <c:pt idx="6">
                  <c:v>76</c:v>
                </c:pt>
                <c:pt idx="7">
                  <c:v>86</c:v>
                </c:pt>
                <c:pt idx="8">
                  <c:v>96</c:v>
                </c:pt>
              </c:numCache>
            </c:numRef>
          </c:yVal>
          <c:smooth val="1"/>
          <c:extLst>
            <c:ext xmlns:c16="http://schemas.microsoft.com/office/drawing/2014/chart" uri="{C3380CC4-5D6E-409C-BE32-E72D297353CC}">
              <c16:uniqueId val="{00000000-E382-48FD-BC72-6452B87F5333}"/>
            </c:ext>
          </c:extLst>
        </c:ser>
        <c:ser>
          <c:idx val="1"/>
          <c:order val="1"/>
          <c:tx>
            <c:v>core</c:v>
          </c:tx>
          <c:xVal>
            <c:numRef>
              <c:f>'2022.08.22_PitCore_T'!$P$30:$P$59</c:f>
              <c:numCache>
                <c:formatCode>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xVal>
          <c:yVal>
            <c:numRef>
              <c:f>'2022.08.22_PitCore_T'!$C$30:$C$59</c:f>
              <c:numCache>
                <c:formatCode>??0</c:formatCode>
                <c:ptCount val="30"/>
              </c:numCache>
            </c:numRef>
          </c:yVal>
          <c:smooth val="1"/>
          <c:extLst>
            <c:ext xmlns:c16="http://schemas.microsoft.com/office/drawing/2014/chart" uri="{C3380CC4-5D6E-409C-BE32-E72D297353CC}">
              <c16:uniqueId val="{00000001-E382-48FD-BC72-6452B87F5333}"/>
            </c:ext>
          </c:extLst>
        </c:ser>
        <c:ser>
          <c:idx val="2"/>
          <c:order val="2"/>
          <c:tx>
            <c:v>firn</c:v>
          </c:tx>
          <c:xVal>
            <c:numRef>
              <c:f>'2022.08.22_PitCore_T'!$P$57:$P$59</c:f>
              <c:numCache>
                <c:formatCode>0.00</c:formatCode>
                <c:ptCount val="3"/>
                <c:pt idx="0">
                  <c:v>0</c:v>
                </c:pt>
                <c:pt idx="1">
                  <c:v>0</c:v>
                </c:pt>
                <c:pt idx="2">
                  <c:v>0</c:v>
                </c:pt>
              </c:numCache>
            </c:numRef>
          </c:xVal>
          <c:yVal>
            <c:numRef>
              <c:f>'2022.08.22_PitCore_T'!$C$57:$C$59</c:f>
              <c:numCache>
                <c:formatCode>??0</c:formatCode>
                <c:ptCount val="3"/>
              </c:numCache>
            </c:numRef>
          </c:yVal>
          <c:smooth val="1"/>
          <c:extLst>
            <c:ext xmlns:c16="http://schemas.microsoft.com/office/drawing/2014/chart" uri="{C3380CC4-5D6E-409C-BE32-E72D297353CC}">
              <c16:uniqueId val="{00000002-E382-48FD-BC72-6452B87F5333}"/>
            </c:ext>
          </c:extLst>
        </c:ser>
        <c:dLbls>
          <c:showLegendKey val="0"/>
          <c:showVal val="0"/>
          <c:showCatName val="0"/>
          <c:showSerName val="0"/>
          <c:showPercent val="0"/>
          <c:showBubbleSize val="0"/>
        </c:dLbls>
        <c:axId val="169062400"/>
        <c:axId val="169064320"/>
      </c:scatterChart>
      <c:valAx>
        <c:axId val="169062400"/>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0.00" sourceLinked="1"/>
        <c:majorTickMark val="in"/>
        <c:minorTickMark val="none"/>
        <c:tickLblPos val="nextTo"/>
        <c:crossAx val="169064320"/>
        <c:crosses val="autoZero"/>
        <c:crossBetween val="midCat"/>
      </c:valAx>
      <c:valAx>
        <c:axId val="169064320"/>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0" sourceLinked="1"/>
        <c:majorTickMark val="in"/>
        <c:minorTickMark val="none"/>
        <c:tickLblPos val="nextTo"/>
        <c:crossAx val="169062400"/>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tx>
            <c:v>pit</c:v>
          </c:tx>
          <c:spPr>
            <a:ln w="12700">
              <a:solidFill>
                <a:schemeClr val="tx1"/>
              </a:solidFill>
            </a:ln>
          </c:spPr>
          <c:marker>
            <c:symbol val="circle"/>
            <c:size val="5"/>
            <c:spPr>
              <a:solidFill>
                <a:schemeClr val="tx1"/>
              </a:solidFill>
              <a:ln>
                <a:noFill/>
              </a:ln>
            </c:spPr>
          </c:marker>
          <c:xVal>
            <c:numRef>
              <c:f>'2022.08.23_PitCore_D'!$P$13:$P$18</c:f>
              <c:numCache>
                <c:formatCode>0.00</c:formatCode>
                <c:ptCount val="6"/>
                <c:pt idx="0">
                  <c:v>0.50724637681159424</c:v>
                </c:pt>
                <c:pt idx="1">
                  <c:v>0.50724637681159424</c:v>
                </c:pt>
                <c:pt idx="2">
                  <c:v>0.51759834368530022</c:v>
                </c:pt>
                <c:pt idx="3">
                  <c:v>0.5383022774327122</c:v>
                </c:pt>
                <c:pt idx="4">
                  <c:v>0.55383022774327118</c:v>
                </c:pt>
                <c:pt idx="5">
                  <c:v>0.57971014492753625</c:v>
                </c:pt>
              </c:numCache>
            </c:numRef>
          </c:xVal>
          <c:yVal>
            <c:numRef>
              <c:f>'2022.08.23_PitCore_D'!$C$13:$C$18</c:f>
              <c:numCache>
                <c:formatCode>??0</c:formatCode>
                <c:ptCount val="6"/>
                <c:pt idx="0">
                  <c:v>10</c:v>
                </c:pt>
                <c:pt idx="1">
                  <c:v>25</c:v>
                </c:pt>
                <c:pt idx="2">
                  <c:v>37</c:v>
                </c:pt>
                <c:pt idx="3">
                  <c:v>47</c:v>
                </c:pt>
                <c:pt idx="4">
                  <c:v>57</c:v>
                </c:pt>
                <c:pt idx="5">
                  <c:v>67</c:v>
                </c:pt>
              </c:numCache>
            </c:numRef>
          </c:yVal>
          <c:smooth val="1"/>
          <c:extLst>
            <c:ext xmlns:c16="http://schemas.microsoft.com/office/drawing/2014/chart" uri="{C3380CC4-5D6E-409C-BE32-E72D297353CC}">
              <c16:uniqueId val="{00000000-7DA3-42B1-8CA9-A5CC0977F1B8}"/>
            </c:ext>
          </c:extLst>
        </c:ser>
        <c:ser>
          <c:idx val="1"/>
          <c:order val="1"/>
          <c:tx>
            <c:v>core</c:v>
          </c:tx>
          <c:xVal>
            <c:numRef>
              <c:f>'2022.08.23_PitCore_D'!$P$23:$P$52</c:f>
              <c:numCache>
                <c:formatCode>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xVal>
          <c:yVal>
            <c:numRef>
              <c:f>'2022.08.23_PitCore_D'!$C$23:$C$52</c:f>
              <c:numCache>
                <c:formatCode>??0</c:formatCode>
                <c:ptCount val="30"/>
              </c:numCache>
            </c:numRef>
          </c:yVal>
          <c:smooth val="1"/>
          <c:extLst>
            <c:ext xmlns:c16="http://schemas.microsoft.com/office/drawing/2014/chart" uri="{C3380CC4-5D6E-409C-BE32-E72D297353CC}">
              <c16:uniqueId val="{00000001-7DA3-42B1-8CA9-A5CC0977F1B8}"/>
            </c:ext>
          </c:extLst>
        </c:ser>
        <c:ser>
          <c:idx val="2"/>
          <c:order val="2"/>
          <c:tx>
            <c:v>firn</c:v>
          </c:tx>
          <c:xVal>
            <c:numRef>
              <c:f>'2022.08.23_PitCore_D'!$P$50:$P$52</c:f>
              <c:numCache>
                <c:formatCode>0.00</c:formatCode>
                <c:ptCount val="3"/>
                <c:pt idx="0">
                  <c:v>0</c:v>
                </c:pt>
                <c:pt idx="1">
                  <c:v>0</c:v>
                </c:pt>
                <c:pt idx="2">
                  <c:v>0</c:v>
                </c:pt>
              </c:numCache>
            </c:numRef>
          </c:xVal>
          <c:yVal>
            <c:numRef>
              <c:f>'2022.08.23_PitCore_D'!$C$50:$C$52</c:f>
              <c:numCache>
                <c:formatCode>??0</c:formatCode>
                <c:ptCount val="3"/>
              </c:numCache>
            </c:numRef>
          </c:yVal>
          <c:smooth val="1"/>
          <c:extLst>
            <c:ext xmlns:c16="http://schemas.microsoft.com/office/drawing/2014/chart" uri="{C3380CC4-5D6E-409C-BE32-E72D297353CC}">
              <c16:uniqueId val="{00000002-7DA3-42B1-8CA9-A5CC0977F1B8}"/>
            </c:ext>
          </c:extLst>
        </c:ser>
        <c:dLbls>
          <c:showLegendKey val="0"/>
          <c:showVal val="0"/>
          <c:showCatName val="0"/>
          <c:showSerName val="0"/>
          <c:showPercent val="0"/>
          <c:showBubbleSize val="0"/>
        </c:dLbls>
        <c:axId val="169062400"/>
        <c:axId val="169064320"/>
      </c:scatterChart>
      <c:valAx>
        <c:axId val="169062400"/>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0.00" sourceLinked="1"/>
        <c:majorTickMark val="in"/>
        <c:minorTickMark val="none"/>
        <c:tickLblPos val="nextTo"/>
        <c:crossAx val="169064320"/>
        <c:crosses val="autoZero"/>
        <c:crossBetween val="midCat"/>
      </c:valAx>
      <c:valAx>
        <c:axId val="169064320"/>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0" sourceLinked="1"/>
        <c:majorTickMark val="in"/>
        <c:minorTickMark val="none"/>
        <c:tickLblPos val="nextTo"/>
        <c:crossAx val="169062400"/>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spPr>
            <a:ln w="12700">
              <a:solidFill>
                <a:schemeClr val="tx1"/>
              </a:solidFill>
            </a:ln>
          </c:spPr>
          <c:marker>
            <c:symbol val="circle"/>
            <c:size val="5"/>
            <c:spPr>
              <a:solidFill>
                <a:schemeClr val="tx1"/>
              </a:solidFill>
              <a:ln>
                <a:noFill/>
              </a:ln>
            </c:spPr>
          </c:marker>
          <c:xVal>
            <c:numLit>
              <c:formatCode>General</c:formatCode>
              <c:ptCount val="1"/>
              <c:pt idx="0">
                <c:v>0</c:v>
              </c:pt>
            </c:numLit>
          </c:xVal>
          <c:yVal>
            <c:numLit>
              <c:formatCode>General</c:formatCode>
              <c:ptCount val="1"/>
              <c:pt idx="0">
                <c:v>0</c:v>
              </c:pt>
            </c:numLit>
          </c:yVal>
          <c:smooth val="1"/>
          <c:extLst>
            <c:ext xmlns:c16="http://schemas.microsoft.com/office/drawing/2014/chart" uri="{C3380CC4-5D6E-409C-BE32-E72D297353CC}">
              <c16:uniqueId val="{00000000-96F8-4046-8018-648192677C2B}"/>
            </c:ext>
          </c:extLst>
        </c:ser>
        <c:dLbls>
          <c:showLegendKey val="0"/>
          <c:showVal val="0"/>
          <c:showCatName val="0"/>
          <c:showSerName val="0"/>
          <c:showPercent val="0"/>
          <c:showBubbleSize val="0"/>
        </c:dLbls>
        <c:axId val="134765952"/>
        <c:axId val="134805376"/>
      </c:scatterChart>
      <c:valAx>
        <c:axId val="134765952"/>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General" sourceLinked="1"/>
        <c:majorTickMark val="in"/>
        <c:minorTickMark val="none"/>
        <c:tickLblPos val="nextTo"/>
        <c:crossAx val="134805376"/>
        <c:crosses val="autoZero"/>
        <c:crossBetween val="midCat"/>
      </c:valAx>
      <c:valAx>
        <c:axId val="134805376"/>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General" sourceLinked="1"/>
        <c:majorTickMark val="in"/>
        <c:minorTickMark val="none"/>
        <c:tickLblPos val="nextTo"/>
        <c:crossAx val="134765952"/>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spPr>
            <a:ln w="12700">
              <a:solidFill>
                <a:schemeClr val="tx1"/>
              </a:solidFill>
            </a:ln>
          </c:spPr>
          <c:marker>
            <c:symbol val="circle"/>
            <c:size val="5"/>
            <c:spPr>
              <a:solidFill>
                <a:schemeClr val="tx1"/>
              </a:solidFill>
              <a:ln>
                <a:noFill/>
              </a:ln>
            </c:spPr>
          </c:marker>
          <c:xVal>
            <c:numLit>
              <c:formatCode>General</c:formatCode>
              <c:ptCount val="1"/>
              <c:pt idx="0">
                <c:v>0</c:v>
              </c:pt>
            </c:numLit>
          </c:xVal>
          <c:yVal>
            <c:numLit>
              <c:formatCode>General</c:formatCode>
              <c:ptCount val="1"/>
              <c:pt idx="0">
                <c:v>0</c:v>
              </c:pt>
            </c:numLit>
          </c:yVal>
          <c:smooth val="1"/>
          <c:extLst>
            <c:ext xmlns:c16="http://schemas.microsoft.com/office/drawing/2014/chart" uri="{C3380CC4-5D6E-409C-BE32-E72D297353CC}">
              <c16:uniqueId val="{00000000-4912-4724-BABF-3929DF269451}"/>
            </c:ext>
          </c:extLst>
        </c:ser>
        <c:dLbls>
          <c:showLegendKey val="0"/>
          <c:showVal val="0"/>
          <c:showCatName val="0"/>
          <c:showSerName val="0"/>
          <c:showPercent val="0"/>
          <c:showBubbleSize val="0"/>
        </c:dLbls>
        <c:axId val="134765952"/>
        <c:axId val="134805376"/>
      </c:scatterChart>
      <c:valAx>
        <c:axId val="134765952"/>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General" sourceLinked="1"/>
        <c:majorTickMark val="in"/>
        <c:minorTickMark val="none"/>
        <c:tickLblPos val="nextTo"/>
        <c:crossAx val="134805376"/>
        <c:crosses val="autoZero"/>
        <c:crossBetween val="midCat"/>
      </c:valAx>
      <c:valAx>
        <c:axId val="134805376"/>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General" sourceLinked="1"/>
        <c:majorTickMark val="in"/>
        <c:minorTickMark val="none"/>
        <c:tickLblPos val="nextTo"/>
        <c:crossAx val="134765952"/>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tx>
            <c:v>pit</c:v>
          </c:tx>
          <c:spPr>
            <a:ln w="12700">
              <a:solidFill>
                <a:schemeClr val="tx1"/>
              </a:solidFill>
            </a:ln>
          </c:spPr>
          <c:marker>
            <c:symbol val="circle"/>
            <c:size val="5"/>
            <c:spPr>
              <a:solidFill>
                <a:schemeClr val="tx1"/>
              </a:solidFill>
              <a:ln>
                <a:noFill/>
              </a:ln>
            </c:spPr>
          </c:marker>
          <c:xVal>
            <c:numRef>
              <c:f>'2022.04.17_PitCore_B'!$P$13:$P$19</c:f>
              <c:numCache>
                <c:formatCode>0.00</c:formatCode>
                <c:ptCount val="7"/>
                <c:pt idx="0">
                  <c:v>0.2277432712215321</c:v>
                </c:pt>
                <c:pt idx="1">
                  <c:v>0.2639751552795031</c:v>
                </c:pt>
                <c:pt idx="2">
                  <c:v>0.25879917184265011</c:v>
                </c:pt>
                <c:pt idx="3">
                  <c:v>0.38819875776397517</c:v>
                </c:pt>
                <c:pt idx="4">
                  <c:v>0.35196687370600416</c:v>
                </c:pt>
                <c:pt idx="5">
                  <c:v>0.32608695652173914</c:v>
                </c:pt>
                <c:pt idx="6">
                  <c:v>0.29503105590062112</c:v>
                </c:pt>
              </c:numCache>
            </c:numRef>
          </c:xVal>
          <c:yVal>
            <c:numRef>
              <c:f>'2022.04.17_PitCore_B'!$C$13:$C$19</c:f>
              <c:numCache>
                <c:formatCode>??0</c:formatCode>
                <c:ptCount val="7"/>
                <c:pt idx="0">
                  <c:v>10</c:v>
                </c:pt>
                <c:pt idx="1">
                  <c:v>22</c:v>
                </c:pt>
                <c:pt idx="2">
                  <c:v>33</c:v>
                </c:pt>
                <c:pt idx="3">
                  <c:v>45</c:v>
                </c:pt>
                <c:pt idx="4">
                  <c:v>56</c:v>
                </c:pt>
                <c:pt idx="5">
                  <c:v>72</c:v>
                </c:pt>
                <c:pt idx="6">
                  <c:v>87</c:v>
                </c:pt>
              </c:numCache>
            </c:numRef>
          </c:yVal>
          <c:smooth val="1"/>
          <c:extLst>
            <c:ext xmlns:c16="http://schemas.microsoft.com/office/drawing/2014/chart" uri="{C3380CC4-5D6E-409C-BE32-E72D297353CC}">
              <c16:uniqueId val="{00000000-277E-4F66-9EBD-509245DC83C0}"/>
            </c:ext>
          </c:extLst>
        </c:ser>
        <c:ser>
          <c:idx val="1"/>
          <c:order val="1"/>
          <c:tx>
            <c:v>core</c:v>
          </c:tx>
          <c:xVal>
            <c:numRef>
              <c:f>'2022.04.17_PitCore_B'!$P$22:$P$51</c:f>
              <c:numCache>
                <c:formatCode>0.00</c:formatCode>
                <c:ptCount val="30"/>
                <c:pt idx="0">
                  <c:v>0.46724940084274497</c:v>
                </c:pt>
                <c:pt idx="1">
                  <c:v>0.40969962126680576</c:v>
                </c:pt>
                <c:pt idx="2">
                  <c:v>0.46004078456045872</c:v>
                </c:pt>
                <c:pt idx="3">
                  <c:v>0.47074182358704569</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xVal>
          <c:yVal>
            <c:numRef>
              <c:f>'2022.04.17_PitCore_B'!$C$22:$C$51</c:f>
              <c:numCache>
                <c:formatCode>??0</c:formatCode>
                <c:ptCount val="30"/>
                <c:pt idx="0">
                  <c:v>123</c:v>
                </c:pt>
                <c:pt idx="1">
                  <c:v>156</c:v>
                </c:pt>
                <c:pt idx="2">
                  <c:v>179</c:v>
                </c:pt>
                <c:pt idx="3">
                  <c:v>262</c:v>
                </c:pt>
              </c:numCache>
            </c:numRef>
          </c:yVal>
          <c:smooth val="1"/>
          <c:extLst>
            <c:ext xmlns:c16="http://schemas.microsoft.com/office/drawing/2014/chart" uri="{C3380CC4-5D6E-409C-BE32-E72D297353CC}">
              <c16:uniqueId val="{00000001-277E-4F66-9EBD-509245DC83C0}"/>
            </c:ext>
          </c:extLst>
        </c:ser>
        <c:ser>
          <c:idx val="2"/>
          <c:order val="2"/>
          <c:tx>
            <c:v>firn</c:v>
          </c:tx>
          <c:xVal>
            <c:numRef>
              <c:f>'2022.04.17_PitCore_B'!$P$49:$P$51</c:f>
              <c:numCache>
                <c:formatCode>0.00</c:formatCode>
                <c:ptCount val="3"/>
                <c:pt idx="0">
                  <c:v>0</c:v>
                </c:pt>
                <c:pt idx="1">
                  <c:v>0</c:v>
                </c:pt>
                <c:pt idx="2">
                  <c:v>0</c:v>
                </c:pt>
              </c:numCache>
            </c:numRef>
          </c:xVal>
          <c:yVal>
            <c:numRef>
              <c:f>'2022.04.17_PitCore_B'!$C$49:$C$51</c:f>
              <c:numCache>
                <c:formatCode>??0</c:formatCode>
                <c:ptCount val="3"/>
              </c:numCache>
            </c:numRef>
          </c:yVal>
          <c:smooth val="1"/>
          <c:extLst>
            <c:ext xmlns:c16="http://schemas.microsoft.com/office/drawing/2014/chart" uri="{C3380CC4-5D6E-409C-BE32-E72D297353CC}">
              <c16:uniqueId val="{00000002-277E-4F66-9EBD-509245DC83C0}"/>
            </c:ext>
          </c:extLst>
        </c:ser>
        <c:dLbls>
          <c:showLegendKey val="0"/>
          <c:showVal val="0"/>
          <c:showCatName val="0"/>
          <c:showSerName val="0"/>
          <c:showPercent val="0"/>
          <c:showBubbleSize val="0"/>
        </c:dLbls>
        <c:axId val="169062400"/>
        <c:axId val="169064320"/>
      </c:scatterChart>
      <c:valAx>
        <c:axId val="169062400"/>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0.00" sourceLinked="1"/>
        <c:majorTickMark val="in"/>
        <c:minorTickMark val="none"/>
        <c:tickLblPos val="nextTo"/>
        <c:crossAx val="169064320"/>
        <c:crosses val="autoZero"/>
        <c:crossBetween val="midCat"/>
      </c:valAx>
      <c:valAx>
        <c:axId val="169064320"/>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0" sourceLinked="1"/>
        <c:majorTickMark val="in"/>
        <c:minorTickMark val="none"/>
        <c:tickLblPos val="nextTo"/>
        <c:crossAx val="169062400"/>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tx>
            <c:v>pit</c:v>
          </c:tx>
          <c:spPr>
            <a:ln w="12700">
              <a:solidFill>
                <a:schemeClr val="tx1"/>
              </a:solidFill>
            </a:ln>
          </c:spPr>
          <c:marker>
            <c:symbol val="circle"/>
            <c:size val="5"/>
            <c:spPr>
              <a:solidFill>
                <a:schemeClr val="tx1"/>
              </a:solidFill>
              <a:ln>
                <a:noFill/>
              </a:ln>
            </c:spPr>
          </c:marker>
          <c:xVal>
            <c:numRef>
              <c:f>'2022.04.17_PitCore_D'!$P$13:$P$22</c:f>
              <c:numCache>
                <c:formatCode>0.00</c:formatCode>
                <c:ptCount val="10"/>
                <c:pt idx="0">
                  <c:v>0.13975155279503104</c:v>
                </c:pt>
                <c:pt idx="1">
                  <c:v>0.18633540372670807</c:v>
                </c:pt>
                <c:pt idx="2">
                  <c:v>0.20186335403726707</c:v>
                </c:pt>
                <c:pt idx="3">
                  <c:v>0.27432712215320909</c:v>
                </c:pt>
                <c:pt idx="4">
                  <c:v>0.2484472049689441</c:v>
                </c:pt>
                <c:pt idx="5">
                  <c:v>0.2691511387163561</c:v>
                </c:pt>
                <c:pt idx="6">
                  <c:v>0.33126293995859213</c:v>
                </c:pt>
                <c:pt idx="7">
                  <c:v>0.34161490683229812</c:v>
                </c:pt>
                <c:pt idx="8">
                  <c:v>0.34161490683229812</c:v>
                </c:pt>
                <c:pt idx="9">
                  <c:v>0.31573498964803315</c:v>
                </c:pt>
              </c:numCache>
            </c:numRef>
          </c:xVal>
          <c:yVal>
            <c:numRef>
              <c:f>'2022.04.17_PitCore_D'!$C$13:$C$22</c:f>
              <c:numCache>
                <c:formatCode>??0</c:formatCode>
                <c:ptCount val="10"/>
                <c:pt idx="0">
                  <c:v>10</c:v>
                </c:pt>
                <c:pt idx="1">
                  <c:v>20</c:v>
                </c:pt>
                <c:pt idx="2">
                  <c:v>30</c:v>
                </c:pt>
                <c:pt idx="3">
                  <c:v>40</c:v>
                </c:pt>
                <c:pt idx="4">
                  <c:v>50</c:v>
                </c:pt>
                <c:pt idx="5">
                  <c:v>60</c:v>
                </c:pt>
                <c:pt idx="6">
                  <c:v>70</c:v>
                </c:pt>
                <c:pt idx="7">
                  <c:v>80</c:v>
                </c:pt>
                <c:pt idx="8">
                  <c:v>90</c:v>
                </c:pt>
                <c:pt idx="9">
                  <c:v>100</c:v>
                </c:pt>
              </c:numCache>
            </c:numRef>
          </c:yVal>
          <c:smooth val="1"/>
          <c:extLst>
            <c:ext xmlns:c16="http://schemas.microsoft.com/office/drawing/2014/chart" uri="{C3380CC4-5D6E-409C-BE32-E72D297353CC}">
              <c16:uniqueId val="{00000000-A993-4391-A979-9E2550931558}"/>
            </c:ext>
          </c:extLst>
        </c:ser>
        <c:ser>
          <c:idx val="1"/>
          <c:order val="1"/>
          <c:tx>
            <c:v>core</c:v>
          </c:tx>
          <c:xVal>
            <c:numRef>
              <c:f>'2022.04.17_PitCore_D'!$P$27:$P$56</c:f>
              <c:numCache>
                <c:formatCode>0.00</c:formatCode>
                <c:ptCount val="30"/>
                <c:pt idx="0">
                  <c:v>0.4280607414172245</c:v>
                </c:pt>
                <c:pt idx="1">
                  <c:v>0.43143478266628132</c:v>
                </c:pt>
                <c:pt idx="2">
                  <c:v>0.45152151077230207</c:v>
                </c:pt>
                <c:pt idx="3">
                  <c:v>0.4923703363719249</c:v>
                </c:pt>
                <c:pt idx="4">
                  <c:v>0.47707933213677195</c:v>
                </c:pt>
                <c:pt idx="5">
                  <c:v>0.59527077608385637</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xVal>
          <c:yVal>
            <c:numRef>
              <c:f>'2022.04.17_PitCore_D'!$C$27:$C$56</c:f>
              <c:numCache>
                <c:formatCode>??0</c:formatCode>
                <c:ptCount val="30"/>
                <c:pt idx="0">
                  <c:v>164.5</c:v>
                </c:pt>
                <c:pt idx="1">
                  <c:v>219</c:v>
                </c:pt>
                <c:pt idx="2">
                  <c:v>274</c:v>
                </c:pt>
                <c:pt idx="3">
                  <c:v>313</c:v>
                </c:pt>
                <c:pt idx="4">
                  <c:v>344.5</c:v>
                </c:pt>
                <c:pt idx="5">
                  <c:v>384</c:v>
                </c:pt>
              </c:numCache>
            </c:numRef>
          </c:yVal>
          <c:smooth val="1"/>
          <c:extLst>
            <c:ext xmlns:c16="http://schemas.microsoft.com/office/drawing/2014/chart" uri="{C3380CC4-5D6E-409C-BE32-E72D297353CC}">
              <c16:uniqueId val="{00000001-A993-4391-A979-9E2550931558}"/>
            </c:ext>
          </c:extLst>
        </c:ser>
        <c:ser>
          <c:idx val="2"/>
          <c:order val="2"/>
          <c:tx>
            <c:v>firn</c:v>
          </c:tx>
          <c:xVal>
            <c:numRef>
              <c:f>'2022.04.17_PitCore_D'!$P$54:$P$56</c:f>
              <c:numCache>
                <c:formatCode>0.00</c:formatCode>
                <c:ptCount val="3"/>
                <c:pt idx="0">
                  <c:v>0</c:v>
                </c:pt>
                <c:pt idx="1">
                  <c:v>0</c:v>
                </c:pt>
                <c:pt idx="2">
                  <c:v>0</c:v>
                </c:pt>
              </c:numCache>
            </c:numRef>
          </c:xVal>
          <c:yVal>
            <c:numRef>
              <c:f>'2022.04.17_PitCore_D'!$C$54:$C$56</c:f>
              <c:numCache>
                <c:formatCode>??0</c:formatCode>
                <c:ptCount val="3"/>
              </c:numCache>
            </c:numRef>
          </c:yVal>
          <c:smooth val="1"/>
          <c:extLst>
            <c:ext xmlns:c16="http://schemas.microsoft.com/office/drawing/2014/chart" uri="{C3380CC4-5D6E-409C-BE32-E72D297353CC}">
              <c16:uniqueId val="{00000002-A993-4391-A979-9E2550931558}"/>
            </c:ext>
          </c:extLst>
        </c:ser>
        <c:dLbls>
          <c:showLegendKey val="0"/>
          <c:showVal val="0"/>
          <c:showCatName val="0"/>
          <c:showSerName val="0"/>
          <c:showPercent val="0"/>
          <c:showBubbleSize val="0"/>
        </c:dLbls>
        <c:axId val="169062400"/>
        <c:axId val="169064320"/>
      </c:scatterChart>
      <c:valAx>
        <c:axId val="169062400"/>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0.00" sourceLinked="1"/>
        <c:majorTickMark val="in"/>
        <c:minorTickMark val="none"/>
        <c:tickLblPos val="nextTo"/>
        <c:crossAx val="169064320"/>
        <c:crosses val="autoZero"/>
        <c:crossBetween val="midCat"/>
      </c:valAx>
      <c:valAx>
        <c:axId val="169064320"/>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0" sourceLinked="1"/>
        <c:majorTickMark val="in"/>
        <c:minorTickMark val="none"/>
        <c:tickLblPos val="nextTo"/>
        <c:crossAx val="169062400"/>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spPr>
            <a:ln w="12700">
              <a:solidFill>
                <a:schemeClr val="tx1"/>
              </a:solidFill>
            </a:ln>
          </c:spPr>
          <c:marker>
            <c:symbol val="circle"/>
            <c:size val="5"/>
            <c:spPr>
              <a:solidFill>
                <a:schemeClr val="tx1"/>
              </a:solidFill>
              <a:ln>
                <a:noFill/>
              </a:ln>
            </c:spPr>
          </c:marker>
          <c:xVal>
            <c:numLit>
              <c:formatCode>General</c:formatCode>
              <c:ptCount val="1"/>
              <c:pt idx="0">
                <c:v>0</c:v>
              </c:pt>
            </c:numLit>
          </c:xVal>
          <c:yVal>
            <c:numLit>
              <c:formatCode>General</c:formatCode>
              <c:ptCount val="1"/>
              <c:pt idx="0">
                <c:v>0</c:v>
              </c:pt>
            </c:numLit>
          </c:yVal>
          <c:smooth val="1"/>
          <c:extLst>
            <c:ext xmlns:c16="http://schemas.microsoft.com/office/drawing/2014/chart" uri="{C3380CC4-5D6E-409C-BE32-E72D297353CC}">
              <c16:uniqueId val="{00000000-EBB7-4019-B0EB-381EAE6043F3}"/>
            </c:ext>
          </c:extLst>
        </c:ser>
        <c:dLbls>
          <c:showLegendKey val="0"/>
          <c:showVal val="0"/>
          <c:showCatName val="0"/>
          <c:showSerName val="0"/>
          <c:showPercent val="0"/>
          <c:showBubbleSize val="0"/>
        </c:dLbls>
        <c:axId val="134765952"/>
        <c:axId val="134805376"/>
      </c:scatterChart>
      <c:valAx>
        <c:axId val="134765952"/>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General" sourceLinked="1"/>
        <c:majorTickMark val="in"/>
        <c:minorTickMark val="none"/>
        <c:tickLblPos val="nextTo"/>
        <c:crossAx val="134805376"/>
        <c:crosses val="autoZero"/>
        <c:crossBetween val="midCat"/>
      </c:valAx>
      <c:valAx>
        <c:axId val="134805376"/>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General" sourceLinked="1"/>
        <c:majorTickMark val="in"/>
        <c:minorTickMark val="none"/>
        <c:tickLblPos val="nextTo"/>
        <c:crossAx val="134765952"/>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tx>
            <c:v>pit</c:v>
          </c:tx>
          <c:spPr>
            <a:ln w="12700">
              <a:solidFill>
                <a:schemeClr val="tx1"/>
              </a:solidFill>
            </a:ln>
          </c:spPr>
          <c:marker>
            <c:symbol val="circle"/>
            <c:size val="5"/>
            <c:spPr>
              <a:solidFill>
                <a:schemeClr val="tx1"/>
              </a:solidFill>
              <a:ln>
                <a:noFill/>
              </a:ln>
            </c:spPr>
          </c:marker>
          <c:xVal>
            <c:numRef>
              <c:f>'2022.04.19_PitCore_T'!$P$13:$P$22</c:f>
              <c:numCache>
                <c:formatCode>0.00</c:formatCode>
                <c:ptCount val="10"/>
                <c:pt idx="0">
                  <c:v>0.18115942028985507</c:v>
                </c:pt>
                <c:pt idx="1">
                  <c:v>0.18633540372670807</c:v>
                </c:pt>
                <c:pt idx="2">
                  <c:v>0.2432712215320911</c:v>
                </c:pt>
                <c:pt idx="3">
                  <c:v>0.2691511387163561</c:v>
                </c:pt>
                <c:pt idx="4">
                  <c:v>0.25879917184265011</c:v>
                </c:pt>
                <c:pt idx="5">
                  <c:v>0.25879917184265011</c:v>
                </c:pt>
                <c:pt idx="6">
                  <c:v>0.28985507246376813</c:v>
                </c:pt>
                <c:pt idx="7">
                  <c:v>0.32608695652173914</c:v>
                </c:pt>
                <c:pt idx="8">
                  <c:v>0.30020703933747411</c:v>
                </c:pt>
                <c:pt idx="9">
                  <c:v>0.34161490683229812</c:v>
                </c:pt>
              </c:numCache>
            </c:numRef>
          </c:xVal>
          <c:yVal>
            <c:numRef>
              <c:f>'2022.04.19_PitCore_T'!$C$13:$C$22</c:f>
              <c:numCache>
                <c:formatCode>??0</c:formatCode>
                <c:ptCount val="10"/>
                <c:pt idx="0">
                  <c:v>10</c:v>
                </c:pt>
                <c:pt idx="1">
                  <c:v>20</c:v>
                </c:pt>
                <c:pt idx="2">
                  <c:v>30</c:v>
                </c:pt>
                <c:pt idx="3">
                  <c:v>40</c:v>
                </c:pt>
                <c:pt idx="4">
                  <c:v>50</c:v>
                </c:pt>
                <c:pt idx="5">
                  <c:v>60</c:v>
                </c:pt>
                <c:pt idx="6">
                  <c:v>70</c:v>
                </c:pt>
                <c:pt idx="7">
                  <c:v>80</c:v>
                </c:pt>
                <c:pt idx="8">
                  <c:v>90</c:v>
                </c:pt>
                <c:pt idx="9">
                  <c:v>100</c:v>
                </c:pt>
              </c:numCache>
            </c:numRef>
          </c:yVal>
          <c:smooth val="1"/>
          <c:extLst>
            <c:ext xmlns:c16="http://schemas.microsoft.com/office/drawing/2014/chart" uri="{C3380CC4-5D6E-409C-BE32-E72D297353CC}">
              <c16:uniqueId val="{00000000-B8E0-40DD-AECB-E4C8D6082C3B}"/>
            </c:ext>
          </c:extLst>
        </c:ser>
        <c:ser>
          <c:idx val="1"/>
          <c:order val="1"/>
          <c:tx>
            <c:v>core</c:v>
          </c:tx>
          <c:xVal>
            <c:numRef>
              <c:f>'2022.04.19_PitCore_T'!$P$30:$P$59</c:f>
              <c:numCache>
                <c:formatCode>0.00</c:formatCode>
                <c:ptCount val="30"/>
                <c:pt idx="0">
                  <c:v>0.46759195905450662</c:v>
                </c:pt>
                <c:pt idx="1">
                  <c:v>0.3795112281208306</c:v>
                </c:pt>
                <c:pt idx="2">
                  <c:v>0.4758622930241781</c:v>
                </c:pt>
                <c:pt idx="3">
                  <c:v>0.3918865942552055</c:v>
                </c:pt>
                <c:pt idx="4">
                  <c:v>0.50894362890286426</c:v>
                </c:pt>
                <c:pt idx="5">
                  <c:v>0.50161484064666306</c:v>
                </c:pt>
                <c:pt idx="6">
                  <c:v>0.39188659425520544</c:v>
                </c:pt>
                <c:pt idx="7">
                  <c:v>0.46457523673802592</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xVal>
          <c:yVal>
            <c:numRef>
              <c:f>'2022.04.19_PitCore_T'!$C$30:$C$59</c:f>
              <c:numCache>
                <c:formatCode>??0</c:formatCode>
                <c:ptCount val="30"/>
                <c:pt idx="0">
                  <c:v>184.5</c:v>
                </c:pt>
                <c:pt idx="1">
                  <c:v>232</c:v>
                </c:pt>
                <c:pt idx="2">
                  <c:v>278</c:v>
                </c:pt>
                <c:pt idx="3">
                  <c:v>315</c:v>
                </c:pt>
                <c:pt idx="4">
                  <c:v>350.5</c:v>
                </c:pt>
                <c:pt idx="5">
                  <c:v>388</c:v>
                </c:pt>
                <c:pt idx="6">
                  <c:v>399</c:v>
                </c:pt>
                <c:pt idx="7">
                  <c:v>461</c:v>
                </c:pt>
              </c:numCache>
            </c:numRef>
          </c:yVal>
          <c:smooth val="1"/>
          <c:extLst>
            <c:ext xmlns:c16="http://schemas.microsoft.com/office/drawing/2014/chart" uri="{C3380CC4-5D6E-409C-BE32-E72D297353CC}">
              <c16:uniqueId val="{00000001-B8E0-40DD-AECB-E4C8D6082C3B}"/>
            </c:ext>
          </c:extLst>
        </c:ser>
        <c:ser>
          <c:idx val="2"/>
          <c:order val="2"/>
          <c:tx>
            <c:v>firn</c:v>
          </c:tx>
          <c:xVal>
            <c:numRef>
              <c:f>'2022.04.19_PitCore_T'!$P$57:$P$59</c:f>
              <c:numCache>
                <c:formatCode>0.00</c:formatCode>
                <c:ptCount val="3"/>
                <c:pt idx="0">
                  <c:v>0</c:v>
                </c:pt>
                <c:pt idx="1">
                  <c:v>0</c:v>
                </c:pt>
                <c:pt idx="2">
                  <c:v>0</c:v>
                </c:pt>
              </c:numCache>
            </c:numRef>
          </c:xVal>
          <c:yVal>
            <c:numRef>
              <c:f>'2022.04.19_PitCore_T'!$C$57:$C$59</c:f>
              <c:numCache>
                <c:formatCode>??0</c:formatCode>
                <c:ptCount val="3"/>
              </c:numCache>
            </c:numRef>
          </c:yVal>
          <c:smooth val="1"/>
          <c:extLst>
            <c:ext xmlns:c16="http://schemas.microsoft.com/office/drawing/2014/chart" uri="{C3380CC4-5D6E-409C-BE32-E72D297353CC}">
              <c16:uniqueId val="{00000002-B8E0-40DD-AECB-E4C8D6082C3B}"/>
            </c:ext>
          </c:extLst>
        </c:ser>
        <c:dLbls>
          <c:showLegendKey val="0"/>
          <c:showVal val="0"/>
          <c:showCatName val="0"/>
          <c:showSerName val="0"/>
          <c:showPercent val="0"/>
          <c:showBubbleSize val="0"/>
        </c:dLbls>
        <c:axId val="169062400"/>
        <c:axId val="169064320"/>
      </c:scatterChart>
      <c:valAx>
        <c:axId val="169062400"/>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0.00" sourceLinked="1"/>
        <c:majorTickMark val="in"/>
        <c:minorTickMark val="none"/>
        <c:tickLblPos val="nextTo"/>
        <c:crossAx val="169064320"/>
        <c:crosses val="autoZero"/>
        <c:crossBetween val="midCat"/>
      </c:valAx>
      <c:valAx>
        <c:axId val="169064320"/>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0" sourceLinked="1"/>
        <c:majorTickMark val="in"/>
        <c:minorTickMark val="none"/>
        <c:tickLblPos val="nextTo"/>
        <c:crossAx val="169062400"/>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tx>
            <c:v>pit</c:v>
          </c:tx>
          <c:spPr>
            <a:ln w="12700">
              <a:solidFill>
                <a:schemeClr val="tx1"/>
              </a:solidFill>
            </a:ln>
          </c:spPr>
          <c:marker>
            <c:symbol val="circle"/>
            <c:size val="5"/>
            <c:spPr>
              <a:solidFill>
                <a:schemeClr val="tx1"/>
              </a:solidFill>
              <a:ln>
                <a:noFill/>
              </a:ln>
            </c:spPr>
          </c:marker>
          <c:xVal>
            <c:numRef>
              <c:f>'2022.04.19_PitCore_X'!$P$13:$P$20</c:f>
              <c:numCache>
                <c:formatCode>0.00</c:formatCode>
                <c:ptCount val="8"/>
                <c:pt idx="0">
                  <c:v>0.14492753623188406</c:v>
                </c:pt>
                <c:pt idx="1">
                  <c:v>0.21739130434782608</c:v>
                </c:pt>
                <c:pt idx="2">
                  <c:v>0.20186335403726707</c:v>
                </c:pt>
                <c:pt idx="3">
                  <c:v>0.25879917184265011</c:v>
                </c:pt>
                <c:pt idx="4">
                  <c:v>0.23809523809523808</c:v>
                </c:pt>
                <c:pt idx="5">
                  <c:v>0.32608695652173914</c:v>
                </c:pt>
                <c:pt idx="6">
                  <c:v>0.3105590062111801</c:v>
                </c:pt>
                <c:pt idx="7">
                  <c:v>0.32091097308488614</c:v>
                </c:pt>
              </c:numCache>
            </c:numRef>
          </c:xVal>
          <c:yVal>
            <c:numRef>
              <c:f>'2022.04.19_PitCore_X'!$C$13:$C$20</c:f>
              <c:numCache>
                <c:formatCode>??0</c:formatCode>
                <c:ptCount val="8"/>
                <c:pt idx="0">
                  <c:v>10</c:v>
                </c:pt>
                <c:pt idx="1">
                  <c:v>20</c:v>
                </c:pt>
                <c:pt idx="2">
                  <c:v>30</c:v>
                </c:pt>
                <c:pt idx="3">
                  <c:v>40</c:v>
                </c:pt>
                <c:pt idx="4">
                  <c:v>50</c:v>
                </c:pt>
                <c:pt idx="5">
                  <c:v>60</c:v>
                </c:pt>
                <c:pt idx="6">
                  <c:v>70</c:v>
                </c:pt>
                <c:pt idx="7">
                  <c:v>80</c:v>
                </c:pt>
              </c:numCache>
            </c:numRef>
          </c:yVal>
          <c:smooth val="1"/>
          <c:extLst>
            <c:ext xmlns:c16="http://schemas.microsoft.com/office/drawing/2014/chart" uri="{C3380CC4-5D6E-409C-BE32-E72D297353CC}">
              <c16:uniqueId val="{00000000-769A-4925-BB9C-689A3CDE4B60}"/>
            </c:ext>
          </c:extLst>
        </c:ser>
        <c:ser>
          <c:idx val="1"/>
          <c:order val="1"/>
          <c:tx>
            <c:v>core</c:v>
          </c:tx>
          <c:xVal>
            <c:numRef>
              <c:f>'2022.04.19_PitCore_X'!$P$23:$P$52</c:f>
              <c:numCache>
                <c:formatCode>0.00</c:formatCode>
                <c:ptCount val="30"/>
                <c:pt idx="0">
                  <c:v>0.37351691014949273</c:v>
                </c:pt>
                <c:pt idx="1">
                  <c:v>0.39515231587399891</c:v>
                </c:pt>
                <c:pt idx="2">
                  <c:v>0.43542954917245058</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xVal>
          <c:yVal>
            <c:numRef>
              <c:f>'2022.04.19_PitCore_X'!$C$23:$C$52</c:f>
              <c:numCache>
                <c:formatCode>??0</c:formatCode>
                <c:ptCount val="30"/>
                <c:pt idx="0">
                  <c:v>121</c:v>
                </c:pt>
                <c:pt idx="1">
                  <c:v>180</c:v>
                </c:pt>
                <c:pt idx="2">
                  <c:v>225</c:v>
                </c:pt>
              </c:numCache>
            </c:numRef>
          </c:yVal>
          <c:smooth val="1"/>
          <c:extLst>
            <c:ext xmlns:c16="http://schemas.microsoft.com/office/drawing/2014/chart" uri="{C3380CC4-5D6E-409C-BE32-E72D297353CC}">
              <c16:uniqueId val="{00000001-769A-4925-BB9C-689A3CDE4B60}"/>
            </c:ext>
          </c:extLst>
        </c:ser>
        <c:ser>
          <c:idx val="2"/>
          <c:order val="2"/>
          <c:tx>
            <c:v>firn</c:v>
          </c:tx>
          <c:xVal>
            <c:numRef>
              <c:f>'2022.04.19_PitCore_X'!$P$50:$P$52</c:f>
              <c:numCache>
                <c:formatCode>0.00</c:formatCode>
                <c:ptCount val="3"/>
                <c:pt idx="0">
                  <c:v>0</c:v>
                </c:pt>
                <c:pt idx="1">
                  <c:v>0</c:v>
                </c:pt>
                <c:pt idx="2">
                  <c:v>0</c:v>
                </c:pt>
              </c:numCache>
            </c:numRef>
          </c:xVal>
          <c:yVal>
            <c:numRef>
              <c:f>'2022.04.19_PitCore_X'!$C$50:$C$52</c:f>
              <c:numCache>
                <c:formatCode>??0</c:formatCode>
                <c:ptCount val="3"/>
              </c:numCache>
            </c:numRef>
          </c:yVal>
          <c:smooth val="1"/>
          <c:extLst>
            <c:ext xmlns:c16="http://schemas.microsoft.com/office/drawing/2014/chart" uri="{C3380CC4-5D6E-409C-BE32-E72D297353CC}">
              <c16:uniqueId val="{00000002-769A-4925-BB9C-689A3CDE4B60}"/>
            </c:ext>
          </c:extLst>
        </c:ser>
        <c:dLbls>
          <c:showLegendKey val="0"/>
          <c:showVal val="0"/>
          <c:showCatName val="0"/>
          <c:showSerName val="0"/>
          <c:showPercent val="0"/>
          <c:showBubbleSize val="0"/>
        </c:dLbls>
        <c:axId val="169062400"/>
        <c:axId val="169064320"/>
      </c:scatterChart>
      <c:valAx>
        <c:axId val="169062400"/>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0.00" sourceLinked="1"/>
        <c:majorTickMark val="in"/>
        <c:minorTickMark val="none"/>
        <c:tickLblPos val="nextTo"/>
        <c:crossAx val="169064320"/>
        <c:crosses val="autoZero"/>
        <c:crossBetween val="midCat"/>
      </c:valAx>
      <c:valAx>
        <c:axId val="169064320"/>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0" sourceLinked="1"/>
        <c:majorTickMark val="in"/>
        <c:minorTickMark val="none"/>
        <c:tickLblPos val="nextTo"/>
        <c:crossAx val="169062400"/>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tx>
            <c:v>pit</c:v>
          </c:tx>
          <c:spPr>
            <a:ln w="12700">
              <a:solidFill>
                <a:schemeClr val="tx1"/>
              </a:solidFill>
            </a:ln>
          </c:spPr>
          <c:marker>
            <c:symbol val="circle"/>
            <c:size val="5"/>
            <c:spPr>
              <a:solidFill>
                <a:schemeClr val="tx1"/>
              </a:solidFill>
              <a:ln>
                <a:noFill/>
              </a:ln>
            </c:spPr>
          </c:marker>
          <c:xVal>
            <c:numRef>
              <c:f>'2022.08.22_PitCore_X'!$P$13:$P$21</c:f>
              <c:numCache>
                <c:formatCode>0.00</c:formatCode>
                <c:ptCount val="9"/>
                <c:pt idx="0">
                  <c:v>0.46583850931677018</c:v>
                </c:pt>
                <c:pt idx="1">
                  <c:v>0.48654244306418221</c:v>
                </c:pt>
                <c:pt idx="2">
                  <c:v>0.50724637681159424</c:v>
                </c:pt>
                <c:pt idx="3">
                  <c:v>0.52795031055900621</c:v>
                </c:pt>
                <c:pt idx="4">
                  <c:v>0.51759834368530022</c:v>
                </c:pt>
                <c:pt idx="5">
                  <c:v>0.51242236024844723</c:v>
                </c:pt>
                <c:pt idx="6">
                  <c:v>0.5383022774327122</c:v>
                </c:pt>
                <c:pt idx="7">
                  <c:v>0.47619047619047616</c:v>
                </c:pt>
                <c:pt idx="8">
                  <c:v>0.51242236024844723</c:v>
                </c:pt>
              </c:numCache>
            </c:numRef>
          </c:xVal>
          <c:yVal>
            <c:numRef>
              <c:f>'2022.08.22_PitCore_X'!$C$13:$C$21</c:f>
              <c:numCache>
                <c:formatCode>??0</c:formatCode>
                <c:ptCount val="9"/>
                <c:pt idx="0">
                  <c:v>10</c:v>
                </c:pt>
                <c:pt idx="1">
                  <c:v>20</c:v>
                </c:pt>
                <c:pt idx="2">
                  <c:v>30</c:v>
                </c:pt>
                <c:pt idx="3">
                  <c:v>40</c:v>
                </c:pt>
                <c:pt idx="4">
                  <c:v>50</c:v>
                </c:pt>
                <c:pt idx="5">
                  <c:v>60</c:v>
                </c:pt>
                <c:pt idx="6">
                  <c:v>70</c:v>
                </c:pt>
                <c:pt idx="7">
                  <c:v>80</c:v>
                </c:pt>
                <c:pt idx="8">
                  <c:v>90</c:v>
                </c:pt>
              </c:numCache>
            </c:numRef>
          </c:yVal>
          <c:smooth val="1"/>
          <c:extLst>
            <c:ext xmlns:c16="http://schemas.microsoft.com/office/drawing/2014/chart" uri="{C3380CC4-5D6E-409C-BE32-E72D297353CC}">
              <c16:uniqueId val="{00000000-D8D4-420E-8063-24009F752654}"/>
            </c:ext>
          </c:extLst>
        </c:ser>
        <c:ser>
          <c:idx val="1"/>
          <c:order val="1"/>
          <c:tx>
            <c:v>core</c:v>
          </c:tx>
          <c:xVal>
            <c:numRef>
              <c:f>'2022.08.22_PitCore_X'!$P$37:$P$66</c:f>
              <c:numCache>
                <c:formatCode>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xVal>
          <c:yVal>
            <c:numRef>
              <c:f>'2022.08.22_PitCore_X'!$C$37:$C$66</c:f>
              <c:numCache>
                <c:formatCode>??0</c:formatCode>
                <c:ptCount val="30"/>
              </c:numCache>
            </c:numRef>
          </c:yVal>
          <c:smooth val="1"/>
          <c:extLst>
            <c:ext xmlns:c16="http://schemas.microsoft.com/office/drawing/2014/chart" uri="{C3380CC4-5D6E-409C-BE32-E72D297353CC}">
              <c16:uniqueId val="{00000001-D8D4-420E-8063-24009F752654}"/>
            </c:ext>
          </c:extLst>
        </c:ser>
        <c:ser>
          <c:idx val="2"/>
          <c:order val="2"/>
          <c:tx>
            <c:v>firn</c:v>
          </c:tx>
          <c:xVal>
            <c:numRef>
              <c:f>'2022.08.22_PitCore_X'!$P$64:$P$66</c:f>
              <c:numCache>
                <c:formatCode>0.00</c:formatCode>
                <c:ptCount val="3"/>
                <c:pt idx="0">
                  <c:v>0</c:v>
                </c:pt>
                <c:pt idx="1">
                  <c:v>0</c:v>
                </c:pt>
                <c:pt idx="2">
                  <c:v>0</c:v>
                </c:pt>
              </c:numCache>
            </c:numRef>
          </c:xVal>
          <c:yVal>
            <c:numRef>
              <c:f>'2022.08.22_PitCore_X'!$C$64:$C$66</c:f>
              <c:numCache>
                <c:formatCode>??0</c:formatCode>
                <c:ptCount val="3"/>
              </c:numCache>
            </c:numRef>
          </c:yVal>
          <c:smooth val="1"/>
          <c:extLst>
            <c:ext xmlns:c16="http://schemas.microsoft.com/office/drawing/2014/chart" uri="{C3380CC4-5D6E-409C-BE32-E72D297353CC}">
              <c16:uniqueId val="{00000002-D8D4-420E-8063-24009F752654}"/>
            </c:ext>
          </c:extLst>
        </c:ser>
        <c:dLbls>
          <c:showLegendKey val="0"/>
          <c:showVal val="0"/>
          <c:showCatName val="0"/>
          <c:showSerName val="0"/>
          <c:showPercent val="0"/>
          <c:showBubbleSize val="0"/>
        </c:dLbls>
        <c:axId val="169062400"/>
        <c:axId val="169064320"/>
      </c:scatterChart>
      <c:valAx>
        <c:axId val="169062400"/>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0.00" sourceLinked="1"/>
        <c:majorTickMark val="in"/>
        <c:minorTickMark val="none"/>
        <c:tickLblPos val="nextTo"/>
        <c:crossAx val="169064320"/>
        <c:crosses val="autoZero"/>
        <c:crossBetween val="midCat"/>
      </c:valAx>
      <c:valAx>
        <c:axId val="169064320"/>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0" sourceLinked="1"/>
        <c:majorTickMark val="in"/>
        <c:minorTickMark val="none"/>
        <c:tickLblPos val="nextTo"/>
        <c:crossAx val="169062400"/>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3.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10</xdr:col>
      <xdr:colOff>342900</xdr:colOff>
      <xdr:row>4</xdr:row>
      <xdr:rowOff>11430</xdr:rowOff>
    </xdr:from>
    <xdr:to>
      <xdr:col>19</xdr:col>
      <xdr:colOff>78105</xdr:colOff>
      <xdr:row>20</xdr:row>
      <xdr:rowOff>64770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14</xdr:col>
      <xdr:colOff>22861</xdr:colOff>
      <xdr:row>6</xdr:row>
      <xdr:rowOff>30480</xdr:rowOff>
    </xdr:from>
    <xdr:to>
      <xdr:col>21</xdr:col>
      <xdr:colOff>335281</xdr:colOff>
      <xdr:row>52</xdr:row>
      <xdr:rowOff>30480</xdr:rowOff>
    </xdr:to>
    <xdr:graphicFrame macro="">
      <xdr:nvGraphicFramePr>
        <xdr:cNvPr id="2" name="Chart 1">
          <a:extLst>
            <a:ext uri="{FF2B5EF4-FFF2-40B4-BE49-F238E27FC236}">
              <a16:creationId xmlns:a16="http://schemas.microsoft.com/office/drawing/2014/main" id="{83247298-F540-494E-8D32-A3043828C9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14</xdr:col>
      <xdr:colOff>22861</xdr:colOff>
      <xdr:row>6</xdr:row>
      <xdr:rowOff>30480</xdr:rowOff>
    </xdr:from>
    <xdr:to>
      <xdr:col>21</xdr:col>
      <xdr:colOff>335281</xdr:colOff>
      <xdr:row>52</xdr:row>
      <xdr:rowOff>30480</xdr:rowOff>
    </xdr:to>
    <xdr:graphicFrame macro="">
      <xdr:nvGraphicFramePr>
        <xdr:cNvPr id="2" name="Chart 1">
          <a:extLst>
            <a:ext uri="{FF2B5EF4-FFF2-40B4-BE49-F238E27FC236}">
              <a16:creationId xmlns:a16="http://schemas.microsoft.com/office/drawing/2014/main" id="{063229F6-C9FC-43B0-94A3-2CD8989573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23</xdr:col>
      <xdr:colOff>22861</xdr:colOff>
      <xdr:row>6</xdr:row>
      <xdr:rowOff>30480</xdr:rowOff>
    </xdr:from>
    <xdr:to>
      <xdr:col>30</xdr:col>
      <xdr:colOff>335281</xdr:colOff>
      <xdr:row>52</xdr:row>
      <xdr:rowOff>30480</xdr:rowOff>
    </xdr:to>
    <xdr:graphicFrame macro="">
      <xdr:nvGraphicFramePr>
        <xdr:cNvPr id="2" name="Chart 1">
          <a:extLst>
            <a:ext uri="{FF2B5EF4-FFF2-40B4-BE49-F238E27FC236}">
              <a16:creationId xmlns:a16="http://schemas.microsoft.com/office/drawing/2014/main" id="{E0D6B19C-9F65-404E-BFA4-216D5685A4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23</xdr:col>
      <xdr:colOff>22861</xdr:colOff>
      <xdr:row>6</xdr:row>
      <xdr:rowOff>30480</xdr:rowOff>
    </xdr:from>
    <xdr:to>
      <xdr:col>30</xdr:col>
      <xdr:colOff>335281</xdr:colOff>
      <xdr:row>54</xdr:row>
      <xdr:rowOff>30480</xdr:rowOff>
    </xdr:to>
    <xdr:graphicFrame macro="">
      <xdr:nvGraphicFramePr>
        <xdr:cNvPr id="2" name="Chart 1">
          <a:extLst>
            <a:ext uri="{FF2B5EF4-FFF2-40B4-BE49-F238E27FC236}">
              <a16:creationId xmlns:a16="http://schemas.microsoft.com/office/drawing/2014/main" id="{799F4E0C-4EEF-4AAE-A4AA-E2C0249F91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14</xdr:col>
      <xdr:colOff>22861</xdr:colOff>
      <xdr:row>6</xdr:row>
      <xdr:rowOff>30480</xdr:rowOff>
    </xdr:from>
    <xdr:to>
      <xdr:col>21</xdr:col>
      <xdr:colOff>335281</xdr:colOff>
      <xdr:row>52</xdr:row>
      <xdr:rowOff>30480</xdr:rowOff>
    </xdr:to>
    <xdr:graphicFrame macro="">
      <xdr:nvGraphicFramePr>
        <xdr:cNvPr id="2" name="Chart 1">
          <a:extLst>
            <a:ext uri="{FF2B5EF4-FFF2-40B4-BE49-F238E27FC236}">
              <a16:creationId xmlns:a16="http://schemas.microsoft.com/office/drawing/2014/main" id="{1B4C287C-FCBB-4386-985E-7997C5D021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23</xdr:col>
      <xdr:colOff>22861</xdr:colOff>
      <xdr:row>6</xdr:row>
      <xdr:rowOff>30480</xdr:rowOff>
    </xdr:from>
    <xdr:to>
      <xdr:col>30</xdr:col>
      <xdr:colOff>335281</xdr:colOff>
      <xdr:row>57</xdr:row>
      <xdr:rowOff>30480</xdr:rowOff>
    </xdr:to>
    <xdr:graphicFrame macro="">
      <xdr:nvGraphicFramePr>
        <xdr:cNvPr id="2" name="Chart 1">
          <a:extLst>
            <a:ext uri="{FF2B5EF4-FFF2-40B4-BE49-F238E27FC236}">
              <a16:creationId xmlns:a16="http://schemas.microsoft.com/office/drawing/2014/main" id="{7ED5646F-AB88-4A13-92DC-B54A5D01E3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23</xdr:col>
      <xdr:colOff>22861</xdr:colOff>
      <xdr:row>6</xdr:row>
      <xdr:rowOff>30480</xdr:rowOff>
    </xdr:from>
    <xdr:to>
      <xdr:col>30</xdr:col>
      <xdr:colOff>335281</xdr:colOff>
      <xdr:row>52</xdr:row>
      <xdr:rowOff>30480</xdr:rowOff>
    </xdr:to>
    <xdr:graphicFrame macro="">
      <xdr:nvGraphicFramePr>
        <xdr:cNvPr id="2" name="Chart 1">
          <a:extLst>
            <a:ext uri="{FF2B5EF4-FFF2-40B4-BE49-F238E27FC236}">
              <a16:creationId xmlns:a16="http://schemas.microsoft.com/office/drawing/2014/main" id="{B5323E09-E08B-4E27-AB8A-D9C9B2F62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23</xdr:col>
      <xdr:colOff>22861</xdr:colOff>
      <xdr:row>6</xdr:row>
      <xdr:rowOff>30480</xdr:rowOff>
    </xdr:from>
    <xdr:to>
      <xdr:col>30</xdr:col>
      <xdr:colOff>335281</xdr:colOff>
      <xdr:row>66</xdr:row>
      <xdr:rowOff>30480</xdr:rowOff>
    </xdr:to>
    <xdr:graphicFrame macro="">
      <xdr:nvGraphicFramePr>
        <xdr:cNvPr id="2" name="Chart 1">
          <a:extLst>
            <a:ext uri="{FF2B5EF4-FFF2-40B4-BE49-F238E27FC236}">
              <a16:creationId xmlns:a16="http://schemas.microsoft.com/office/drawing/2014/main" id="{D5F584A6-41CE-4222-BFC2-6F13F1BA1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23</xdr:col>
      <xdr:colOff>22861</xdr:colOff>
      <xdr:row>6</xdr:row>
      <xdr:rowOff>30480</xdr:rowOff>
    </xdr:from>
    <xdr:to>
      <xdr:col>30</xdr:col>
      <xdr:colOff>335281</xdr:colOff>
      <xdr:row>73</xdr:row>
      <xdr:rowOff>30480</xdr:rowOff>
    </xdr:to>
    <xdr:graphicFrame macro="">
      <xdr:nvGraphicFramePr>
        <xdr:cNvPr id="2" name="Chart 1">
          <a:extLst>
            <a:ext uri="{FF2B5EF4-FFF2-40B4-BE49-F238E27FC236}">
              <a16:creationId xmlns:a16="http://schemas.microsoft.com/office/drawing/2014/main" id="{9FB2EE90-930C-40D5-8CE1-4A11416E7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23</xdr:col>
      <xdr:colOff>22861</xdr:colOff>
      <xdr:row>6</xdr:row>
      <xdr:rowOff>30480</xdr:rowOff>
    </xdr:from>
    <xdr:to>
      <xdr:col>30</xdr:col>
      <xdr:colOff>335281</xdr:colOff>
      <xdr:row>59</xdr:row>
      <xdr:rowOff>30480</xdr:rowOff>
    </xdr:to>
    <xdr:graphicFrame macro="">
      <xdr:nvGraphicFramePr>
        <xdr:cNvPr id="2" name="Chart 1">
          <a:extLst>
            <a:ext uri="{FF2B5EF4-FFF2-40B4-BE49-F238E27FC236}">
              <a16:creationId xmlns:a16="http://schemas.microsoft.com/office/drawing/2014/main" id="{E674BAB6-7A34-49DB-845A-0614F0D887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361950</xdr:colOff>
      <xdr:row>0</xdr:row>
      <xdr:rowOff>0</xdr:rowOff>
    </xdr:to>
    <xdr:sp macro="" textlink="">
      <xdr:nvSpPr>
        <xdr:cNvPr id="2053" name="Rectangle 5" hidden="1">
          <a:extLst>
            <a:ext uri="{FF2B5EF4-FFF2-40B4-BE49-F238E27FC236}">
              <a16:creationId xmlns:a16="http://schemas.microsoft.com/office/drawing/2014/main" id="{00000000-0008-0000-0100-000005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55</xdr:row>
      <xdr:rowOff>142875</xdr:rowOff>
    </xdr:to>
    <xdr:sp macro="" textlink="">
      <xdr:nvSpPr>
        <xdr:cNvPr id="9" name="AutoShape 5">
          <a:extLst>
            <a:ext uri="{FF2B5EF4-FFF2-40B4-BE49-F238E27FC236}">
              <a16:creationId xmlns:a16="http://schemas.microsoft.com/office/drawing/2014/main" id="{00000000-0008-0000-0100-000009000000}"/>
            </a:ext>
          </a:extLst>
        </xdr:cNvPr>
        <xdr:cNvSpPr>
          <a:spLocks noChangeArrowheads="1"/>
        </xdr:cNvSpPr>
      </xdr:nvSpPr>
      <xdr:spPr bwMode="auto">
        <a:xfrm>
          <a:off x="0" y="0"/>
          <a:ext cx="13719810" cy="1120711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55</xdr:row>
      <xdr:rowOff>142875</xdr:rowOff>
    </xdr:to>
    <xdr:sp macro="" textlink="">
      <xdr:nvSpPr>
        <xdr:cNvPr id="10" name="AutoShape 5">
          <a:extLst>
            <a:ext uri="{FF2B5EF4-FFF2-40B4-BE49-F238E27FC236}">
              <a16:creationId xmlns:a16="http://schemas.microsoft.com/office/drawing/2014/main" id="{00000000-0008-0000-0100-00000A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55</xdr:row>
      <xdr:rowOff>142875</xdr:rowOff>
    </xdr:to>
    <xdr:sp macro="" textlink="">
      <xdr:nvSpPr>
        <xdr:cNvPr id="11" name="AutoShape 5">
          <a:extLst>
            <a:ext uri="{FF2B5EF4-FFF2-40B4-BE49-F238E27FC236}">
              <a16:creationId xmlns:a16="http://schemas.microsoft.com/office/drawing/2014/main" id="{00000000-0008-0000-0100-00000B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56</xdr:row>
      <xdr:rowOff>142875</xdr:rowOff>
    </xdr:to>
    <xdr:sp macro="" textlink="">
      <xdr:nvSpPr>
        <xdr:cNvPr id="12" name="AutoShape 5">
          <a:extLst>
            <a:ext uri="{FF2B5EF4-FFF2-40B4-BE49-F238E27FC236}">
              <a16:creationId xmlns:a16="http://schemas.microsoft.com/office/drawing/2014/main" id="{00000000-0008-0000-0100-00000C000000}"/>
            </a:ext>
          </a:extLst>
        </xdr:cNvPr>
        <xdr:cNvSpPr>
          <a:spLocks noChangeArrowheads="1"/>
        </xdr:cNvSpPr>
      </xdr:nvSpPr>
      <xdr:spPr bwMode="auto">
        <a:xfrm>
          <a:off x="0" y="0"/>
          <a:ext cx="13719810" cy="1140523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56</xdr:row>
      <xdr:rowOff>142875</xdr:rowOff>
    </xdr:to>
    <xdr:sp macro="" textlink="">
      <xdr:nvSpPr>
        <xdr:cNvPr id="13" name="AutoShape 5">
          <a:extLst>
            <a:ext uri="{FF2B5EF4-FFF2-40B4-BE49-F238E27FC236}">
              <a16:creationId xmlns:a16="http://schemas.microsoft.com/office/drawing/2014/main" id="{00000000-0008-0000-0100-00000D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56</xdr:row>
      <xdr:rowOff>142875</xdr:rowOff>
    </xdr:to>
    <xdr:sp macro="" textlink="">
      <xdr:nvSpPr>
        <xdr:cNvPr id="14" name="AutoShape 5">
          <a:extLst>
            <a:ext uri="{FF2B5EF4-FFF2-40B4-BE49-F238E27FC236}">
              <a16:creationId xmlns:a16="http://schemas.microsoft.com/office/drawing/2014/main" id="{00000000-0008-0000-0100-00000E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20.xml><?xml version="1.0" encoding="utf-8"?>
<xdr:wsDr xmlns:xdr="http://schemas.openxmlformats.org/drawingml/2006/spreadsheetDrawing" xmlns:a="http://schemas.openxmlformats.org/drawingml/2006/main">
  <xdr:twoCellAnchor>
    <xdr:from>
      <xdr:col>23</xdr:col>
      <xdr:colOff>22861</xdr:colOff>
      <xdr:row>6</xdr:row>
      <xdr:rowOff>30480</xdr:rowOff>
    </xdr:from>
    <xdr:to>
      <xdr:col>30</xdr:col>
      <xdr:colOff>335281</xdr:colOff>
      <xdr:row>52</xdr:row>
      <xdr:rowOff>30480</xdr:rowOff>
    </xdr:to>
    <xdr:graphicFrame macro="">
      <xdr:nvGraphicFramePr>
        <xdr:cNvPr id="2" name="Chart 1">
          <a:extLst>
            <a:ext uri="{FF2B5EF4-FFF2-40B4-BE49-F238E27FC236}">
              <a16:creationId xmlns:a16="http://schemas.microsoft.com/office/drawing/2014/main" id="{D9A2E31A-AEB4-4DC6-BE89-A331C64E3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15</xdr:col>
      <xdr:colOff>571500</xdr:colOff>
      <xdr:row>2</xdr:row>
      <xdr:rowOff>0</xdr:rowOff>
    </xdr:to>
    <xdr:sp macro="" textlink="">
      <xdr:nvSpPr>
        <xdr:cNvPr id="1030" name="Rectangle 6" hidden="1">
          <a:extLst>
            <a:ext uri="{FF2B5EF4-FFF2-40B4-BE49-F238E27FC236}">
              <a16:creationId xmlns:a16="http://schemas.microsoft.com/office/drawing/2014/main" id="{00000000-0008-0000-0200-000006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47</xdr:row>
      <xdr:rowOff>142875</xdr:rowOff>
    </xdr:to>
    <xdr:sp macro="" textlink="">
      <xdr:nvSpPr>
        <xdr:cNvPr id="9" name="AutoShape 5">
          <a:extLst>
            <a:ext uri="{FF2B5EF4-FFF2-40B4-BE49-F238E27FC236}">
              <a16:creationId xmlns:a16="http://schemas.microsoft.com/office/drawing/2014/main" id="{00000000-0008-0000-0200-000009000000}"/>
            </a:ext>
          </a:extLst>
        </xdr:cNvPr>
        <xdr:cNvSpPr>
          <a:spLocks noChangeArrowheads="1"/>
        </xdr:cNvSpPr>
      </xdr:nvSpPr>
      <xdr:spPr bwMode="auto">
        <a:xfrm>
          <a:off x="0" y="0"/>
          <a:ext cx="13719810" cy="1120711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47</xdr:row>
      <xdr:rowOff>142875</xdr:rowOff>
    </xdr:to>
    <xdr:sp macro="" textlink="">
      <xdr:nvSpPr>
        <xdr:cNvPr id="10" name="AutoShape 5">
          <a:extLst>
            <a:ext uri="{FF2B5EF4-FFF2-40B4-BE49-F238E27FC236}">
              <a16:creationId xmlns:a16="http://schemas.microsoft.com/office/drawing/2014/main" id="{00000000-0008-0000-0200-00000A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47</xdr:row>
      <xdr:rowOff>142875</xdr:rowOff>
    </xdr:to>
    <xdr:sp macro="" textlink="">
      <xdr:nvSpPr>
        <xdr:cNvPr id="11" name="AutoShape 5">
          <a:extLst>
            <a:ext uri="{FF2B5EF4-FFF2-40B4-BE49-F238E27FC236}">
              <a16:creationId xmlns:a16="http://schemas.microsoft.com/office/drawing/2014/main" id="{00000000-0008-0000-0200-00000B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48</xdr:row>
      <xdr:rowOff>142875</xdr:rowOff>
    </xdr:to>
    <xdr:sp macro="" textlink="">
      <xdr:nvSpPr>
        <xdr:cNvPr id="12" name="AutoShape 5">
          <a:extLst>
            <a:ext uri="{FF2B5EF4-FFF2-40B4-BE49-F238E27FC236}">
              <a16:creationId xmlns:a16="http://schemas.microsoft.com/office/drawing/2014/main" id="{00000000-0008-0000-0200-00000C000000}"/>
            </a:ext>
          </a:extLst>
        </xdr:cNvPr>
        <xdr:cNvSpPr>
          <a:spLocks noChangeArrowheads="1"/>
        </xdr:cNvSpPr>
      </xdr:nvSpPr>
      <xdr:spPr bwMode="auto">
        <a:xfrm>
          <a:off x="0" y="0"/>
          <a:ext cx="13719810" cy="1140523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48</xdr:row>
      <xdr:rowOff>142875</xdr:rowOff>
    </xdr:to>
    <xdr:sp macro="" textlink="">
      <xdr:nvSpPr>
        <xdr:cNvPr id="13" name="AutoShape 5">
          <a:extLst>
            <a:ext uri="{FF2B5EF4-FFF2-40B4-BE49-F238E27FC236}">
              <a16:creationId xmlns:a16="http://schemas.microsoft.com/office/drawing/2014/main" id="{00000000-0008-0000-0200-00000D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48</xdr:row>
      <xdr:rowOff>142875</xdr:rowOff>
    </xdr:to>
    <xdr:sp macro="" textlink="">
      <xdr:nvSpPr>
        <xdr:cNvPr id="14" name="AutoShape 5">
          <a:extLst>
            <a:ext uri="{FF2B5EF4-FFF2-40B4-BE49-F238E27FC236}">
              <a16:creationId xmlns:a16="http://schemas.microsoft.com/office/drawing/2014/main" id="{00000000-0008-0000-0200-00000E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466725</xdr:colOff>
      <xdr:row>0</xdr:row>
      <xdr:rowOff>0</xdr:rowOff>
    </xdr:to>
    <xdr:sp macro="" textlink="">
      <xdr:nvSpPr>
        <xdr:cNvPr id="3080" name="Rectangle 8" hidden="1">
          <a:extLst>
            <a:ext uri="{FF2B5EF4-FFF2-40B4-BE49-F238E27FC236}">
              <a16:creationId xmlns:a16="http://schemas.microsoft.com/office/drawing/2014/main" id="{00000000-0008-0000-0300-0000080C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56</xdr:row>
      <xdr:rowOff>142875</xdr:rowOff>
    </xdr:to>
    <xdr:sp macro="" textlink="">
      <xdr:nvSpPr>
        <xdr:cNvPr id="9" name="AutoShape 5">
          <a:extLst>
            <a:ext uri="{FF2B5EF4-FFF2-40B4-BE49-F238E27FC236}">
              <a16:creationId xmlns:a16="http://schemas.microsoft.com/office/drawing/2014/main" id="{00000000-0008-0000-0300-000009000000}"/>
            </a:ext>
          </a:extLst>
        </xdr:cNvPr>
        <xdr:cNvSpPr>
          <a:spLocks noChangeArrowheads="1"/>
        </xdr:cNvSpPr>
      </xdr:nvSpPr>
      <xdr:spPr bwMode="auto">
        <a:xfrm>
          <a:off x="0" y="0"/>
          <a:ext cx="13719810" cy="1120711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56</xdr:row>
      <xdr:rowOff>142875</xdr:rowOff>
    </xdr:to>
    <xdr:sp macro="" textlink="">
      <xdr:nvSpPr>
        <xdr:cNvPr id="10" name="AutoShape 5">
          <a:extLst>
            <a:ext uri="{FF2B5EF4-FFF2-40B4-BE49-F238E27FC236}">
              <a16:creationId xmlns:a16="http://schemas.microsoft.com/office/drawing/2014/main" id="{00000000-0008-0000-0300-00000A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56</xdr:row>
      <xdr:rowOff>142875</xdr:rowOff>
    </xdr:to>
    <xdr:sp macro="" textlink="">
      <xdr:nvSpPr>
        <xdr:cNvPr id="11" name="AutoShape 5">
          <a:extLst>
            <a:ext uri="{FF2B5EF4-FFF2-40B4-BE49-F238E27FC236}">
              <a16:creationId xmlns:a16="http://schemas.microsoft.com/office/drawing/2014/main" id="{00000000-0008-0000-0300-00000B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57</xdr:row>
      <xdr:rowOff>142875</xdr:rowOff>
    </xdr:to>
    <xdr:sp macro="" textlink="">
      <xdr:nvSpPr>
        <xdr:cNvPr id="12" name="AutoShape 5">
          <a:extLst>
            <a:ext uri="{FF2B5EF4-FFF2-40B4-BE49-F238E27FC236}">
              <a16:creationId xmlns:a16="http://schemas.microsoft.com/office/drawing/2014/main" id="{00000000-0008-0000-0300-00000C000000}"/>
            </a:ext>
          </a:extLst>
        </xdr:cNvPr>
        <xdr:cNvSpPr>
          <a:spLocks noChangeArrowheads="1"/>
        </xdr:cNvSpPr>
      </xdr:nvSpPr>
      <xdr:spPr bwMode="auto">
        <a:xfrm>
          <a:off x="0" y="0"/>
          <a:ext cx="13719810" cy="1140523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57</xdr:row>
      <xdr:rowOff>142875</xdr:rowOff>
    </xdr:to>
    <xdr:sp macro="" textlink="">
      <xdr:nvSpPr>
        <xdr:cNvPr id="13" name="AutoShape 5">
          <a:extLst>
            <a:ext uri="{FF2B5EF4-FFF2-40B4-BE49-F238E27FC236}">
              <a16:creationId xmlns:a16="http://schemas.microsoft.com/office/drawing/2014/main" id="{00000000-0008-0000-0300-00000D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57</xdr:row>
      <xdr:rowOff>142875</xdr:rowOff>
    </xdr:to>
    <xdr:sp macro="" textlink="">
      <xdr:nvSpPr>
        <xdr:cNvPr id="14" name="AutoShape 5">
          <a:extLst>
            <a:ext uri="{FF2B5EF4-FFF2-40B4-BE49-F238E27FC236}">
              <a16:creationId xmlns:a16="http://schemas.microsoft.com/office/drawing/2014/main" id="{00000000-0008-0000-0300-00000E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0</xdr:rowOff>
    </xdr:from>
    <xdr:to>
      <xdr:col>14</xdr:col>
      <xdr:colOff>466725</xdr:colOff>
      <xdr:row>2</xdr:row>
      <xdr:rowOff>0</xdr:rowOff>
    </xdr:to>
    <xdr:sp macro="" textlink="">
      <xdr:nvSpPr>
        <xdr:cNvPr id="4109" name="Rectangle 13" hidden="1">
          <a:extLst>
            <a:ext uri="{FF2B5EF4-FFF2-40B4-BE49-F238E27FC236}">
              <a16:creationId xmlns:a16="http://schemas.microsoft.com/office/drawing/2014/main" id="{00000000-0008-0000-0400-00000D1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61</xdr:row>
      <xdr:rowOff>142875</xdr:rowOff>
    </xdr:to>
    <xdr:sp macro="" textlink="">
      <xdr:nvSpPr>
        <xdr:cNvPr id="9" name="AutoShape 5">
          <a:extLst>
            <a:ext uri="{FF2B5EF4-FFF2-40B4-BE49-F238E27FC236}">
              <a16:creationId xmlns:a16="http://schemas.microsoft.com/office/drawing/2014/main" id="{00000000-0008-0000-0400-000009000000}"/>
            </a:ext>
          </a:extLst>
        </xdr:cNvPr>
        <xdr:cNvSpPr>
          <a:spLocks noChangeArrowheads="1"/>
        </xdr:cNvSpPr>
      </xdr:nvSpPr>
      <xdr:spPr bwMode="auto">
        <a:xfrm>
          <a:off x="0" y="0"/>
          <a:ext cx="13719810" cy="1120711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61</xdr:row>
      <xdr:rowOff>142875</xdr:rowOff>
    </xdr:to>
    <xdr:sp macro="" textlink="">
      <xdr:nvSpPr>
        <xdr:cNvPr id="10" name="AutoShape 5">
          <a:extLst>
            <a:ext uri="{FF2B5EF4-FFF2-40B4-BE49-F238E27FC236}">
              <a16:creationId xmlns:a16="http://schemas.microsoft.com/office/drawing/2014/main" id="{00000000-0008-0000-0400-00000A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61</xdr:row>
      <xdr:rowOff>142875</xdr:rowOff>
    </xdr:to>
    <xdr:sp macro="" textlink="">
      <xdr:nvSpPr>
        <xdr:cNvPr id="11" name="AutoShape 5">
          <a:extLst>
            <a:ext uri="{FF2B5EF4-FFF2-40B4-BE49-F238E27FC236}">
              <a16:creationId xmlns:a16="http://schemas.microsoft.com/office/drawing/2014/main" id="{00000000-0008-0000-0400-00000B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62</xdr:row>
      <xdr:rowOff>142875</xdr:rowOff>
    </xdr:to>
    <xdr:sp macro="" textlink="">
      <xdr:nvSpPr>
        <xdr:cNvPr id="12" name="AutoShape 5">
          <a:extLst>
            <a:ext uri="{FF2B5EF4-FFF2-40B4-BE49-F238E27FC236}">
              <a16:creationId xmlns:a16="http://schemas.microsoft.com/office/drawing/2014/main" id="{00000000-0008-0000-0400-00000C000000}"/>
            </a:ext>
          </a:extLst>
        </xdr:cNvPr>
        <xdr:cNvSpPr>
          <a:spLocks noChangeArrowheads="1"/>
        </xdr:cNvSpPr>
      </xdr:nvSpPr>
      <xdr:spPr bwMode="auto">
        <a:xfrm>
          <a:off x="0" y="0"/>
          <a:ext cx="13719810" cy="1140523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62</xdr:row>
      <xdr:rowOff>142875</xdr:rowOff>
    </xdr:to>
    <xdr:sp macro="" textlink="">
      <xdr:nvSpPr>
        <xdr:cNvPr id="13" name="AutoShape 5">
          <a:extLst>
            <a:ext uri="{FF2B5EF4-FFF2-40B4-BE49-F238E27FC236}">
              <a16:creationId xmlns:a16="http://schemas.microsoft.com/office/drawing/2014/main" id="{00000000-0008-0000-0400-00000D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62</xdr:row>
      <xdr:rowOff>142875</xdr:rowOff>
    </xdr:to>
    <xdr:sp macro="" textlink="">
      <xdr:nvSpPr>
        <xdr:cNvPr id="14" name="AutoShape 5">
          <a:extLst>
            <a:ext uri="{FF2B5EF4-FFF2-40B4-BE49-F238E27FC236}">
              <a16:creationId xmlns:a16="http://schemas.microsoft.com/office/drawing/2014/main" id="{00000000-0008-0000-0400-00000E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61</xdr:row>
      <xdr:rowOff>142875</xdr:rowOff>
    </xdr:to>
    <xdr:sp macro="" textlink="">
      <xdr:nvSpPr>
        <xdr:cNvPr id="15" name="AutoShape 5">
          <a:extLst>
            <a:ext uri="{FF2B5EF4-FFF2-40B4-BE49-F238E27FC236}">
              <a16:creationId xmlns:a16="http://schemas.microsoft.com/office/drawing/2014/main" id="{0F8E1B39-33F1-4F56-8B98-7F483225B11A}"/>
            </a:ext>
          </a:extLst>
        </xdr:cNvPr>
        <xdr:cNvSpPr>
          <a:spLocks noChangeArrowheads="1"/>
        </xdr:cNvSpPr>
      </xdr:nvSpPr>
      <xdr:spPr bwMode="auto">
        <a:xfrm>
          <a:off x="0" y="0"/>
          <a:ext cx="13963650" cy="159924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61</xdr:row>
      <xdr:rowOff>142875</xdr:rowOff>
    </xdr:to>
    <xdr:sp macro="" textlink="">
      <xdr:nvSpPr>
        <xdr:cNvPr id="16" name="AutoShape 5">
          <a:extLst>
            <a:ext uri="{FF2B5EF4-FFF2-40B4-BE49-F238E27FC236}">
              <a16:creationId xmlns:a16="http://schemas.microsoft.com/office/drawing/2014/main" id="{6DDEE4F3-1D94-4A90-997D-54BB690DEBAC}"/>
            </a:ext>
          </a:extLst>
        </xdr:cNvPr>
        <xdr:cNvSpPr>
          <a:spLocks noChangeArrowheads="1"/>
        </xdr:cNvSpPr>
      </xdr:nvSpPr>
      <xdr:spPr bwMode="auto">
        <a:xfrm>
          <a:off x="0" y="0"/>
          <a:ext cx="13963650" cy="159924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61</xdr:row>
      <xdr:rowOff>142875</xdr:rowOff>
    </xdr:to>
    <xdr:sp macro="" textlink="">
      <xdr:nvSpPr>
        <xdr:cNvPr id="17" name="AutoShape 5">
          <a:extLst>
            <a:ext uri="{FF2B5EF4-FFF2-40B4-BE49-F238E27FC236}">
              <a16:creationId xmlns:a16="http://schemas.microsoft.com/office/drawing/2014/main" id="{FFC7497D-6545-4648-BF23-EFA7A544E26D}"/>
            </a:ext>
          </a:extLst>
        </xdr:cNvPr>
        <xdr:cNvSpPr>
          <a:spLocks noChangeArrowheads="1"/>
        </xdr:cNvSpPr>
      </xdr:nvSpPr>
      <xdr:spPr bwMode="auto">
        <a:xfrm>
          <a:off x="0" y="0"/>
          <a:ext cx="13963650" cy="159924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62</xdr:row>
      <xdr:rowOff>142875</xdr:rowOff>
    </xdr:to>
    <xdr:sp macro="" textlink="">
      <xdr:nvSpPr>
        <xdr:cNvPr id="18" name="AutoShape 5">
          <a:extLst>
            <a:ext uri="{FF2B5EF4-FFF2-40B4-BE49-F238E27FC236}">
              <a16:creationId xmlns:a16="http://schemas.microsoft.com/office/drawing/2014/main" id="{C5974907-87AC-4375-8A68-2E03C2E8D0BA}"/>
            </a:ext>
          </a:extLst>
        </xdr:cNvPr>
        <xdr:cNvSpPr>
          <a:spLocks noChangeArrowheads="1"/>
        </xdr:cNvSpPr>
      </xdr:nvSpPr>
      <xdr:spPr bwMode="auto">
        <a:xfrm>
          <a:off x="0" y="0"/>
          <a:ext cx="13963650" cy="16195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62</xdr:row>
      <xdr:rowOff>142875</xdr:rowOff>
    </xdr:to>
    <xdr:sp macro="" textlink="">
      <xdr:nvSpPr>
        <xdr:cNvPr id="19" name="AutoShape 5">
          <a:extLst>
            <a:ext uri="{FF2B5EF4-FFF2-40B4-BE49-F238E27FC236}">
              <a16:creationId xmlns:a16="http://schemas.microsoft.com/office/drawing/2014/main" id="{DBA77266-AB5C-4907-8156-1D8A778C7870}"/>
            </a:ext>
          </a:extLst>
        </xdr:cNvPr>
        <xdr:cNvSpPr>
          <a:spLocks noChangeArrowheads="1"/>
        </xdr:cNvSpPr>
      </xdr:nvSpPr>
      <xdr:spPr bwMode="auto">
        <a:xfrm>
          <a:off x="0" y="0"/>
          <a:ext cx="13963650" cy="161956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62</xdr:row>
      <xdr:rowOff>142875</xdr:rowOff>
    </xdr:to>
    <xdr:sp macro="" textlink="">
      <xdr:nvSpPr>
        <xdr:cNvPr id="20" name="AutoShape 5">
          <a:extLst>
            <a:ext uri="{FF2B5EF4-FFF2-40B4-BE49-F238E27FC236}">
              <a16:creationId xmlns:a16="http://schemas.microsoft.com/office/drawing/2014/main" id="{13C4FAFE-A92D-40F6-B260-469F845B4FA6}"/>
            </a:ext>
          </a:extLst>
        </xdr:cNvPr>
        <xdr:cNvSpPr>
          <a:spLocks noChangeArrowheads="1"/>
        </xdr:cNvSpPr>
      </xdr:nvSpPr>
      <xdr:spPr bwMode="auto">
        <a:xfrm>
          <a:off x="0" y="0"/>
          <a:ext cx="13963650" cy="1619567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466725</xdr:colOff>
      <xdr:row>0</xdr:row>
      <xdr:rowOff>0</xdr:rowOff>
    </xdr:to>
    <xdr:sp macro="" textlink="">
      <xdr:nvSpPr>
        <xdr:cNvPr id="6156" name="Rectangle 12" hidden="1">
          <a:extLst>
            <a:ext uri="{FF2B5EF4-FFF2-40B4-BE49-F238E27FC236}">
              <a16:creationId xmlns:a16="http://schemas.microsoft.com/office/drawing/2014/main" id="{00000000-0008-0000-0500-00000C1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64</xdr:row>
      <xdr:rowOff>142875</xdr:rowOff>
    </xdr:to>
    <xdr:sp macro="" textlink="">
      <xdr:nvSpPr>
        <xdr:cNvPr id="9" name="AutoShape 5">
          <a:extLst>
            <a:ext uri="{FF2B5EF4-FFF2-40B4-BE49-F238E27FC236}">
              <a16:creationId xmlns:a16="http://schemas.microsoft.com/office/drawing/2014/main" id="{00000000-0008-0000-0500-000009000000}"/>
            </a:ext>
          </a:extLst>
        </xdr:cNvPr>
        <xdr:cNvSpPr>
          <a:spLocks noChangeArrowheads="1"/>
        </xdr:cNvSpPr>
      </xdr:nvSpPr>
      <xdr:spPr bwMode="auto">
        <a:xfrm>
          <a:off x="0" y="0"/>
          <a:ext cx="13719810" cy="1120711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64</xdr:row>
      <xdr:rowOff>142875</xdr:rowOff>
    </xdr:to>
    <xdr:sp macro="" textlink="">
      <xdr:nvSpPr>
        <xdr:cNvPr id="10" name="AutoShape 5">
          <a:extLst>
            <a:ext uri="{FF2B5EF4-FFF2-40B4-BE49-F238E27FC236}">
              <a16:creationId xmlns:a16="http://schemas.microsoft.com/office/drawing/2014/main" id="{00000000-0008-0000-0500-00000A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64</xdr:row>
      <xdr:rowOff>142875</xdr:rowOff>
    </xdr:to>
    <xdr:sp macro="" textlink="">
      <xdr:nvSpPr>
        <xdr:cNvPr id="11" name="AutoShape 5">
          <a:extLst>
            <a:ext uri="{FF2B5EF4-FFF2-40B4-BE49-F238E27FC236}">
              <a16:creationId xmlns:a16="http://schemas.microsoft.com/office/drawing/2014/main" id="{00000000-0008-0000-0500-00000B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65</xdr:row>
      <xdr:rowOff>142875</xdr:rowOff>
    </xdr:to>
    <xdr:sp macro="" textlink="">
      <xdr:nvSpPr>
        <xdr:cNvPr id="12" name="AutoShape 5">
          <a:extLst>
            <a:ext uri="{FF2B5EF4-FFF2-40B4-BE49-F238E27FC236}">
              <a16:creationId xmlns:a16="http://schemas.microsoft.com/office/drawing/2014/main" id="{00000000-0008-0000-0500-00000C000000}"/>
            </a:ext>
          </a:extLst>
        </xdr:cNvPr>
        <xdr:cNvSpPr>
          <a:spLocks noChangeArrowheads="1"/>
        </xdr:cNvSpPr>
      </xdr:nvSpPr>
      <xdr:spPr bwMode="auto">
        <a:xfrm>
          <a:off x="0" y="0"/>
          <a:ext cx="13719810" cy="1140523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65</xdr:row>
      <xdr:rowOff>142875</xdr:rowOff>
    </xdr:to>
    <xdr:sp macro="" textlink="">
      <xdr:nvSpPr>
        <xdr:cNvPr id="13" name="AutoShape 5">
          <a:extLst>
            <a:ext uri="{FF2B5EF4-FFF2-40B4-BE49-F238E27FC236}">
              <a16:creationId xmlns:a16="http://schemas.microsoft.com/office/drawing/2014/main" id="{00000000-0008-0000-0500-00000D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65</xdr:row>
      <xdr:rowOff>142875</xdr:rowOff>
    </xdr:to>
    <xdr:sp macro="" textlink="">
      <xdr:nvSpPr>
        <xdr:cNvPr id="14" name="AutoShape 5">
          <a:extLst>
            <a:ext uri="{FF2B5EF4-FFF2-40B4-BE49-F238E27FC236}">
              <a16:creationId xmlns:a16="http://schemas.microsoft.com/office/drawing/2014/main" id="{00000000-0008-0000-0500-00000E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314325</xdr:colOff>
      <xdr:row>0</xdr:row>
      <xdr:rowOff>0</xdr:rowOff>
    </xdr:to>
    <xdr:sp macro="" textlink="">
      <xdr:nvSpPr>
        <xdr:cNvPr id="7185" name="Rectangle 17" hidden="1">
          <a:extLst>
            <a:ext uri="{FF2B5EF4-FFF2-40B4-BE49-F238E27FC236}">
              <a16:creationId xmlns:a16="http://schemas.microsoft.com/office/drawing/2014/main" id="{00000000-0008-0000-0600-0000111C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75</xdr:row>
      <xdr:rowOff>142875</xdr:rowOff>
    </xdr:to>
    <xdr:sp macro="" textlink="">
      <xdr:nvSpPr>
        <xdr:cNvPr id="9" name="AutoShape 5">
          <a:extLst>
            <a:ext uri="{FF2B5EF4-FFF2-40B4-BE49-F238E27FC236}">
              <a16:creationId xmlns:a16="http://schemas.microsoft.com/office/drawing/2014/main" id="{00000000-0008-0000-0600-000009000000}"/>
            </a:ext>
          </a:extLst>
        </xdr:cNvPr>
        <xdr:cNvSpPr>
          <a:spLocks noChangeArrowheads="1"/>
        </xdr:cNvSpPr>
      </xdr:nvSpPr>
      <xdr:spPr bwMode="auto">
        <a:xfrm>
          <a:off x="0" y="0"/>
          <a:ext cx="13719810" cy="1120711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75</xdr:row>
      <xdr:rowOff>142875</xdr:rowOff>
    </xdr:to>
    <xdr:sp macro="" textlink="">
      <xdr:nvSpPr>
        <xdr:cNvPr id="10" name="AutoShape 5">
          <a:extLst>
            <a:ext uri="{FF2B5EF4-FFF2-40B4-BE49-F238E27FC236}">
              <a16:creationId xmlns:a16="http://schemas.microsoft.com/office/drawing/2014/main" id="{00000000-0008-0000-0600-00000A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75</xdr:row>
      <xdr:rowOff>142875</xdr:rowOff>
    </xdr:to>
    <xdr:sp macro="" textlink="">
      <xdr:nvSpPr>
        <xdr:cNvPr id="11" name="AutoShape 5">
          <a:extLst>
            <a:ext uri="{FF2B5EF4-FFF2-40B4-BE49-F238E27FC236}">
              <a16:creationId xmlns:a16="http://schemas.microsoft.com/office/drawing/2014/main" id="{00000000-0008-0000-0600-00000B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76</xdr:row>
      <xdr:rowOff>142875</xdr:rowOff>
    </xdr:to>
    <xdr:sp macro="" textlink="">
      <xdr:nvSpPr>
        <xdr:cNvPr id="12" name="AutoShape 5">
          <a:extLst>
            <a:ext uri="{FF2B5EF4-FFF2-40B4-BE49-F238E27FC236}">
              <a16:creationId xmlns:a16="http://schemas.microsoft.com/office/drawing/2014/main" id="{00000000-0008-0000-0600-00000C000000}"/>
            </a:ext>
          </a:extLst>
        </xdr:cNvPr>
        <xdr:cNvSpPr>
          <a:spLocks noChangeArrowheads="1"/>
        </xdr:cNvSpPr>
      </xdr:nvSpPr>
      <xdr:spPr bwMode="auto">
        <a:xfrm>
          <a:off x="0" y="0"/>
          <a:ext cx="13719810" cy="1140523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76</xdr:row>
      <xdr:rowOff>142875</xdr:rowOff>
    </xdr:to>
    <xdr:sp macro="" textlink="">
      <xdr:nvSpPr>
        <xdr:cNvPr id="13" name="AutoShape 5">
          <a:extLst>
            <a:ext uri="{FF2B5EF4-FFF2-40B4-BE49-F238E27FC236}">
              <a16:creationId xmlns:a16="http://schemas.microsoft.com/office/drawing/2014/main" id="{00000000-0008-0000-0600-00000D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76</xdr:row>
      <xdr:rowOff>142875</xdr:rowOff>
    </xdr:to>
    <xdr:sp macro="" textlink="">
      <xdr:nvSpPr>
        <xdr:cNvPr id="14" name="AutoShape 5">
          <a:extLst>
            <a:ext uri="{FF2B5EF4-FFF2-40B4-BE49-F238E27FC236}">
              <a16:creationId xmlns:a16="http://schemas.microsoft.com/office/drawing/2014/main" id="{00000000-0008-0000-0600-00000E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361950</xdr:colOff>
      <xdr:row>56</xdr:row>
      <xdr:rowOff>142875</xdr:rowOff>
    </xdr:to>
    <xdr:sp macro="" textlink="">
      <xdr:nvSpPr>
        <xdr:cNvPr id="8" name="AutoShape 5">
          <a:extLst>
            <a:ext uri="{FF2B5EF4-FFF2-40B4-BE49-F238E27FC236}">
              <a16:creationId xmlns:a16="http://schemas.microsoft.com/office/drawing/2014/main" id="{00000000-0008-0000-0700-000008000000}"/>
            </a:ext>
          </a:extLst>
        </xdr:cNvPr>
        <xdr:cNvSpPr>
          <a:spLocks noChangeArrowheads="1"/>
        </xdr:cNvSpPr>
      </xdr:nvSpPr>
      <xdr:spPr bwMode="auto">
        <a:xfrm>
          <a:off x="0" y="0"/>
          <a:ext cx="13719810" cy="1120711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56</xdr:row>
      <xdr:rowOff>142875</xdr:rowOff>
    </xdr:to>
    <xdr:sp macro="" textlink="">
      <xdr:nvSpPr>
        <xdr:cNvPr id="9" name="AutoShape 5">
          <a:extLst>
            <a:ext uri="{FF2B5EF4-FFF2-40B4-BE49-F238E27FC236}">
              <a16:creationId xmlns:a16="http://schemas.microsoft.com/office/drawing/2014/main" id="{00000000-0008-0000-0700-000009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56</xdr:row>
      <xdr:rowOff>142875</xdr:rowOff>
    </xdr:to>
    <xdr:sp macro="" textlink="">
      <xdr:nvSpPr>
        <xdr:cNvPr id="10" name="AutoShape 5">
          <a:extLst>
            <a:ext uri="{FF2B5EF4-FFF2-40B4-BE49-F238E27FC236}">
              <a16:creationId xmlns:a16="http://schemas.microsoft.com/office/drawing/2014/main" id="{00000000-0008-0000-0700-00000A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57</xdr:row>
      <xdr:rowOff>142875</xdr:rowOff>
    </xdr:to>
    <xdr:sp macro="" textlink="">
      <xdr:nvSpPr>
        <xdr:cNvPr id="11" name="AutoShape 5">
          <a:extLst>
            <a:ext uri="{FF2B5EF4-FFF2-40B4-BE49-F238E27FC236}">
              <a16:creationId xmlns:a16="http://schemas.microsoft.com/office/drawing/2014/main" id="{00000000-0008-0000-0700-00000B000000}"/>
            </a:ext>
          </a:extLst>
        </xdr:cNvPr>
        <xdr:cNvSpPr>
          <a:spLocks noChangeArrowheads="1"/>
        </xdr:cNvSpPr>
      </xdr:nvSpPr>
      <xdr:spPr bwMode="auto">
        <a:xfrm>
          <a:off x="0" y="0"/>
          <a:ext cx="13719810" cy="1140523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57</xdr:row>
      <xdr:rowOff>142875</xdr:rowOff>
    </xdr:to>
    <xdr:sp macro="" textlink="">
      <xdr:nvSpPr>
        <xdr:cNvPr id="12" name="AutoShape 5">
          <a:extLst>
            <a:ext uri="{FF2B5EF4-FFF2-40B4-BE49-F238E27FC236}">
              <a16:creationId xmlns:a16="http://schemas.microsoft.com/office/drawing/2014/main" id="{00000000-0008-0000-0700-00000C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57</xdr:row>
      <xdr:rowOff>142875</xdr:rowOff>
    </xdr:to>
    <xdr:sp macro="" textlink="">
      <xdr:nvSpPr>
        <xdr:cNvPr id="13" name="AutoShape 5">
          <a:extLst>
            <a:ext uri="{FF2B5EF4-FFF2-40B4-BE49-F238E27FC236}">
              <a16:creationId xmlns:a16="http://schemas.microsoft.com/office/drawing/2014/main" id="{00000000-0008-0000-0700-00000D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361950</xdr:colOff>
      <xdr:row>55</xdr:row>
      <xdr:rowOff>142875</xdr:rowOff>
    </xdr:to>
    <xdr:sp macro="" textlink="">
      <xdr:nvSpPr>
        <xdr:cNvPr id="2" name="AutoShape 5">
          <a:extLst>
            <a:ext uri="{FF2B5EF4-FFF2-40B4-BE49-F238E27FC236}">
              <a16:creationId xmlns:a16="http://schemas.microsoft.com/office/drawing/2014/main" id="{72B2CE6C-1DA4-4A7E-8190-0132AAF7B13C}"/>
            </a:ext>
          </a:extLst>
        </xdr:cNvPr>
        <xdr:cNvSpPr>
          <a:spLocks noChangeArrowheads="1"/>
        </xdr:cNvSpPr>
      </xdr:nvSpPr>
      <xdr:spPr bwMode="auto">
        <a:xfrm>
          <a:off x="0" y="0"/>
          <a:ext cx="13344525" cy="112585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55</xdr:row>
      <xdr:rowOff>142875</xdr:rowOff>
    </xdr:to>
    <xdr:sp macro="" textlink="">
      <xdr:nvSpPr>
        <xdr:cNvPr id="3" name="AutoShape 5">
          <a:extLst>
            <a:ext uri="{FF2B5EF4-FFF2-40B4-BE49-F238E27FC236}">
              <a16:creationId xmlns:a16="http://schemas.microsoft.com/office/drawing/2014/main" id="{7C7A88FB-1C56-4EDD-9FC6-10D0578B0C19}"/>
            </a:ext>
          </a:extLst>
        </xdr:cNvPr>
        <xdr:cNvSpPr>
          <a:spLocks noChangeArrowheads="1"/>
        </xdr:cNvSpPr>
      </xdr:nvSpPr>
      <xdr:spPr bwMode="auto">
        <a:xfrm>
          <a:off x="0" y="0"/>
          <a:ext cx="13344525" cy="1125855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55</xdr:row>
      <xdr:rowOff>142875</xdr:rowOff>
    </xdr:to>
    <xdr:sp macro="" textlink="">
      <xdr:nvSpPr>
        <xdr:cNvPr id="4" name="AutoShape 5">
          <a:extLst>
            <a:ext uri="{FF2B5EF4-FFF2-40B4-BE49-F238E27FC236}">
              <a16:creationId xmlns:a16="http://schemas.microsoft.com/office/drawing/2014/main" id="{5ED82F65-126C-47AF-BE8D-41F0D34C42BE}"/>
            </a:ext>
          </a:extLst>
        </xdr:cNvPr>
        <xdr:cNvSpPr>
          <a:spLocks noChangeArrowheads="1"/>
        </xdr:cNvSpPr>
      </xdr:nvSpPr>
      <xdr:spPr bwMode="auto">
        <a:xfrm>
          <a:off x="0" y="0"/>
          <a:ext cx="13344525" cy="1125855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56</xdr:row>
      <xdr:rowOff>142875</xdr:rowOff>
    </xdr:to>
    <xdr:sp macro="" textlink="">
      <xdr:nvSpPr>
        <xdr:cNvPr id="5" name="AutoShape 5">
          <a:extLst>
            <a:ext uri="{FF2B5EF4-FFF2-40B4-BE49-F238E27FC236}">
              <a16:creationId xmlns:a16="http://schemas.microsoft.com/office/drawing/2014/main" id="{211FD8F3-A379-4301-A731-F27873F98BD1}"/>
            </a:ext>
          </a:extLst>
        </xdr:cNvPr>
        <xdr:cNvSpPr>
          <a:spLocks noChangeArrowheads="1"/>
        </xdr:cNvSpPr>
      </xdr:nvSpPr>
      <xdr:spPr bwMode="auto">
        <a:xfrm>
          <a:off x="0" y="0"/>
          <a:ext cx="13344525" cy="11458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56</xdr:row>
      <xdr:rowOff>142875</xdr:rowOff>
    </xdr:to>
    <xdr:sp macro="" textlink="">
      <xdr:nvSpPr>
        <xdr:cNvPr id="6" name="AutoShape 5">
          <a:extLst>
            <a:ext uri="{FF2B5EF4-FFF2-40B4-BE49-F238E27FC236}">
              <a16:creationId xmlns:a16="http://schemas.microsoft.com/office/drawing/2014/main" id="{B25E203A-BE3B-43D6-996A-05393012E7F5}"/>
            </a:ext>
          </a:extLst>
        </xdr:cNvPr>
        <xdr:cNvSpPr>
          <a:spLocks noChangeArrowheads="1"/>
        </xdr:cNvSpPr>
      </xdr:nvSpPr>
      <xdr:spPr bwMode="auto">
        <a:xfrm>
          <a:off x="0" y="0"/>
          <a:ext cx="13344525" cy="114585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56</xdr:row>
      <xdr:rowOff>142875</xdr:rowOff>
    </xdr:to>
    <xdr:sp macro="" textlink="">
      <xdr:nvSpPr>
        <xdr:cNvPr id="7" name="AutoShape 5">
          <a:extLst>
            <a:ext uri="{FF2B5EF4-FFF2-40B4-BE49-F238E27FC236}">
              <a16:creationId xmlns:a16="http://schemas.microsoft.com/office/drawing/2014/main" id="{8860353F-4738-4915-ACE9-2DCD3D4874B0}"/>
            </a:ext>
          </a:extLst>
        </xdr:cNvPr>
        <xdr:cNvSpPr>
          <a:spLocks noChangeArrowheads="1"/>
        </xdr:cNvSpPr>
      </xdr:nvSpPr>
      <xdr:spPr bwMode="auto">
        <a:xfrm>
          <a:off x="0" y="0"/>
          <a:ext cx="13344525" cy="11458575"/>
        </a:xfrm>
        <a:custGeom>
          <a:avLst/>
          <a:gdLst/>
          <a:ahLst/>
          <a:cxnLst/>
          <a:rect l="0" t="0" r="r" b="b"/>
          <a:pathLst/>
        </a:custGeom>
        <a:solidFill>
          <a:srgbClr val="FFFFFF"/>
        </a:solid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WOLVERINE\STAKEB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WOLVERINE\Wolv-C%20Snowpit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WOLVERINE\Wolv-B%20Snowpit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ke A"/>
      <sheetName val="Stake B"/>
      <sheetName val="Stake C"/>
      <sheetName val="SNOWPIT"/>
    </sheetNames>
    <sheetDataSet>
      <sheetData sheetId="0">
        <row r="103">
          <cell r="A103">
            <v>32784</v>
          </cell>
          <cell r="D103" t="str">
            <v>89T157</v>
          </cell>
          <cell r="E103" t="str">
            <v>89-A</v>
          </cell>
          <cell r="F103" t="str">
            <v>I</v>
          </cell>
          <cell r="H103">
            <v>7.9</v>
          </cell>
          <cell r="I103">
            <v>0</v>
          </cell>
          <cell r="J103">
            <v>0</v>
          </cell>
          <cell r="K103" t="str">
            <v/>
          </cell>
          <cell r="M103">
            <v>7.9</v>
          </cell>
          <cell r="N103" t="str">
            <v/>
          </cell>
          <cell r="X103" t="str">
            <v/>
          </cell>
          <cell r="Z103" t="str">
            <v/>
          </cell>
          <cell r="AA103" t="str">
            <v/>
          </cell>
          <cell r="AF103" t="str">
            <v/>
          </cell>
          <cell r="AJ103" t="str">
            <v/>
          </cell>
          <cell r="AM103" t="str">
            <v/>
          </cell>
          <cell r="AN103" t="str">
            <v/>
          </cell>
          <cell r="BG103" t="str">
            <v/>
          </cell>
          <cell r="BK103" t="str">
            <v/>
          </cell>
          <cell r="BL103" t="str">
            <v/>
          </cell>
          <cell r="BO103">
            <v>7.65</v>
          </cell>
          <cell r="BP103">
            <v>7.9</v>
          </cell>
          <cell r="BQ103">
            <v>7.9</v>
          </cell>
          <cell r="BU103" t="str">
            <v/>
          </cell>
          <cell r="BW103">
            <v>0</v>
          </cell>
          <cell r="BX103">
            <v>0</v>
          </cell>
          <cell r="BY103">
            <v>0</v>
          </cell>
          <cell r="BZ103">
            <v>0.23</v>
          </cell>
          <cell r="CA103">
            <v>0.23</v>
          </cell>
          <cell r="CB103">
            <v>0.23</v>
          </cell>
        </row>
        <row r="104">
          <cell r="A104">
            <v>32789</v>
          </cell>
          <cell r="D104" t="str">
            <v>89T160</v>
          </cell>
          <cell r="E104" t="str">
            <v>89-A</v>
          </cell>
          <cell r="F104" t="str">
            <v>I</v>
          </cell>
          <cell r="G104" t="str">
            <v>?/?</v>
          </cell>
          <cell r="H104">
            <v>7.85</v>
          </cell>
          <cell r="K104" t="str">
            <v/>
          </cell>
          <cell r="M104">
            <v>7.85</v>
          </cell>
          <cell r="N104" t="str">
            <v/>
          </cell>
          <cell r="X104" t="str">
            <v/>
          </cell>
          <cell r="Z104" t="str">
            <v/>
          </cell>
          <cell r="AA104" t="str">
            <v/>
          </cell>
          <cell r="AF104" t="str">
            <v/>
          </cell>
          <cell r="AJ104" t="str">
            <v/>
          </cell>
          <cell r="AM104" t="str">
            <v/>
          </cell>
          <cell r="AN104" t="str">
            <v/>
          </cell>
          <cell r="BG104" t="str">
            <v/>
          </cell>
          <cell r="BK104" t="str">
            <v/>
          </cell>
          <cell r="BL104" t="str">
            <v/>
          </cell>
          <cell r="BO104">
            <v>7.65</v>
          </cell>
          <cell r="BP104">
            <v>7.85</v>
          </cell>
          <cell r="BQ104">
            <v>7.85</v>
          </cell>
          <cell r="BU104" t="str">
            <v/>
          </cell>
          <cell r="BW104">
            <v>0</v>
          </cell>
          <cell r="BX104">
            <v>0</v>
          </cell>
          <cell r="BY104">
            <v>0</v>
          </cell>
          <cell r="BZ104">
            <v>0.18</v>
          </cell>
          <cell r="CA104">
            <v>0.18</v>
          </cell>
          <cell r="CB104">
            <v>0.18</v>
          </cell>
        </row>
        <row r="105">
          <cell r="A105">
            <v>32918</v>
          </cell>
          <cell r="D105" t="str">
            <v>90T53</v>
          </cell>
          <cell r="E105" t="str">
            <v>89-A</v>
          </cell>
          <cell r="F105" t="str">
            <v>S</v>
          </cell>
          <cell r="G105" t="str">
            <v>12/12</v>
          </cell>
          <cell r="H105">
            <v>9.5</v>
          </cell>
          <cell r="I105">
            <v>7.18</v>
          </cell>
          <cell r="J105">
            <v>7.15</v>
          </cell>
          <cell r="K105">
            <v>2.9999999999999361E-2</v>
          </cell>
          <cell r="M105">
            <v>9.4700000000000006</v>
          </cell>
          <cell r="N105">
            <v>1.8200000000000003</v>
          </cell>
          <cell r="X105">
            <v>1.82</v>
          </cell>
          <cell r="Z105" t="str">
            <v/>
          </cell>
          <cell r="AA105">
            <v>1</v>
          </cell>
          <cell r="AE105">
            <v>0.36</v>
          </cell>
          <cell r="AF105">
            <v>0.36</v>
          </cell>
          <cell r="AI105">
            <v>-1</v>
          </cell>
          <cell r="AJ105">
            <v>-1</v>
          </cell>
          <cell r="AM105">
            <v>7.65</v>
          </cell>
          <cell r="AN105">
            <v>7.65</v>
          </cell>
          <cell r="BG105" t="str">
            <v/>
          </cell>
          <cell r="BK105" t="str">
            <v/>
          </cell>
          <cell r="BL105" t="str">
            <v/>
          </cell>
          <cell r="BO105">
            <v>7.65</v>
          </cell>
          <cell r="BP105">
            <v>7.65</v>
          </cell>
          <cell r="BQ105">
            <v>7.65</v>
          </cell>
          <cell r="BU105">
            <v>0.66</v>
          </cell>
          <cell r="BW105">
            <v>0</v>
          </cell>
          <cell r="BX105">
            <v>0</v>
          </cell>
          <cell r="BY105">
            <v>0</v>
          </cell>
          <cell r="BZ105">
            <v>0</v>
          </cell>
          <cell r="CA105">
            <v>0.66</v>
          </cell>
          <cell r="CB105">
            <v>0</v>
          </cell>
        </row>
        <row r="106">
          <cell r="A106">
            <v>32949</v>
          </cell>
          <cell r="D106" t="str">
            <v>90T63</v>
          </cell>
          <cell r="E106" t="str">
            <v>89-A</v>
          </cell>
          <cell r="F106" t="str">
            <v>S</v>
          </cell>
          <cell r="G106" t="str">
            <v>12/12</v>
          </cell>
          <cell r="H106">
            <v>9.6</v>
          </cell>
          <cell r="K106" t="str">
            <v/>
          </cell>
          <cell r="M106">
            <v>9.6</v>
          </cell>
          <cell r="N106">
            <v>1.9499999999999993</v>
          </cell>
          <cell r="U106">
            <v>1.95</v>
          </cell>
          <cell r="V106">
            <v>3</v>
          </cell>
          <cell r="X106">
            <v>1.95</v>
          </cell>
          <cell r="AA106">
            <v>4</v>
          </cell>
          <cell r="AE106">
            <v>0.36</v>
          </cell>
          <cell r="AF106">
            <v>0.36</v>
          </cell>
          <cell r="AI106">
            <v>-1</v>
          </cell>
          <cell r="AJ106">
            <v>-1</v>
          </cell>
          <cell r="AM106">
            <v>7.65</v>
          </cell>
          <cell r="AN106">
            <v>7.65</v>
          </cell>
          <cell r="BG106" t="str">
            <v/>
          </cell>
          <cell r="BK106" t="str">
            <v/>
          </cell>
          <cell r="BL106" t="str">
            <v/>
          </cell>
          <cell r="BO106">
            <v>7.65</v>
          </cell>
          <cell r="BP106">
            <v>7.65</v>
          </cell>
          <cell r="BQ106">
            <v>7.65</v>
          </cell>
          <cell r="BU106">
            <v>0.7</v>
          </cell>
          <cell r="BW106">
            <v>0</v>
          </cell>
          <cell r="BX106">
            <v>0</v>
          </cell>
          <cell r="BY106">
            <v>0</v>
          </cell>
          <cell r="BZ106">
            <v>0</v>
          </cell>
          <cell r="CA106">
            <v>0.7</v>
          </cell>
          <cell r="CB106">
            <v>0</v>
          </cell>
        </row>
        <row r="107">
          <cell r="A107">
            <v>33026</v>
          </cell>
          <cell r="D107" t="str">
            <v>90M24</v>
          </cell>
          <cell r="E107" t="str">
            <v>89-A</v>
          </cell>
          <cell r="F107" t="str">
            <v>I</v>
          </cell>
          <cell r="G107" t="str">
            <v>12/6</v>
          </cell>
          <cell r="H107">
            <v>7.87</v>
          </cell>
          <cell r="I107">
            <v>3.26</v>
          </cell>
          <cell r="J107">
            <v>3.3</v>
          </cell>
          <cell r="K107">
            <v>-4.0000000000000036E-2</v>
          </cell>
          <cell r="M107">
            <v>7.91</v>
          </cell>
          <cell r="N107" t="str">
            <v/>
          </cell>
          <cell r="X107" t="str">
            <v/>
          </cell>
          <cell r="AA107" t="str">
            <v/>
          </cell>
          <cell r="AE107">
            <v>0.35</v>
          </cell>
          <cell r="AF107" t="str">
            <v/>
          </cell>
          <cell r="AI107">
            <v>-1</v>
          </cell>
          <cell r="AJ107" t="str">
            <v/>
          </cell>
          <cell r="AM107" t="str">
            <v/>
          </cell>
          <cell r="AN107" t="str">
            <v/>
          </cell>
          <cell r="BG107" t="str">
            <v/>
          </cell>
          <cell r="BK107" t="str">
            <v/>
          </cell>
          <cell r="BL107" t="str">
            <v/>
          </cell>
          <cell r="BO107">
            <v>7.65</v>
          </cell>
          <cell r="BP107">
            <v>7.91</v>
          </cell>
          <cell r="BQ107">
            <v>7.91</v>
          </cell>
          <cell r="BU107" t="str">
            <v/>
          </cell>
          <cell r="BW107">
            <v>0</v>
          </cell>
          <cell r="BX107">
            <v>0</v>
          </cell>
          <cell r="BY107">
            <v>0</v>
          </cell>
          <cell r="BZ107">
            <v>0.23</v>
          </cell>
          <cell r="CA107">
            <v>0.23</v>
          </cell>
          <cell r="CB107">
            <v>0.23</v>
          </cell>
        </row>
        <row r="108">
          <cell r="A108">
            <v>33123</v>
          </cell>
          <cell r="D108" t="str">
            <v>90M35</v>
          </cell>
          <cell r="E108" t="str">
            <v>89-A</v>
          </cell>
          <cell r="F108" t="str">
            <v>I</v>
          </cell>
          <cell r="G108" t="str">
            <v>9/3</v>
          </cell>
          <cell r="H108">
            <v>1.2</v>
          </cell>
          <cell r="I108">
            <v>3.29</v>
          </cell>
          <cell r="J108">
            <v>3.33</v>
          </cell>
          <cell r="K108">
            <v>-4.0000000000000036E-2</v>
          </cell>
          <cell r="M108">
            <v>1.2400000000000002</v>
          </cell>
          <cell r="N108" t="str">
            <v/>
          </cell>
          <cell r="X108" t="str">
            <v/>
          </cell>
          <cell r="AA108" t="str">
            <v/>
          </cell>
          <cell r="AF108" t="str">
            <v/>
          </cell>
          <cell r="AJ108" t="str">
            <v/>
          </cell>
          <cell r="AM108" t="str">
            <v/>
          </cell>
          <cell r="AN108" t="str">
            <v/>
          </cell>
          <cell r="BG108" t="str">
            <v/>
          </cell>
          <cell r="BK108" t="str">
            <v/>
          </cell>
          <cell r="BL108" t="str">
            <v/>
          </cell>
          <cell r="BO108">
            <v>7.65</v>
          </cell>
          <cell r="BP108">
            <v>1.2400000000000002</v>
          </cell>
          <cell r="BQ108">
            <v>1.2400000000000002</v>
          </cell>
          <cell r="BU108" t="str">
            <v/>
          </cell>
          <cell r="BW108">
            <v>0</v>
          </cell>
          <cell r="BX108">
            <v>0</v>
          </cell>
          <cell r="BY108">
            <v>0</v>
          </cell>
          <cell r="BZ108">
            <v>-5.77</v>
          </cell>
          <cell r="CA108">
            <v>-5.77</v>
          </cell>
          <cell r="CB108">
            <v>-5.77</v>
          </cell>
        </row>
        <row r="109">
          <cell r="D109" t="str">
            <v>bn 1990</v>
          </cell>
          <cell r="F109" t="str">
            <v>I</v>
          </cell>
          <cell r="M109" t="e">
            <v>#VALUE!</v>
          </cell>
          <cell r="BO109">
            <v>7.91</v>
          </cell>
          <cell r="BP109" t="e">
            <v>#VALUE!</v>
          </cell>
          <cell r="BQ109" t="e">
            <v>#VALUE!</v>
          </cell>
          <cell r="BU109" t="str">
            <v/>
          </cell>
          <cell r="BW109">
            <v>0</v>
          </cell>
          <cell r="BX109">
            <v>0</v>
          </cell>
          <cell r="BY109">
            <v>0</v>
          </cell>
          <cell r="BZ109" t="e">
            <v>#VALUE!</v>
          </cell>
          <cell r="CA109" t="e">
            <v>#VALUE!</v>
          </cell>
          <cell r="CB109" t="e">
            <v>#VALUE!</v>
          </cell>
        </row>
        <row r="110">
          <cell r="D110" t="str">
            <v>1990 HY end</v>
          </cell>
        </row>
        <row r="111">
          <cell r="K111" t="str">
            <v/>
          </cell>
          <cell r="N111" t="str">
            <v/>
          </cell>
          <cell r="X111" t="str">
            <v/>
          </cell>
          <cell r="AA111" t="str">
            <v/>
          </cell>
          <cell r="AF111" t="str">
            <v/>
          </cell>
          <cell r="AJ111" t="str">
            <v/>
          </cell>
          <cell r="AM111" t="str">
            <v/>
          </cell>
          <cell r="AN111" t="str">
            <v/>
          </cell>
          <cell r="BG111" t="str">
            <v/>
          </cell>
          <cell r="BK111" t="str">
            <v/>
          </cell>
          <cell r="BL111" t="str">
            <v/>
          </cell>
          <cell r="BP111" t="str">
            <v/>
          </cell>
          <cell r="BQ111" t="str">
            <v/>
          </cell>
          <cell r="BU111" t="str">
            <v/>
          </cell>
        </row>
        <row r="112">
          <cell r="A112">
            <v>33123</v>
          </cell>
          <cell r="D112" t="str">
            <v>90M35</v>
          </cell>
          <cell r="E112" t="str">
            <v>90-A</v>
          </cell>
          <cell r="F112" t="str">
            <v>I</v>
          </cell>
          <cell r="G112" t="str">
            <v>0/12</v>
          </cell>
          <cell r="H112">
            <v>8.1</v>
          </cell>
          <cell r="K112" t="str">
            <v/>
          </cell>
          <cell r="M112">
            <v>8.1</v>
          </cell>
          <cell r="N112" t="str">
            <v/>
          </cell>
          <cell r="X112" t="str">
            <v/>
          </cell>
          <cell r="AA112" t="str">
            <v/>
          </cell>
          <cell r="AF112" t="str">
            <v/>
          </cell>
          <cell r="AJ112" t="str">
            <v/>
          </cell>
          <cell r="AM112" t="str">
            <v/>
          </cell>
          <cell r="AN112" t="str">
            <v/>
          </cell>
          <cell r="BG112" t="str">
            <v/>
          </cell>
          <cell r="BK112" t="str">
            <v/>
          </cell>
          <cell r="BL112" t="str">
            <v/>
          </cell>
          <cell r="BO112">
            <v>8.1</v>
          </cell>
          <cell r="BP112">
            <v>8.1</v>
          </cell>
          <cell r="BQ112">
            <v>8.1</v>
          </cell>
          <cell r="BU112" t="str">
            <v/>
          </cell>
          <cell r="BW112">
            <v>0</v>
          </cell>
          <cell r="BX112">
            <v>0</v>
          </cell>
          <cell r="BY112">
            <v>0</v>
          </cell>
          <cell r="BZ112">
            <v>0</v>
          </cell>
          <cell r="CA112">
            <v>0</v>
          </cell>
          <cell r="CB112">
            <v>0</v>
          </cell>
        </row>
        <row r="113">
          <cell r="D113" t="str">
            <v>bn 1990</v>
          </cell>
          <cell r="F113" t="str">
            <v>I</v>
          </cell>
          <cell r="M113" t="e">
            <v>#VALUE!</v>
          </cell>
        </row>
        <row r="114">
          <cell r="D114" t="str">
            <v>1990 HY end</v>
          </cell>
        </row>
        <row r="115">
          <cell r="A115">
            <v>33245</v>
          </cell>
          <cell r="D115" t="str">
            <v>91M6</v>
          </cell>
          <cell r="E115" t="str">
            <v>90-A</v>
          </cell>
          <cell r="F115" t="str">
            <v>S</v>
          </cell>
          <cell r="G115" t="str">
            <v>12/12</v>
          </cell>
          <cell r="H115">
            <v>7.75</v>
          </cell>
          <cell r="I115">
            <v>3.3</v>
          </cell>
          <cell r="J115">
            <v>3.26</v>
          </cell>
          <cell r="K115">
            <v>4.0000000000000036E-2</v>
          </cell>
          <cell r="M115">
            <v>7.71</v>
          </cell>
          <cell r="N115" t="str">
            <v/>
          </cell>
          <cell r="U115">
            <v>0.12000000000000002</v>
          </cell>
          <cell r="V115">
            <v>10</v>
          </cell>
          <cell r="X115" t="e">
            <v>#VALUE!</v>
          </cell>
          <cell r="AA115">
            <v>10</v>
          </cell>
          <cell r="AE115">
            <v>0.37</v>
          </cell>
          <cell r="AF115">
            <v>0.37</v>
          </cell>
          <cell r="AI115">
            <v>-1</v>
          </cell>
          <cell r="AJ115" t="str">
            <v/>
          </cell>
          <cell r="AM115" t="e">
            <v>#VALUE!</v>
          </cell>
          <cell r="AN115" t="e">
            <v>#VALUE!</v>
          </cell>
          <cell r="BG115" t="str">
            <v/>
          </cell>
          <cell r="BK115" t="str">
            <v/>
          </cell>
          <cell r="BL115" t="str">
            <v/>
          </cell>
          <cell r="BO115" t="e">
            <v>#VALUE!</v>
          </cell>
          <cell r="BP115" t="e">
            <v>#VALUE!</v>
          </cell>
          <cell r="BQ115" t="e">
            <v>#VALUE!</v>
          </cell>
          <cell r="BU115" t="e">
            <v>#VALUE!</v>
          </cell>
          <cell r="BW115">
            <v>0</v>
          </cell>
          <cell r="BX115">
            <v>0</v>
          </cell>
          <cell r="BY115">
            <v>0</v>
          </cell>
          <cell r="BZ115">
            <v>0</v>
          </cell>
          <cell r="CA115" t="e">
            <v>#VALUE!</v>
          </cell>
          <cell r="CB115">
            <v>0</v>
          </cell>
        </row>
        <row r="116">
          <cell r="A116">
            <v>33371</v>
          </cell>
          <cell r="D116" t="str">
            <v>91M16</v>
          </cell>
          <cell r="E116" t="str">
            <v>90-A</v>
          </cell>
          <cell r="F116" t="str">
            <v>S</v>
          </cell>
          <cell r="G116" t="str">
            <v>12/9</v>
          </cell>
          <cell r="I116">
            <v>0</v>
          </cell>
          <cell r="J116">
            <v>0</v>
          </cell>
          <cell r="M116" t="str">
            <v/>
          </cell>
          <cell r="N116" t="str">
            <v/>
          </cell>
          <cell r="X116" t="str">
            <v/>
          </cell>
          <cell r="AA116" t="str">
            <v/>
          </cell>
          <cell r="AE116">
            <v>0.37</v>
          </cell>
          <cell r="AF116" t="str">
            <v/>
          </cell>
          <cell r="AI116">
            <v>-1</v>
          </cell>
          <cell r="AJ116" t="str">
            <v/>
          </cell>
          <cell r="AM116" t="str">
            <v/>
          </cell>
          <cell r="AN116" t="str">
            <v/>
          </cell>
          <cell r="BG116" t="str">
            <v/>
          </cell>
          <cell r="BK116" t="str">
            <v/>
          </cell>
          <cell r="BL116" t="str">
            <v/>
          </cell>
          <cell r="BO116" t="e">
            <v>#VALUE!</v>
          </cell>
          <cell r="BP116" t="str">
            <v/>
          </cell>
          <cell r="BQ116" t="str">
            <v/>
          </cell>
          <cell r="BU116" t="e">
            <v>#VALUE!</v>
          </cell>
          <cell r="BW116">
            <v>0</v>
          </cell>
          <cell r="BX116">
            <v>0</v>
          </cell>
          <cell r="BY116">
            <v>0</v>
          </cell>
          <cell r="BZ116">
            <v>0</v>
          </cell>
          <cell r="CA116" t="e">
            <v>#VALUE!</v>
          </cell>
          <cell r="CB116">
            <v>0</v>
          </cell>
        </row>
        <row r="117">
          <cell r="A117">
            <v>33493</v>
          </cell>
          <cell r="D117" t="str">
            <v>91M32</v>
          </cell>
          <cell r="E117" t="str">
            <v>90-A</v>
          </cell>
          <cell r="F117" t="str">
            <v>I</v>
          </cell>
          <cell r="G117" t="str">
            <v>9/6</v>
          </cell>
          <cell r="H117">
            <v>3.48</v>
          </cell>
          <cell r="I117">
            <v>3.57</v>
          </cell>
          <cell r="J117">
            <v>3.57</v>
          </cell>
          <cell r="K117" t="str">
            <v/>
          </cell>
          <cell r="M117">
            <v>3.48</v>
          </cell>
          <cell r="N117" t="str">
            <v/>
          </cell>
          <cell r="X117" t="str">
            <v/>
          </cell>
          <cell r="AA117" t="str">
            <v/>
          </cell>
          <cell r="AF117" t="str">
            <v/>
          </cell>
          <cell r="AJ117" t="str">
            <v/>
          </cell>
          <cell r="AM117" t="str">
            <v/>
          </cell>
          <cell r="AN117" t="str">
            <v/>
          </cell>
          <cell r="BG117" t="str">
            <v/>
          </cell>
          <cell r="BK117" t="str">
            <v/>
          </cell>
          <cell r="BL117" t="str">
            <v/>
          </cell>
          <cell r="BO117" t="e">
            <v>#VALUE!</v>
          </cell>
          <cell r="BP117">
            <v>3.48</v>
          </cell>
          <cell r="BQ117">
            <v>3.48</v>
          </cell>
          <cell r="BU117" t="str">
            <v/>
          </cell>
          <cell r="BW117">
            <v>0</v>
          </cell>
          <cell r="BX117">
            <v>0</v>
          </cell>
          <cell r="BY117">
            <v>0</v>
          </cell>
          <cell r="BZ117">
            <v>0</v>
          </cell>
          <cell r="CA117">
            <v>0</v>
          </cell>
          <cell r="CB117">
            <v>0</v>
          </cell>
        </row>
        <row r="118">
          <cell r="A118">
            <v>33499</v>
          </cell>
          <cell r="D118" t="str">
            <v>91M39</v>
          </cell>
          <cell r="E118" t="str">
            <v>90-A</v>
          </cell>
          <cell r="F118" t="str">
            <v>I</v>
          </cell>
          <cell r="G118" t="str">
            <v>9/6</v>
          </cell>
          <cell r="H118">
            <v>3.15</v>
          </cell>
          <cell r="K118" t="str">
            <v/>
          </cell>
          <cell r="M118">
            <v>3.15</v>
          </cell>
          <cell r="N118" t="str">
            <v/>
          </cell>
          <cell r="X118" t="str">
            <v/>
          </cell>
          <cell r="AA118" t="str">
            <v/>
          </cell>
          <cell r="AF118" t="str">
            <v/>
          </cell>
          <cell r="AJ118" t="str">
            <v/>
          </cell>
          <cell r="AM118" t="str">
            <v/>
          </cell>
          <cell r="AN118" t="str">
            <v/>
          </cell>
          <cell r="BG118" t="str">
            <v/>
          </cell>
          <cell r="BK118" t="str">
            <v/>
          </cell>
          <cell r="BL118" t="str">
            <v/>
          </cell>
          <cell r="BO118" t="e">
            <v>#VALUE!</v>
          </cell>
          <cell r="BP118">
            <v>3.15</v>
          </cell>
          <cell r="BQ118">
            <v>3.15</v>
          </cell>
          <cell r="BU118" t="str">
            <v/>
          </cell>
          <cell r="BW118">
            <v>0</v>
          </cell>
          <cell r="BX118">
            <v>0</v>
          </cell>
          <cell r="BY118">
            <v>0</v>
          </cell>
          <cell r="BZ118">
            <v>0</v>
          </cell>
          <cell r="CA118">
            <v>0</v>
          </cell>
          <cell r="CB118">
            <v>0</v>
          </cell>
        </row>
        <row r="119">
          <cell r="D119" t="str">
            <v>bn 1991</v>
          </cell>
          <cell r="F119" t="str">
            <v>I</v>
          </cell>
          <cell r="M119" t="e">
            <v>#VALUE!</v>
          </cell>
          <cell r="BO119" t="str">
            <v/>
          </cell>
          <cell r="BP119" t="e">
            <v>#VALUE!</v>
          </cell>
          <cell r="BQ119" t="e">
            <v>#VALUE!</v>
          </cell>
          <cell r="BU119" t="str">
            <v/>
          </cell>
          <cell r="BW119">
            <v>0</v>
          </cell>
          <cell r="BX119">
            <v>0</v>
          </cell>
          <cell r="BY119">
            <v>0</v>
          </cell>
          <cell r="BZ119">
            <v>0</v>
          </cell>
          <cell r="CA119">
            <v>0</v>
          </cell>
          <cell r="CB119">
            <v>0</v>
          </cell>
        </row>
        <row r="120">
          <cell r="D120" t="str">
            <v>1991 HY end</v>
          </cell>
        </row>
        <row r="121">
          <cell r="K121" t="str">
            <v/>
          </cell>
          <cell r="N121" t="str">
            <v/>
          </cell>
          <cell r="X121" t="str">
            <v/>
          </cell>
          <cell r="AA121" t="str">
            <v/>
          </cell>
          <cell r="AF121" t="str">
            <v/>
          </cell>
          <cell r="AJ121" t="str">
            <v/>
          </cell>
          <cell r="AM121" t="str">
            <v/>
          </cell>
          <cell r="AN121" t="str">
            <v/>
          </cell>
          <cell r="BG121" t="str">
            <v/>
          </cell>
          <cell r="BK121" t="str">
            <v/>
          </cell>
          <cell r="BL121" t="str">
            <v/>
          </cell>
          <cell r="BP121" t="str">
            <v/>
          </cell>
          <cell r="BQ121" t="str">
            <v/>
          </cell>
          <cell r="BU121" t="str">
            <v/>
          </cell>
        </row>
        <row r="122">
          <cell r="A122">
            <v>33499</v>
          </cell>
          <cell r="D122" t="str">
            <v>91M39</v>
          </cell>
          <cell r="E122" t="str">
            <v>91-A</v>
          </cell>
          <cell r="F122" t="str">
            <v>I</v>
          </cell>
          <cell r="G122" t="str">
            <v>0/12</v>
          </cell>
          <cell r="H122">
            <v>8.9</v>
          </cell>
          <cell r="K122" t="str">
            <v/>
          </cell>
          <cell r="M122">
            <v>8.9</v>
          </cell>
          <cell r="N122" t="str">
            <v/>
          </cell>
          <cell r="X122" t="str">
            <v/>
          </cell>
          <cell r="AA122" t="str">
            <v/>
          </cell>
          <cell r="AF122" t="str">
            <v/>
          </cell>
          <cell r="AJ122" t="str">
            <v/>
          </cell>
          <cell r="AM122" t="str">
            <v/>
          </cell>
          <cell r="AN122" t="str">
            <v/>
          </cell>
          <cell r="BG122" t="str">
            <v/>
          </cell>
          <cell r="BK122" t="str">
            <v/>
          </cell>
          <cell r="BL122" t="str">
            <v/>
          </cell>
          <cell r="BP122">
            <v>8.9</v>
          </cell>
          <cell r="BQ122">
            <v>8.9</v>
          </cell>
          <cell r="BU122" t="str">
            <v/>
          </cell>
          <cell r="BW122">
            <v>0</v>
          </cell>
          <cell r="BX122">
            <v>0</v>
          </cell>
          <cell r="BY122">
            <v>0</v>
          </cell>
          <cell r="BZ122">
            <v>0</v>
          </cell>
          <cell r="CA122">
            <v>0</v>
          </cell>
          <cell r="CB122">
            <v>0</v>
          </cell>
        </row>
        <row r="123">
          <cell r="D123" t="str">
            <v>bn 1991</v>
          </cell>
          <cell r="F123" t="str">
            <v>I</v>
          </cell>
          <cell r="M123" t="e">
            <v>#VALUE!</v>
          </cell>
        </row>
        <row r="124">
          <cell r="D124" t="str">
            <v>1991 HY end</v>
          </cell>
        </row>
        <row r="125">
          <cell r="A125">
            <v>33626</v>
          </cell>
          <cell r="D125" t="str">
            <v>92M3&amp;7</v>
          </cell>
          <cell r="E125" t="str">
            <v>91-A</v>
          </cell>
          <cell r="F125" t="str">
            <v>S</v>
          </cell>
          <cell r="I125">
            <v>3.29</v>
          </cell>
          <cell r="J125">
            <v>3.24</v>
          </cell>
          <cell r="K125">
            <v>4.9999999999999822E-2</v>
          </cell>
          <cell r="M125">
            <v>3.24</v>
          </cell>
          <cell r="N125" t="str">
            <v/>
          </cell>
          <cell r="X125" t="str">
            <v/>
          </cell>
          <cell r="AA125" t="str">
            <v/>
          </cell>
          <cell r="AE125">
            <v>0.39</v>
          </cell>
          <cell r="AF125" t="str">
            <v/>
          </cell>
          <cell r="AI125">
            <v>-1</v>
          </cell>
          <cell r="AJ125" t="str">
            <v/>
          </cell>
          <cell r="AM125" t="e">
            <v>#VALUE!</v>
          </cell>
          <cell r="AN125" t="e">
            <v>#VALUE!</v>
          </cell>
          <cell r="BG125" t="str">
            <v/>
          </cell>
          <cell r="BK125" t="str">
            <v/>
          </cell>
          <cell r="BL125" t="str">
            <v/>
          </cell>
          <cell r="BO125" t="e">
            <v>#VALUE!</v>
          </cell>
          <cell r="BP125" t="e">
            <v>#VALUE!</v>
          </cell>
          <cell r="BQ125" t="e">
            <v>#VALUE!</v>
          </cell>
          <cell r="BU125" t="e">
            <v>#VALUE!</v>
          </cell>
          <cell r="BW125">
            <v>0</v>
          </cell>
          <cell r="BX125">
            <v>0</v>
          </cell>
          <cell r="BY125">
            <v>0</v>
          </cell>
          <cell r="BZ125">
            <v>0</v>
          </cell>
          <cell r="CA125" t="e">
            <v>#VALUE!</v>
          </cell>
          <cell r="CB125">
            <v>0</v>
          </cell>
        </row>
        <row r="126">
          <cell r="A126">
            <v>33737</v>
          </cell>
          <cell r="D126" t="str">
            <v>92M12,14</v>
          </cell>
          <cell r="E126" t="str">
            <v>91-A</v>
          </cell>
          <cell r="F126" t="str">
            <v>S</v>
          </cell>
          <cell r="H126">
            <v>10.73</v>
          </cell>
          <cell r="I126">
            <v>0</v>
          </cell>
          <cell r="J126">
            <v>0</v>
          </cell>
          <cell r="K126" t="str">
            <v/>
          </cell>
          <cell r="M126">
            <v>10.73</v>
          </cell>
          <cell r="N126" t="str">
            <v/>
          </cell>
          <cell r="U126">
            <v>1.8233333333333333</v>
          </cell>
          <cell r="V126">
            <v>6</v>
          </cell>
          <cell r="X126" t="e">
            <v>#VALUE!</v>
          </cell>
          <cell r="AA126">
            <v>6</v>
          </cell>
          <cell r="AE126">
            <v>0.39</v>
          </cell>
          <cell r="AF126">
            <v>0.39</v>
          </cell>
          <cell r="AI126">
            <v>-1</v>
          </cell>
          <cell r="AJ126" t="str">
            <v/>
          </cell>
          <cell r="AM126" t="e">
            <v>#VALUE!</v>
          </cell>
          <cell r="AN126" t="e">
            <v>#VALUE!</v>
          </cell>
          <cell r="BG126" t="str">
            <v/>
          </cell>
          <cell r="BK126" t="str">
            <v/>
          </cell>
          <cell r="BL126" t="str">
            <v/>
          </cell>
          <cell r="BO126" t="e">
            <v>#VALUE!</v>
          </cell>
          <cell r="BP126" t="e">
            <v>#VALUE!</v>
          </cell>
          <cell r="BQ126" t="e">
            <v>#VALUE!</v>
          </cell>
          <cell r="BU126" t="e">
            <v>#VALUE!</v>
          </cell>
          <cell r="BW126">
            <v>0</v>
          </cell>
          <cell r="BX126">
            <v>0</v>
          </cell>
          <cell r="BY126">
            <v>0</v>
          </cell>
          <cell r="BZ126">
            <v>0</v>
          </cell>
          <cell r="CA126" t="e">
            <v>#VALUE!</v>
          </cell>
          <cell r="CB126">
            <v>0</v>
          </cell>
        </row>
        <row r="127">
          <cell r="A127">
            <v>33853</v>
          </cell>
          <cell r="D127" t="str">
            <v>92M61</v>
          </cell>
          <cell r="E127" t="str">
            <v>91-A</v>
          </cell>
          <cell r="F127" t="str">
            <v>I</v>
          </cell>
          <cell r="G127" t="str">
            <v>12/9</v>
          </cell>
          <cell r="I127">
            <v>4.79</v>
          </cell>
          <cell r="J127">
            <v>4.5999999999999996</v>
          </cell>
          <cell r="K127">
            <v>0.19000000000000039</v>
          </cell>
          <cell r="M127">
            <v>4.5999999999999996</v>
          </cell>
          <cell r="N127" t="str">
            <v/>
          </cell>
          <cell r="X127" t="str">
            <v/>
          </cell>
          <cell r="AA127" t="str">
            <v/>
          </cell>
          <cell r="AF127" t="str">
            <v/>
          </cell>
          <cell r="AJ127" t="str">
            <v/>
          </cell>
          <cell r="AM127" t="str">
            <v/>
          </cell>
          <cell r="AN127" t="str">
            <v/>
          </cell>
          <cell r="BG127" t="str">
            <v/>
          </cell>
          <cell r="BK127" t="str">
            <v/>
          </cell>
          <cell r="BL127" t="str">
            <v/>
          </cell>
          <cell r="BO127" t="e">
            <v>#VALUE!</v>
          </cell>
          <cell r="BP127">
            <v>4.5999999999999996</v>
          </cell>
          <cell r="BQ127">
            <v>4.5999999999999996</v>
          </cell>
          <cell r="BU127" t="str">
            <v/>
          </cell>
          <cell r="BW127">
            <v>0</v>
          </cell>
          <cell r="BX127">
            <v>0</v>
          </cell>
          <cell r="BY127">
            <v>0</v>
          </cell>
          <cell r="BZ127">
            <v>0</v>
          </cell>
          <cell r="CA127">
            <v>0</v>
          </cell>
          <cell r="CB127">
            <v>0</v>
          </cell>
        </row>
        <row r="128">
          <cell r="D128" t="str">
            <v>bn 1992</v>
          </cell>
          <cell r="F128" t="str">
            <v>I</v>
          </cell>
          <cell r="M128">
            <v>4.54</v>
          </cell>
          <cell r="BO128" t="e">
            <v>#VALUE!</v>
          </cell>
          <cell r="BP128">
            <v>4.54</v>
          </cell>
          <cell r="BQ128">
            <v>4.54</v>
          </cell>
          <cell r="BU128" t="str">
            <v/>
          </cell>
          <cell r="BW128">
            <v>0</v>
          </cell>
          <cell r="BX128">
            <v>0</v>
          </cell>
          <cell r="BY128">
            <v>0</v>
          </cell>
          <cell r="BZ128">
            <v>0</v>
          </cell>
          <cell r="CA128">
            <v>0</v>
          </cell>
          <cell r="CB128">
            <v>0</v>
          </cell>
        </row>
        <row r="129">
          <cell r="D129" t="str">
            <v>1992 HY end</v>
          </cell>
        </row>
        <row r="130">
          <cell r="A130">
            <v>34009</v>
          </cell>
          <cell r="D130" t="str">
            <v>93M5</v>
          </cell>
          <cell r="E130" t="str">
            <v>91-A</v>
          </cell>
          <cell r="F130" t="str">
            <v>S</v>
          </cell>
          <cell r="I130">
            <v>4.47</v>
          </cell>
          <cell r="J130">
            <v>4.3899999999999997</v>
          </cell>
          <cell r="K130">
            <v>8.0000000000000071E-2</v>
          </cell>
          <cell r="M130">
            <v>4.3899999999999997</v>
          </cell>
          <cell r="N130" t="str">
            <v/>
          </cell>
          <cell r="U130">
            <v>-0.15000000000000036</v>
          </cell>
          <cell r="V130">
            <v>1</v>
          </cell>
          <cell r="X130" t="e">
            <v>#VALUE!</v>
          </cell>
          <cell r="AA130">
            <v>1</v>
          </cell>
          <cell r="AE130">
            <v>0.39</v>
          </cell>
          <cell r="AF130">
            <v>0.39</v>
          </cell>
          <cell r="AI130">
            <v>-1</v>
          </cell>
          <cell r="AJ130" t="str">
            <v/>
          </cell>
          <cell r="AM130" t="e">
            <v>#VALUE!</v>
          </cell>
          <cell r="AN130" t="e">
            <v>#VALUE!</v>
          </cell>
          <cell r="BG130" t="str">
            <v/>
          </cell>
          <cell r="BK130" t="str">
            <v/>
          </cell>
          <cell r="BL130" t="str">
            <v/>
          </cell>
          <cell r="BO130" t="e">
            <v>#VALUE!</v>
          </cell>
          <cell r="BP130" t="e">
            <v>#VALUE!</v>
          </cell>
          <cell r="BQ130" t="e">
            <v>#VALUE!</v>
          </cell>
          <cell r="BU130" t="e">
            <v>#VALUE!</v>
          </cell>
          <cell r="BW130">
            <v>0</v>
          </cell>
          <cell r="BX130">
            <v>0</v>
          </cell>
          <cell r="BY130">
            <v>0</v>
          </cell>
          <cell r="BZ130">
            <v>0</v>
          </cell>
          <cell r="CA130" t="e">
            <v>#VALUE!</v>
          </cell>
          <cell r="CB130">
            <v>0</v>
          </cell>
        </row>
        <row r="131">
          <cell r="A131">
            <v>34105</v>
          </cell>
          <cell r="D131" t="str">
            <v>93M7</v>
          </cell>
          <cell r="E131" t="str">
            <v>91-A</v>
          </cell>
          <cell r="F131" t="str">
            <v>S</v>
          </cell>
          <cell r="G131" t="str">
            <v>13.?/12</v>
          </cell>
          <cell r="I131">
            <v>4.9000000000000004</v>
          </cell>
          <cell r="J131">
            <v>4.8499999999999996</v>
          </cell>
          <cell r="K131">
            <v>5.0000000000000711E-2</v>
          </cell>
          <cell r="M131">
            <v>4.8499999999999996</v>
          </cell>
          <cell r="N131" t="str">
            <v/>
          </cell>
          <cell r="X131" t="str">
            <v/>
          </cell>
          <cell r="AA131" t="str">
            <v/>
          </cell>
          <cell r="AE131">
            <v>0.39</v>
          </cell>
          <cell r="AF131" t="str">
            <v/>
          </cell>
          <cell r="AI131">
            <v>-1</v>
          </cell>
          <cell r="AJ131" t="str">
            <v/>
          </cell>
          <cell r="AM131" t="e">
            <v>#VALUE!</v>
          </cell>
          <cell r="AN131" t="e">
            <v>#VALUE!</v>
          </cell>
          <cell r="BG131" t="str">
            <v/>
          </cell>
          <cell r="BK131" t="str">
            <v/>
          </cell>
          <cell r="BL131" t="str">
            <v/>
          </cell>
          <cell r="BO131" t="e">
            <v>#VALUE!</v>
          </cell>
          <cell r="BP131" t="e">
            <v>#VALUE!</v>
          </cell>
          <cell r="BQ131" t="e">
            <v>#VALUE!</v>
          </cell>
          <cell r="BU131" t="e">
            <v>#VALUE!</v>
          </cell>
          <cell r="BW131">
            <v>0</v>
          </cell>
          <cell r="BX131">
            <v>0</v>
          </cell>
          <cell r="BY131">
            <v>0</v>
          </cell>
          <cell r="BZ131">
            <v>0</v>
          </cell>
          <cell r="CA131" t="e">
            <v>#VALUE!</v>
          </cell>
          <cell r="CB131">
            <v>0</v>
          </cell>
        </row>
        <row r="132">
          <cell r="A132">
            <v>34222</v>
          </cell>
          <cell r="D132" t="str">
            <v>93M32</v>
          </cell>
          <cell r="E132" t="str">
            <v>91-A</v>
          </cell>
          <cell r="F132" t="str">
            <v>I</v>
          </cell>
          <cell r="G132" t="str">
            <v>?/0</v>
          </cell>
          <cell r="H132" t="str">
            <v>STAKE MELTED OUT</v>
          </cell>
          <cell r="K132" t="str">
            <v/>
          </cell>
          <cell r="M132" t="str">
            <v>&lt;0</v>
          </cell>
          <cell r="N132" t="str">
            <v/>
          </cell>
          <cell r="X132" t="str">
            <v/>
          </cell>
          <cell r="AA132" t="str">
            <v/>
          </cell>
          <cell r="AF132" t="str">
            <v/>
          </cell>
          <cell r="AJ132" t="str">
            <v/>
          </cell>
          <cell r="AM132" t="str">
            <v/>
          </cell>
          <cell r="AN132" t="str">
            <v/>
          </cell>
          <cell r="BG132" t="str">
            <v/>
          </cell>
          <cell r="BK132" t="str">
            <v/>
          </cell>
          <cell r="BL132" t="str">
            <v/>
          </cell>
          <cell r="BO132" t="e">
            <v>#VALUE!</v>
          </cell>
          <cell r="BP132" t="str">
            <v>&lt;0</v>
          </cell>
          <cell r="BQ132">
            <v>0</v>
          </cell>
          <cell r="BU132" t="str">
            <v/>
          </cell>
          <cell r="BW132">
            <v>0</v>
          </cell>
          <cell r="BX132">
            <v>0</v>
          </cell>
          <cell r="BY132">
            <v>0</v>
          </cell>
          <cell r="BZ132">
            <v>0</v>
          </cell>
          <cell r="CA132">
            <v>0</v>
          </cell>
          <cell r="CB132">
            <v>0</v>
          </cell>
        </row>
        <row r="133">
          <cell r="K133" t="str">
            <v/>
          </cell>
          <cell r="N133" t="str">
            <v/>
          </cell>
          <cell r="X133" t="str">
            <v/>
          </cell>
          <cell r="AA133" t="str">
            <v/>
          </cell>
          <cell r="AF133" t="str">
            <v/>
          </cell>
          <cell r="AJ133" t="str">
            <v/>
          </cell>
          <cell r="AM133" t="str">
            <v/>
          </cell>
          <cell r="AN133" t="str">
            <v/>
          </cell>
          <cell r="BG133" t="str">
            <v/>
          </cell>
          <cell r="BK133" t="str">
            <v/>
          </cell>
          <cell r="BL133" t="str">
            <v/>
          </cell>
          <cell r="BP133" t="str">
            <v/>
          </cell>
          <cell r="BQ133" t="str">
            <v/>
          </cell>
          <cell r="BU133" t="str">
            <v/>
          </cell>
        </row>
        <row r="134">
          <cell r="A134">
            <v>33854</v>
          </cell>
          <cell r="D134" t="str">
            <v>92M63</v>
          </cell>
          <cell r="E134" t="str">
            <v>92-A</v>
          </cell>
          <cell r="F134" t="str">
            <v>I</v>
          </cell>
          <cell r="G134" t="str">
            <v>0/12</v>
          </cell>
          <cell r="H134">
            <v>8</v>
          </cell>
          <cell r="I134">
            <v>0</v>
          </cell>
          <cell r="J134">
            <v>0</v>
          </cell>
          <cell r="K134" t="str">
            <v/>
          </cell>
          <cell r="M134">
            <v>8</v>
          </cell>
          <cell r="N134" t="str">
            <v/>
          </cell>
          <cell r="X134" t="str">
            <v/>
          </cell>
          <cell r="AA134" t="str">
            <v/>
          </cell>
          <cell r="AF134" t="str">
            <v/>
          </cell>
          <cell r="AJ134" t="str">
            <v/>
          </cell>
          <cell r="AM134" t="str">
            <v/>
          </cell>
          <cell r="AN134" t="str">
            <v/>
          </cell>
          <cell r="BG134" t="str">
            <v/>
          </cell>
          <cell r="BK134" t="str">
            <v/>
          </cell>
          <cell r="BL134" t="str">
            <v/>
          </cell>
          <cell r="BO134" t="e">
            <v>#VALUE!</v>
          </cell>
          <cell r="BP134">
            <v>8</v>
          </cell>
          <cell r="BQ134">
            <v>8</v>
          </cell>
          <cell r="BU134" t="str">
            <v/>
          </cell>
          <cell r="BW134">
            <v>0</v>
          </cell>
          <cell r="BX134">
            <v>0</v>
          </cell>
          <cell r="BY134">
            <v>0</v>
          </cell>
          <cell r="BZ134">
            <v>0</v>
          </cell>
          <cell r="CA134">
            <v>0</v>
          </cell>
          <cell r="CB134">
            <v>0</v>
          </cell>
          <cell r="CC134" t="str">
            <v>This -2.93 agrees with B(I) for stk 91-A makes bn=-7.25</v>
          </cell>
        </row>
        <row r="135">
          <cell r="D135" t="str">
            <v>bn 1992</v>
          </cell>
          <cell r="M135">
            <v>7.94</v>
          </cell>
          <cell r="BO135" t="e">
            <v>#VALUE!</v>
          </cell>
          <cell r="BP135">
            <v>7.94</v>
          </cell>
          <cell r="BQ135">
            <v>7.94</v>
          </cell>
          <cell r="BU135" t="str">
            <v/>
          </cell>
          <cell r="BW135">
            <v>0</v>
          </cell>
          <cell r="BX135">
            <v>0</v>
          </cell>
          <cell r="BY135">
            <v>0</v>
          </cell>
          <cell r="BZ135">
            <v>0</v>
          </cell>
          <cell r="CA135">
            <v>0</v>
          </cell>
          <cell r="CB135">
            <v>0</v>
          </cell>
        </row>
        <row r="136">
          <cell r="D136" t="str">
            <v>1992 HY end</v>
          </cell>
        </row>
        <row r="137">
          <cell r="A137">
            <v>34105</v>
          </cell>
          <cell r="D137" t="str">
            <v>92M17</v>
          </cell>
          <cell r="E137" t="str">
            <v>92-A</v>
          </cell>
          <cell r="F137" t="str">
            <v>S</v>
          </cell>
          <cell r="I137">
            <v>4.57</v>
          </cell>
          <cell r="J137">
            <v>4.51</v>
          </cell>
          <cell r="K137">
            <v>6.0000000000000497E-2</v>
          </cell>
          <cell r="M137">
            <v>4.51</v>
          </cell>
          <cell r="N137" t="str">
            <v/>
          </cell>
          <cell r="U137">
            <v>-3.4300000000000006</v>
          </cell>
          <cell r="V137">
            <v>1</v>
          </cell>
          <cell r="X137" t="e">
            <v>#VALUE!</v>
          </cell>
          <cell r="AA137">
            <v>1</v>
          </cell>
          <cell r="AE137">
            <v>0.39</v>
          </cell>
          <cell r="AF137">
            <v>0.39</v>
          </cell>
          <cell r="AI137">
            <v>-1</v>
          </cell>
          <cell r="AJ137" t="str">
            <v/>
          </cell>
          <cell r="AM137" t="e">
            <v>#VALUE!</v>
          </cell>
          <cell r="AN137" t="e">
            <v>#VALUE!</v>
          </cell>
          <cell r="BG137" t="str">
            <v/>
          </cell>
          <cell r="BK137" t="str">
            <v/>
          </cell>
          <cell r="BL137" t="str">
            <v/>
          </cell>
          <cell r="BO137" t="e">
            <v>#VALUE!</v>
          </cell>
          <cell r="BP137" t="e">
            <v>#VALUE!</v>
          </cell>
          <cell r="BQ137" t="e">
            <v>#VALUE!</v>
          </cell>
          <cell r="BU137" t="e">
            <v>#VALUE!</v>
          </cell>
          <cell r="BW137">
            <v>0</v>
          </cell>
          <cell r="BX137">
            <v>0</v>
          </cell>
          <cell r="BY137">
            <v>0</v>
          </cell>
          <cell r="BZ137">
            <v>0</v>
          </cell>
          <cell r="CA137" t="e">
            <v>#VALUE!</v>
          </cell>
          <cell r="CB137">
            <v>0</v>
          </cell>
        </row>
        <row r="138">
          <cell r="A138">
            <v>34222</v>
          </cell>
          <cell r="D138" t="str">
            <v>93M32,34,37</v>
          </cell>
          <cell r="E138" t="str">
            <v>92-A</v>
          </cell>
          <cell r="F138" t="str">
            <v>I</v>
          </cell>
          <cell r="G138" t="str">
            <v>12/8</v>
          </cell>
          <cell r="H138">
            <v>3.7</v>
          </cell>
          <cell r="I138">
            <v>6.83</v>
          </cell>
          <cell r="J138">
            <v>6.53</v>
          </cell>
          <cell r="K138">
            <v>0.29999999999999982</v>
          </cell>
          <cell r="M138">
            <v>3.4000000000000004</v>
          </cell>
          <cell r="N138" t="str">
            <v/>
          </cell>
          <cell r="X138" t="str">
            <v/>
          </cell>
          <cell r="AA138" t="str">
            <v/>
          </cell>
          <cell r="AF138" t="str">
            <v/>
          </cell>
          <cell r="AJ138" t="str">
            <v/>
          </cell>
          <cell r="AM138" t="str">
            <v/>
          </cell>
          <cell r="AN138" t="str">
            <v/>
          </cell>
          <cell r="BG138" t="str">
            <v/>
          </cell>
          <cell r="BK138" t="str">
            <v/>
          </cell>
          <cell r="BL138" t="str">
            <v/>
          </cell>
          <cell r="BO138" t="e">
            <v>#VALUE!</v>
          </cell>
          <cell r="BP138">
            <v>3.4000000000000004</v>
          </cell>
          <cell r="BQ138">
            <v>3.4000000000000004</v>
          </cell>
          <cell r="BU138" t="str">
            <v/>
          </cell>
          <cell r="BW138">
            <v>0</v>
          </cell>
          <cell r="BX138">
            <v>0</v>
          </cell>
          <cell r="BY138">
            <v>0</v>
          </cell>
          <cell r="BZ138">
            <v>0</v>
          </cell>
          <cell r="CA138">
            <v>0</v>
          </cell>
          <cell r="CB138">
            <v>0</v>
          </cell>
        </row>
        <row r="139">
          <cell r="A139">
            <v>34225</v>
          </cell>
          <cell r="D139" t="str">
            <v>93M37</v>
          </cell>
          <cell r="E139" t="str">
            <v>92-A</v>
          </cell>
          <cell r="F139" t="str">
            <v>I</v>
          </cell>
          <cell r="G139" t="str">
            <v>8/8</v>
          </cell>
          <cell r="H139">
            <v>3.4</v>
          </cell>
          <cell r="K139" t="str">
            <v/>
          </cell>
          <cell r="M139">
            <v>3.4</v>
          </cell>
          <cell r="N139" t="str">
            <v/>
          </cell>
          <cell r="X139" t="str">
            <v/>
          </cell>
          <cell r="AA139" t="str">
            <v/>
          </cell>
          <cell r="AF139" t="str">
            <v/>
          </cell>
          <cell r="AJ139" t="str">
            <v/>
          </cell>
          <cell r="AM139" t="str">
            <v/>
          </cell>
          <cell r="AN139" t="str">
            <v/>
          </cell>
          <cell r="BG139" t="str">
            <v/>
          </cell>
          <cell r="BK139" t="str">
            <v/>
          </cell>
          <cell r="BL139" t="str">
            <v/>
          </cell>
          <cell r="BO139" t="e">
            <v>#VALUE!</v>
          </cell>
          <cell r="BP139">
            <v>3.4</v>
          </cell>
          <cell r="BQ139">
            <v>3.4</v>
          </cell>
          <cell r="BU139" t="str">
            <v/>
          </cell>
          <cell r="BW139">
            <v>0</v>
          </cell>
          <cell r="BX139">
            <v>0</v>
          </cell>
          <cell r="BY139">
            <v>0</v>
          </cell>
          <cell r="BZ139">
            <v>0</v>
          </cell>
          <cell r="CA139">
            <v>0</v>
          </cell>
          <cell r="CB139">
            <v>0</v>
          </cell>
        </row>
        <row r="140">
          <cell r="D140" t="str">
            <v>bn 1993</v>
          </cell>
          <cell r="F140" t="str">
            <v>I</v>
          </cell>
          <cell r="M140" t="e">
            <v>#VALUE!</v>
          </cell>
          <cell r="N140" t="str">
            <v/>
          </cell>
          <cell r="BO140" t="e">
            <v>#VALUE!</v>
          </cell>
          <cell r="BP140" t="e">
            <v>#VALUE!</v>
          </cell>
          <cell r="BQ140" t="e">
            <v>#VALUE!</v>
          </cell>
          <cell r="BU140" t="str">
            <v/>
          </cell>
          <cell r="BW140">
            <v>0</v>
          </cell>
          <cell r="BX140">
            <v>0</v>
          </cell>
          <cell r="BY140">
            <v>0</v>
          </cell>
          <cell r="BZ140">
            <v>0</v>
          </cell>
          <cell r="CA140">
            <v>0</v>
          </cell>
          <cell r="CB140">
            <v>0</v>
          </cell>
        </row>
        <row r="141">
          <cell r="D141" t="str">
            <v>1993 HY end</v>
          </cell>
        </row>
        <row r="142">
          <cell r="A142">
            <v>34370</v>
          </cell>
          <cell r="D142" t="str">
            <v>94M4</v>
          </cell>
          <cell r="E142" t="str">
            <v>92-A</v>
          </cell>
          <cell r="F142" t="str">
            <v>S</v>
          </cell>
          <cell r="I142">
            <v>4.3600000000000003</v>
          </cell>
          <cell r="J142">
            <v>3.95</v>
          </cell>
          <cell r="K142">
            <v>0.41000000000000014</v>
          </cell>
          <cell r="M142">
            <v>3.95</v>
          </cell>
          <cell r="N142" t="str">
            <v/>
          </cell>
          <cell r="X142" t="str">
            <v/>
          </cell>
          <cell r="AA142" t="str">
            <v/>
          </cell>
          <cell r="AE142">
            <v>0.38</v>
          </cell>
          <cell r="AF142" t="str">
            <v/>
          </cell>
          <cell r="AI142">
            <v>-1</v>
          </cell>
          <cell r="AJ142" t="str">
            <v/>
          </cell>
          <cell r="AM142" t="e">
            <v>#VALUE!</v>
          </cell>
          <cell r="AN142" t="e">
            <v>#VALUE!</v>
          </cell>
          <cell r="BG142" t="str">
            <v/>
          </cell>
          <cell r="BK142" t="str">
            <v/>
          </cell>
          <cell r="BL142" t="str">
            <v/>
          </cell>
          <cell r="BO142" t="e">
            <v>#VALUE!</v>
          </cell>
          <cell r="BP142" t="e">
            <v>#VALUE!</v>
          </cell>
          <cell r="BQ142" t="e">
            <v>#VALUE!</v>
          </cell>
          <cell r="BU142" t="e">
            <v>#VALUE!</v>
          </cell>
          <cell r="BW142">
            <v>0</v>
          </cell>
          <cell r="BX142">
            <v>0</v>
          </cell>
          <cell r="BY142">
            <v>0</v>
          </cell>
          <cell r="BZ142">
            <v>0</v>
          </cell>
          <cell r="CA142" t="e">
            <v>#VALUE!</v>
          </cell>
          <cell r="CB142">
            <v>0</v>
          </cell>
        </row>
        <row r="143">
          <cell r="A143">
            <v>34469</v>
          </cell>
          <cell r="D143" t="str">
            <v>94M14,16</v>
          </cell>
          <cell r="E143" t="str">
            <v>92-A</v>
          </cell>
          <cell r="F143" t="str">
            <v>S</v>
          </cell>
          <cell r="G143" t="str">
            <v>8/6?</v>
          </cell>
          <cell r="H143">
            <v>4.55</v>
          </cell>
          <cell r="I143">
            <v>0</v>
          </cell>
          <cell r="J143">
            <v>0</v>
          </cell>
          <cell r="K143" t="str">
            <v/>
          </cell>
          <cell r="M143">
            <v>4.55</v>
          </cell>
          <cell r="N143" t="str">
            <v/>
          </cell>
          <cell r="U143">
            <v>1.8199999999999998</v>
          </cell>
          <cell r="V143">
            <v>5</v>
          </cell>
          <cell r="X143" t="e">
            <v>#VALUE!</v>
          </cell>
          <cell r="AA143">
            <v>5</v>
          </cell>
          <cell r="AE143">
            <v>0.39</v>
          </cell>
          <cell r="AF143">
            <v>0.39</v>
          </cell>
          <cell r="AI143">
            <v>-1</v>
          </cell>
          <cell r="AJ143" t="str">
            <v/>
          </cell>
          <cell r="AM143" t="e">
            <v>#VALUE!</v>
          </cell>
          <cell r="AN143" t="e">
            <v>#VALUE!</v>
          </cell>
          <cell r="BG143" t="str">
            <v/>
          </cell>
          <cell r="BK143" t="str">
            <v/>
          </cell>
          <cell r="BL143" t="str">
            <v/>
          </cell>
          <cell r="BO143" t="e">
            <v>#VALUE!</v>
          </cell>
          <cell r="BP143" t="e">
            <v>#VALUE!</v>
          </cell>
          <cell r="BQ143" t="e">
            <v>#VALUE!</v>
          </cell>
          <cell r="BU143" t="e">
            <v>#VALUE!</v>
          </cell>
          <cell r="BW143">
            <v>0</v>
          </cell>
          <cell r="BX143">
            <v>0</v>
          </cell>
          <cell r="BY143">
            <v>0</v>
          </cell>
          <cell r="BZ143">
            <v>0</v>
          </cell>
          <cell r="CA143" t="e">
            <v>#VALUE!</v>
          </cell>
          <cell r="CB143">
            <v>0</v>
          </cell>
        </row>
        <row r="144">
          <cell r="K144" t="str">
            <v/>
          </cell>
          <cell r="N144" t="str">
            <v/>
          </cell>
          <cell r="X144" t="str">
            <v/>
          </cell>
          <cell r="AA144" t="str">
            <v/>
          </cell>
          <cell r="AF144" t="str">
            <v/>
          </cell>
          <cell r="AJ144" t="str">
            <v/>
          </cell>
          <cell r="AM144" t="str">
            <v/>
          </cell>
          <cell r="AN144" t="str">
            <v/>
          </cell>
          <cell r="BG144" t="str">
            <v/>
          </cell>
          <cell r="BK144" t="str">
            <v/>
          </cell>
          <cell r="BL144" t="str">
            <v/>
          </cell>
          <cell r="BP144" t="str">
            <v/>
          </cell>
          <cell r="BQ144" t="str">
            <v/>
          </cell>
          <cell r="BU144" t="str">
            <v/>
          </cell>
        </row>
        <row r="145">
          <cell r="A145">
            <v>34225</v>
          </cell>
          <cell r="D145" t="str">
            <v>93M37</v>
          </cell>
          <cell r="E145" t="str">
            <v>93-A</v>
          </cell>
          <cell r="F145" t="str">
            <v>I</v>
          </cell>
          <cell r="G145" t="str">
            <v>0/12</v>
          </cell>
          <cell r="H145">
            <v>9.1300000000000008</v>
          </cell>
          <cell r="I145">
            <v>6.83</v>
          </cell>
          <cell r="J145">
            <v>2.2599999999999998</v>
          </cell>
          <cell r="K145">
            <v>4.57</v>
          </cell>
          <cell r="M145">
            <v>4.5600000000000005</v>
          </cell>
          <cell r="N145" t="str">
            <v/>
          </cell>
          <cell r="X145" t="str">
            <v/>
          </cell>
          <cell r="AA145" t="str">
            <v/>
          </cell>
          <cell r="AF145" t="str">
            <v/>
          </cell>
          <cell r="AJ145" t="str">
            <v/>
          </cell>
          <cell r="AM145" t="str">
            <v/>
          </cell>
          <cell r="AN145" t="str">
            <v/>
          </cell>
          <cell r="BG145" t="str">
            <v/>
          </cell>
          <cell r="BK145" t="str">
            <v/>
          </cell>
          <cell r="BL145" t="str">
            <v/>
          </cell>
          <cell r="BP145">
            <v>4.5600000000000005</v>
          </cell>
          <cell r="BQ145">
            <v>4.5600000000000005</v>
          </cell>
          <cell r="BU145" t="str">
            <v/>
          </cell>
          <cell r="BW145">
            <v>0</v>
          </cell>
          <cell r="BX145">
            <v>0</v>
          </cell>
          <cell r="BY145">
            <v>0</v>
          </cell>
          <cell r="BZ145">
            <v>0</v>
          </cell>
          <cell r="CA145">
            <v>0</v>
          </cell>
          <cell r="CB145">
            <v>0</v>
          </cell>
        </row>
        <row r="146">
          <cell r="D146" t="str">
            <v>bn 1993</v>
          </cell>
          <cell r="F146" t="str">
            <v>I</v>
          </cell>
          <cell r="M146">
            <v>8.8800000000000008</v>
          </cell>
          <cell r="BP146">
            <v>8.8800000000000008</v>
          </cell>
          <cell r="BQ146">
            <v>8.8800000000000008</v>
          </cell>
          <cell r="BU146" t="str">
            <v/>
          </cell>
          <cell r="BW146">
            <v>0</v>
          </cell>
          <cell r="BX146">
            <v>0</v>
          </cell>
          <cell r="BY146">
            <v>0</v>
          </cell>
          <cell r="BZ146">
            <v>0</v>
          </cell>
          <cell r="CA146">
            <v>0</v>
          </cell>
          <cell r="CB146">
            <v>0</v>
          </cell>
        </row>
        <row r="147">
          <cell r="D147" t="str">
            <v>1993 HY end</v>
          </cell>
        </row>
        <row r="148">
          <cell r="A148">
            <v>34370</v>
          </cell>
          <cell r="D148" t="str">
            <v>94M4</v>
          </cell>
          <cell r="E148" t="str">
            <v>93-A</v>
          </cell>
          <cell r="F148" t="str">
            <v>S</v>
          </cell>
          <cell r="I148" t="str">
            <v>not observed or surveyed</v>
          </cell>
          <cell r="N148" t="str">
            <v/>
          </cell>
          <cell r="X148" t="str">
            <v/>
          </cell>
          <cell r="AA148" t="str">
            <v/>
          </cell>
          <cell r="AF148" t="str">
            <v/>
          </cell>
          <cell r="AI148">
            <v>-1</v>
          </cell>
          <cell r="AJ148" t="str">
            <v/>
          </cell>
          <cell r="AM148" t="str">
            <v/>
          </cell>
          <cell r="AN148" t="str">
            <v/>
          </cell>
          <cell r="BG148" t="str">
            <v/>
          </cell>
          <cell r="BK148" t="str">
            <v/>
          </cell>
          <cell r="BL148" t="str">
            <v/>
          </cell>
          <cell r="BU148" t="e">
            <v>#VALUE!</v>
          </cell>
          <cell r="BW148">
            <v>0</v>
          </cell>
          <cell r="BX148">
            <v>0</v>
          </cell>
          <cell r="BY148">
            <v>0</v>
          </cell>
          <cell r="BZ148">
            <v>0</v>
          </cell>
          <cell r="CA148" t="e">
            <v>#VALUE!</v>
          </cell>
          <cell r="CB148">
            <v>0</v>
          </cell>
        </row>
        <row r="149">
          <cell r="A149">
            <v>34468</v>
          </cell>
          <cell r="D149" t="str">
            <v>94M14,16</v>
          </cell>
          <cell r="E149" t="str">
            <v>93-A</v>
          </cell>
          <cell r="F149" t="str">
            <v>S</v>
          </cell>
          <cell r="G149" t="str">
            <v>9/9 or 12/12?</v>
          </cell>
          <cell r="H149">
            <v>10.7</v>
          </cell>
          <cell r="I149">
            <v>6.82</v>
          </cell>
          <cell r="J149">
            <v>6.82</v>
          </cell>
          <cell r="K149" t="str">
            <v/>
          </cell>
          <cell r="M149">
            <v>10.7</v>
          </cell>
          <cell r="U149">
            <v>1.8199999999999998</v>
          </cell>
          <cell r="V149">
            <v>5</v>
          </cell>
          <cell r="X149">
            <v>1.82</v>
          </cell>
          <cell r="AA149">
            <v>5</v>
          </cell>
          <cell r="AE149">
            <v>0.39</v>
          </cell>
          <cell r="AF149">
            <v>0.39</v>
          </cell>
          <cell r="AI149">
            <v>-1</v>
          </cell>
          <cell r="AJ149">
            <v>-1</v>
          </cell>
          <cell r="AM149">
            <v>8.8800000000000008</v>
          </cell>
          <cell r="AN149">
            <v>8.8800000000000008</v>
          </cell>
          <cell r="BG149" t="str">
            <v/>
          </cell>
          <cell r="BK149" t="str">
            <v/>
          </cell>
          <cell r="BL149" t="str">
            <v/>
          </cell>
          <cell r="BO149">
            <v>8.8800000000000008</v>
          </cell>
          <cell r="BP149">
            <v>8.8800000000000008</v>
          </cell>
          <cell r="BQ149">
            <v>8.8800000000000008</v>
          </cell>
          <cell r="BU149">
            <v>0.71</v>
          </cell>
          <cell r="BW149">
            <v>0</v>
          </cell>
          <cell r="BX149">
            <v>0</v>
          </cell>
          <cell r="BY149">
            <v>0</v>
          </cell>
          <cell r="BZ149">
            <v>0</v>
          </cell>
          <cell r="CA149">
            <v>0.71</v>
          </cell>
          <cell r="CB149">
            <v>0</v>
          </cell>
        </row>
        <row r="150">
          <cell r="A150">
            <v>34586</v>
          </cell>
          <cell r="D150" t="str">
            <v>94M27</v>
          </cell>
          <cell r="E150" t="str">
            <v>93-A</v>
          </cell>
          <cell r="F150" t="str">
            <v>I</v>
          </cell>
          <cell r="I150">
            <v>6.83</v>
          </cell>
          <cell r="J150">
            <v>2.2599999999999998</v>
          </cell>
          <cell r="K150">
            <v>4.57</v>
          </cell>
          <cell r="M150">
            <v>2.2599999999999998</v>
          </cell>
          <cell r="N150" t="str">
            <v/>
          </cell>
          <cell r="X150" t="str">
            <v/>
          </cell>
          <cell r="AA150" t="str">
            <v/>
          </cell>
          <cell r="AF150" t="str">
            <v/>
          </cell>
          <cell r="AJ150" t="str">
            <v/>
          </cell>
          <cell r="AM150" t="str">
            <v/>
          </cell>
          <cell r="AN150" t="str">
            <v/>
          </cell>
          <cell r="BG150" t="str">
            <v/>
          </cell>
          <cell r="BK150" t="str">
            <v/>
          </cell>
          <cell r="BL150" t="str">
            <v/>
          </cell>
          <cell r="BO150">
            <v>8.8800000000000008</v>
          </cell>
          <cell r="BP150">
            <v>2.2599999999999998</v>
          </cell>
          <cell r="BQ150">
            <v>2.2599999999999998</v>
          </cell>
          <cell r="BU150" t="str">
            <v/>
          </cell>
          <cell r="BW150">
            <v>0</v>
          </cell>
          <cell r="BX150">
            <v>0</v>
          </cell>
          <cell r="BY150">
            <v>0</v>
          </cell>
          <cell r="BZ150">
            <v>-5.96</v>
          </cell>
          <cell r="CA150">
            <v>-5.96</v>
          </cell>
          <cell r="CB150">
            <v>-5.96</v>
          </cell>
        </row>
        <row r="151">
          <cell r="D151" t="str">
            <v>bn 1994</v>
          </cell>
          <cell r="F151" t="str">
            <v>I</v>
          </cell>
          <cell r="M151">
            <v>0.77333333333333343</v>
          </cell>
          <cell r="BO151">
            <v>7.49</v>
          </cell>
          <cell r="BP151">
            <v>0.77333333333333343</v>
          </cell>
          <cell r="BQ151">
            <v>0.77333333333333343</v>
          </cell>
          <cell r="BU151" t="str">
            <v/>
          </cell>
          <cell r="BW151">
            <v>0</v>
          </cell>
          <cell r="BX151">
            <v>0</v>
          </cell>
          <cell r="BY151">
            <v>0</v>
          </cell>
          <cell r="BZ151">
            <v>-6.05</v>
          </cell>
          <cell r="CA151">
            <v>-6.05</v>
          </cell>
          <cell r="CB151">
            <v>-6.05</v>
          </cell>
        </row>
        <row r="152">
          <cell r="D152" t="str">
            <v>1994 HY end</v>
          </cell>
        </row>
        <row r="153">
          <cell r="A153">
            <v>34730</v>
          </cell>
          <cell r="D153" t="str">
            <v>95M3</v>
          </cell>
          <cell r="E153" t="str">
            <v>93-A</v>
          </cell>
          <cell r="F153" t="str">
            <v>S</v>
          </cell>
          <cell r="I153">
            <v>6.82</v>
          </cell>
          <cell r="J153">
            <v>6.82</v>
          </cell>
          <cell r="K153" t="str">
            <v/>
          </cell>
          <cell r="M153">
            <v>6.82</v>
          </cell>
          <cell r="N153">
            <v>3.33</v>
          </cell>
          <cell r="U153">
            <v>1.32</v>
          </cell>
          <cell r="V153">
            <v>1</v>
          </cell>
          <cell r="X153">
            <v>2.33</v>
          </cell>
          <cell r="AA153">
            <v>2</v>
          </cell>
          <cell r="AE153">
            <v>0.38</v>
          </cell>
          <cell r="AF153">
            <v>0.38</v>
          </cell>
          <cell r="AI153">
            <v>-1</v>
          </cell>
          <cell r="AJ153">
            <v>-1</v>
          </cell>
          <cell r="AM153">
            <v>4.49</v>
          </cell>
          <cell r="AN153">
            <v>4.49</v>
          </cell>
          <cell r="BG153" t="str">
            <v/>
          </cell>
          <cell r="BK153" t="str">
            <v/>
          </cell>
          <cell r="BL153" t="str">
            <v/>
          </cell>
          <cell r="BO153">
            <v>3.49</v>
          </cell>
          <cell r="BP153">
            <v>4.49</v>
          </cell>
          <cell r="BQ153">
            <v>4.49</v>
          </cell>
          <cell r="BU153">
            <v>0.89</v>
          </cell>
          <cell r="BW153">
            <v>0</v>
          </cell>
          <cell r="BX153">
            <v>0</v>
          </cell>
          <cell r="BY153">
            <v>0</v>
          </cell>
          <cell r="BZ153">
            <v>0.9</v>
          </cell>
          <cell r="CA153">
            <v>1.79</v>
          </cell>
          <cell r="CB153">
            <v>0.9</v>
          </cell>
        </row>
        <row r="154">
          <cell r="A154">
            <v>34833</v>
          </cell>
          <cell r="D154" t="str">
            <v>95M9,12</v>
          </cell>
          <cell r="E154" t="str">
            <v>93-A</v>
          </cell>
          <cell r="F154" t="str">
            <v>S</v>
          </cell>
          <cell r="I154">
            <v>1.5</v>
          </cell>
          <cell r="J154">
            <v>1.29</v>
          </cell>
          <cell r="K154">
            <v>0.20999999999999996</v>
          </cell>
          <cell r="M154">
            <v>1.29</v>
          </cell>
          <cell r="N154">
            <v>-2.2000000000000002</v>
          </cell>
          <cell r="U154">
            <v>1.952</v>
          </cell>
          <cell r="V154">
            <v>5</v>
          </cell>
          <cell r="X154">
            <v>1.26</v>
          </cell>
          <cell r="AA154">
            <v>6</v>
          </cell>
          <cell r="AE154">
            <v>0.4</v>
          </cell>
          <cell r="AF154">
            <v>0.4</v>
          </cell>
          <cell r="AJ154" t="e">
            <v>#DIV/0!</v>
          </cell>
          <cell r="AM154">
            <v>0.03</v>
          </cell>
          <cell r="AN154">
            <v>0.03</v>
          </cell>
          <cell r="BG154" t="str">
            <v/>
          </cell>
          <cell r="BK154" t="str">
            <v/>
          </cell>
          <cell r="BL154" t="str">
            <v/>
          </cell>
          <cell r="BO154">
            <v>3.49</v>
          </cell>
          <cell r="BP154">
            <v>0.03</v>
          </cell>
          <cell r="BQ154">
            <v>0.03</v>
          </cell>
          <cell r="BU154">
            <v>0.5</v>
          </cell>
          <cell r="BW154">
            <v>0</v>
          </cell>
          <cell r="BX154">
            <v>0</v>
          </cell>
          <cell r="BY154">
            <v>0</v>
          </cell>
          <cell r="BZ154">
            <v>-3.11</v>
          </cell>
          <cell r="CA154">
            <v>-2.61</v>
          </cell>
          <cell r="CB154">
            <v>-3.11</v>
          </cell>
        </row>
        <row r="155">
          <cell r="A155">
            <v>34957</v>
          </cell>
          <cell r="D155" t="str">
            <v>95M31</v>
          </cell>
          <cell r="E155" t="str">
            <v>93-A</v>
          </cell>
          <cell r="F155" t="str">
            <v>I</v>
          </cell>
          <cell r="G155" t="str">
            <v>6/0</v>
          </cell>
          <cell r="H155">
            <v>0.71</v>
          </cell>
          <cell r="K155" t="str">
            <v/>
          </cell>
          <cell r="M155">
            <v>0.71</v>
          </cell>
          <cell r="N155" t="str">
            <v/>
          </cell>
          <cell r="X155" t="str">
            <v/>
          </cell>
          <cell r="AA155" t="str">
            <v/>
          </cell>
          <cell r="AF155" t="str">
            <v/>
          </cell>
          <cell r="AJ155" t="str">
            <v/>
          </cell>
          <cell r="AM155" t="str">
            <v/>
          </cell>
          <cell r="AN155" t="str">
            <v/>
          </cell>
          <cell r="BG155" t="str">
            <v/>
          </cell>
          <cell r="BK155" t="str">
            <v/>
          </cell>
          <cell r="BL155" t="str">
            <v/>
          </cell>
          <cell r="BO155">
            <v>3.49</v>
          </cell>
          <cell r="BP155">
            <v>0.71</v>
          </cell>
          <cell r="BQ155">
            <v>0.71</v>
          </cell>
          <cell r="BU155" t="str">
            <v/>
          </cell>
          <cell r="BW155">
            <v>0</v>
          </cell>
          <cell r="BX155">
            <v>0</v>
          </cell>
          <cell r="BY155">
            <v>0</v>
          </cell>
          <cell r="BZ155">
            <v>-2.5</v>
          </cell>
          <cell r="CA155">
            <v>-2.5</v>
          </cell>
          <cell r="CB155">
            <v>-2.5</v>
          </cell>
        </row>
        <row r="156">
          <cell r="D156" t="str">
            <v>bn 1995</v>
          </cell>
        </row>
        <row r="157">
          <cell r="D157" t="str">
            <v>1995 HY end</v>
          </cell>
        </row>
        <row r="158">
          <cell r="K158" t="str">
            <v/>
          </cell>
          <cell r="N158" t="str">
            <v/>
          </cell>
          <cell r="X158" t="str">
            <v/>
          </cell>
          <cell r="AA158" t="str">
            <v/>
          </cell>
          <cell r="AF158" t="str">
            <v/>
          </cell>
          <cell r="AJ158" t="str">
            <v/>
          </cell>
          <cell r="AM158" t="str">
            <v/>
          </cell>
          <cell r="AN158" t="str">
            <v/>
          </cell>
          <cell r="BG158" t="str">
            <v/>
          </cell>
          <cell r="BK158" t="str">
            <v/>
          </cell>
          <cell r="BL158" t="str">
            <v/>
          </cell>
          <cell r="BP158" t="str">
            <v/>
          </cell>
          <cell r="BQ158" t="str">
            <v/>
          </cell>
          <cell r="BU158" t="str">
            <v/>
          </cell>
        </row>
        <row r="159">
          <cell r="A159">
            <v>34584</v>
          </cell>
          <cell r="D159" t="str">
            <v>94M25</v>
          </cell>
          <cell r="E159" t="str">
            <v>94-A</v>
          </cell>
          <cell r="F159" t="str">
            <v>I</v>
          </cell>
          <cell r="K159" t="str">
            <v/>
          </cell>
          <cell r="M159" t="str">
            <v/>
          </cell>
          <cell r="N159" t="str">
            <v/>
          </cell>
          <cell r="X159" t="str">
            <v/>
          </cell>
          <cell r="AA159" t="str">
            <v/>
          </cell>
          <cell r="AF159" t="str">
            <v/>
          </cell>
          <cell r="AJ159" t="str">
            <v/>
          </cell>
          <cell r="AM159" t="str">
            <v/>
          </cell>
          <cell r="AN159" t="str">
            <v/>
          </cell>
          <cell r="BG159" t="str">
            <v/>
          </cell>
          <cell r="BK159" t="str">
            <v/>
          </cell>
          <cell r="BL159" t="str">
            <v/>
          </cell>
          <cell r="BP159" t="str">
            <v/>
          </cell>
          <cell r="BQ159" t="str">
            <v/>
          </cell>
          <cell r="BU159" t="str">
            <v/>
          </cell>
          <cell r="BW159">
            <v>0</v>
          </cell>
          <cell r="BX159">
            <v>0</v>
          </cell>
          <cell r="BY159">
            <v>0</v>
          </cell>
          <cell r="BZ159">
            <v>0</v>
          </cell>
          <cell r="CA159">
            <v>0</v>
          </cell>
          <cell r="CB159">
            <v>0</v>
          </cell>
        </row>
        <row r="160">
          <cell r="A160">
            <v>34586</v>
          </cell>
          <cell r="D160" t="str">
            <v>94M27</v>
          </cell>
          <cell r="E160" t="str">
            <v>94-A</v>
          </cell>
          <cell r="F160" t="str">
            <v>I</v>
          </cell>
          <cell r="I160">
            <v>3.15</v>
          </cell>
          <cell r="J160">
            <v>3.17</v>
          </cell>
          <cell r="K160">
            <v>-2.0000000000000018E-2</v>
          </cell>
          <cell r="M160">
            <v>3.17</v>
          </cell>
          <cell r="N160" t="str">
            <v/>
          </cell>
          <cell r="X160" t="str">
            <v/>
          </cell>
          <cell r="AA160" t="str">
            <v/>
          </cell>
          <cell r="AF160" t="str">
            <v/>
          </cell>
          <cell r="AJ160" t="str">
            <v/>
          </cell>
          <cell r="AM160" t="str">
            <v/>
          </cell>
          <cell r="AN160" t="str">
            <v/>
          </cell>
          <cell r="BG160" t="str">
            <v/>
          </cell>
          <cell r="BK160" t="str">
            <v/>
          </cell>
          <cell r="BL160" t="str">
            <v/>
          </cell>
          <cell r="BO160">
            <v>15.58</v>
          </cell>
          <cell r="BP160">
            <v>3.17</v>
          </cell>
          <cell r="BQ160">
            <v>3.17</v>
          </cell>
          <cell r="BU160" t="str">
            <v/>
          </cell>
          <cell r="BW160">
            <v>0</v>
          </cell>
          <cell r="BX160">
            <v>0</v>
          </cell>
          <cell r="BY160">
            <v>0</v>
          </cell>
          <cell r="BZ160">
            <v>-11.17</v>
          </cell>
          <cell r="CA160">
            <v>-11.17</v>
          </cell>
          <cell r="CB160">
            <v>-11.17</v>
          </cell>
        </row>
        <row r="161">
          <cell r="D161" t="str">
            <v>bn 1994</v>
          </cell>
          <cell r="F161" t="str">
            <v>I</v>
          </cell>
          <cell r="M161" t="e">
            <v>#VALUE!</v>
          </cell>
          <cell r="BP161" t="e">
            <v>#VALUE!</v>
          </cell>
          <cell r="BQ161" t="e">
            <v>#VALUE!</v>
          </cell>
          <cell r="BU161" t="str">
            <v/>
          </cell>
          <cell r="BW161">
            <v>0</v>
          </cell>
          <cell r="BX161">
            <v>0</v>
          </cell>
          <cell r="BY161">
            <v>0</v>
          </cell>
          <cell r="BZ161">
            <v>0</v>
          </cell>
          <cell r="CA161">
            <v>0</v>
          </cell>
          <cell r="CB161">
            <v>0</v>
          </cell>
        </row>
        <row r="162">
          <cell r="D162" t="str">
            <v>1994 HY end</v>
          </cell>
        </row>
        <row r="163">
          <cell r="A163">
            <v>34730</v>
          </cell>
          <cell r="D163" t="str">
            <v>95M3</v>
          </cell>
          <cell r="E163" t="str">
            <v>94-A</v>
          </cell>
          <cell r="F163" t="str">
            <v>S</v>
          </cell>
          <cell r="I163">
            <v>1.96</v>
          </cell>
          <cell r="J163">
            <v>1.98</v>
          </cell>
          <cell r="K163">
            <v>-2.0000000000000018E-2</v>
          </cell>
          <cell r="M163">
            <v>1.98</v>
          </cell>
          <cell r="N163">
            <v>-7.4599999999999991</v>
          </cell>
          <cell r="U163">
            <v>1.32</v>
          </cell>
          <cell r="V163">
            <v>1</v>
          </cell>
          <cell r="X163">
            <v>-3.07</v>
          </cell>
          <cell r="AA163">
            <v>2</v>
          </cell>
          <cell r="AE163">
            <v>0.38</v>
          </cell>
          <cell r="AF163">
            <v>0.38</v>
          </cell>
          <cell r="AI163">
            <v>-1</v>
          </cell>
          <cell r="AJ163">
            <v>-1</v>
          </cell>
          <cell r="AM163">
            <v>5.05</v>
          </cell>
          <cell r="AN163">
            <v>5.05</v>
          </cell>
          <cell r="BG163" t="str">
            <v/>
          </cell>
          <cell r="BK163" t="str">
            <v/>
          </cell>
          <cell r="BL163" t="str">
            <v/>
          </cell>
          <cell r="BO163">
            <v>9.44</v>
          </cell>
          <cell r="BP163">
            <v>5.05</v>
          </cell>
          <cell r="BQ163">
            <v>5.05</v>
          </cell>
          <cell r="BU163">
            <v>-1.17</v>
          </cell>
          <cell r="BW163">
            <v>0</v>
          </cell>
          <cell r="BX163">
            <v>0</v>
          </cell>
          <cell r="BY163">
            <v>0</v>
          </cell>
          <cell r="BZ163">
            <v>-3.95</v>
          </cell>
          <cell r="CA163">
            <v>-5.12</v>
          </cell>
          <cell r="CB163">
            <v>-3.95</v>
          </cell>
        </row>
        <row r="164">
          <cell r="A164">
            <v>34831</v>
          </cell>
          <cell r="D164" t="str">
            <v>95M9,12</v>
          </cell>
          <cell r="E164" t="str">
            <v>94-A</v>
          </cell>
          <cell r="F164" t="str">
            <v>S</v>
          </cell>
          <cell r="G164" t="str">
            <v>12/12</v>
          </cell>
          <cell r="H164">
            <v>11.43</v>
          </cell>
          <cell r="I164" t="str">
            <v>No Data</v>
          </cell>
          <cell r="J164" t="str">
            <v>No Data</v>
          </cell>
          <cell r="K164" t="e">
            <v>#VALUE!</v>
          </cell>
          <cell r="M164" t="e">
            <v>#VALUE!</v>
          </cell>
          <cell r="N164" t="e">
            <v>#VALUE!</v>
          </cell>
          <cell r="U164">
            <v>1.952</v>
          </cell>
          <cell r="V164">
            <v>5</v>
          </cell>
          <cell r="X164" t="e">
            <v>#VALUE!</v>
          </cell>
          <cell r="AA164">
            <v>5</v>
          </cell>
          <cell r="AE164">
            <v>0.4</v>
          </cell>
          <cell r="AF164">
            <v>0.4</v>
          </cell>
          <cell r="AJ164" t="str">
            <v/>
          </cell>
          <cell r="AM164" t="str">
            <v/>
          </cell>
          <cell r="AN164" t="str">
            <v/>
          </cell>
          <cell r="BG164" t="str">
            <v/>
          </cell>
          <cell r="BK164" t="str">
            <v/>
          </cell>
          <cell r="BL164" t="str">
            <v/>
          </cell>
          <cell r="BO164">
            <v>9.44</v>
          </cell>
          <cell r="BP164" t="str">
            <v/>
          </cell>
          <cell r="BQ164" t="str">
            <v/>
          </cell>
          <cell r="BU164" t="e">
            <v>#VALUE!</v>
          </cell>
          <cell r="BW164">
            <v>0</v>
          </cell>
          <cell r="BX164">
            <v>0</v>
          </cell>
          <cell r="BY164">
            <v>0</v>
          </cell>
          <cell r="BZ164" t="e">
            <v>#VALUE!</v>
          </cell>
          <cell r="CA164" t="e">
            <v>#VALUE!</v>
          </cell>
          <cell r="CB164" t="e">
            <v>#VALUE!</v>
          </cell>
        </row>
        <row r="165">
          <cell r="A165">
            <v>34956</v>
          </cell>
          <cell r="D165" t="str">
            <v>95M26</v>
          </cell>
          <cell r="E165" t="str">
            <v>94-A</v>
          </cell>
          <cell r="F165" t="str">
            <v>I</v>
          </cell>
          <cell r="G165" t="str">
            <v>6/9</v>
          </cell>
          <cell r="H165">
            <v>5.09</v>
          </cell>
          <cell r="I165">
            <v>0</v>
          </cell>
          <cell r="J165">
            <v>0</v>
          </cell>
          <cell r="K165" t="str">
            <v/>
          </cell>
          <cell r="M165">
            <v>5.09</v>
          </cell>
          <cell r="N165" t="str">
            <v/>
          </cell>
          <cell r="X165" t="str">
            <v/>
          </cell>
          <cell r="AA165" t="str">
            <v/>
          </cell>
          <cell r="AF165" t="str">
            <v/>
          </cell>
          <cell r="AJ165" t="str">
            <v/>
          </cell>
          <cell r="AM165" t="str">
            <v/>
          </cell>
          <cell r="AN165" t="str">
            <v/>
          </cell>
          <cell r="BG165" t="str">
            <v/>
          </cell>
          <cell r="BK165" t="str">
            <v/>
          </cell>
          <cell r="BL165" t="str">
            <v/>
          </cell>
          <cell r="BO165">
            <v>9.44</v>
          </cell>
          <cell r="BP165">
            <v>5.09</v>
          </cell>
          <cell r="BQ165">
            <v>5.09</v>
          </cell>
          <cell r="BU165" t="str">
            <v/>
          </cell>
          <cell r="BW165">
            <v>0</v>
          </cell>
          <cell r="BX165">
            <v>0</v>
          </cell>
          <cell r="BY165">
            <v>0</v>
          </cell>
          <cell r="BZ165">
            <v>-3.92</v>
          </cell>
          <cell r="CA165">
            <v>-3.92</v>
          </cell>
          <cell r="CB165">
            <v>-3.92</v>
          </cell>
        </row>
        <row r="166">
          <cell r="F166" t="str">
            <v>I</v>
          </cell>
          <cell r="M166">
            <v>4.1499999999999995</v>
          </cell>
          <cell r="BO166">
            <v>9.44</v>
          </cell>
          <cell r="BP166">
            <v>4.1499999999999995</v>
          </cell>
          <cell r="BQ166">
            <v>4.1499999999999995</v>
          </cell>
          <cell r="BU166" t="str">
            <v/>
          </cell>
          <cell r="BW166">
            <v>0</v>
          </cell>
          <cell r="BX166">
            <v>0</v>
          </cell>
          <cell r="BY166">
            <v>0</v>
          </cell>
          <cell r="BZ166">
            <v>-4.76</v>
          </cell>
          <cell r="CA166">
            <v>-4.76</v>
          </cell>
          <cell r="CB166">
            <v>-4.76</v>
          </cell>
        </row>
        <row r="167">
          <cell r="M167">
            <v>4.16</v>
          </cell>
          <cell r="N167" t="str">
            <v/>
          </cell>
          <cell r="X167" t="str">
            <v/>
          </cell>
        </row>
        <row r="168">
          <cell r="F168" t="str">
            <v>S</v>
          </cell>
          <cell r="G168" t="str">
            <v>9/9</v>
          </cell>
          <cell r="H168">
            <v>5.0999999999999996</v>
          </cell>
          <cell r="I168">
            <v>4.8499999999999996</v>
          </cell>
          <cell r="J168">
            <v>4.8499999999999996</v>
          </cell>
          <cell r="K168" t="str">
            <v/>
          </cell>
          <cell r="M168">
            <v>5.0999999999999996</v>
          </cell>
          <cell r="N168">
            <v>0.94999999999999929</v>
          </cell>
          <cell r="S168">
            <v>0.9</v>
          </cell>
          <cell r="T168">
            <v>4</v>
          </cell>
          <cell r="U168">
            <v>0.96</v>
          </cell>
          <cell r="V168">
            <v>20</v>
          </cell>
          <cell r="X168">
            <v>0.95</v>
          </cell>
          <cell r="AA168">
            <v>25</v>
          </cell>
          <cell r="AD168">
            <v>0.35199999999999998</v>
          </cell>
          <cell r="AF168">
            <v>0.35199999999999998</v>
          </cell>
          <cell r="AJ168" t="e">
            <v>#DIV/0!</v>
          </cell>
          <cell r="AM168">
            <v>4.1500000000000004</v>
          </cell>
          <cell r="AN168">
            <v>4.1500000000000004</v>
          </cell>
          <cell r="BG168" t="str">
            <v/>
          </cell>
          <cell r="BK168" t="str">
            <v/>
          </cell>
          <cell r="BL168" t="str">
            <v/>
          </cell>
          <cell r="BO168">
            <v>4.1500000000000004</v>
          </cell>
          <cell r="BP168">
            <v>4.1500000000000004</v>
          </cell>
          <cell r="BQ168">
            <v>4.1500000000000004</v>
          </cell>
          <cell r="BU168">
            <v>0.33</v>
          </cell>
          <cell r="BW168">
            <v>0</v>
          </cell>
          <cell r="BX168">
            <v>0</v>
          </cell>
          <cell r="BY168">
            <v>0</v>
          </cell>
          <cell r="BZ168">
            <v>0</v>
          </cell>
          <cell r="CA168">
            <v>0.33</v>
          </cell>
          <cell r="CB168">
            <v>0</v>
          </cell>
        </row>
        <row r="169">
          <cell r="F169" t="str">
            <v>I</v>
          </cell>
          <cell r="G169" t="str">
            <v>9/3</v>
          </cell>
          <cell r="H169">
            <v>4.1500000000000004</v>
          </cell>
          <cell r="I169">
            <v>2.61</v>
          </cell>
          <cell r="J169">
            <v>2.64</v>
          </cell>
          <cell r="K169">
            <v>-3.0000000000000249E-2</v>
          </cell>
          <cell r="M169">
            <v>4.1800000000000006</v>
          </cell>
        </row>
        <row r="170">
          <cell r="K170" t="str">
            <v/>
          </cell>
          <cell r="N170" t="str">
            <v/>
          </cell>
          <cell r="X170" t="str">
            <v/>
          </cell>
          <cell r="AA170" t="str">
            <v/>
          </cell>
          <cell r="AF170" t="str">
            <v/>
          </cell>
          <cell r="AJ170" t="str">
            <v/>
          </cell>
          <cell r="AM170" t="str">
            <v/>
          </cell>
          <cell r="AN170" t="str">
            <v/>
          </cell>
          <cell r="BG170" t="str">
            <v/>
          </cell>
          <cell r="BK170" t="str">
            <v/>
          </cell>
          <cell r="BL170" t="str">
            <v/>
          </cell>
          <cell r="BP170" t="str">
            <v/>
          </cell>
          <cell r="BQ170" t="str">
            <v/>
          </cell>
          <cell r="BU170" t="str">
            <v/>
          </cell>
        </row>
        <row r="171">
          <cell r="F171" t="str">
            <v>I</v>
          </cell>
          <cell r="G171" t="str">
            <v>0/12</v>
          </cell>
          <cell r="H171">
            <v>9.1999999999999993</v>
          </cell>
          <cell r="I171">
            <v>7.98</v>
          </cell>
          <cell r="J171">
            <v>7.96</v>
          </cell>
          <cell r="K171">
            <v>2.0000000000000462E-2</v>
          </cell>
          <cell r="M171">
            <v>9.18</v>
          </cell>
          <cell r="N171" t="str">
            <v/>
          </cell>
          <cell r="X171" t="str">
            <v/>
          </cell>
          <cell r="AA171" t="str">
            <v/>
          </cell>
          <cell r="AF171" t="str">
            <v/>
          </cell>
          <cell r="AJ171" t="str">
            <v/>
          </cell>
          <cell r="AM171" t="str">
            <v/>
          </cell>
          <cell r="AN171" t="str">
            <v/>
          </cell>
          <cell r="BG171" t="str">
            <v/>
          </cell>
          <cell r="BK171" t="str">
            <v/>
          </cell>
          <cell r="BL171" t="str">
            <v/>
          </cell>
          <cell r="BO171">
            <v>9.0499999999999989</v>
          </cell>
          <cell r="BP171">
            <v>9.18</v>
          </cell>
          <cell r="BQ171">
            <v>9.18</v>
          </cell>
          <cell r="BU171" t="str">
            <v/>
          </cell>
          <cell r="BW171">
            <v>0</v>
          </cell>
          <cell r="BX171">
            <v>0</v>
          </cell>
          <cell r="BY171">
            <v>0</v>
          </cell>
          <cell r="BZ171">
            <v>0.12</v>
          </cell>
          <cell r="CA171">
            <v>0.12</v>
          </cell>
          <cell r="CB171">
            <v>0.12</v>
          </cell>
        </row>
        <row r="172">
          <cell r="F172" t="str">
            <v>S</v>
          </cell>
          <cell r="G172" t="str">
            <v>12/12</v>
          </cell>
          <cell r="H172">
            <v>9.41</v>
          </cell>
          <cell r="I172">
            <v>9.4600000000000009</v>
          </cell>
          <cell r="J172">
            <v>9.41</v>
          </cell>
          <cell r="K172">
            <v>5.0000000000000711E-2</v>
          </cell>
          <cell r="M172">
            <v>9.36</v>
          </cell>
          <cell r="N172">
            <v>0.3100000000000005</v>
          </cell>
          <cell r="S172">
            <v>0.9</v>
          </cell>
          <cell r="T172">
            <v>4</v>
          </cell>
          <cell r="U172">
            <v>0.96</v>
          </cell>
          <cell r="V172">
            <v>20</v>
          </cell>
          <cell r="X172">
            <v>0.92</v>
          </cell>
          <cell r="AA172">
            <v>25</v>
          </cell>
          <cell r="AD172">
            <v>0.35199999999999998</v>
          </cell>
          <cell r="AF172">
            <v>0.35199999999999998</v>
          </cell>
          <cell r="AJ172" t="e">
            <v>#DIV/0!</v>
          </cell>
          <cell r="AM172">
            <v>8.44</v>
          </cell>
          <cell r="AN172">
            <v>8.44</v>
          </cell>
          <cell r="BG172" t="str">
            <v/>
          </cell>
          <cell r="BK172" t="str">
            <v/>
          </cell>
          <cell r="BL172" t="str">
            <v/>
          </cell>
          <cell r="BO172">
            <v>9.0499999999999989</v>
          </cell>
          <cell r="BP172">
            <v>8.44</v>
          </cell>
          <cell r="BQ172">
            <v>8.44</v>
          </cell>
          <cell r="BU172">
            <v>0.32</v>
          </cell>
          <cell r="BW172">
            <v>0</v>
          </cell>
          <cell r="BX172">
            <v>0</v>
          </cell>
          <cell r="BY172">
            <v>0</v>
          </cell>
          <cell r="BZ172">
            <v>-0.55000000000000004</v>
          </cell>
          <cell r="CA172">
            <v>-0.23000000000000004</v>
          </cell>
          <cell r="CB172">
            <v>-0.55000000000000004</v>
          </cell>
        </row>
        <row r="173">
          <cell r="F173" t="str">
            <v>I</v>
          </cell>
          <cell r="G173" t="str">
            <v>12/9</v>
          </cell>
          <cell r="H173">
            <v>8.2799999999999994</v>
          </cell>
          <cell r="I173">
            <v>7.89</v>
          </cell>
          <cell r="J173">
            <v>7.77</v>
          </cell>
          <cell r="K173">
            <v>0.12000000000000011</v>
          </cell>
          <cell r="M173">
            <v>8.16</v>
          </cell>
          <cell r="N173" t="str">
            <v/>
          </cell>
          <cell r="X173" t="str">
            <v/>
          </cell>
          <cell r="AA173" t="str">
            <v/>
          </cell>
          <cell r="AF173" t="str">
            <v/>
          </cell>
          <cell r="AJ173" t="str">
            <v/>
          </cell>
          <cell r="AM173" t="str">
            <v/>
          </cell>
          <cell r="AN173" t="str">
            <v/>
          </cell>
          <cell r="BG173" t="str">
            <v/>
          </cell>
          <cell r="BK173" t="str">
            <v/>
          </cell>
          <cell r="BL173" t="str">
            <v/>
          </cell>
          <cell r="BO173">
            <v>9.0499999999999989</v>
          </cell>
          <cell r="BP173">
            <v>8.16</v>
          </cell>
          <cell r="BQ173">
            <v>8.16</v>
          </cell>
          <cell r="BU173" t="str">
            <v/>
          </cell>
          <cell r="BW173">
            <v>0</v>
          </cell>
          <cell r="BX173">
            <v>0</v>
          </cell>
          <cell r="BY173">
            <v>0</v>
          </cell>
          <cell r="BZ173">
            <v>-0.8</v>
          </cell>
          <cell r="CA173">
            <v>-0.8</v>
          </cell>
          <cell r="CB173">
            <v>-0.8</v>
          </cell>
        </row>
        <row r="174">
          <cell r="F174" t="str">
            <v>I</v>
          </cell>
          <cell r="G174" t="str">
            <v>6/6</v>
          </cell>
          <cell r="H174">
            <v>2.5</v>
          </cell>
          <cell r="I174">
            <v>2.0499999999999998</v>
          </cell>
          <cell r="J174">
            <v>1.36</v>
          </cell>
          <cell r="K174">
            <v>0.68999999999999972</v>
          </cell>
          <cell r="M174">
            <v>1.8100000000000003</v>
          </cell>
          <cell r="N174" t="str">
            <v/>
          </cell>
          <cell r="X174" t="str">
            <v/>
          </cell>
          <cell r="AA174" t="str">
            <v/>
          </cell>
          <cell r="AF174" t="str">
            <v/>
          </cell>
          <cell r="AJ174" t="str">
            <v/>
          </cell>
          <cell r="AM174" t="str">
            <v/>
          </cell>
          <cell r="AN174" t="str">
            <v/>
          </cell>
          <cell r="BG174" t="str">
            <v/>
          </cell>
          <cell r="BK174" t="str">
            <v/>
          </cell>
          <cell r="BL174" t="str">
            <v/>
          </cell>
          <cell r="BO174">
            <v>9.0499999999999989</v>
          </cell>
          <cell r="BP174">
            <v>1.8100000000000003</v>
          </cell>
          <cell r="BQ174">
            <v>1.8100000000000003</v>
          </cell>
          <cell r="BU174" t="str">
            <v/>
          </cell>
          <cell r="BW174">
            <v>0</v>
          </cell>
          <cell r="BX174">
            <v>0</v>
          </cell>
          <cell r="BY174">
            <v>0</v>
          </cell>
          <cell r="BZ174">
            <v>-6.52</v>
          </cell>
          <cell r="CA174">
            <v>-6.52</v>
          </cell>
          <cell r="CB174">
            <v>-6.52</v>
          </cell>
        </row>
        <row r="175">
          <cell r="F175" t="str">
            <v>I</v>
          </cell>
          <cell r="M175">
            <v>2.44</v>
          </cell>
          <cell r="BO175">
            <v>9.0499999999999989</v>
          </cell>
          <cell r="BP175">
            <v>2.44</v>
          </cell>
          <cell r="BQ175">
            <v>2.44</v>
          </cell>
          <cell r="BU175" t="str">
            <v/>
          </cell>
          <cell r="BW175">
            <v>0</v>
          </cell>
          <cell r="BX175">
            <v>0</v>
          </cell>
          <cell r="BY175">
            <v>0</v>
          </cell>
          <cell r="BZ175">
            <v>-5.95</v>
          </cell>
          <cell r="CA175">
            <v>-5.95</v>
          </cell>
          <cell r="CB175">
            <v>-5.95</v>
          </cell>
        </row>
        <row r="176">
          <cell r="N176" t="str">
            <v/>
          </cell>
          <cell r="X176" t="str">
            <v/>
          </cell>
        </row>
        <row r="177">
          <cell r="F177" t="str">
            <v>S</v>
          </cell>
          <cell r="G177" t="str">
            <v>6/6</v>
          </cell>
          <cell r="H177">
            <v>3.37</v>
          </cell>
          <cell r="I177">
            <v>0</v>
          </cell>
          <cell r="J177">
            <v>0</v>
          </cell>
          <cell r="K177" t="str">
            <v/>
          </cell>
          <cell r="M177">
            <v>3.37</v>
          </cell>
          <cell r="N177">
            <v>0.93000000000000016</v>
          </cell>
          <cell r="U177">
            <v>0.93</v>
          </cell>
          <cell r="V177">
            <v>3</v>
          </cell>
          <cell r="X177">
            <v>0.93</v>
          </cell>
          <cell r="AA177">
            <v>4</v>
          </cell>
          <cell r="AF177" t="e">
            <v>#DIV/0!</v>
          </cell>
          <cell r="AJ177" t="e">
            <v>#DIV/0!</v>
          </cell>
          <cell r="AM177">
            <v>2.44</v>
          </cell>
          <cell r="AN177">
            <v>2.44</v>
          </cell>
          <cell r="BG177" t="str">
            <v/>
          </cell>
          <cell r="BK177" t="str">
            <v/>
          </cell>
          <cell r="BL177" t="str">
            <v/>
          </cell>
          <cell r="BO177">
            <v>2.44</v>
          </cell>
          <cell r="BP177">
            <v>2.44</v>
          </cell>
          <cell r="BQ177">
            <v>2.44</v>
          </cell>
          <cell r="BU177" t="e">
            <v>#DIV/0!</v>
          </cell>
          <cell r="BW177">
            <v>0</v>
          </cell>
          <cell r="BX177">
            <v>0</v>
          </cell>
          <cell r="BY177">
            <v>0</v>
          </cell>
          <cell r="BZ177">
            <v>0</v>
          </cell>
          <cell r="CA177" t="e">
            <v>#DIV/0!</v>
          </cell>
          <cell r="CB177">
            <v>0</v>
          </cell>
        </row>
        <row r="178">
          <cell r="F178" t="str">
            <v>S</v>
          </cell>
          <cell r="G178" t="str">
            <v>-</v>
          </cell>
          <cell r="H178">
            <v>3.96</v>
          </cell>
          <cell r="AJ178" t="str">
            <v/>
          </cell>
          <cell r="BO178">
            <v>2.44</v>
          </cell>
          <cell r="BP178" t="str">
            <v/>
          </cell>
          <cell r="BQ178" t="str">
            <v/>
          </cell>
        </row>
        <row r="179">
          <cell r="AJ179" t="str">
            <v/>
          </cell>
          <cell r="BP179" t="str">
            <v/>
          </cell>
          <cell r="BQ179" t="str">
            <v/>
          </cell>
        </row>
        <row r="180">
          <cell r="K180" t="str">
            <v/>
          </cell>
          <cell r="N180" t="str">
            <v/>
          </cell>
          <cell r="X180" t="str">
            <v/>
          </cell>
          <cell r="AA180" t="str">
            <v/>
          </cell>
          <cell r="AF180" t="str">
            <v/>
          </cell>
          <cell r="AJ180" t="str">
            <v/>
          </cell>
          <cell r="AM180" t="str">
            <v/>
          </cell>
          <cell r="AN180" t="str">
            <v/>
          </cell>
          <cell r="BG180" t="str">
            <v/>
          </cell>
          <cell r="BK180" t="str">
            <v/>
          </cell>
          <cell r="BL180" t="str">
            <v/>
          </cell>
          <cell r="BP180" t="str">
            <v/>
          </cell>
          <cell r="BQ180" t="str">
            <v/>
          </cell>
          <cell r="BU180" t="str">
            <v/>
          </cell>
        </row>
        <row r="181">
          <cell r="F181" t="str">
            <v>I</v>
          </cell>
          <cell r="G181" t="str">
            <v>0/9</v>
          </cell>
          <cell r="H181">
            <v>5.56</v>
          </cell>
          <cell r="I181">
            <v>0</v>
          </cell>
          <cell r="J181">
            <v>0</v>
          </cell>
          <cell r="K181" t="str">
            <v/>
          </cell>
          <cell r="M181">
            <v>5.56</v>
          </cell>
          <cell r="N181" t="str">
            <v/>
          </cell>
          <cell r="X181" t="str">
            <v/>
          </cell>
          <cell r="AA181" t="str">
            <v/>
          </cell>
          <cell r="AF181" t="str">
            <v/>
          </cell>
          <cell r="AJ181" t="str">
            <v/>
          </cell>
          <cell r="AM181" t="str">
            <v/>
          </cell>
          <cell r="AN181" t="str">
            <v/>
          </cell>
          <cell r="BG181" t="str">
            <v/>
          </cell>
          <cell r="BK181" t="str">
            <v/>
          </cell>
          <cell r="BL181" t="str">
            <v/>
          </cell>
          <cell r="BO181">
            <v>5.56</v>
          </cell>
          <cell r="BP181">
            <v>5.56</v>
          </cell>
          <cell r="BQ181">
            <v>5.56</v>
          </cell>
          <cell r="BU181" t="str">
            <v/>
          </cell>
          <cell r="BW181">
            <v>0</v>
          </cell>
          <cell r="BX181">
            <v>0</v>
          </cell>
          <cell r="BY181">
            <v>0</v>
          </cell>
          <cell r="BZ181">
            <v>0</v>
          </cell>
          <cell r="CA181">
            <v>0</v>
          </cell>
          <cell r="CB181">
            <v>0</v>
          </cell>
        </row>
        <row r="182">
          <cell r="F182" t="str">
            <v>I</v>
          </cell>
          <cell r="M182" t="e">
            <v>#VALUE!</v>
          </cell>
          <cell r="BP182" t="e">
            <v>#VALUE!</v>
          </cell>
          <cell r="BQ182" t="e">
            <v>#VALUE!</v>
          </cell>
          <cell r="BU182" t="str">
            <v/>
          </cell>
          <cell r="BW182">
            <v>0</v>
          </cell>
          <cell r="BX182">
            <v>0</v>
          </cell>
          <cell r="BY182">
            <v>0</v>
          </cell>
          <cell r="BZ182">
            <v>0</v>
          </cell>
          <cell r="CA182">
            <v>0</v>
          </cell>
          <cell r="CB182">
            <v>0</v>
          </cell>
        </row>
        <row r="183">
          <cell r="N183" t="str">
            <v/>
          </cell>
          <cell r="X183" t="str">
            <v/>
          </cell>
        </row>
        <row r="184">
          <cell r="F184" t="str">
            <v>S</v>
          </cell>
          <cell r="G184" t="str">
            <v>9/9</v>
          </cell>
          <cell r="H184">
            <v>6.46</v>
          </cell>
          <cell r="I184">
            <v>8.1</v>
          </cell>
          <cell r="J184">
            <v>8.1</v>
          </cell>
          <cell r="K184" t="str">
            <v/>
          </cell>
          <cell r="M184">
            <v>6.46</v>
          </cell>
          <cell r="N184" t="str">
            <v/>
          </cell>
          <cell r="U184">
            <v>0.93</v>
          </cell>
          <cell r="V184">
            <v>3</v>
          </cell>
          <cell r="X184" t="e">
            <v>#VALUE!</v>
          </cell>
          <cell r="AA184">
            <v>3</v>
          </cell>
          <cell r="AF184" t="e">
            <v>#DIV/0!</v>
          </cell>
          <cell r="AJ184" t="str">
            <v/>
          </cell>
          <cell r="AM184" t="e">
            <v>#VALUE!</v>
          </cell>
          <cell r="AN184" t="e">
            <v>#VALUE!</v>
          </cell>
          <cell r="BG184" t="str">
            <v/>
          </cell>
          <cell r="BK184" t="str">
            <v/>
          </cell>
          <cell r="BL184" t="str">
            <v/>
          </cell>
          <cell r="BO184" t="e">
            <v>#VALUE!</v>
          </cell>
          <cell r="BP184" t="e">
            <v>#VALUE!</v>
          </cell>
          <cell r="BQ184" t="e">
            <v>#VALUE!</v>
          </cell>
          <cell r="BU184" t="e">
            <v>#VALUE!</v>
          </cell>
          <cell r="BW184">
            <v>0</v>
          </cell>
          <cell r="BX184">
            <v>0</v>
          </cell>
          <cell r="BY184">
            <v>0</v>
          </cell>
          <cell r="BZ184">
            <v>0</v>
          </cell>
          <cell r="CA184" t="e">
            <v>#VALUE!</v>
          </cell>
          <cell r="CB184">
            <v>0</v>
          </cell>
        </row>
        <row r="185">
          <cell r="F185" t="str">
            <v>S</v>
          </cell>
          <cell r="G185" t="str">
            <v>-</v>
          </cell>
          <cell r="H185">
            <v>7.03</v>
          </cell>
          <cell r="K185" t="str">
            <v/>
          </cell>
          <cell r="M185">
            <v>7.03</v>
          </cell>
          <cell r="N185" t="str">
            <v/>
          </cell>
          <cell r="X185" t="str">
            <v/>
          </cell>
          <cell r="AA185" t="str">
            <v/>
          </cell>
          <cell r="AE185">
            <v>0.4</v>
          </cell>
          <cell r="AF185" t="str">
            <v/>
          </cell>
          <cell r="AJ185" t="str">
            <v/>
          </cell>
          <cell r="AM185" t="e">
            <v>#VALUE!</v>
          </cell>
          <cell r="AN185" t="e">
            <v>#VALUE!</v>
          </cell>
          <cell r="BG185" t="str">
            <v/>
          </cell>
          <cell r="BK185" t="str">
            <v/>
          </cell>
          <cell r="BL185" t="str">
            <v/>
          </cell>
          <cell r="BO185" t="e">
            <v>#VALUE!</v>
          </cell>
          <cell r="BP185" t="e">
            <v>#VALUE!</v>
          </cell>
          <cell r="BQ185" t="e">
            <v>#VALUE!</v>
          </cell>
          <cell r="BU185" t="e">
            <v>#VALUE!</v>
          </cell>
          <cell r="BW185">
            <v>0</v>
          </cell>
          <cell r="BX185">
            <v>0</v>
          </cell>
          <cell r="BY185">
            <v>0</v>
          </cell>
          <cell r="BZ185">
            <v>0</v>
          </cell>
          <cell r="CA185" t="e">
            <v>#VALUE!</v>
          </cell>
          <cell r="CB185">
            <v>0</v>
          </cell>
        </row>
        <row r="186">
          <cell r="F186" t="str">
            <v>I</v>
          </cell>
          <cell r="G186" t="str">
            <v>3/0</v>
          </cell>
          <cell r="H186">
            <v>0.45</v>
          </cell>
          <cell r="BO186" t="e">
            <v>#VALUE!</v>
          </cell>
        </row>
        <row r="187">
          <cell r="F187" t="str">
            <v>I</v>
          </cell>
          <cell r="M187">
            <v>0.15</v>
          </cell>
          <cell r="BO187" t="e">
            <v>#VALUE!</v>
          </cell>
          <cell r="BP187">
            <v>0.15</v>
          </cell>
          <cell r="BQ187">
            <v>0.15</v>
          </cell>
          <cell r="BU187" t="str">
            <v/>
          </cell>
          <cell r="BW187">
            <v>0</v>
          </cell>
          <cell r="BX187">
            <v>0</v>
          </cell>
          <cell r="BY187">
            <v>0</v>
          </cell>
          <cell r="BZ187">
            <v>0</v>
          </cell>
          <cell r="CA187">
            <v>0</v>
          </cell>
          <cell r="CB187">
            <v>0</v>
          </cell>
        </row>
        <row r="188">
          <cell r="N188" t="str">
            <v/>
          </cell>
          <cell r="X188" t="str">
            <v/>
          </cell>
        </row>
        <row r="191">
          <cell r="F191" t="str">
            <v>S</v>
          </cell>
          <cell r="G191" t="str">
            <v>0/12</v>
          </cell>
          <cell r="H191">
            <v>9.61</v>
          </cell>
          <cell r="I191">
            <v>3.49</v>
          </cell>
          <cell r="J191">
            <v>3</v>
          </cell>
          <cell r="K191">
            <v>0.49000000000000021</v>
          </cell>
          <cell r="M191">
            <v>9.1199999999999992</v>
          </cell>
          <cell r="N191">
            <v>0.92999999999999972</v>
          </cell>
          <cell r="U191">
            <v>0.93</v>
          </cell>
          <cell r="V191">
            <v>3</v>
          </cell>
          <cell r="X191">
            <v>0.93</v>
          </cell>
          <cell r="AA191">
            <v>4</v>
          </cell>
          <cell r="AF191" t="e">
            <v>#DIV/0!</v>
          </cell>
          <cell r="AJ191" t="e">
            <v>#DIV/0!</v>
          </cell>
          <cell r="AM191">
            <v>8.19</v>
          </cell>
          <cell r="AN191">
            <v>8.19</v>
          </cell>
          <cell r="BG191" t="str">
            <v/>
          </cell>
          <cell r="BK191" t="str">
            <v/>
          </cell>
          <cell r="BL191" t="str">
            <v/>
          </cell>
          <cell r="BO191">
            <v>8.19</v>
          </cell>
          <cell r="BP191">
            <v>8.19</v>
          </cell>
          <cell r="BQ191">
            <v>8.19</v>
          </cell>
          <cell r="BU191" t="e">
            <v>#DIV/0!</v>
          </cell>
          <cell r="BW191">
            <v>0</v>
          </cell>
          <cell r="BX191">
            <v>0</v>
          </cell>
          <cell r="BY191">
            <v>0</v>
          </cell>
          <cell r="BZ191">
            <v>0</v>
          </cell>
          <cell r="CA191" t="e">
            <v>#DIV/0!</v>
          </cell>
          <cell r="CB191">
            <v>0</v>
          </cell>
        </row>
        <row r="192">
          <cell r="F192" t="str">
            <v>S</v>
          </cell>
          <cell r="G192" t="str">
            <v>12/9</v>
          </cell>
          <cell r="H192">
            <v>10.26</v>
          </cell>
          <cell r="K192" t="str">
            <v/>
          </cell>
          <cell r="M192">
            <v>10.26</v>
          </cell>
          <cell r="N192">
            <v>1.08</v>
          </cell>
          <cell r="X192">
            <v>1.08</v>
          </cell>
          <cell r="AA192">
            <v>1</v>
          </cell>
          <cell r="AF192" t="e">
            <v>#DIV/0!</v>
          </cell>
          <cell r="AJ192" t="e">
            <v>#DIV/0!</v>
          </cell>
          <cell r="AM192">
            <v>9.18</v>
          </cell>
          <cell r="AN192">
            <v>9.18</v>
          </cell>
          <cell r="BG192" t="str">
            <v/>
          </cell>
          <cell r="BK192" t="str">
            <v/>
          </cell>
          <cell r="BL192" t="str">
            <v/>
          </cell>
          <cell r="BO192">
            <v>9.18</v>
          </cell>
          <cell r="BP192">
            <v>9.18</v>
          </cell>
          <cell r="BQ192">
            <v>9.18</v>
          </cell>
          <cell r="BU192" t="e">
            <v>#DIV/0!</v>
          </cell>
          <cell r="BW192">
            <v>0</v>
          </cell>
          <cell r="BX192">
            <v>0</v>
          </cell>
          <cell r="BY192">
            <v>0</v>
          </cell>
          <cell r="BZ192">
            <v>0</v>
          </cell>
          <cell r="CA192" t="e">
            <v>#DIV/0!</v>
          </cell>
          <cell r="CB192">
            <v>0</v>
          </cell>
        </row>
        <row r="193">
          <cell r="F193" t="str">
            <v>I</v>
          </cell>
          <cell r="G193" t="str">
            <v>9/6</v>
          </cell>
          <cell r="H193">
            <v>3.5300000000000002</v>
          </cell>
        </row>
        <row r="194">
          <cell r="F194" t="str">
            <v>I</v>
          </cell>
          <cell r="M194">
            <v>0</v>
          </cell>
          <cell r="BO194">
            <v>0</v>
          </cell>
          <cell r="BP194">
            <v>0</v>
          </cell>
          <cell r="BQ194">
            <v>0</v>
          </cell>
          <cell r="BU194" t="str">
            <v/>
          </cell>
          <cell r="BW194">
            <v>0</v>
          </cell>
          <cell r="BX194">
            <v>0</v>
          </cell>
          <cell r="BY194">
            <v>0</v>
          </cell>
          <cell r="BZ194">
            <v>0</v>
          </cell>
          <cell r="CA194">
            <v>0</v>
          </cell>
          <cell r="CB194">
            <v>0</v>
          </cell>
        </row>
        <row r="195">
          <cell r="N195" t="str">
            <v/>
          </cell>
          <cell r="X195" t="str">
            <v/>
          </cell>
        </row>
        <row r="198">
          <cell r="F198" t="str">
            <v>S</v>
          </cell>
          <cell r="G198" t="str">
            <v>6/3</v>
          </cell>
          <cell r="H198">
            <v>5.4370000000000003</v>
          </cell>
          <cell r="I198">
            <v>5.47</v>
          </cell>
          <cell r="J198">
            <v>4.96</v>
          </cell>
          <cell r="K198">
            <v>0.50999999999999979</v>
          </cell>
          <cell r="M198">
            <v>4.9270000000000005</v>
          </cell>
          <cell r="N198" t="str">
            <v/>
          </cell>
          <cell r="U198">
            <v>2.9292857142857147</v>
          </cell>
          <cell r="V198">
            <v>14</v>
          </cell>
          <cell r="X198" t="e">
            <v>#VALUE!</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it Template"/>
      <sheetName val="Core Template"/>
      <sheetName val="SNOWPIT"/>
      <sheetName val="70.09.29"/>
      <sheetName val="76.10.20"/>
      <sheetName val="77.06.08"/>
      <sheetName val="96.01.13"/>
      <sheetName val="96.09.20"/>
      <sheetName val="97.05.19"/>
      <sheetName val="98.05.27"/>
      <sheetName val="99.05.14"/>
      <sheetName val="99.05.15"/>
      <sheetName val="99.09.24"/>
      <sheetName val="00.05.12"/>
      <sheetName val="00.05.12redone"/>
      <sheetName val="00.09.20"/>
      <sheetName val="01.05.17"/>
      <sheetName val="02.05.16"/>
      <sheetName val="02.10.02 core"/>
      <sheetName val="02.10.04 pit"/>
      <sheetName val="03.05.29"/>
      <sheetName val="03.09.14"/>
      <sheetName val="04.05.13 Pit"/>
      <sheetName val="04.05.13core"/>
      <sheetName val="2005.05.14Pit"/>
      <sheetName val="2005.05.14Core"/>
      <sheetName val="2006.05.13Pit"/>
      <sheetName val="2006.05.13Core"/>
      <sheetName val="2006.09.24Pit"/>
      <sheetName val="2007.05.10 Core"/>
      <sheetName val="2007.09.17Core"/>
      <sheetName val="2008.5.18 Core"/>
      <sheetName val="2008.5.18 Core (2)"/>
      <sheetName val="2008.9.28 Core"/>
      <sheetName val="2009.04.28 Pit"/>
      <sheetName val="2009.04.28 Core"/>
      <sheetName val="2010.05.05 Pit"/>
      <sheetName val="2010.05.05 Core"/>
      <sheetName val="2010.09.13 Core"/>
      <sheetName val="2011.04.27 Pit "/>
      <sheetName val="2011.04.27 Core"/>
    </sheetNames>
    <sheetDataSet>
      <sheetData sheetId="0"/>
      <sheetData sheetId="1"/>
      <sheetData sheetId="2">
        <row r="1">
          <cell r="Q1">
            <v>41.05</v>
          </cell>
        </row>
        <row r="9">
          <cell r="P9">
            <v>0</v>
          </cell>
          <cell r="Q9">
            <v>0</v>
          </cell>
        </row>
        <row r="10">
          <cell r="P10">
            <v>10</v>
          </cell>
          <cell r="Q10">
            <v>0</v>
          </cell>
        </row>
        <row r="11">
          <cell r="P11">
            <v>20</v>
          </cell>
          <cell r="Q11">
            <v>0</v>
          </cell>
        </row>
        <row r="12">
          <cell r="P12">
            <v>40</v>
          </cell>
          <cell r="Q12">
            <v>0</v>
          </cell>
        </row>
        <row r="13">
          <cell r="P13">
            <v>60</v>
          </cell>
          <cell r="Q13">
            <v>0</v>
          </cell>
        </row>
        <row r="14">
          <cell r="P14">
            <v>100</v>
          </cell>
          <cell r="Q14">
            <v>0</v>
          </cell>
        </row>
        <row r="15">
          <cell r="P15">
            <v>150</v>
          </cell>
          <cell r="Q15">
            <v>0</v>
          </cell>
        </row>
        <row r="16">
          <cell r="P16">
            <v>200</v>
          </cell>
          <cell r="Q16">
            <v>0</v>
          </cell>
        </row>
        <row r="17">
          <cell r="P17">
            <v>250</v>
          </cell>
          <cell r="Q17">
            <v>0</v>
          </cell>
        </row>
        <row r="18">
          <cell r="P18">
            <v>300</v>
          </cell>
          <cell r="Q18">
            <v>0</v>
          </cell>
        </row>
        <row r="19">
          <cell r="P19">
            <v>350</v>
          </cell>
          <cell r="Q19">
            <v>0</v>
          </cell>
        </row>
        <row r="20">
          <cell r="P20">
            <v>400</v>
          </cell>
          <cell r="Q20">
            <v>0</v>
          </cell>
        </row>
      </sheetData>
      <sheetData sheetId="3"/>
      <sheetData sheetId="4"/>
      <sheetData sheetId="5"/>
      <sheetData sheetId="6"/>
      <sheetData sheetId="7"/>
      <sheetData sheetId="8"/>
      <sheetData sheetId="9">
        <row r="3">
          <cell r="K3">
            <v>45.6</v>
          </cell>
        </row>
      </sheetData>
      <sheetData sheetId="10">
        <row r="3">
          <cell r="M3">
            <v>45.6</v>
          </cell>
        </row>
      </sheetData>
      <sheetData sheetId="11"/>
      <sheetData sheetId="12"/>
      <sheetData sheetId="13">
        <row r="3">
          <cell r="M3">
            <v>45.6</v>
          </cell>
        </row>
      </sheetData>
      <sheetData sheetId="14"/>
      <sheetData sheetId="15"/>
      <sheetData sheetId="16"/>
      <sheetData sheetId="17"/>
      <sheetData sheetId="18"/>
      <sheetData sheetId="19"/>
      <sheetData sheetId="20">
        <row r="35">
          <cell r="K35">
            <v>0.57713054921597162</v>
          </cell>
        </row>
      </sheetData>
      <sheetData sheetId="21"/>
      <sheetData sheetId="22"/>
      <sheetData sheetId="23">
        <row r="45">
          <cell r="G45">
            <v>0.54024015122222246</v>
          </cell>
        </row>
      </sheetData>
      <sheetData sheetId="24"/>
      <sheetData sheetId="25">
        <row r="33">
          <cell r="H33">
            <v>0.59710988796244679</v>
          </cell>
        </row>
      </sheetData>
      <sheetData sheetId="26"/>
      <sheetData sheetId="27">
        <row r="47">
          <cell r="M47">
            <v>-2.7</v>
          </cell>
        </row>
      </sheetData>
      <sheetData sheetId="28">
        <row r="13">
          <cell r="L13">
            <v>0.60899999999999999</v>
          </cell>
        </row>
      </sheetData>
      <sheetData sheetId="29">
        <row r="64">
          <cell r="I64">
            <v>0.48714429343263665</v>
          </cell>
        </row>
      </sheetData>
      <sheetData sheetId="30">
        <row r="32">
          <cell r="I32">
            <v>0.66464019559897736</v>
          </cell>
        </row>
      </sheetData>
      <sheetData sheetId="31">
        <row r="91">
          <cell r="I91">
            <v>0.55362323186368045</v>
          </cell>
        </row>
      </sheetData>
      <sheetData sheetId="32"/>
      <sheetData sheetId="33">
        <row r="12">
          <cell r="G12">
            <v>31</v>
          </cell>
        </row>
      </sheetData>
      <sheetData sheetId="34">
        <row r="28">
          <cell r="L28">
            <v>0.42199999999999999</v>
          </cell>
        </row>
      </sheetData>
      <sheetData sheetId="35"/>
      <sheetData sheetId="36">
        <row r="20">
          <cell r="Q20">
            <v>-1.7</v>
          </cell>
        </row>
      </sheetData>
      <sheetData sheetId="37">
        <row r="22">
          <cell r="R22">
            <v>0.41078164602432693</v>
          </cell>
        </row>
      </sheetData>
      <sheetData sheetId="38"/>
      <sheetData sheetId="39"/>
      <sheetData sheetId="4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nowpit Template"/>
      <sheetName val="Core Density Template"/>
      <sheetName val="SCD May 97, 1998"/>
      <sheetName val="Sipri Core 5-13-99"/>
      <sheetName val="Sipri 5-13-99"/>
      <sheetName val="Sipri 5-10-2000"/>
      <sheetName val="2001.05.16"/>
      <sheetName val="2002.05.14"/>
      <sheetName val="2004.05.12"/>
      <sheetName val="2005.05.12 Pit"/>
      <sheetName val="2006.5.12 Pit"/>
      <sheetName val="2006.5.12 Core"/>
      <sheetName val="2007.05.10 Core"/>
      <sheetName val="2008.5.18.Core"/>
      <sheetName val="2008.09.28 Pit"/>
      <sheetName val="2009.04.27 Pit"/>
      <sheetName val="2010.5.04.Core"/>
      <sheetName val="2010.05.04 Core 2"/>
      <sheetName val="2011.04.28 Pit"/>
    </sheetNames>
    <sheetDataSet>
      <sheetData sheetId="0"/>
      <sheetData sheetId="1"/>
      <sheetData sheetId="2">
        <row r="4">
          <cell r="K4">
            <v>41.05</v>
          </cell>
        </row>
      </sheetData>
      <sheetData sheetId="3"/>
      <sheetData sheetId="4"/>
      <sheetData sheetId="5">
        <row r="28">
          <cell r="K28">
            <v>0.48334576705493021</v>
          </cell>
        </row>
      </sheetData>
      <sheetData sheetId="6">
        <row r="68">
          <cell r="K68">
            <v>0.53855464348355564</v>
          </cell>
        </row>
      </sheetData>
      <sheetData sheetId="7">
        <row r="19">
          <cell r="L19">
            <v>0.55000000000000004</v>
          </cell>
        </row>
      </sheetData>
      <sheetData sheetId="8">
        <row r="9">
          <cell r="X9">
            <v>2.52</v>
          </cell>
        </row>
      </sheetData>
      <sheetData sheetId="9">
        <row r="19">
          <cell r="L19">
            <v>0.63100000000000001</v>
          </cell>
        </row>
      </sheetData>
      <sheetData sheetId="10">
        <row r="9">
          <cell r="P9">
            <v>0</v>
          </cell>
        </row>
        <row r="10">
          <cell r="P10">
            <v>20</v>
          </cell>
          <cell r="Q10">
            <v>0</v>
          </cell>
        </row>
        <row r="11">
          <cell r="P11">
            <v>40</v>
          </cell>
          <cell r="Q11">
            <v>-1.2</v>
          </cell>
        </row>
        <row r="12">
          <cell r="P12">
            <v>60</v>
          </cell>
          <cell r="Q12">
            <v>-2.6</v>
          </cell>
        </row>
        <row r="13">
          <cell r="P13">
            <v>120</v>
          </cell>
          <cell r="Q13">
            <v>-3.5</v>
          </cell>
        </row>
        <row r="14">
          <cell r="P14">
            <v>160</v>
          </cell>
          <cell r="Q14">
            <v>-4</v>
          </cell>
        </row>
        <row r="15">
          <cell r="P15">
            <v>200</v>
          </cell>
          <cell r="Q15">
            <v>-4</v>
          </cell>
        </row>
        <row r="16">
          <cell r="P16">
            <v>230</v>
          </cell>
          <cell r="Q16">
            <v>-4</v>
          </cell>
        </row>
        <row r="17">
          <cell r="P17">
            <v>243</v>
          </cell>
          <cell r="Q17">
            <v>-2.4</v>
          </cell>
        </row>
        <row r="18">
          <cell r="P18">
            <v>298</v>
          </cell>
          <cell r="Q18">
            <v>-2.4</v>
          </cell>
        </row>
        <row r="19">
          <cell r="P19">
            <v>330</v>
          </cell>
          <cell r="Q19">
            <v>-2.7</v>
          </cell>
        </row>
        <row r="20">
          <cell r="P20">
            <v>380</v>
          </cell>
          <cell r="Q20">
            <v>-2</v>
          </cell>
        </row>
        <row r="21">
          <cell r="P21">
            <v>416</v>
          </cell>
          <cell r="Q21">
            <v>-0.9</v>
          </cell>
        </row>
        <row r="22">
          <cell r="P22">
            <v>440</v>
          </cell>
          <cell r="Q22">
            <v>-0.6</v>
          </cell>
        </row>
        <row r="23">
          <cell r="P23">
            <v>477</v>
          </cell>
          <cell r="Q23">
            <v>-0.6</v>
          </cell>
        </row>
      </sheetData>
      <sheetData sheetId="11">
        <row r="31">
          <cell r="M31">
            <v>0.49883238314309786</v>
          </cell>
        </row>
      </sheetData>
      <sheetData sheetId="12">
        <row r="37">
          <cell r="T37">
            <v>0.12153188881934174</v>
          </cell>
        </row>
      </sheetData>
      <sheetData sheetId="13">
        <row r="60">
          <cell r="O60">
            <v>-1.1000000000000001</v>
          </cell>
        </row>
      </sheetData>
      <sheetData sheetId="14">
        <row r="9">
          <cell r="P9">
            <v>0</v>
          </cell>
        </row>
        <row r="10">
          <cell r="P10">
            <v>20</v>
          </cell>
          <cell r="Q10">
            <v>0</v>
          </cell>
        </row>
      </sheetData>
      <sheetData sheetId="15">
        <row r="17">
          <cell r="L17">
            <v>0.40899999999999997</v>
          </cell>
        </row>
      </sheetData>
      <sheetData sheetId="16"/>
      <sheetData sheetId="17">
        <row r="37">
          <cell r="U37">
            <v>0.47323391440778073</v>
          </cell>
        </row>
      </sheetData>
      <sheetData sheetId="18"/>
    </sheetDataSet>
  </externalBook>
</externalLink>
</file>

<file path=xl/persons/person.xml><?xml version="1.0" encoding="utf-8"?>
<personList xmlns="http://schemas.microsoft.com/office/spreadsheetml/2018/threadedcomments" xmlns:x="http://schemas.openxmlformats.org/spreadsheetml/2006/main">
  <person displayName="Otto, Daniel R" id="{36731DFA-CEA5-4825-8513-57B2AD324658}" userId="S::dotto@usgs.gov::025c054c-a2a2-44f4-8321-f8b55e414e5e" providerId="AD"/>
  <person displayName="Mcneil, Christopher J" id="{D8539000-E509-4238-9988-6ECD0EDB28AA}" userId="S::cmcneil@usgs.gov::31fd1366-8711-4764-bb54-c10860824430" providerId="AD"/>
  <person displayName="Bollen, Katherine E" id="{2B6C2547-9895-479B-8729-2AFA293B7473}" userId="S::kbollen@usgs.gov::e6429662-7f72-4ef0-a813-232ffb88ace2"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K8" dT="2021-06-01T18:10:03.56" personId="{36731DFA-CEA5-4825-8513-57B2AD324658}" id="{DB2ECB5E-D8DF-4C93-82D8-8536E2DD742D}">
    <text>Mean density 2020-2011</text>
  </threadedComment>
  <threadedComment ref="K8" dT="2021-06-14T19:45:19.84" personId="{D8539000-E509-4238-9988-6ECD0EDB28AA}" id="{5F613445-5F8F-4520-8AE9-33F10B9D7AA0}" parentId="{DB2ECB5E-D8DF-4C93-82D8-8536E2DD742D}">
    <text>Change from mean 0.36 to median 0.37 based on group concensus</text>
  </threadedComment>
</ThreadedComments>
</file>

<file path=xl/threadedComments/threadedComment2.xml><?xml version="1.0" encoding="utf-8"?>
<ThreadedComments xmlns="http://schemas.microsoft.com/office/spreadsheetml/2018/threadedcomments" xmlns:x="http://schemas.openxmlformats.org/spreadsheetml/2006/main">
  <threadedComment ref="K8" dT="2021-06-01T18:12:15.81" personId="{36731DFA-CEA5-4825-8513-57B2AD324658}" id="{BEF422A3-0E09-48BA-82FA-68E476B20383}">
    <text>Mean density 2015-2020</text>
  </threadedComment>
</ThreadedComments>
</file>

<file path=xl/threadedComments/threadedComment3.xml><?xml version="1.0" encoding="utf-8"?>
<ThreadedComments xmlns="http://schemas.microsoft.com/office/spreadsheetml/2018/threadedcomments" xmlns:x="http://schemas.openxmlformats.org/spreadsheetml/2006/main">
  <threadedComment ref="K8" dT="2021-06-01T18:13:33.17" personId="{36731DFA-CEA5-4825-8513-57B2AD324658}" id="{66F4ECC1-2E6F-412F-9CFA-7C15BF7136ED}">
    <text>Mean density 2015-2020</text>
  </threadedComment>
</ThreadedComments>
</file>

<file path=xl/threadedComments/threadedComment4.xml><?xml version="1.0" encoding="utf-8"?>
<ThreadedComments xmlns="http://schemas.microsoft.com/office/spreadsheetml/2018/threadedcomments" xmlns:x="http://schemas.openxmlformats.org/spreadsheetml/2006/main">
  <threadedComment ref="K7" dT="2019-09-03T20:20:26.43" personId="{D8539000-E509-4238-9988-6ECD0EDB28AA}" id="{E6DF0E10-2050-4987-979E-A46F49160212}">
    <text>assumed density based on previous falls measurement of new snow. New snow unmeasured on this trip as there was not to sample</text>
  </threadedComment>
  <threadedComment ref="K11" dT="2021-06-01T18:14:28.98" personId="{36731DFA-CEA5-4825-8513-57B2AD324658}" id="{FD519A34-3A61-4248-B679-3A82AB9FFBB1}">
    <text>Mean density 2011-2020</text>
  </threadedComment>
  <threadedComment ref="K18" dT="2021-06-01T18:14:33.05" personId="{36731DFA-CEA5-4825-8513-57B2AD324658}" id="{EE181FB6-59DE-46BF-9E14-8C5CE822952F}">
    <text>Mean density 2011-2020</text>
  </threadedComment>
</ThreadedComments>
</file>

<file path=xl/threadedComments/threadedComment5.xml><?xml version="1.0" encoding="utf-8"?>
<ThreadedComments xmlns="http://schemas.microsoft.com/office/spreadsheetml/2018/threadedcomments" xmlns:x="http://schemas.openxmlformats.org/spreadsheetml/2006/main">
  <threadedComment ref="I18" dT="2019-09-03T20:32:48.93" personId="{D8539000-E509-4238-9988-6ECD0EDB28AA}" id="{FBC39322-062A-46BA-B9A9-AF797EF58F46}">
    <text>While new snow was present at this site, it was highly variable and mostly only existent in local depressions in the ice. The regional surface aroudn the stake was ice, while the depression imediately surround the stake had 6cm on new snow in it.</text>
  </threadedComment>
  <threadedComment ref="I26" dT="2019-09-03T20:36:08.72" personId="{D8539000-E509-4238-9988-6ECD0EDB28AA}" id="{FEAA4210-066D-408B-8675-489929D4AF23}">
    <text>While new snow was present at this site, it was highly variable and mostly only existent in local depressions in the ice. The regional surface aroudn the stake was ice, while the depression imediately surround the stake had 9cm on new snow in it.</text>
  </threadedComment>
</ThreadedComments>
</file>

<file path=xl/threadedComments/threadedComment6.xml><?xml version="1.0" encoding="utf-8"?>
<ThreadedComments xmlns="http://schemas.microsoft.com/office/spreadsheetml/2018/threadedcomments" xmlns:x="http://schemas.openxmlformats.org/spreadsheetml/2006/main">
  <threadedComment ref="E19" dT="2022-08-29T23:28:22.54" personId="{2B6C2547-9895-479B-8729-2AFA293B7473}" id="{831498E5-D83D-458D-890C-F6D11C73E27B}">
    <text>notes read 12.85m, stake reads 12.20m</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printerSettings" Target="../printerSettings/printerSettings12.bin"/><Relationship Id="rId4"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4.xml"/><Relationship Id="rId1" Type="http://schemas.openxmlformats.org/officeDocument/2006/relationships/printerSettings" Target="../printerSettings/printerSettings13.bin"/><Relationship Id="rId4"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5.xml"/><Relationship Id="rId1" Type="http://schemas.openxmlformats.org/officeDocument/2006/relationships/printerSettings" Target="../printerSettings/printerSettings14.bin"/><Relationship Id="rId4" Type="http://schemas.openxmlformats.org/officeDocument/2006/relationships/comments" Target="../comments1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7.bin"/><Relationship Id="rId5" Type="http://schemas.microsoft.com/office/2017/10/relationships/threadedComment" Target="../threadedComments/threadedComment5.xm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8.bin"/><Relationship Id="rId5" Type="http://schemas.microsoft.com/office/2017/10/relationships/threadedComment" Target="../threadedComments/threadedComment6.xm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6"/>
  <sheetViews>
    <sheetView workbookViewId="0">
      <selection activeCell="H8" sqref="H8"/>
    </sheetView>
  </sheetViews>
  <sheetFormatPr defaultColWidth="8.88671875" defaultRowHeight="13.2"/>
  <cols>
    <col min="1" max="1" width="9.109375" style="11" bestFit="1" customWidth="1"/>
    <col min="2" max="2" width="8.88671875" style="11"/>
    <col min="3" max="3" width="9" style="11" bestFit="1" customWidth="1"/>
    <col min="4" max="4" width="11.33203125" style="11" bestFit="1" customWidth="1"/>
    <col min="5" max="5" width="9.109375" style="11" bestFit="1" customWidth="1"/>
    <col min="6" max="7" width="8.88671875" style="11"/>
    <col min="8" max="8" width="13.5546875" style="11" customWidth="1"/>
    <col min="9" max="9" width="21.5546875" style="11" customWidth="1"/>
    <col min="10" max="16384" width="8.88671875" style="11"/>
  </cols>
  <sheetData>
    <row r="1" spans="1:9">
      <c r="A1" s="413" t="s">
        <v>105</v>
      </c>
      <c r="B1" s="413" t="s">
        <v>106</v>
      </c>
      <c r="C1" s="413" t="s">
        <v>107</v>
      </c>
      <c r="D1" s="413" t="s">
        <v>108</v>
      </c>
      <c r="E1" s="413" t="s">
        <v>109</v>
      </c>
      <c r="F1" s="413" t="s">
        <v>1</v>
      </c>
      <c r="G1" s="413" t="s">
        <v>2</v>
      </c>
      <c r="H1" s="413" t="s">
        <v>110</v>
      </c>
      <c r="I1" s="413" t="s">
        <v>111</v>
      </c>
    </row>
    <row r="2" spans="1:9">
      <c r="A2" s="414">
        <f>C2</f>
        <v>44669</v>
      </c>
      <c r="B2" s="20" t="s">
        <v>5</v>
      </c>
      <c r="C2" s="99">
        <f>AU!G24</f>
        <v>44669</v>
      </c>
      <c r="D2" s="99">
        <f>AU!I24</f>
        <v>44797</v>
      </c>
      <c r="E2" s="11">
        <v>1454</v>
      </c>
      <c r="F2" s="44">
        <f>AU!C25</f>
        <v>0.42880000000000001</v>
      </c>
      <c r="G2" s="100">
        <f>AU!C27</f>
        <v>-3.4829999999999992</v>
      </c>
      <c r="H2" s="44">
        <f>AU!C29</f>
        <v>-0.4724999999999997</v>
      </c>
      <c r="I2" s="104">
        <f>AU!C30</f>
        <v>0</v>
      </c>
    </row>
    <row r="3" spans="1:9">
      <c r="A3" s="414">
        <f>C3</f>
        <v>44669</v>
      </c>
      <c r="B3" s="20" t="s">
        <v>6</v>
      </c>
      <c r="C3" s="99">
        <f>AB!G16</f>
        <v>44669</v>
      </c>
      <c r="D3" s="99">
        <f>AB!I16</f>
        <v>44797</v>
      </c>
      <c r="E3" s="11">
        <v>1546</v>
      </c>
      <c r="F3" s="44">
        <f>AB!C17</f>
        <v>0.5796</v>
      </c>
      <c r="G3" s="44">
        <f>AB!C19</f>
        <v>-2.8080000000000012</v>
      </c>
      <c r="H3" s="100">
        <f>AB!C21</f>
        <v>-0.41399999999999998</v>
      </c>
      <c r="I3" s="104">
        <f>AB!C22</f>
        <v>0</v>
      </c>
    </row>
    <row r="4" spans="1:9">
      <c r="A4" s="414">
        <f t="shared" ref="A4:A5" si="0">C4</f>
        <v>44668</v>
      </c>
      <c r="B4" s="20" t="s">
        <v>7</v>
      </c>
      <c r="C4" s="99">
        <f>B!G25</f>
        <v>44668</v>
      </c>
      <c r="D4" s="99">
        <f>B!I25</f>
        <v>44796</v>
      </c>
      <c r="E4" s="11">
        <v>1693</v>
      </c>
      <c r="F4" s="44">
        <f>B!C26</f>
        <v>1.0840000000000001</v>
      </c>
      <c r="G4" s="44">
        <f>B!C28</f>
        <v>-1.4400000000000006</v>
      </c>
      <c r="H4" s="100">
        <f>B!C30</f>
        <v>-9.8999999999999491E-2</v>
      </c>
      <c r="I4" s="104">
        <f>B!C31</f>
        <v>0</v>
      </c>
    </row>
    <row r="5" spans="1:9">
      <c r="A5" s="414">
        <f t="shared" si="0"/>
        <v>44668</v>
      </c>
      <c r="B5" s="20" t="s">
        <v>8</v>
      </c>
      <c r="C5" s="99">
        <f>D!G30</f>
        <v>44668</v>
      </c>
      <c r="D5" s="99">
        <f>D!I30</f>
        <v>44796</v>
      </c>
      <c r="E5" s="11">
        <v>1854</v>
      </c>
      <c r="F5" s="44">
        <f>D!C31</f>
        <v>1.4188799415849929</v>
      </c>
      <c r="G5" s="100">
        <f>D!C33</f>
        <v>0.29259834368530019</v>
      </c>
      <c r="H5" s="44">
        <f>D!C35</f>
        <v>0</v>
      </c>
      <c r="I5" s="104">
        <f>D!C36</f>
        <v>7.6086956521739135E-2</v>
      </c>
    </row>
    <row r="6" spans="1:9">
      <c r="A6" s="414">
        <f>C2</f>
        <v>44669</v>
      </c>
      <c r="B6" s="20" t="s">
        <v>9</v>
      </c>
      <c r="C6" s="103">
        <f>T!G33</f>
        <v>44670</v>
      </c>
      <c r="D6" s="99">
        <f>T!I33</f>
        <v>44795</v>
      </c>
      <c r="E6" s="11">
        <v>1869</v>
      </c>
      <c r="F6" s="100">
        <f>T!C34</f>
        <v>1.56</v>
      </c>
      <c r="G6" s="100">
        <f>T!C36</f>
        <v>0.62802795031055902</v>
      </c>
      <c r="H6" s="44">
        <f>T!C38</f>
        <v>0</v>
      </c>
      <c r="I6" s="104">
        <f>T!C39</f>
        <v>0.27946404156412363</v>
      </c>
    </row>
    <row r="7" spans="1:9">
      <c r="A7" s="414">
        <f t="shared" ref="A7:A8" si="1">C3</f>
        <v>44669</v>
      </c>
      <c r="B7" s="20" t="s">
        <v>10</v>
      </c>
      <c r="C7" s="103">
        <f>V!G44</f>
        <v>44669</v>
      </c>
      <c r="D7" s="99" t="str">
        <f>V!I44</f>
        <v>NaN</v>
      </c>
      <c r="E7" s="11">
        <v>1878</v>
      </c>
      <c r="F7" s="100">
        <f>V!C45</f>
        <v>1.2368333333333332</v>
      </c>
      <c r="G7" s="100" t="str">
        <f>V!C47</f>
        <v>NaN</v>
      </c>
      <c r="H7" s="100" t="str">
        <f>V!C49</f>
        <v>NaN</v>
      </c>
      <c r="I7" s="104" t="str">
        <f>V!C50</f>
        <v>NaN</v>
      </c>
    </row>
    <row r="8" spans="1:9">
      <c r="A8" s="414">
        <f t="shared" si="1"/>
        <v>44668</v>
      </c>
      <c r="B8" s="20" t="s">
        <v>11</v>
      </c>
      <c r="C8" s="103">
        <f>X!G25</f>
        <v>44670</v>
      </c>
      <c r="D8" s="99">
        <f>X!I25</f>
        <v>44795</v>
      </c>
      <c r="E8" s="11">
        <v>2030</v>
      </c>
      <c r="F8" s="44">
        <f>X!C26</f>
        <v>1.2363</v>
      </c>
      <c r="G8" s="44">
        <f>X!C28</f>
        <v>0.1671466973886328</v>
      </c>
      <c r="H8" s="100">
        <f>X!C30</f>
        <v>0</v>
      </c>
      <c r="I8" s="104">
        <f>X!C31</f>
        <v>0.58920612133286454</v>
      </c>
    </row>
    <row r="9" spans="1:9">
      <c r="A9" s="414">
        <f t="shared" ref="A9" si="2">C5</f>
        <v>44668</v>
      </c>
      <c r="B9" s="1106" t="s">
        <v>228</v>
      </c>
      <c r="C9" s="103">
        <f>Z!G24</f>
        <v>44670</v>
      </c>
      <c r="D9" s="99">
        <f>Z!I24</f>
        <v>44795</v>
      </c>
      <c r="E9" s="11">
        <v>2045</v>
      </c>
      <c r="F9" s="44">
        <f>Z!C25</f>
        <v>1.2543092359145875</v>
      </c>
      <c r="G9" s="44">
        <f>Z!C27</f>
        <v>1.1808488612836441</v>
      </c>
      <c r="H9" s="100" t="str">
        <f>Z!C29</f>
        <v>NaN</v>
      </c>
      <c r="I9" s="104">
        <f>Z!C30</f>
        <v>0.75041835634720988</v>
      </c>
    </row>
    <row r="10" spans="1:9">
      <c r="A10" s="20"/>
      <c r="B10" s="20"/>
      <c r="C10" s="20"/>
      <c r="D10" s="20"/>
      <c r="E10" s="20"/>
      <c r="F10" s="20"/>
      <c r="G10" s="20"/>
      <c r="H10" s="20"/>
      <c r="I10" s="63"/>
    </row>
    <row r="11" spans="1:9">
      <c r="A11" s="20"/>
      <c r="B11" s="20"/>
      <c r="C11" s="20"/>
      <c r="D11" s="20"/>
      <c r="E11" s="20"/>
      <c r="F11" s="20"/>
      <c r="G11" s="20"/>
      <c r="H11" s="20"/>
      <c r="I11" s="63"/>
    </row>
    <row r="12" spans="1:9">
      <c r="A12" s="20"/>
      <c r="B12" s="20"/>
      <c r="C12" s="20"/>
      <c r="D12" s="20"/>
      <c r="E12" s="20"/>
      <c r="F12" s="20"/>
      <c r="G12" s="20"/>
      <c r="H12" s="20"/>
      <c r="I12" s="63"/>
    </row>
    <row r="13" spans="1:9">
      <c r="A13" s="20"/>
      <c r="B13" s="20"/>
      <c r="C13" s="20"/>
      <c r="D13" s="20"/>
      <c r="E13" s="20"/>
      <c r="F13" s="20"/>
      <c r="G13" s="20"/>
      <c r="H13" s="20"/>
      <c r="I13" s="63"/>
    </row>
    <row r="14" spans="1:9">
      <c r="A14" s="20"/>
      <c r="B14" s="20"/>
      <c r="C14" s="20"/>
      <c r="D14" s="20"/>
      <c r="E14" s="20"/>
      <c r="F14" s="20"/>
      <c r="G14" s="20"/>
      <c r="H14" s="20"/>
      <c r="I14" s="63"/>
    </row>
    <row r="15" spans="1:9">
      <c r="A15" s="20"/>
      <c r="B15" s="20"/>
      <c r="C15" s="20"/>
      <c r="D15" s="20"/>
      <c r="E15" s="20"/>
      <c r="F15" s="20"/>
      <c r="G15" s="20"/>
      <c r="H15" s="20"/>
      <c r="I15" s="63"/>
    </row>
    <row r="16" spans="1:9" ht="13.8" thickBot="1">
      <c r="A16" s="415"/>
      <c r="B16" s="415"/>
      <c r="C16" s="101"/>
      <c r="D16" s="101"/>
      <c r="E16" s="101"/>
      <c r="F16" s="101"/>
      <c r="G16" s="101"/>
      <c r="H16" s="101"/>
      <c r="I16" s="102"/>
    </row>
  </sheetData>
  <pageMargins left="0.7" right="0.7" top="0.75" bottom="0.75" header="0.3" footer="0.3"/>
  <pageSetup orientation="portrait" verticalDpi="0"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77C36-158E-4A57-9C68-31FEFC98CB8F}">
  <dimension ref="A1:Q169"/>
  <sheetViews>
    <sheetView topLeftCell="AQ7" workbookViewId="0">
      <selection activeCell="K48" sqref="K48"/>
    </sheetView>
  </sheetViews>
  <sheetFormatPr defaultColWidth="7.88671875" defaultRowHeight="10.199999999999999"/>
  <cols>
    <col min="1" max="1" width="15.6640625" style="668" bestFit="1" customWidth="1"/>
    <col min="2" max="2" width="9.5546875" style="668" bestFit="1" customWidth="1"/>
    <col min="3" max="3" width="5.109375" style="735" customWidth="1"/>
    <col min="4" max="6" width="7.6640625" style="735" customWidth="1"/>
    <col min="7" max="7" width="6.33203125" style="731" customWidth="1"/>
    <col min="8" max="8" width="6.88671875" style="734" customWidth="1"/>
    <col min="9" max="9" width="9.6640625" style="731" customWidth="1"/>
    <col min="10" max="10" width="8.6640625" style="731" bestFit="1" customWidth="1"/>
    <col min="11" max="11" width="12.5546875" style="725" customWidth="1"/>
    <col min="12" max="12" width="17.33203125" style="732" bestFit="1" customWidth="1"/>
    <col min="13" max="13" width="12.88671875" style="668" customWidth="1"/>
    <col min="14" max="14" width="11.33203125" style="668" customWidth="1"/>
    <col min="15" max="15" width="14.5546875" style="680" customWidth="1"/>
    <col min="16" max="16" width="2.44140625" style="680" customWidth="1"/>
    <col min="17" max="17" width="14" style="668" bestFit="1" customWidth="1"/>
    <col min="18" max="18" width="5.44140625" style="668" customWidth="1"/>
    <col min="19" max="27" width="5.33203125" style="668" customWidth="1"/>
    <col min="28" max="28" width="17" style="668" customWidth="1"/>
    <col min="29" max="16384" width="7.88671875" style="668"/>
  </cols>
  <sheetData>
    <row r="1" spans="1:15" s="504" customFormat="1" ht="13.2">
      <c r="A1" s="752" t="s">
        <v>117</v>
      </c>
      <c r="B1" s="753" t="s">
        <v>174</v>
      </c>
      <c r="C1" s="498"/>
      <c r="D1" s="753"/>
      <c r="E1" s="499"/>
      <c r="F1" s="499"/>
      <c r="G1" s="500"/>
      <c r="H1" s="501" t="s">
        <v>182</v>
      </c>
      <c r="I1" s="502">
        <f>F25</f>
        <v>132</v>
      </c>
      <c r="J1" s="503"/>
      <c r="K1" s="753"/>
      <c r="L1" s="753"/>
      <c r="M1" s="754"/>
      <c r="N1" s="505"/>
    </row>
    <row r="2" spans="1:15" s="504" customFormat="1" ht="13.2">
      <c r="A2" s="755" t="s">
        <v>119</v>
      </c>
      <c r="B2" s="516" t="s">
        <v>5</v>
      </c>
      <c r="C2" s="508"/>
      <c r="D2" s="516"/>
      <c r="E2" s="509"/>
      <c r="F2" s="509"/>
      <c r="G2" s="510"/>
      <c r="H2" s="511" t="s">
        <v>183</v>
      </c>
      <c r="I2" s="756">
        <v>132</v>
      </c>
      <c r="J2" s="513"/>
      <c r="K2" s="516"/>
      <c r="L2" s="516"/>
      <c r="M2" s="757"/>
      <c r="N2" s="514"/>
    </row>
    <row r="3" spans="1:15" s="518" customFormat="1" ht="11.25" customHeight="1">
      <c r="A3" s="758" t="s">
        <v>121</v>
      </c>
      <c r="B3" s="865">
        <v>44669</v>
      </c>
      <c r="C3" s="508"/>
      <c r="D3" s="509"/>
      <c r="E3" s="509"/>
      <c r="F3" s="509"/>
      <c r="G3" s="510"/>
      <c r="H3" s="515" t="s">
        <v>184</v>
      </c>
      <c r="I3" s="759">
        <f>M53/100</f>
        <v>1.3378260869565219</v>
      </c>
      <c r="J3" s="513"/>
      <c r="K3" s="516"/>
      <c r="L3" s="516"/>
      <c r="M3" s="760"/>
      <c r="N3" s="519"/>
    </row>
    <row r="4" spans="1:15" s="504" customFormat="1" ht="13.2">
      <c r="A4" s="758" t="s">
        <v>123</v>
      </c>
      <c r="B4" s="516" t="s">
        <v>115</v>
      </c>
      <c r="C4" s="508"/>
      <c r="D4" s="509"/>
      <c r="E4" s="509"/>
      <c r="F4" s="509"/>
      <c r="G4" s="510"/>
      <c r="H4" s="515" t="s">
        <v>185</v>
      </c>
      <c r="I4" s="759">
        <f>J25</f>
        <v>0.3184014053579271</v>
      </c>
      <c r="J4" s="513"/>
      <c r="K4" s="516"/>
      <c r="L4" s="516"/>
      <c r="M4" s="757"/>
      <c r="N4" s="505"/>
    </row>
    <row r="5" spans="1:15" s="525" customFormat="1" ht="13.2">
      <c r="A5" s="755" t="s">
        <v>125</v>
      </c>
      <c r="B5" s="522" t="s">
        <v>126</v>
      </c>
      <c r="C5" s="508"/>
      <c r="D5" s="509"/>
      <c r="E5" s="509"/>
      <c r="F5" s="509"/>
      <c r="G5" s="510"/>
      <c r="H5" s="515"/>
      <c r="I5" s="523"/>
      <c r="J5" s="513"/>
      <c r="K5" s="516"/>
      <c r="L5" s="516"/>
      <c r="M5" s="553"/>
      <c r="N5" s="524"/>
    </row>
    <row r="6" spans="1:15" s="524" customFormat="1" ht="13.8" thickBot="1">
      <c r="A6" s="761"/>
      <c r="B6" s="762"/>
      <c r="C6" s="763"/>
      <c r="D6" s="764"/>
      <c r="E6" s="764"/>
      <c r="F6" s="764"/>
      <c r="G6" s="765"/>
      <c r="H6" s="766"/>
      <c r="I6" s="767"/>
      <c r="J6" s="765"/>
      <c r="K6" s="768"/>
      <c r="L6" s="762"/>
      <c r="M6" s="769"/>
    </row>
    <row r="7" spans="1:15" s="525" customFormat="1" ht="13.2" customHeight="1">
      <c r="A7" s="770" t="s">
        <v>127</v>
      </c>
      <c r="B7" s="771"/>
      <c r="C7" s="772"/>
      <c r="D7" s="773"/>
      <c r="E7" s="774" t="s">
        <v>128</v>
      </c>
      <c r="F7" s="771"/>
      <c r="G7" s="775" t="s">
        <v>129</v>
      </c>
      <c r="H7" s="537"/>
      <c r="I7" s="776" t="s">
        <v>130</v>
      </c>
      <c r="J7" s="776"/>
      <c r="K7" s="538"/>
      <c r="L7" s="1168" t="s">
        <v>131</v>
      </c>
      <c r="M7" s="1169"/>
      <c r="N7" s="524"/>
      <c r="O7" s="524"/>
    </row>
    <row r="8" spans="1:15" s="555" customFormat="1" ht="11.25" customHeight="1">
      <c r="A8" s="539"/>
      <c r="B8" s="534"/>
      <c r="C8" s="540"/>
      <c r="D8" s="549"/>
      <c r="E8" s="777"/>
      <c r="F8" s="549"/>
      <c r="G8" s="778"/>
      <c r="H8" s="551"/>
      <c r="I8" s="577"/>
      <c r="J8" s="577"/>
      <c r="K8" s="552"/>
      <c r="L8" s="553"/>
      <c r="M8" s="553"/>
      <c r="N8" s="554"/>
    </row>
    <row r="9" spans="1:15" s="566" customFormat="1">
      <c r="C9" s="557"/>
      <c r="D9" s="779"/>
      <c r="E9" s="777" t="s">
        <v>134</v>
      </c>
      <c r="F9" s="549"/>
      <c r="G9" s="778"/>
      <c r="H9" s="551"/>
      <c r="I9" s="680"/>
      <c r="J9" s="680"/>
      <c r="K9" s="552"/>
      <c r="L9" s="562"/>
      <c r="M9" s="563"/>
      <c r="N9" s="564"/>
      <c r="O9" s="565"/>
    </row>
    <row r="10" spans="1:15" s="566" customFormat="1">
      <c r="A10" s="567" t="s">
        <v>135</v>
      </c>
      <c r="B10" s="568" t="s">
        <v>136</v>
      </c>
      <c r="C10" s="569" t="s">
        <v>137</v>
      </c>
      <c r="D10" s="576" t="s">
        <v>147</v>
      </c>
      <c r="E10" s="574" t="s">
        <v>148</v>
      </c>
      <c r="F10" s="576" t="s">
        <v>149</v>
      </c>
      <c r="G10" s="778" t="s">
        <v>150</v>
      </c>
      <c r="H10" s="551" t="s">
        <v>151</v>
      </c>
      <c r="I10" s="577" t="s">
        <v>151</v>
      </c>
      <c r="J10" s="577" t="s">
        <v>150</v>
      </c>
      <c r="K10" s="578" t="s">
        <v>152</v>
      </c>
      <c r="L10" s="562" t="s">
        <v>153</v>
      </c>
      <c r="M10" s="562" t="s">
        <v>154</v>
      </c>
      <c r="N10" s="579"/>
    </row>
    <row r="11" spans="1:15" s="566" customFormat="1" ht="12" thickBot="1">
      <c r="A11" s="580" t="s">
        <v>155</v>
      </c>
      <c r="B11" s="581" t="s">
        <v>155</v>
      </c>
      <c r="C11" s="582" t="s">
        <v>156</v>
      </c>
      <c r="D11" s="591" t="s">
        <v>158</v>
      </c>
      <c r="E11" s="589" t="s">
        <v>156</v>
      </c>
      <c r="F11" s="591" t="s">
        <v>156</v>
      </c>
      <c r="G11" s="780" t="s">
        <v>159</v>
      </c>
      <c r="H11" s="593" t="s">
        <v>160</v>
      </c>
      <c r="I11" s="592" t="s">
        <v>160</v>
      </c>
      <c r="J11" s="592" t="s">
        <v>159</v>
      </c>
      <c r="K11" s="595"/>
      <c r="L11" s="596"/>
      <c r="M11" s="597" t="s">
        <v>156</v>
      </c>
      <c r="N11" s="579"/>
    </row>
    <row r="12" spans="1:15" s="566" customFormat="1">
      <c r="A12" s="617"/>
      <c r="B12" s="618"/>
      <c r="C12" s="606">
        <v>0</v>
      </c>
      <c r="D12" s="781"/>
      <c r="E12" s="782"/>
      <c r="F12" s="783"/>
      <c r="G12" s="784"/>
      <c r="H12" s="627"/>
      <c r="I12" s="785"/>
      <c r="J12" s="786"/>
      <c r="K12" s="630"/>
      <c r="L12" s="614" t="s">
        <v>164</v>
      </c>
      <c r="M12" s="615">
        <v>132</v>
      </c>
      <c r="N12" s="616"/>
    </row>
    <row r="13" spans="1:15" s="566" customFormat="1">
      <c r="A13" s="617">
        <v>245</v>
      </c>
      <c r="B13" s="618">
        <v>0</v>
      </c>
      <c r="C13" s="606">
        <v>10</v>
      </c>
      <c r="D13" s="781">
        <v>966</v>
      </c>
      <c r="E13" s="787">
        <f>C12</f>
        <v>0</v>
      </c>
      <c r="F13" s="788">
        <f>(C13+C14-10)/2</f>
        <v>10</v>
      </c>
      <c r="G13" s="626">
        <f t="shared" ref="G13:G25" si="0">(A13-B13)/966</f>
        <v>0.25362318840579712</v>
      </c>
      <c r="H13" s="789">
        <f>(G13*(F13-E13))/100</f>
        <v>2.5362318840579712E-2</v>
      </c>
      <c r="I13" s="790">
        <f>SUM(H$13:H13)</f>
        <v>2.5362318840579712E-2</v>
      </c>
      <c r="J13" s="629">
        <f t="shared" ref="J13:J25" si="1">I13/F13*100</f>
        <v>0.25362318840579712</v>
      </c>
      <c r="K13" s="630"/>
      <c r="L13" s="631" t="s">
        <v>193</v>
      </c>
      <c r="M13" s="632">
        <v>137</v>
      </c>
      <c r="N13" s="579"/>
    </row>
    <row r="14" spans="1:15" s="566" customFormat="1">
      <c r="A14" s="617">
        <v>265</v>
      </c>
      <c r="B14" s="618">
        <v>0</v>
      </c>
      <c r="C14" s="606">
        <v>20</v>
      </c>
      <c r="D14" s="781">
        <v>966</v>
      </c>
      <c r="E14" s="787">
        <f>(C13+C14-10)/2</f>
        <v>10</v>
      </c>
      <c r="F14" s="788">
        <f t="shared" ref="F14:F23" si="2">(C14+C15-10)/2</f>
        <v>20</v>
      </c>
      <c r="G14" s="626">
        <f t="shared" si="0"/>
        <v>0.27432712215320909</v>
      </c>
      <c r="H14" s="789">
        <f t="shared" ref="H14:H25" si="3">(G14*(F14-E14))/100</f>
        <v>2.7432712215320908E-2</v>
      </c>
      <c r="I14" s="790">
        <f>SUM(H$13:H14)</f>
        <v>5.2795031055900624E-2</v>
      </c>
      <c r="J14" s="629">
        <f t="shared" si="1"/>
        <v>0.2639751552795031</v>
      </c>
      <c r="K14" s="630"/>
      <c r="L14" s="631" t="s">
        <v>193</v>
      </c>
      <c r="M14" s="632">
        <v>134</v>
      </c>
      <c r="N14" s="579"/>
    </row>
    <row r="15" spans="1:15" s="566" customFormat="1">
      <c r="A15" s="617">
        <v>235</v>
      </c>
      <c r="B15" s="618">
        <v>0</v>
      </c>
      <c r="C15" s="606">
        <v>30</v>
      </c>
      <c r="D15" s="781">
        <v>966</v>
      </c>
      <c r="E15" s="787">
        <f>(C14+C15-10)/2</f>
        <v>20</v>
      </c>
      <c r="F15" s="788">
        <f t="shared" si="2"/>
        <v>30</v>
      </c>
      <c r="G15" s="626">
        <f t="shared" si="0"/>
        <v>0.2432712215320911</v>
      </c>
      <c r="H15" s="789">
        <f t="shared" si="3"/>
        <v>2.4327122153209108E-2</v>
      </c>
      <c r="I15" s="790">
        <f>SUM(H$13:H15)</f>
        <v>7.7122153209109728E-2</v>
      </c>
      <c r="J15" s="629">
        <f t="shared" si="1"/>
        <v>0.25707384403036576</v>
      </c>
      <c r="K15" s="630"/>
      <c r="L15" s="631" t="s">
        <v>193</v>
      </c>
      <c r="M15" s="633">
        <v>110</v>
      </c>
      <c r="N15" s="579"/>
    </row>
    <row r="16" spans="1:15" s="566" customFormat="1">
      <c r="A16" s="634">
        <v>280</v>
      </c>
      <c r="B16" s="618">
        <v>0</v>
      </c>
      <c r="C16" s="606">
        <v>40</v>
      </c>
      <c r="D16" s="781">
        <v>966</v>
      </c>
      <c r="E16" s="787">
        <f t="shared" ref="E16:E25" si="4">(C15+C16-10)/2</f>
        <v>30</v>
      </c>
      <c r="F16" s="788">
        <f t="shared" si="2"/>
        <v>40</v>
      </c>
      <c r="G16" s="626">
        <f t="shared" si="0"/>
        <v>0.28985507246376813</v>
      </c>
      <c r="H16" s="789">
        <f t="shared" si="3"/>
        <v>2.8985507246376812E-2</v>
      </c>
      <c r="I16" s="790">
        <f>SUM(H$13:H16)</f>
        <v>0.10610766045548654</v>
      </c>
      <c r="J16" s="629">
        <f t="shared" si="1"/>
        <v>0.26526915113871635</v>
      </c>
      <c r="K16" s="630"/>
      <c r="L16" s="631" t="s">
        <v>193</v>
      </c>
      <c r="M16" s="632">
        <v>126</v>
      </c>
      <c r="N16" s="579"/>
    </row>
    <row r="17" spans="1:16" s="566" customFormat="1">
      <c r="A17" s="634">
        <v>290</v>
      </c>
      <c r="B17" s="618">
        <v>0</v>
      </c>
      <c r="C17" s="606">
        <v>50</v>
      </c>
      <c r="D17" s="781">
        <v>966</v>
      </c>
      <c r="E17" s="787">
        <f t="shared" si="4"/>
        <v>40</v>
      </c>
      <c r="F17" s="788">
        <f t="shared" si="2"/>
        <v>50</v>
      </c>
      <c r="G17" s="626">
        <f t="shared" si="0"/>
        <v>0.30020703933747411</v>
      </c>
      <c r="H17" s="789">
        <f t="shared" si="3"/>
        <v>3.0020703933747409E-2</v>
      </c>
      <c r="I17" s="790">
        <f>SUM(H$13:H17)</f>
        <v>0.13612836438923395</v>
      </c>
      <c r="J17" s="629">
        <f t="shared" si="1"/>
        <v>0.2722567287784679</v>
      </c>
      <c r="K17" s="791" t="s">
        <v>166</v>
      </c>
      <c r="L17" s="631" t="s">
        <v>194</v>
      </c>
      <c r="M17" s="632">
        <v>124</v>
      </c>
      <c r="N17" s="564"/>
    </row>
    <row r="18" spans="1:16" s="566" customFormat="1">
      <c r="A18" s="634">
        <v>275</v>
      </c>
      <c r="B18" s="618">
        <v>0</v>
      </c>
      <c r="C18" s="606">
        <v>60</v>
      </c>
      <c r="D18" s="781">
        <v>966</v>
      </c>
      <c r="E18" s="787">
        <f t="shared" si="4"/>
        <v>50</v>
      </c>
      <c r="F18" s="788">
        <f t="shared" si="2"/>
        <v>60</v>
      </c>
      <c r="G18" s="626">
        <f t="shared" si="0"/>
        <v>0.28467908902691513</v>
      </c>
      <c r="H18" s="789">
        <f t="shared" si="3"/>
        <v>2.8467908902691512E-2</v>
      </c>
      <c r="I18" s="790">
        <f>SUM(H$13:H18)</f>
        <v>0.16459627329192547</v>
      </c>
      <c r="J18" s="629">
        <f t="shared" si="1"/>
        <v>0.27432712215320909</v>
      </c>
      <c r="K18" s="635"/>
      <c r="L18" s="631" t="s">
        <v>194</v>
      </c>
      <c r="M18" s="632">
        <v>120</v>
      </c>
      <c r="N18" s="564"/>
    </row>
    <row r="19" spans="1:16" s="566" customFormat="1" ht="10.199999999999999" customHeight="1">
      <c r="A19" s="634">
        <v>285</v>
      </c>
      <c r="B19" s="618">
        <v>0</v>
      </c>
      <c r="C19" s="606">
        <v>70</v>
      </c>
      <c r="D19" s="781">
        <v>966</v>
      </c>
      <c r="E19" s="787">
        <f t="shared" si="4"/>
        <v>60</v>
      </c>
      <c r="F19" s="788">
        <f t="shared" si="2"/>
        <v>70</v>
      </c>
      <c r="G19" s="626">
        <f t="shared" si="0"/>
        <v>0.29503105590062112</v>
      </c>
      <c r="H19" s="789">
        <f t="shared" si="3"/>
        <v>2.9503105590062112E-2</v>
      </c>
      <c r="I19" s="790">
        <f>SUM(H$13:H19)</f>
        <v>0.19409937888198758</v>
      </c>
      <c r="J19" s="629">
        <f t="shared" si="1"/>
        <v>0.27728482697426798</v>
      </c>
      <c r="K19" s="635"/>
      <c r="L19" s="631" t="s">
        <v>194</v>
      </c>
      <c r="M19" s="632">
        <v>135</v>
      </c>
      <c r="N19" s="636"/>
    </row>
    <row r="20" spans="1:16" s="566" customFormat="1">
      <c r="A20" s="634">
        <v>310</v>
      </c>
      <c r="B20" s="618">
        <v>0</v>
      </c>
      <c r="C20" s="606">
        <v>80</v>
      </c>
      <c r="D20" s="781">
        <v>966</v>
      </c>
      <c r="E20" s="787">
        <f t="shared" si="4"/>
        <v>70</v>
      </c>
      <c r="F20" s="788">
        <f t="shared" si="2"/>
        <v>80</v>
      </c>
      <c r="G20" s="626">
        <f t="shared" si="0"/>
        <v>0.32091097308488614</v>
      </c>
      <c r="H20" s="789">
        <f t="shared" si="3"/>
        <v>3.2091097308488609E-2</v>
      </c>
      <c r="I20" s="790">
        <f>SUM(H$13:H20)</f>
        <v>0.22619047619047619</v>
      </c>
      <c r="J20" s="629">
        <f t="shared" si="1"/>
        <v>0.28273809523809523</v>
      </c>
      <c r="K20" s="630"/>
      <c r="L20" s="631" t="s">
        <v>194</v>
      </c>
      <c r="M20" s="632">
        <v>121</v>
      </c>
      <c r="N20" s="637"/>
    </row>
    <row r="21" spans="1:16" s="639" customFormat="1">
      <c r="A21" s="634">
        <v>340</v>
      </c>
      <c r="B21" s="618">
        <v>0</v>
      </c>
      <c r="C21" s="606">
        <v>90</v>
      </c>
      <c r="D21" s="781">
        <v>966</v>
      </c>
      <c r="E21" s="787">
        <f t="shared" si="4"/>
        <v>80</v>
      </c>
      <c r="F21" s="788">
        <f t="shared" si="2"/>
        <v>90</v>
      </c>
      <c r="G21" s="626">
        <f t="shared" si="0"/>
        <v>0.35196687370600416</v>
      </c>
      <c r="H21" s="789">
        <f t="shared" si="3"/>
        <v>3.5196687370600416E-2</v>
      </c>
      <c r="I21" s="790">
        <f>SUM(H$13:H21)</f>
        <v>0.26138716356107661</v>
      </c>
      <c r="J21" s="629">
        <f t="shared" si="1"/>
        <v>0.29043018173452956</v>
      </c>
      <c r="K21" s="638"/>
      <c r="L21" s="631" t="s">
        <v>195</v>
      </c>
      <c r="M21" s="632">
        <v>135</v>
      </c>
      <c r="N21" s="637"/>
    </row>
    <row r="22" spans="1:16" s="639" customFormat="1">
      <c r="A22" s="634">
        <v>360</v>
      </c>
      <c r="B22" s="618">
        <v>0</v>
      </c>
      <c r="C22" s="606">
        <v>100</v>
      </c>
      <c r="D22" s="781">
        <v>966</v>
      </c>
      <c r="E22" s="787">
        <f t="shared" si="4"/>
        <v>90</v>
      </c>
      <c r="F22" s="788">
        <f t="shared" si="2"/>
        <v>100</v>
      </c>
      <c r="G22" s="626">
        <f t="shared" si="0"/>
        <v>0.37267080745341613</v>
      </c>
      <c r="H22" s="789">
        <f t="shared" si="3"/>
        <v>3.7267080745341616E-2</v>
      </c>
      <c r="I22" s="790">
        <f>SUM(H$13:H22)</f>
        <v>0.29865424430641824</v>
      </c>
      <c r="J22" s="629">
        <f t="shared" si="1"/>
        <v>0.29865424430641824</v>
      </c>
      <c r="K22" s="630"/>
      <c r="L22" s="631" t="s">
        <v>195</v>
      </c>
      <c r="M22" s="641">
        <v>114</v>
      </c>
      <c r="N22" s="637"/>
    </row>
    <row r="23" spans="1:16" s="639" customFormat="1">
      <c r="A23" s="634">
        <v>365</v>
      </c>
      <c r="B23" s="618">
        <v>0</v>
      </c>
      <c r="C23" s="606">
        <v>110</v>
      </c>
      <c r="D23" s="781">
        <v>966</v>
      </c>
      <c r="E23" s="787">
        <f t="shared" si="4"/>
        <v>100</v>
      </c>
      <c r="F23" s="788">
        <f t="shared" si="2"/>
        <v>110</v>
      </c>
      <c r="G23" s="626">
        <f t="shared" si="0"/>
        <v>0.37784679089026912</v>
      </c>
      <c r="H23" s="789">
        <f t="shared" si="3"/>
        <v>3.7784679089026912E-2</v>
      </c>
      <c r="I23" s="790">
        <f>SUM(H$13:H23)</f>
        <v>0.33643892339544512</v>
      </c>
      <c r="J23" s="629">
        <f t="shared" si="1"/>
        <v>0.30585356672313196</v>
      </c>
      <c r="K23" s="792"/>
      <c r="L23" s="631" t="s">
        <v>195</v>
      </c>
      <c r="M23" s="656">
        <v>126</v>
      </c>
      <c r="N23" s="657"/>
    </row>
    <row r="24" spans="1:16" s="639" customFormat="1">
      <c r="A24" s="634">
        <v>360</v>
      </c>
      <c r="B24" s="618">
        <v>0</v>
      </c>
      <c r="C24" s="606">
        <v>120</v>
      </c>
      <c r="D24" s="781">
        <v>966</v>
      </c>
      <c r="E24" s="787">
        <f t="shared" si="4"/>
        <v>110</v>
      </c>
      <c r="F24" s="788">
        <f t="shared" ref="F24" si="5">(C24+C25-10)/2</f>
        <v>120</v>
      </c>
      <c r="G24" s="626">
        <f t="shared" ref="G24" si="6">(A24-B24)/966</f>
        <v>0.37267080745341613</v>
      </c>
      <c r="H24" s="789">
        <f t="shared" ref="H24" si="7">(G24*(F24-E24))/100</f>
        <v>3.7267080745341616E-2</v>
      </c>
      <c r="I24" s="790">
        <f>SUM(H$13:H24)</f>
        <v>0.37370600414078675</v>
      </c>
      <c r="J24" s="629">
        <f t="shared" ref="J24" si="8">I24/F24*100</f>
        <v>0.31142167011732225</v>
      </c>
      <c r="K24" s="793"/>
      <c r="L24" s="631" t="s">
        <v>195</v>
      </c>
      <c r="M24" s="656">
        <v>147</v>
      </c>
      <c r="N24" s="657"/>
    </row>
    <row r="25" spans="1:16" s="639" customFormat="1">
      <c r="A25" s="634">
        <v>375</v>
      </c>
      <c r="B25" s="618">
        <v>0</v>
      </c>
      <c r="C25" s="606">
        <v>130</v>
      </c>
      <c r="D25" s="781">
        <v>966</v>
      </c>
      <c r="E25" s="787">
        <f t="shared" si="4"/>
        <v>120</v>
      </c>
      <c r="F25" s="788">
        <v>132</v>
      </c>
      <c r="G25" s="626">
        <f t="shared" si="0"/>
        <v>0.38819875776397517</v>
      </c>
      <c r="H25" s="789">
        <f t="shared" si="3"/>
        <v>4.6583850931677023E-2</v>
      </c>
      <c r="I25" s="790">
        <f>SUM(H$13:H25)</f>
        <v>0.42028985507246375</v>
      </c>
      <c r="J25" s="629">
        <f t="shared" si="1"/>
        <v>0.3184014053579271</v>
      </c>
      <c r="K25" s="793"/>
      <c r="L25" s="631" t="s">
        <v>196</v>
      </c>
      <c r="M25" s="656">
        <v>131</v>
      </c>
      <c r="N25" s="657"/>
    </row>
    <row r="26" spans="1:16" s="639" customFormat="1">
      <c r="A26" s="681" t="s">
        <v>170</v>
      </c>
      <c r="B26" s="682"/>
      <c r="C26" s="683"/>
      <c r="D26" s="794"/>
      <c r="E26" s="795"/>
      <c r="F26" s="796"/>
      <c r="G26" s="688"/>
      <c r="H26" s="797"/>
      <c r="I26" s="798"/>
      <c r="J26" s="691"/>
      <c r="K26" s="793"/>
      <c r="L26" s="631" t="s">
        <v>197</v>
      </c>
      <c r="M26" s="632">
        <v>137</v>
      </c>
      <c r="N26" s="657"/>
    </row>
    <row r="27" spans="1:16" s="639" customFormat="1">
      <c r="A27" s="693"/>
      <c r="B27" s="694"/>
      <c r="C27" s="695"/>
      <c r="D27" s="799"/>
      <c r="E27" s="800"/>
      <c r="F27" s="801"/>
      <c r="G27" s="802"/>
      <c r="H27" s="701"/>
      <c r="I27" s="803"/>
      <c r="J27" s="804"/>
      <c r="K27" s="793"/>
      <c r="L27" s="631" t="s">
        <v>198</v>
      </c>
      <c r="M27" s="632">
        <v>138</v>
      </c>
      <c r="N27" s="657"/>
    </row>
    <row r="28" spans="1:16" s="639" customFormat="1" ht="10.8" thickBot="1">
      <c r="A28" s="705"/>
      <c r="B28" s="706"/>
      <c r="C28" s="707"/>
      <c r="D28" s="805"/>
      <c r="E28" s="806"/>
      <c r="F28" s="807"/>
      <c r="G28" s="808"/>
      <c r="H28" s="713"/>
      <c r="I28" s="809"/>
      <c r="J28" s="810"/>
      <c r="K28" s="793"/>
      <c r="L28" s="631" t="s">
        <v>199</v>
      </c>
      <c r="M28" s="632">
        <v>146</v>
      </c>
      <c r="N28" s="657"/>
    </row>
    <row r="29" spans="1:16">
      <c r="A29" s="719"/>
      <c r="B29" s="719"/>
      <c r="C29" s="720"/>
      <c r="D29" s="721"/>
      <c r="E29" s="721"/>
      <c r="F29" s="721"/>
      <c r="G29" s="722"/>
      <c r="H29" s="723"/>
      <c r="I29" s="724"/>
      <c r="J29" s="725"/>
      <c r="K29" s="793"/>
      <c r="L29" s="631" t="s">
        <v>200</v>
      </c>
      <c r="M29" s="632">
        <v>129</v>
      </c>
      <c r="N29" s="657"/>
      <c r="O29" s="639"/>
      <c r="P29" s="639"/>
    </row>
    <row r="30" spans="1:16">
      <c r="A30" s="680"/>
      <c r="B30" s="680"/>
      <c r="C30" s="729"/>
      <c r="D30" s="729"/>
      <c r="E30" s="729"/>
      <c r="F30" s="729"/>
      <c r="G30" s="724"/>
      <c r="H30" s="723"/>
      <c r="I30" s="724"/>
      <c r="J30" s="725"/>
      <c r="K30" s="793"/>
      <c r="L30" s="631" t="s">
        <v>201</v>
      </c>
      <c r="M30" s="632">
        <v>123</v>
      </c>
      <c r="N30" s="657"/>
      <c r="O30" s="639"/>
      <c r="P30" s="639"/>
    </row>
    <row r="31" spans="1:16">
      <c r="A31" s="731"/>
      <c r="B31" s="731"/>
      <c r="C31" s="731"/>
      <c r="D31" s="731"/>
      <c r="E31" s="725"/>
      <c r="F31" s="732"/>
      <c r="G31" s="680"/>
      <c r="H31" s="668"/>
      <c r="I31" s="680"/>
      <c r="J31" s="668"/>
      <c r="K31" s="793"/>
      <c r="L31" s="631" t="s">
        <v>202</v>
      </c>
      <c r="M31" s="632">
        <v>154</v>
      </c>
      <c r="N31" s="657"/>
      <c r="O31" s="639"/>
      <c r="P31" s="639"/>
    </row>
    <row r="32" spans="1:16">
      <c r="A32" s="733"/>
      <c r="B32" s="733"/>
      <c r="C32" s="731"/>
      <c r="D32" s="731"/>
      <c r="E32" s="725"/>
      <c r="F32" s="732"/>
      <c r="G32" s="668"/>
      <c r="H32" s="668"/>
      <c r="I32" s="680"/>
      <c r="J32" s="668"/>
      <c r="K32" s="640"/>
      <c r="L32" s="631" t="s">
        <v>203</v>
      </c>
      <c r="M32" s="632">
        <v>168</v>
      </c>
      <c r="N32" s="657"/>
      <c r="O32" s="639"/>
      <c r="P32" s="639"/>
    </row>
    <row r="33" spans="1:17">
      <c r="A33" s="577"/>
      <c r="B33" s="577"/>
      <c r="C33" s="731"/>
      <c r="D33" s="731"/>
      <c r="E33" s="725"/>
      <c r="F33" s="732"/>
      <c r="G33" s="668"/>
      <c r="H33" s="668"/>
      <c r="I33" s="680"/>
      <c r="J33" s="668"/>
      <c r="K33" s="640"/>
      <c r="L33" s="631" t="s">
        <v>204</v>
      </c>
      <c r="M33" s="632">
        <v>169</v>
      </c>
      <c r="N33" s="657"/>
      <c r="O33" s="639"/>
      <c r="P33" s="639"/>
    </row>
    <row r="34" spans="1:17">
      <c r="A34" s="731"/>
      <c r="B34" s="731"/>
      <c r="C34" s="731"/>
      <c r="D34" s="731"/>
      <c r="E34" s="725"/>
      <c r="F34" s="732"/>
      <c r="G34" s="668"/>
      <c r="H34" s="668"/>
      <c r="I34" s="680"/>
      <c r="J34" s="668"/>
      <c r="K34" s="640"/>
      <c r="L34" s="631" t="s">
        <v>205</v>
      </c>
      <c r="M34" s="632">
        <v>121</v>
      </c>
      <c r="N34" s="669"/>
      <c r="O34" s="668"/>
      <c r="P34" s="668"/>
    </row>
    <row r="35" spans="1:17">
      <c r="A35" s="731"/>
      <c r="B35" s="731"/>
      <c r="C35" s="731"/>
      <c r="D35" s="731"/>
      <c r="E35" s="725"/>
      <c r="F35" s="732"/>
      <c r="G35" s="668"/>
      <c r="H35" s="668"/>
      <c r="I35" s="680"/>
      <c r="J35" s="724"/>
      <c r="K35" s="640"/>
      <c r="L35" s="631"/>
      <c r="M35" s="632"/>
      <c r="N35" s="670"/>
      <c r="O35" s="671"/>
      <c r="P35" s="672"/>
      <c r="Q35" s="671"/>
    </row>
    <row r="36" spans="1:17">
      <c r="A36" s="731"/>
      <c r="B36" s="731"/>
      <c r="C36" s="731"/>
      <c r="D36" s="731"/>
      <c r="E36" s="725"/>
      <c r="F36" s="732"/>
      <c r="G36" s="668"/>
      <c r="H36" s="668"/>
      <c r="I36" s="680"/>
      <c r="J36" s="724"/>
      <c r="K36" s="640"/>
      <c r="L36" s="631"/>
      <c r="M36" s="632"/>
      <c r="N36" s="670"/>
      <c r="O36" s="671"/>
      <c r="P36" s="673"/>
      <c r="Q36" s="671"/>
    </row>
    <row r="37" spans="1:17">
      <c r="A37" s="731"/>
      <c r="B37" s="731"/>
      <c r="C37" s="731"/>
      <c r="D37" s="731"/>
      <c r="E37" s="725"/>
      <c r="F37" s="732"/>
      <c r="G37" s="668"/>
      <c r="H37" s="668"/>
      <c r="I37" s="680"/>
      <c r="J37" s="668"/>
      <c r="K37" s="640"/>
      <c r="L37" s="631"/>
      <c r="M37" s="632"/>
      <c r="N37" s="674"/>
      <c r="O37" s="671"/>
      <c r="P37" s="671"/>
      <c r="Q37" s="671"/>
    </row>
    <row r="38" spans="1:17">
      <c r="A38" s="731"/>
      <c r="B38" s="731"/>
      <c r="C38" s="731"/>
      <c r="D38" s="731"/>
      <c r="E38" s="725"/>
      <c r="F38" s="732"/>
      <c r="G38" s="668"/>
      <c r="H38" s="668"/>
      <c r="I38" s="680"/>
      <c r="J38" s="668"/>
      <c r="K38" s="640"/>
      <c r="L38" s="631"/>
      <c r="M38" s="632"/>
      <c r="N38" s="675"/>
      <c r="O38" s="676"/>
      <c r="P38" s="668"/>
    </row>
    <row r="39" spans="1:17">
      <c r="A39" s="731"/>
      <c r="B39" s="731"/>
      <c r="C39" s="731"/>
      <c r="D39" s="731"/>
      <c r="E39" s="725"/>
      <c r="F39" s="732"/>
      <c r="G39" s="668"/>
      <c r="H39" s="668"/>
      <c r="I39" s="680"/>
      <c r="J39" s="668"/>
      <c r="K39" s="640"/>
      <c r="L39" s="631"/>
      <c r="M39" s="632"/>
      <c r="N39" s="676"/>
      <c r="O39" s="676"/>
      <c r="P39" s="668"/>
    </row>
    <row r="40" spans="1:17">
      <c r="A40" s="731"/>
      <c r="B40" s="731"/>
      <c r="C40" s="731"/>
      <c r="D40" s="731"/>
      <c r="E40" s="725"/>
      <c r="F40" s="732"/>
      <c r="G40" s="668"/>
      <c r="H40" s="668"/>
      <c r="I40" s="680"/>
      <c r="J40" s="668"/>
      <c r="K40" s="640"/>
      <c r="L40" s="631"/>
      <c r="M40" s="632"/>
      <c r="O40" s="668"/>
      <c r="P40" s="668"/>
    </row>
    <row r="41" spans="1:17">
      <c r="A41" s="731"/>
      <c r="B41" s="731"/>
      <c r="C41" s="731"/>
      <c r="D41" s="731"/>
      <c r="E41" s="725"/>
      <c r="F41" s="732"/>
      <c r="G41" s="668"/>
      <c r="H41" s="668"/>
      <c r="I41" s="680"/>
      <c r="J41" s="668"/>
      <c r="K41" s="640"/>
      <c r="L41" s="631"/>
      <c r="M41" s="632"/>
      <c r="O41" s="668"/>
      <c r="P41" s="668"/>
    </row>
    <row r="42" spans="1:17">
      <c r="A42" s="731"/>
      <c r="B42" s="731"/>
      <c r="C42" s="731"/>
      <c r="D42" s="731"/>
      <c r="E42" s="725"/>
      <c r="F42" s="732"/>
      <c r="G42" s="668"/>
      <c r="H42" s="668"/>
      <c r="I42" s="680"/>
      <c r="J42" s="668"/>
      <c r="K42" s="640"/>
      <c r="L42" s="631"/>
      <c r="M42" s="632"/>
      <c r="O42" s="668"/>
      <c r="P42" s="668"/>
    </row>
    <row r="43" spans="1:17">
      <c r="A43" s="731"/>
      <c r="B43" s="731"/>
      <c r="C43" s="731"/>
      <c r="D43" s="731"/>
      <c r="E43" s="725"/>
      <c r="F43" s="732"/>
      <c r="G43" s="668"/>
      <c r="H43" s="668"/>
      <c r="I43" s="680"/>
      <c r="J43" s="668"/>
      <c r="K43" s="640"/>
      <c r="L43" s="631"/>
      <c r="M43" s="632"/>
      <c r="O43" s="668"/>
      <c r="P43" s="668"/>
    </row>
    <row r="44" spans="1:17">
      <c r="A44" s="731"/>
      <c r="B44" s="731"/>
      <c r="C44" s="731"/>
      <c r="D44" s="731"/>
      <c r="E44" s="725"/>
      <c r="F44" s="732"/>
      <c r="G44" s="668"/>
      <c r="H44" s="668"/>
      <c r="I44" s="680"/>
      <c r="J44" s="668"/>
      <c r="K44" s="640"/>
      <c r="L44" s="631"/>
      <c r="M44" s="632"/>
      <c r="O44" s="668"/>
      <c r="P44" s="668"/>
    </row>
    <row r="45" spans="1:17">
      <c r="A45" s="731"/>
      <c r="B45" s="731"/>
      <c r="C45" s="731"/>
      <c r="D45" s="731"/>
      <c r="E45" s="725"/>
      <c r="F45" s="732"/>
      <c r="G45" s="668"/>
      <c r="H45" s="668"/>
      <c r="I45" s="680"/>
      <c r="J45" s="668"/>
      <c r="K45" s="640"/>
      <c r="L45" s="631"/>
      <c r="M45" s="632"/>
      <c r="O45" s="668"/>
      <c r="P45" s="668"/>
    </row>
    <row r="46" spans="1:17">
      <c r="A46" s="731"/>
      <c r="B46" s="731"/>
      <c r="C46" s="731"/>
      <c r="D46" s="731"/>
      <c r="E46" s="725"/>
      <c r="F46" s="732"/>
      <c r="G46" s="668"/>
      <c r="H46" s="668"/>
      <c r="I46" s="680"/>
      <c r="J46" s="668"/>
      <c r="K46" s="640"/>
      <c r="L46" s="631"/>
      <c r="M46" s="632"/>
      <c r="O46" s="668"/>
      <c r="P46" s="668"/>
    </row>
    <row r="47" spans="1:17">
      <c r="A47" s="731"/>
      <c r="B47" s="731"/>
      <c r="C47" s="731"/>
      <c r="D47" s="731"/>
      <c r="E47" s="725"/>
      <c r="F47" s="732"/>
      <c r="G47" s="668"/>
      <c r="H47" s="668"/>
      <c r="I47" s="680"/>
      <c r="J47" s="668"/>
      <c r="K47" s="640"/>
      <c r="L47" s="631"/>
      <c r="M47" s="632"/>
      <c r="O47" s="668"/>
      <c r="P47" s="668"/>
    </row>
    <row r="48" spans="1:17">
      <c r="A48" s="731"/>
      <c r="B48" s="731"/>
      <c r="C48" s="731"/>
      <c r="D48" s="731"/>
      <c r="E48" s="725"/>
      <c r="F48" s="732"/>
      <c r="G48" s="668"/>
      <c r="H48" s="668"/>
      <c r="I48" s="680"/>
      <c r="J48" s="668"/>
      <c r="K48" s="640"/>
      <c r="L48" s="631"/>
      <c r="M48" s="632"/>
      <c r="O48" s="668"/>
      <c r="P48" s="668"/>
    </row>
    <row r="49" spans="1:17">
      <c r="A49" s="731"/>
      <c r="B49" s="731"/>
      <c r="C49" s="731"/>
      <c r="D49" s="731"/>
      <c r="E49" s="725"/>
      <c r="F49" s="732"/>
      <c r="G49" s="668"/>
      <c r="H49" s="668"/>
      <c r="I49" s="680"/>
      <c r="J49" s="668"/>
      <c r="K49" s="640"/>
      <c r="L49" s="631"/>
      <c r="M49" s="632"/>
      <c r="O49" s="668"/>
      <c r="P49" s="668"/>
    </row>
    <row r="50" spans="1:17">
      <c r="A50" s="731"/>
      <c r="B50" s="731"/>
      <c r="C50" s="731"/>
      <c r="D50" s="731"/>
      <c r="E50" s="725"/>
      <c r="F50" s="732"/>
      <c r="G50" s="668"/>
      <c r="H50" s="668"/>
      <c r="I50" s="680"/>
      <c r="J50" s="668"/>
      <c r="K50" s="640"/>
      <c r="L50" s="631"/>
      <c r="M50" s="632"/>
      <c r="O50" s="668"/>
      <c r="P50" s="668"/>
    </row>
    <row r="51" spans="1:17">
      <c r="A51" s="731"/>
      <c r="B51" s="731"/>
      <c r="C51" s="731"/>
      <c r="D51" s="731"/>
      <c r="E51" s="725"/>
      <c r="F51" s="732"/>
      <c r="G51" s="668"/>
      <c r="H51" s="668"/>
      <c r="I51" s="680"/>
      <c r="J51" s="668"/>
      <c r="K51" s="640"/>
      <c r="L51" s="631"/>
      <c r="M51" s="632"/>
      <c r="O51" s="668"/>
      <c r="P51" s="668"/>
    </row>
    <row r="52" spans="1:17" ht="10.8" thickBot="1">
      <c r="A52" s="731"/>
      <c r="B52" s="731"/>
      <c r="C52" s="731"/>
      <c r="D52" s="731"/>
      <c r="E52" s="725"/>
      <c r="F52" s="732"/>
      <c r="G52" s="668"/>
      <c r="H52" s="668"/>
      <c r="I52" s="680"/>
      <c r="J52" s="668"/>
      <c r="K52" s="640"/>
      <c r="L52" s="631"/>
      <c r="M52" s="677"/>
      <c r="O52" s="668"/>
      <c r="P52" s="668"/>
    </row>
    <row r="53" spans="1:17">
      <c r="A53" s="731"/>
      <c r="B53" s="731"/>
      <c r="C53" s="731"/>
      <c r="D53" s="731"/>
      <c r="E53" s="725"/>
      <c r="F53" s="732"/>
      <c r="G53" s="668"/>
      <c r="H53" s="668"/>
      <c r="I53" s="680"/>
      <c r="J53" s="668"/>
      <c r="K53" s="640"/>
      <c r="L53" s="678" t="s">
        <v>168</v>
      </c>
      <c r="M53" s="679">
        <f>AVERAGE(M12:M52)</f>
        <v>133.78260869565219</v>
      </c>
      <c r="O53" s="668"/>
      <c r="P53" s="668"/>
    </row>
    <row r="54" spans="1:17">
      <c r="A54" s="731"/>
      <c r="B54" s="731"/>
      <c r="C54" s="731"/>
      <c r="D54" s="731"/>
      <c r="E54" s="725"/>
      <c r="F54" s="732"/>
      <c r="G54" s="668"/>
      <c r="H54" s="668"/>
      <c r="I54" s="680"/>
      <c r="J54" s="668"/>
      <c r="K54" s="640"/>
      <c r="L54" s="505" t="s">
        <v>169</v>
      </c>
      <c r="M54" s="677">
        <f>STDEV(M12:M52)</f>
        <v>15.114582127382018</v>
      </c>
      <c r="N54" s="680"/>
      <c r="P54" s="668"/>
    </row>
    <row r="55" spans="1:17">
      <c r="A55" s="731"/>
      <c r="B55" s="731"/>
      <c r="C55" s="731"/>
      <c r="D55" s="731"/>
      <c r="E55" s="725"/>
      <c r="F55" s="732"/>
      <c r="G55" s="728"/>
      <c r="H55" s="668"/>
      <c r="I55" s="680"/>
      <c r="J55" s="668"/>
      <c r="K55" s="692"/>
      <c r="L55" s="505" t="s">
        <v>171</v>
      </c>
      <c r="M55" s="677">
        <f>M54/SQRT(COUNT(M12:M51))</f>
        <v>3.1516082360085962</v>
      </c>
      <c r="N55" s="675"/>
      <c r="Q55" s="680"/>
    </row>
    <row r="56" spans="1:17">
      <c r="A56" s="731"/>
      <c r="B56" s="731"/>
      <c r="C56" s="731"/>
      <c r="D56" s="731"/>
      <c r="E56" s="725"/>
      <c r="F56" s="732"/>
      <c r="G56" s="728"/>
      <c r="H56" s="668"/>
      <c r="I56" s="680"/>
      <c r="J56" s="668"/>
      <c r="K56" s="704"/>
      <c r="L56" s="505" t="s">
        <v>172</v>
      </c>
      <c r="M56" s="677">
        <f>MAX(M12:M51)</f>
        <v>169</v>
      </c>
      <c r="N56" s="675"/>
      <c r="O56" s="668"/>
      <c r="P56" s="668"/>
    </row>
    <row r="57" spans="1:17" ht="10.8" thickBot="1">
      <c r="A57" s="731"/>
      <c r="B57" s="731"/>
      <c r="C57" s="731"/>
      <c r="D57" s="731"/>
      <c r="E57" s="725"/>
      <c r="F57" s="732"/>
      <c r="G57" s="728"/>
      <c r="H57" s="668"/>
      <c r="I57" s="680"/>
      <c r="J57" s="668"/>
      <c r="K57" s="716"/>
      <c r="L57" s="717" t="s">
        <v>173</v>
      </c>
      <c r="M57" s="718">
        <f>MIN(M12:M51)</f>
        <v>110</v>
      </c>
      <c r="N57" s="680"/>
      <c r="O57" s="668"/>
      <c r="P57" s="668"/>
    </row>
    <row r="58" spans="1:17">
      <c r="A58" s="731"/>
      <c r="B58" s="731"/>
      <c r="C58" s="731"/>
      <c r="D58" s="731"/>
      <c r="E58" s="725"/>
      <c r="F58" s="732"/>
      <c r="G58" s="728"/>
      <c r="H58" s="668"/>
      <c r="I58" s="680"/>
      <c r="J58" s="668"/>
      <c r="K58" s="726"/>
      <c r="L58" s="727"/>
      <c r="M58" s="680"/>
      <c r="O58" s="668"/>
      <c r="P58" s="668"/>
    </row>
    <row r="59" spans="1:17">
      <c r="A59" s="731"/>
      <c r="B59" s="731"/>
      <c r="C59" s="731"/>
      <c r="D59" s="731"/>
      <c r="E59" s="725"/>
      <c r="F59" s="732"/>
      <c r="G59" s="668"/>
      <c r="H59" s="668"/>
      <c r="I59" s="680"/>
      <c r="J59" s="668"/>
      <c r="K59" s="730"/>
      <c r="L59" s="727"/>
      <c r="M59" s="680"/>
      <c r="O59" s="668"/>
      <c r="P59" s="668"/>
    </row>
    <row r="60" spans="1:17">
      <c r="A60" s="731"/>
      <c r="B60" s="731"/>
      <c r="C60" s="731"/>
      <c r="D60" s="731"/>
      <c r="E60" s="725"/>
      <c r="F60" s="732"/>
      <c r="G60" s="668"/>
      <c r="H60" s="668"/>
      <c r="I60" s="680"/>
      <c r="J60" s="668"/>
      <c r="K60" s="668"/>
      <c r="L60" s="680"/>
      <c r="M60" s="680"/>
      <c r="O60" s="668"/>
      <c r="P60" s="668"/>
    </row>
    <row r="61" spans="1:17">
      <c r="A61" s="731"/>
      <c r="B61" s="731"/>
      <c r="C61" s="731"/>
      <c r="D61" s="731"/>
      <c r="E61" s="725"/>
      <c r="F61" s="732"/>
      <c r="G61" s="668"/>
      <c r="H61" s="668"/>
      <c r="I61" s="680"/>
      <c r="J61" s="668"/>
      <c r="K61" s="668"/>
      <c r="L61" s="680"/>
      <c r="M61" s="680"/>
      <c r="O61" s="668"/>
      <c r="P61" s="668"/>
    </row>
    <row r="62" spans="1:17">
      <c r="A62" s="731"/>
      <c r="B62" s="731"/>
      <c r="C62" s="731"/>
      <c r="D62" s="731"/>
      <c r="E62" s="725"/>
      <c r="F62" s="732"/>
      <c r="G62" s="668"/>
      <c r="H62" s="668"/>
      <c r="I62" s="680"/>
      <c r="J62" s="668"/>
      <c r="K62" s="668"/>
      <c r="L62" s="680"/>
      <c r="M62" s="680"/>
      <c r="O62" s="668"/>
      <c r="P62" s="668"/>
    </row>
    <row r="63" spans="1:17">
      <c r="A63" s="731"/>
      <c r="B63" s="731"/>
      <c r="C63" s="731"/>
      <c r="D63" s="731"/>
      <c r="E63" s="725"/>
      <c r="F63" s="732"/>
      <c r="G63" s="668"/>
      <c r="H63" s="668"/>
      <c r="I63" s="680"/>
      <c r="J63" s="668"/>
      <c r="K63" s="668"/>
      <c r="L63" s="680"/>
      <c r="M63" s="680"/>
      <c r="O63" s="668"/>
      <c r="P63" s="668"/>
    </row>
    <row r="64" spans="1:17">
      <c r="A64" s="731"/>
      <c r="B64" s="731"/>
      <c r="C64" s="731"/>
      <c r="D64" s="731"/>
      <c r="E64" s="725"/>
      <c r="F64" s="732"/>
      <c r="G64" s="668"/>
      <c r="H64" s="668"/>
      <c r="I64" s="680"/>
      <c r="J64" s="668"/>
      <c r="K64" s="668"/>
      <c r="L64" s="680"/>
      <c r="M64" s="680"/>
      <c r="O64" s="668"/>
      <c r="P64" s="668"/>
    </row>
    <row r="65" spans="1:16">
      <c r="A65" s="731"/>
      <c r="B65" s="731"/>
      <c r="C65" s="731"/>
      <c r="D65" s="731"/>
      <c r="E65" s="725"/>
      <c r="F65" s="732"/>
      <c r="G65" s="668"/>
      <c r="H65" s="668"/>
      <c r="I65" s="680"/>
      <c r="J65" s="668"/>
      <c r="K65" s="668"/>
      <c r="L65" s="680"/>
      <c r="M65" s="680"/>
      <c r="O65" s="668"/>
      <c r="P65" s="668"/>
    </row>
    <row r="66" spans="1:16">
      <c r="A66" s="731"/>
      <c r="B66" s="731"/>
      <c r="C66" s="731"/>
      <c r="D66" s="731"/>
      <c r="E66" s="725"/>
      <c r="F66" s="732"/>
      <c r="G66" s="668"/>
      <c r="H66" s="668"/>
      <c r="I66" s="680"/>
      <c r="J66" s="668"/>
      <c r="K66" s="668"/>
      <c r="L66" s="680"/>
      <c r="M66" s="680"/>
      <c r="O66" s="668"/>
      <c r="P66" s="668"/>
    </row>
    <row r="67" spans="1:16">
      <c r="A67" s="731"/>
      <c r="B67" s="731"/>
      <c r="C67" s="731"/>
      <c r="D67" s="731"/>
      <c r="E67" s="725"/>
      <c r="F67" s="732"/>
      <c r="G67" s="668"/>
      <c r="H67" s="668"/>
      <c r="I67" s="680"/>
      <c r="J67" s="668"/>
      <c r="K67" s="668"/>
      <c r="L67" s="680"/>
      <c r="M67" s="680"/>
      <c r="O67" s="668"/>
      <c r="P67" s="668"/>
    </row>
    <row r="68" spans="1:16">
      <c r="A68" s="731"/>
      <c r="B68" s="731"/>
      <c r="C68" s="731"/>
      <c r="D68" s="731"/>
      <c r="E68" s="725"/>
      <c r="F68" s="732"/>
      <c r="G68" s="668"/>
      <c r="H68" s="668"/>
      <c r="I68" s="680"/>
      <c r="J68" s="668"/>
      <c r="K68" s="668"/>
      <c r="L68" s="680"/>
      <c r="M68" s="680"/>
      <c r="O68" s="668"/>
      <c r="P68" s="668"/>
    </row>
    <row r="69" spans="1:16">
      <c r="A69" s="731"/>
      <c r="B69" s="731"/>
      <c r="C69" s="731"/>
      <c r="D69" s="731"/>
      <c r="E69" s="725"/>
      <c r="F69" s="732"/>
      <c r="G69" s="668"/>
      <c r="H69" s="668"/>
      <c r="I69" s="680"/>
      <c r="J69" s="668"/>
      <c r="K69" s="668"/>
      <c r="L69" s="680"/>
      <c r="M69" s="680"/>
      <c r="O69" s="668"/>
      <c r="P69" s="668"/>
    </row>
    <row r="70" spans="1:16">
      <c r="A70" s="731"/>
      <c r="B70" s="731"/>
      <c r="C70" s="731"/>
      <c r="D70" s="731"/>
      <c r="E70" s="725"/>
      <c r="F70" s="732"/>
      <c r="G70" s="668"/>
      <c r="H70" s="668"/>
      <c r="I70" s="680"/>
      <c r="J70" s="668"/>
      <c r="K70" s="668"/>
      <c r="L70" s="680"/>
      <c r="M70" s="680"/>
      <c r="O70" s="668"/>
      <c r="P70" s="668"/>
    </row>
    <row r="71" spans="1:16">
      <c r="A71" s="731"/>
      <c r="B71" s="731"/>
      <c r="C71" s="731"/>
      <c r="D71" s="731"/>
      <c r="E71" s="725"/>
      <c r="F71" s="732"/>
      <c r="G71" s="668"/>
      <c r="H71" s="668"/>
      <c r="I71" s="680"/>
      <c r="J71" s="668"/>
      <c r="K71" s="668"/>
      <c r="L71" s="680"/>
      <c r="O71" s="668"/>
      <c r="P71" s="668"/>
    </row>
    <row r="72" spans="1:16">
      <c r="A72" s="731"/>
      <c r="B72" s="731"/>
      <c r="C72" s="731"/>
      <c r="D72" s="731"/>
      <c r="E72" s="725"/>
      <c r="F72" s="732"/>
      <c r="G72" s="668"/>
      <c r="H72" s="668"/>
      <c r="I72" s="680"/>
      <c r="J72" s="668"/>
      <c r="K72" s="668"/>
      <c r="L72" s="680"/>
      <c r="O72" s="668"/>
      <c r="P72" s="668"/>
    </row>
    <row r="73" spans="1:16">
      <c r="A73" s="731"/>
      <c r="B73" s="731"/>
      <c r="C73" s="731"/>
      <c r="D73" s="731"/>
      <c r="E73" s="725"/>
      <c r="F73" s="732"/>
      <c r="G73" s="668"/>
      <c r="H73" s="668"/>
      <c r="I73" s="680"/>
      <c r="J73" s="668"/>
      <c r="K73" s="668"/>
      <c r="L73" s="668"/>
      <c r="O73" s="668"/>
      <c r="P73" s="668"/>
    </row>
    <row r="74" spans="1:16">
      <c r="A74" s="731"/>
      <c r="B74" s="731"/>
      <c r="C74" s="731"/>
      <c r="D74" s="731"/>
      <c r="E74" s="725"/>
      <c r="F74" s="732"/>
      <c r="G74" s="668"/>
      <c r="H74" s="668"/>
      <c r="I74" s="680"/>
      <c r="J74" s="668"/>
      <c r="K74" s="668"/>
      <c r="L74" s="668"/>
      <c r="O74" s="668"/>
      <c r="P74" s="668"/>
    </row>
    <row r="75" spans="1:16">
      <c r="A75" s="731"/>
      <c r="B75" s="731"/>
      <c r="C75" s="731"/>
      <c r="D75" s="731"/>
      <c r="E75" s="725"/>
      <c r="F75" s="732"/>
      <c r="G75" s="668"/>
      <c r="H75" s="668"/>
      <c r="I75" s="680"/>
      <c r="J75" s="668"/>
      <c r="K75" s="668"/>
      <c r="L75" s="668"/>
      <c r="O75" s="668"/>
      <c r="P75" s="668"/>
    </row>
    <row r="76" spans="1:16">
      <c r="A76" s="731"/>
      <c r="B76" s="731"/>
      <c r="C76" s="731"/>
      <c r="D76" s="731"/>
      <c r="E76" s="725"/>
      <c r="F76" s="732"/>
      <c r="G76" s="668"/>
      <c r="H76" s="668"/>
      <c r="I76" s="680"/>
      <c r="J76" s="668"/>
      <c r="K76" s="668"/>
      <c r="L76" s="668"/>
      <c r="O76" s="668"/>
      <c r="P76" s="668"/>
    </row>
    <row r="77" spans="1:16">
      <c r="A77" s="731"/>
      <c r="B77" s="731"/>
      <c r="C77" s="731"/>
      <c r="D77" s="731"/>
      <c r="E77" s="725"/>
      <c r="F77" s="732"/>
      <c r="G77" s="668"/>
      <c r="H77" s="668"/>
      <c r="I77" s="680"/>
      <c r="J77" s="668"/>
      <c r="K77" s="668"/>
      <c r="L77" s="668"/>
      <c r="O77" s="668"/>
      <c r="P77" s="668"/>
    </row>
    <row r="78" spans="1:16">
      <c r="A78" s="731"/>
      <c r="B78" s="731"/>
      <c r="C78" s="731"/>
      <c r="D78" s="731"/>
      <c r="E78" s="725"/>
      <c r="F78" s="732"/>
      <c r="G78" s="668"/>
      <c r="H78" s="668"/>
      <c r="I78" s="680"/>
      <c r="J78" s="668"/>
      <c r="K78" s="668"/>
      <c r="L78" s="668"/>
      <c r="O78" s="668"/>
      <c r="P78" s="668"/>
    </row>
    <row r="79" spans="1:16">
      <c r="A79" s="731"/>
      <c r="B79" s="731"/>
      <c r="C79" s="731"/>
      <c r="D79" s="731"/>
      <c r="E79" s="725"/>
      <c r="F79" s="732"/>
      <c r="G79" s="668"/>
      <c r="H79" s="668"/>
      <c r="I79" s="680"/>
      <c r="J79" s="668"/>
      <c r="K79" s="668"/>
      <c r="L79" s="668"/>
      <c r="O79" s="668"/>
      <c r="P79" s="668"/>
    </row>
    <row r="80" spans="1:16">
      <c r="A80" s="731"/>
      <c r="B80" s="731"/>
      <c r="C80" s="731"/>
      <c r="D80" s="731"/>
      <c r="E80" s="725"/>
      <c r="F80" s="732"/>
      <c r="G80" s="668"/>
      <c r="H80" s="668"/>
      <c r="I80" s="680"/>
      <c r="J80" s="668"/>
      <c r="K80" s="668"/>
      <c r="L80" s="668"/>
      <c r="O80" s="668"/>
      <c r="P80" s="668"/>
    </row>
    <row r="81" spans="1:17">
      <c r="A81" s="731"/>
      <c r="B81" s="731"/>
      <c r="C81" s="731"/>
      <c r="D81" s="731"/>
      <c r="E81" s="725"/>
      <c r="F81" s="732"/>
      <c r="G81" s="668"/>
      <c r="H81" s="668"/>
      <c r="I81" s="680"/>
      <c r="J81" s="668"/>
      <c r="K81" s="668"/>
      <c r="L81" s="668"/>
      <c r="O81" s="668"/>
      <c r="P81" s="668"/>
    </row>
    <row r="82" spans="1:17">
      <c r="A82" s="731"/>
      <c r="B82" s="731"/>
      <c r="C82" s="731"/>
      <c r="D82" s="731"/>
      <c r="E82" s="725"/>
      <c r="F82" s="732"/>
      <c r="G82" s="668"/>
      <c r="H82" s="668"/>
      <c r="I82" s="680"/>
      <c r="J82" s="668"/>
      <c r="K82" s="668"/>
      <c r="L82" s="668"/>
      <c r="O82" s="668"/>
      <c r="P82" s="668"/>
    </row>
    <row r="83" spans="1:17">
      <c r="A83" s="731"/>
      <c r="B83" s="731"/>
      <c r="C83" s="731"/>
      <c r="D83" s="731"/>
      <c r="E83" s="725"/>
      <c r="F83" s="732"/>
      <c r="G83" s="668"/>
      <c r="H83" s="668"/>
      <c r="I83" s="680"/>
      <c r="J83" s="668"/>
      <c r="K83" s="668"/>
      <c r="L83" s="668"/>
      <c r="O83" s="668"/>
      <c r="P83" s="668"/>
    </row>
    <row r="84" spans="1:17">
      <c r="A84" s="731"/>
      <c r="B84" s="731"/>
      <c r="C84" s="731"/>
      <c r="D84" s="731"/>
      <c r="E84" s="725"/>
      <c r="F84" s="732"/>
      <c r="G84" s="668"/>
      <c r="H84" s="668"/>
      <c r="I84" s="680"/>
      <c r="J84" s="668"/>
      <c r="K84" s="668"/>
      <c r="L84" s="668"/>
      <c r="O84" s="668"/>
      <c r="P84" s="668"/>
    </row>
    <row r="85" spans="1:17">
      <c r="A85" s="731"/>
      <c r="B85" s="731"/>
      <c r="C85" s="731"/>
      <c r="D85" s="731"/>
      <c r="E85" s="725"/>
      <c r="F85" s="732"/>
      <c r="G85" s="668"/>
      <c r="H85" s="668"/>
      <c r="I85" s="680"/>
      <c r="J85" s="668"/>
      <c r="K85" s="668"/>
      <c r="L85" s="668"/>
      <c r="O85" s="668"/>
      <c r="P85" s="668"/>
    </row>
    <row r="86" spans="1:17">
      <c r="A86" s="731"/>
      <c r="B86" s="731"/>
      <c r="C86" s="731"/>
      <c r="D86" s="731"/>
      <c r="E86" s="725"/>
      <c r="F86" s="732"/>
      <c r="G86" s="668"/>
      <c r="H86" s="668"/>
      <c r="I86" s="680"/>
      <c r="J86" s="668"/>
      <c r="K86" s="668"/>
      <c r="L86" s="668"/>
      <c r="O86" s="668"/>
      <c r="P86" s="668"/>
    </row>
    <row r="87" spans="1:17">
      <c r="A87" s="731"/>
      <c r="B87" s="731"/>
      <c r="C87" s="731"/>
      <c r="D87" s="731"/>
      <c r="E87" s="725"/>
      <c r="F87" s="732"/>
      <c r="G87" s="668"/>
      <c r="H87" s="668"/>
      <c r="I87" s="680"/>
      <c r="J87" s="668"/>
      <c r="K87" s="668"/>
      <c r="L87" s="668"/>
      <c r="O87" s="668"/>
      <c r="P87" s="668"/>
    </row>
    <row r="88" spans="1:17">
      <c r="A88" s="731"/>
      <c r="B88" s="731"/>
      <c r="C88" s="731"/>
      <c r="D88" s="731"/>
      <c r="E88" s="725"/>
      <c r="F88" s="732"/>
      <c r="G88" s="668"/>
      <c r="H88" s="668"/>
      <c r="I88" s="680"/>
      <c r="J88" s="668"/>
      <c r="K88" s="668"/>
      <c r="L88" s="668"/>
      <c r="O88" s="668"/>
      <c r="P88" s="668"/>
    </row>
    <row r="89" spans="1:17">
      <c r="A89" s="731"/>
      <c r="B89" s="731"/>
      <c r="C89" s="731"/>
      <c r="D89" s="731"/>
      <c r="E89" s="725"/>
      <c r="F89" s="732"/>
      <c r="G89" s="668"/>
      <c r="H89" s="668"/>
      <c r="I89" s="680"/>
      <c r="J89" s="668"/>
      <c r="K89" s="668"/>
      <c r="L89" s="668"/>
      <c r="O89" s="668"/>
      <c r="P89" s="668"/>
    </row>
    <row r="90" spans="1:17" s="731" customFormat="1">
      <c r="E90" s="725"/>
      <c r="F90" s="732"/>
      <c r="G90" s="668"/>
      <c r="H90" s="668"/>
      <c r="I90" s="680"/>
      <c r="J90" s="668"/>
      <c r="K90" s="668"/>
      <c r="L90" s="668"/>
      <c r="M90" s="668"/>
      <c r="N90" s="668"/>
      <c r="O90" s="668"/>
      <c r="P90" s="668"/>
      <c r="Q90" s="668"/>
    </row>
    <row r="91" spans="1:17" s="731" customFormat="1">
      <c r="E91" s="725"/>
      <c r="F91" s="732"/>
      <c r="G91" s="668"/>
      <c r="H91" s="668"/>
      <c r="I91" s="680"/>
      <c r="J91" s="668"/>
      <c r="K91" s="668"/>
      <c r="L91" s="668"/>
      <c r="M91" s="668"/>
      <c r="N91" s="668"/>
      <c r="O91" s="668"/>
      <c r="P91" s="668"/>
      <c r="Q91" s="668"/>
    </row>
    <row r="92" spans="1:17" s="731" customFormat="1">
      <c r="E92" s="725"/>
      <c r="F92" s="732"/>
      <c r="G92" s="668"/>
      <c r="H92" s="668"/>
      <c r="I92" s="680"/>
      <c r="J92" s="668"/>
      <c r="K92" s="668"/>
      <c r="L92" s="668"/>
      <c r="M92" s="668"/>
      <c r="N92" s="668"/>
      <c r="O92" s="668"/>
      <c r="P92" s="668"/>
      <c r="Q92" s="668"/>
    </row>
    <row r="93" spans="1:17" s="731" customFormat="1">
      <c r="E93" s="725"/>
      <c r="F93" s="732"/>
      <c r="G93" s="668"/>
      <c r="H93" s="668"/>
      <c r="I93" s="680"/>
      <c r="J93" s="668"/>
      <c r="K93" s="668"/>
      <c r="L93" s="668"/>
      <c r="M93" s="668"/>
      <c r="N93" s="668"/>
      <c r="O93" s="668"/>
      <c r="P93" s="668"/>
      <c r="Q93" s="668"/>
    </row>
    <row r="94" spans="1:17" s="731" customFormat="1">
      <c r="E94" s="725"/>
      <c r="F94" s="732"/>
      <c r="G94" s="668"/>
      <c r="H94" s="668"/>
      <c r="I94" s="680"/>
      <c r="J94" s="668"/>
      <c r="K94" s="668"/>
      <c r="L94" s="668"/>
      <c r="M94" s="668"/>
      <c r="N94" s="668"/>
      <c r="O94" s="668"/>
      <c r="P94" s="668"/>
      <c r="Q94" s="668"/>
    </row>
    <row r="95" spans="1:17" s="731" customFormat="1">
      <c r="E95" s="725"/>
      <c r="F95" s="732"/>
      <c r="G95" s="668"/>
      <c r="H95" s="668"/>
      <c r="I95" s="680"/>
      <c r="J95" s="668"/>
      <c r="K95" s="668"/>
      <c r="L95" s="668"/>
      <c r="M95" s="668"/>
    </row>
    <row r="96" spans="1:17" s="731" customFormat="1">
      <c r="E96" s="725"/>
      <c r="F96" s="732"/>
      <c r="G96" s="668"/>
      <c r="H96" s="668"/>
      <c r="I96" s="680"/>
      <c r="J96" s="668"/>
      <c r="K96" s="668"/>
      <c r="L96" s="668"/>
      <c r="M96" s="668"/>
    </row>
    <row r="97" spans="5:13" s="731" customFormat="1">
      <c r="E97" s="725"/>
      <c r="F97" s="732"/>
      <c r="G97" s="668"/>
      <c r="H97" s="668"/>
      <c r="I97" s="680"/>
      <c r="J97" s="668"/>
      <c r="K97" s="668"/>
      <c r="L97" s="668"/>
      <c r="M97" s="668"/>
    </row>
    <row r="98" spans="5:13" s="731" customFormat="1">
      <c r="E98" s="725"/>
      <c r="F98" s="732"/>
      <c r="G98" s="668"/>
      <c r="H98" s="668"/>
      <c r="I98" s="680"/>
      <c r="J98" s="668"/>
      <c r="K98" s="668"/>
      <c r="L98" s="668"/>
      <c r="M98" s="668"/>
    </row>
    <row r="99" spans="5:13" s="731" customFormat="1">
      <c r="E99" s="725"/>
      <c r="F99" s="732"/>
      <c r="G99" s="668"/>
      <c r="H99" s="668"/>
      <c r="I99" s="680"/>
      <c r="J99" s="668"/>
      <c r="K99" s="668"/>
      <c r="L99" s="668"/>
      <c r="M99" s="668"/>
    </row>
    <row r="100" spans="5:13" s="731" customFormat="1">
      <c r="E100" s="725"/>
      <c r="F100" s="732"/>
      <c r="G100" s="668"/>
      <c r="H100" s="668"/>
      <c r="I100" s="680"/>
      <c r="J100" s="668"/>
      <c r="K100" s="668"/>
      <c r="L100" s="668"/>
      <c r="M100" s="668"/>
    </row>
    <row r="101" spans="5:13" s="731" customFormat="1">
      <c r="E101" s="725"/>
      <c r="F101" s="732"/>
      <c r="G101" s="668"/>
      <c r="H101" s="668"/>
      <c r="I101" s="680"/>
      <c r="J101" s="668"/>
      <c r="K101" s="668"/>
      <c r="L101" s="668"/>
      <c r="M101" s="668"/>
    </row>
    <row r="102" spans="5:13" s="731" customFormat="1">
      <c r="E102" s="725"/>
      <c r="F102" s="732"/>
      <c r="G102" s="668"/>
      <c r="H102" s="668"/>
      <c r="I102" s="680"/>
      <c r="J102" s="668"/>
      <c r="K102" s="668"/>
      <c r="L102" s="668"/>
      <c r="M102" s="668"/>
    </row>
    <row r="103" spans="5:13" s="731" customFormat="1">
      <c r="E103" s="725"/>
      <c r="F103" s="732"/>
      <c r="G103" s="668"/>
      <c r="H103" s="668"/>
      <c r="I103" s="680"/>
      <c r="J103" s="668"/>
      <c r="K103" s="668"/>
      <c r="L103" s="668"/>
      <c r="M103" s="668"/>
    </row>
    <row r="104" spans="5:13" s="731" customFormat="1">
      <c r="E104" s="725"/>
      <c r="F104" s="732"/>
      <c r="G104" s="668"/>
      <c r="H104" s="668"/>
      <c r="I104" s="680"/>
      <c r="J104" s="668"/>
      <c r="K104" s="668"/>
      <c r="L104" s="668"/>
      <c r="M104" s="668"/>
    </row>
    <row r="105" spans="5:13" s="731" customFormat="1">
      <c r="E105" s="725"/>
      <c r="F105" s="732"/>
      <c r="G105" s="668"/>
      <c r="H105" s="668"/>
      <c r="I105" s="680"/>
      <c r="J105" s="668"/>
      <c r="K105" s="668"/>
      <c r="L105" s="668"/>
      <c r="M105" s="668"/>
    </row>
    <row r="106" spans="5:13" s="731" customFormat="1">
      <c r="E106" s="725"/>
      <c r="F106" s="732"/>
      <c r="G106" s="668"/>
      <c r="H106" s="668"/>
      <c r="I106" s="680"/>
      <c r="J106" s="668"/>
      <c r="K106" s="668"/>
      <c r="L106" s="668"/>
      <c r="M106" s="668"/>
    </row>
    <row r="107" spans="5:13" s="731" customFormat="1">
      <c r="E107" s="725"/>
      <c r="F107" s="732"/>
      <c r="G107" s="668"/>
      <c r="H107" s="668"/>
      <c r="I107" s="680"/>
      <c r="J107" s="668"/>
      <c r="K107" s="668"/>
      <c r="L107" s="668"/>
      <c r="M107" s="668"/>
    </row>
    <row r="108" spans="5:13" s="731" customFormat="1">
      <c r="E108" s="725"/>
      <c r="F108" s="732"/>
      <c r="G108" s="668"/>
      <c r="H108" s="668"/>
      <c r="I108" s="680"/>
      <c r="J108" s="668"/>
      <c r="K108" s="668"/>
      <c r="L108" s="668"/>
      <c r="M108" s="668"/>
    </row>
    <row r="109" spans="5:13" s="731" customFormat="1">
      <c r="E109" s="725"/>
      <c r="F109" s="732"/>
      <c r="G109" s="668"/>
      <c r="H109" s="668"/>
      <c r="I109" s="680"/>
      <c r="J109" s="668"/>
      <c r="K109" s="668"/>
      <c r="L109" s="668"/>
      <c r="M109" s="668"/>
    </row>
    <row r="110" spans="5:13" s="731" customFormat="1">
      <c r="E110" s="725"/>
      <c r="F110" s="732"/>
      <c r="G110" s="668"/>
      <c r="H110" s="668"/>
      <c r="I110" s="680"/>
      <c r="J110" s="668"/>
      <c r="K110" s="668"/>
      <c r="L110" s="668"/>
    </row>
    <row r="111" spans="5:13" s="731" customFormat="1">
      <c r="E111" s="725"/>
      <c r="F111" s="732"/>
      <c r="G111" s="668"/>
      <c r="H111" s="668"/>
      <c r="I111" s="680"/>
      <c r="J111" s="668"/>
      <c r="K111" s="668"/>
      <c r="L111" s="668"/>
    </row>
    <row r="112" spans="5:13" s="731" customFormat="1">
      <c r="E112" s="725"/>
      <c r="F112" s="732"/>
      <c r="G112" s="668"/>
      <c r="H112" s="668"/>
      <c r="I112" s="680"/>
      <c r="J112" s="668"/>
      <c r="K112" s="668"/>
      <c r="L112" s="668"/>
    </row>
    <row r="113" spans="1:12" s="731" customFormat="1">
      <c r="E113" s="725"/>
      <c r="F113" s="732"/>
      <c r="G113" s="668"/>
      <c r="H113" s="668"/>
      <c r="I113" s="680"/>
      <c r="J113" s="668"/>
      <c r="K113" s="668"/>
      <c r="L113" s="668"/>
    </row>
    <row r="114" spans="1:12" s="731" customFormat="1">
      <c r="E114" s="725"/>
      <c r="F114" s="732"/>
      <c r="G114" s="668"/>
      <c r="H114" s="668"/>
      <c r="I114" s="680"/>
      <c r="J114" s="668"/>
      <c r="K114" s="668"/>
      <c r="L114" s="668"/>
    </row>
    <row r="115" spans="1:12" s="731" customFormat="1">
      <c r="E115" s="725"/>
      <c r="F115" s="732"/>
      <c r="G115" s="668"/>
      <c r="H115" s="668"/>
      <c r="I115" s="680"/>
      <c r="J115" s="668"/>
      <c r="K115" s="668"/>
      <c r="L115" s="668"/>
    </row>
    <row r="116" spans="1:12" s="731" customFormat="1">
      <c r="E116" s="725"/>
      <c r="F116" s="732"/>
      <c r="G116" s="668"/>
      <c r="H116" s="668"/>
      <c r="I116" s="680"/>
      <c r="J116" s="668"/>
      <c r="K116" s="668"/>
      <c r="L116" s="668"/>
    </row>
    <row r="117" spans="1:12" s="731" customFormat="1">
      <c r="E117" s="725"/>
      <c r="F117" s="732"/>
      <c r="G117" s="668"/>
      <c r="H117" s="668"/>
      <c r="I117" s="680"/>
      <c r="J117" s="668"/>
      <c r="K117" s="668"/>
      <c r="L117" s="668"/>
    </row>
    <row r="118" spans="1:12" s="731" customFormat="1">
      <c r="E118" s="725"/>
      <c r="F118" s="732"/>
      <c r="G118" s="668"/>
      <c r="H118" s="668"/>
      <c r="I118" s="680"/>
      <c r="J118" s="668"/>
      <c r="K118" s="668"/>
      <c r="L118" s="668"/>
    </row>
    <row r="119" spans="1:12" s="731" customFormat="1">
      <c r="E119" s="725"/>
      <c r="F119" s="732"/>
      <c r="G119" s="668"/>
      <c r="H119" s="668"/>
      <c r="I119" s="680"/>
      <c r="J119" s="668"/>
      <c r="K119" s="668"/>
      <c r="L119" s="668"/>
    </row>
    <row r="120" spans="1:12" s="731" customFormat="1">
      <c r="E120" s="725"/>
      <c r="F120" s="732"/>
      <c r="G120" s="668"/>
      <c r="H120" s="668"/>
      <c r="I120" s="680"/>
      <c r="J120" s="668"/>
      <c r="K120" s="668"/>
      <c r="L120" s="668"/>
    </row>
    <row r="121" spans="1:12" s="731" customFormat="1">
      <c r="E121" s="725"/>
      <c r="F121" s="732"/>
      <c r="G121" s="668"/>
      <c r="H121" s="668"/>
      <c r="I121" s="680"/>
      <c r="J121" s="668"/>
      <c r="K121" s="668"/>
      <c r="L121" s="668"/>
    </row>
    <row r="122" spans="1:12" s="731" customFormat="1">
      <c r="E122" s="725"/>
      <c r="F122" s="732"/>
      <c r="G122" s="668"/>
      <c r="H122" s="668"/>
      <c r="I122" s="680"/>
      <c r="J122" s="668"/>
      <c r="K122" s="668"/>
      <c r="L122" s="668"/>
    </row>
    <row r="123" spans="1:12" s="731" customFormat="1">
      <c r="E123" s="725"/>
      <c r="F123" s="732"/>
      <c r="G123" s="668"/>
      <c r="H123" s="668"/>
      <c r="I123" s="680"/>
      <c r="J123" s="668"/>
      <c r="K123" s="668"/>
      <c r="L123" s="668"/>
    </row>
    <row r="124" spans="1:12" s="731" customFormat="1">
      <c r="E124" s="725"/>
      <c r="F124" s="732"/>
      <c r="G124" s="668"/>
      <c r="H124" s="668"/>
      <c r="I124" s="680"/>
      <c r="J124" s="668"/>
      <c r="K124" s="668"/>
      <c r="L124" s="668"/>
    </row>
    <row r="125" spans="1:12" s="731" customFormat="1">
      <c r="E125" s="725"/>
      <c r="F125" s="732"/>
      <c r="G125" s="668"/>
      <c r="H125" s="668"/>
      <c r="I125" s="680"/>
      <c r="J125" s="668"/>
      <c r="K125" s="668"/>
      <c r="L125" s="668"/>
    </row>
    <row r="126" spans="1:12" s="731" customFormat="1">
      <c r="E126" s="725"/>
      <c r="F126" s="732"/>
      <c r="G126" s="668"/>
      <c r="H126" s="668"/>
      <c r="I126" s="680"/>
      <c r="J126" s="668"/>
      <c r="K126" s="668"/>
      <c r="L126" s="668"/>
    </row>
    <row r="127" spans="1:12" s="731" customFormat="1">
      <c r="A127" s="668"/>
      <c r="B127" s="668"/>
      <c r="C127" s="735"/>
      <c r="D127" s="735"/>
      <c r="E127" s="735"/>
      <c r="F127" s="735"/>
      <c r="H127" s="734"/>
      <c r="J127" s="668"/>
      <c r="K127" s="668"/>
      <c r="L127" s="668"/>
    </row>
    <row r="128" spans="1:12" s="731" customFormat="1">
      <c r="A128" s="668"/>
      <c r="B128" s="668"/>
      <c r="C128" s="735"/>
      <c r="D128" s="735"/>
      <c r="E128" s="735"/>
      <c r="F128" s="735"/>
      <c r="H128" s="734"/>
      <c r="J128" s="668"/>
      <c r="K128" s="668"/>
      <c r="L128" s="668"/>
    </row>
    <row r="129" spans="1:12" s="731" customFormat="1">
      <c r="A129" s="668"/>
      <c r="B129" s="668"/>
      <c r="C129" s="735"/>
      <c r="D129" s="735"/>
      <c r="E129" s="735"/>
      <c r="F129" s="735"/>
      <c r="H129" s="734"/>
      <c r="J129" s="668"/>
      <c r="K129" s="668"/>
      <c r="L129" s="668"/>
    </row>
    <row r="130" spans="1:12" s="731" customFormat="1">
      <c r="A130" s="668"/>
      <c r="B130" s="668"/>
      <c r="C130" s="735"/>
      <c r="D130" s="735"/>
      <c r="E130" s="735"/>
      <c r="F130" s="735"/>
      <c r="H130" s="734"/>
      <c r="J130" s="668"/>
      <c r="K130" s="668"/>
      <c r="L130" s="668"/>
    </row>
    <row r="131" spans="1:12" s="731" customFormat="1">
      <c r="A131" s="668"/>
      <c r="B131" s="668"/>
      <c r="C131" s="735"/>
      <c r="D131" s="735"/>
      <c r="E131" s="735"/>
      <c r="F131" s="735"/>
      <c r="H131" s="734"/>
      <c r="J131" s="668"/>
      <c r="K131" s="668"/>
      <c r="L131" s="668"/>
    </row>
    <row r="132" spans="1:12" s="731" customFormat="1">
      <c r="A132" s="668"/>
      <c r="B132" s="668"/>
      <c r="C132" s="735"/>
      <c r="D132" s="735"/>
      <c r="E132" s="735"/>
      <c r="F132" s="735"/>
      <c r="H132" s="734"/>
      <c r="J132" s="668"/>
      <c r="K132" s="668"/>
      <c r="L132" s="668"/>
    </row>
    <row r="133" spans="1:12" s="731" customFormat="1">
      <c r="A133" s="668"/>
      <c r="B133" s="668"/>
      <c r="C133" s="735"/>
      <c r="D133" s="735"/>
      <c r="E133" s="735"/>
      <c r="F133" s="735"/>
      <c r="H133" s="734"/>
      <c r="K133" s="668"/>
      <c r="L133" s="668"/>
    </row>
    <row r="134" spans="1:12" s="731" customFormat="1">
      <c r="A134" s="668"/>
      <c r="B134" s="668"/>
      <c r="C134" s="735"/>
      <c r="D134" s="735"/>
      <c r="E134" s="735"/>
      <c r="F134" s="735"/>
      <c r="H134" s="734"/>
      <c r="K134" s="668"/>
      <c r="L134" s="668"/>
    </row>
    <row r="135" spans="1:12" s="731" customFormat="1">
      <c r="A135" s="668"/>
      <c r="B135" s="668"/>
      <c r="C135" s="735"/>
      <c r="D135" s="735"/>
      <c r="E135" s="735"/>
      <c r="F135" s="735"/>
      <c r="H135" s="734"/>
      <c r="K135" s="668"/>
      <c r="L135" s="668"/>
    </row>
    <row r="136" spans="1:12" s="731" customFormat="1">
      <c r="A136" s="668"/>
      <c r="B136" s="668"/>
      <c r="C136" s="735"/>
      <c r="D136" s="735"/>
      <c r="E136" s="735"/>
      <c r="F136" s="735"/>
      <c r="H136" s="734"/>
      <c r="K136" s="668"/>
      <c r="L136" s="668"/>
    </row>
    <row r="137" spans="1:12" s="731" customFormat="1">
      <c r="A137" s="668"/>
      <c r="B137" s="668"/>
      <c r="C137" s="735"/>
      <c r="D137" s="735"/>
      <c r="E137" s="735"/>
      <c r="F137" s="735"/>
      <c r="H137" s="734"/>
      <c r="K137" s="668"/>
      <c r="L137" s="668"/>
    </row>
    <row r="138" spans="1:12" s="731" customFormat="1">
      <c r="A138" s="668"/>
      <c r="B138" s="668"/>
      <c r="C138" s="735"/>
      <c r="D138" s="735"/>
      <c r="E138" s="735"/>
      <c r="F138" s="735"/>
      <c r="H138" s="734"/>
      <c r="K138" s="668"/>
      <c r="L138" s="668"/>
    </row>
    <row r="139" spans="1:12" s="731" customFormat="1">
      <c r="A139" s="668"/>
      <c r="B139" s="668"/>
      <c r="C139" s="735"/>
      <c r="D139" s="735"/>
      <c r="E139" s="735"/>
      <c r="F139" s="735"/>
      <c r="H139" s="734"/>
      <c r="K139" s="668"/>
      <c r="L139" s="668"/>
    </row>
    <row r="140" spans="1:12" s="731" customFormat="1">
      <c r="A140" s="668"/>
      <c r="B140" s="668"/>
      <c r="C140" s="735"/>
      <c r="D140" s="735"/>
      <c r="E140" s="735"/>
      <c r="F140" s="735"/>
      <c r="H140" s="734"/>
      <c r="K140" s="668"/>
      <c r="L140" s="668"/>
    </row>
    <row r="141" spans="1:12" s="731" customFormat="1">
      <c r="A141" s="668"/>
      <c r="B141" s="668"/>
      <c r="C141" s="735"/>
      <c r="D141" s="735"/>
      <c r="E141" s="735"/>
      <c r="F141" s="735"/>
      <c r="H141" s="734"/>
      <c r="K141" s="668"/>
      <c r="L141" s="668"/>
    </row>
    <row r="142" spans="1:12" s="731" customFormat="1">
      <c r="A142" s="668"/>
      <c r="B142" s="668"/>
      <c r="C142" s="735"/>
      <c r="D142" s="735"/>
      <c r="E142" s="735"/>
      <c r="F142" s="735"/>
      <c r="H142" s="734"/>
      <c r="K142" s="668"/>
      <c r="L142" s="668"/>
    </row>
    <row r="143" spans="1:12" s="731" customFormat="1">
      <c r="A143" s="668"/>
      <c r="B143" s="668"/>
      <c r="C143" s="735"/>
      <c r="D143" s="735"/>
      <c r="E143" s="735"/>
      <c r="F143" s="735"/>
      <c r="H143" s="734"/>
      <c r="K143" s="668"/>
      <c r="L143" s="668"/>
    </row>
    <row r="144" spans="1:12" s="731" customFormat="1">
      <c r="A144" s="668"/>
      <c r="B144" s="668"/>
      <c r="C144" s="735"/>
      <c r="D144" s="735"/>
      <c r="E144" s="735"/>
      <c r="F144" s="735"/>
      <c r="H144" s="734"/>
      <c r="K144" s="668"/>
      <c r="L144" s="668"/>
    </row>
    <row r="145" spans="1:17" s="731" customFormat="1">
      <c r="A145" s="668"/>
      <c r="B145" s="668"/>
      <c r="C145" s="735"/>
      <c r="D145" s="735"/>
      <c r="E145" s="735"/>
      <c r="F145" s="735"/>
      <c r="H145" s="734"/>
      <c r="K145" s="668"/>
      <c r="L145" s="668"/>
    </row>
    <row r="146" spans="1:17" s="731" customFormat="1">
      <c r="A146" s="668"/>
      <c r="B146" s="668"/>
      <c r="C146" s="735"/>
      <c r="D146" s="735"/>
      <c r="E146" s="735"/>
      <c r="F146" s="735"/>
      <c r="H146" s="734"/>
      <c r="K146" s="668"/>
      <c r="L146" s="668"/>
    </row>
    <row r="147" spans="1:17">
      <c r="K147" s="668"/>
      <c r="L147" s="668"/>
      <c r="M147" s="731"/>
      <c r="N147" s="731"/>
      <c r="O147" s="731"/>
      <c r="P147" s="731"/>
      <c r="Q147" s="731"/>
    </row>
    <row r="148" spans="1:17">
      <c r="K148" s="668"/>
      <c r="L148" s="668"/>
      <c r="M148" s="731"/>
      <c r="N148" s="731"/>
      <c r="O148" s="731"/>
      <c r="P148" s="731"/>
      <c r="Q148" s="731"/>
    </row>
    <row r="149" spans="1:17">
      <c r="K149" s="668"/>
      <c r="L149" s="668"/>
      <c r="M149" s="731"/>
      <c r="N149" s="731"/>
      <c r="O149" s="731"/>
      <c r="P149" s="731"/>
      <c r="Q149" s="731"/>
    </row>
    <row r="150" spans="1:17">
      <c r="K150" s="668"/>
      <c r="L150" s="668"/>
      <c r="M150" s="731"/>
      <c r="N150" s="731"/>
      <c r="O150" s="731"/>
      <c r="P150" s="731"/>
      <c r="Q150" s="731"/>
    </row>
    <row r="151" spans="1:17">
      <c r="K151" s="668"/>
      <c r="L151" s="668"/>
      <c r="M151" s="731"/>
      <c r="N151" s="731"/>
      <c r="O151" s="731"/>
      <c r="P151" s="731"/>
      <c r="Q151" s="731"/>
    </row>
    <row r="152" spans="1:17">
      <c r="K152" s="668"/>
      <c r="L152" s="668"/>
      <c r="M152" s="731"/>
    </row>
    <row r="153" spans="1:17">
      <c r="K153" s="668"/>
      <c r="L153" s="668"/>
      <c r="M153" s="731"/>
    </row>
    <row r="154" spans="1:17">
      <c r="K154" s="668"/>
      <c r="L154" s="668"/>
      <c r="M154" s="731"/>
    </row>
    <row r="155" spans="1:17">
      <c r="K155" s="668"/>
      <c r="L155" s="668"/>
      <c r="M155" s="731"/>
    </row>
    <row r="156" spans="1:17">
      <c r="K156" s="668"/>
      <c r="L156" s="668"/>
      <c r="M156" s="731"/>
    </row>
    <row r="157" spans="1:17">
      <c r="K157" s="668"/>
      <c r="L157" s="668"/>
      <c r="M157" s="731"/>
    </row>
    <row r="158" spans="1:17">
      <c r="K158" s="668"/>
      <c r="L158" s="668"/>
      <c r="M158" s="731"/>
    </row>
    <row r="159" spans="1:17">
      <c r="K159" s="668"/>
      <c r="L159" s="668"/>
      <c r="M159" s="731"/>
    </row>
    <row r="160" spans="1:17">
      <c r="K160" s="668"/>
      <c r="L160" s="668"/>
      <c r="M160" s="731"/>
    </row>
    <row r="161" spans="11:13">
      <c r="K161" s="668"/>
      <c r="L161" s="668"/>
      <c r="M161" s="731"/>
    </row>
    <row r="162" spans="11:13">
      <c r="K162" s="668"/>
      <c r="L162" s="668"/>
      <c r="M162" s="731"/>
    </row>
    <row r="163" spans="11:13">
      <c r="K163" s="668"/>
      <c r="L163" s="668"/>
      <c r="M163" s="731"/>
    </row>
    <row r="164" spans="11:13">
      <c r="K164" s="668"/>
      <c r="L164" s="668"/>
      <c r="M164" s="731"/>
    </row>
    <row r="165" spans="11:13">
      <c r="L165" s="668"/>
      <c r="M165" s="731"/>
    </row>
    <row r="166" spans="11:13">
      <c r="L166" s="668"/>
      <c r="M166" s="731"/>
    </row>
    <row r="167" spans="11:13">
      <c r="L167" s="668"/>
    </row>
    <row r="168" spans="11:13">
      <c r="L168" s="668"/>
    </row>
    <row r="169" spans="11:13">
      <c r="L169" s="668"/>
    </row>
  </sheetData>
  <mergeCells count="1">
    <mergeCell ref="L7:M7"/>
  </mergeCells>
  <dataValidations count="1">
    <dataValidation type="list" allowBlank="1" showInputMessage="1" showErrorMessage="1" sqref="B5" xr:uid="{4F301CED-7742-4F78-AD3E-40A3689929F6}">
      <formula1>$AB$5:$AB$8</formula1>
    </dataValidation>
  </dataValidations>
  <pageMargins left="0.7" right="0.7" top="0.75" bottom="0.75" header="0.3" footer="0.3"/>
  <pageSetup orientation="portrait" verticalDpi="0"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5A7D8-07E3-4A3C-BC6A-47E470FC5B9B}">
  <dimension ref="A1:Q169"/>
  <sheetViews>
    <sheetView topLeftCell="B13" workbookViewId="0">
      <selection activeCell="J3" sqref="J3"/>
    </sheetView>
  </sheetViews>
  <sheetFormatPr defaultColWidth="7.88671875" defaultRowHeight="10.199999999999999"/>
  <cols>
    <col min="1" max="1" width="15.6640625" style="668" bestFit="1" customWidth="1"/>
    <col min="2" max="2" width="9.5546875" style="668" bestFit="1" customWidth="1"/>
    <col min="3" max="3" width="5.109375" style="735" customWidth="1"/>
    <col min="4" max="6" width="7.6640625" style="735" customWidth="1"/>
    <col min="7" max="7" width="6.33203125" style="731" customWidth="1"/>
    <col min="8" max="8" width="6.88671875" style="734" customWidth="1"/>
    <col min="9" max="9" width="9.6640625" style="731" customWidth="1"/>
    <col min="10" max="10" width="8.6640625" style="731" bestFit="1" customWidth="1"/>
    <col min="11" max="11" width="12.5546875" style="725" customWidth="1"/>
    <col min="12" max="12" width="17.33203125" style="732" bestFit="1" customWidth="1"/>
    <col min="13" max="13" width="12.88671875" style="668" customWidth="1"/>
    <col min="14" max="14" width="11.33203125" style="668" customWidth="1"/>
    <col min="15" max="15" width="14.5546875" style="680" customWidth="1"/>
    <col min="16" max="16" width="2.44140625" style="680" customWidth="1"/>
    <col min="17" max="17" width="14" style="668" bestFit="1" customWidth="1"/>
    <col min="18" max="18" width="5.44140625" style="668" customWidth="1"/>
    <col min="19" max="27" width="5.33203125" style="668" customWidth="1"/>
    <col min="28" max="28" width="17" style="668" customWidth="1"/>
    <col min="29" max="16384" width="7.88671875" style="668"/>
  </cols>
  <sheetData>
    <row r="1" spans="1:15" s="504" customFormat="1" ht="13.2">
      <c r="A1" s="752" t="s">
        <v>117</v>
      </c>
      <c r="B1" s="753"/>
      <c r="C1" s="498"/>
      <c r="D1" s="753"/>
      <c r="E1" s="499"/>
      <c r="F1" s="499"/>
      <c r="G1" s="500"/>
      <c r="H1" s="501" t="s">
        <v>182</v>
      </c>
      <c r="I1" s="502">
        <v>0</v>
      </c>
      <c r="J1" s="503"/>
      <c r="K1" s="753"/>
      <c r="L1" s="753"/>
      <c r="M1" s="754"/>
      <c r="N1" s="505"/>
    </row>
    <row r="2" spans="1:15" s="504" customFormat="1" ht="13.2">
      <c r="A2" s="755" t="s">
        <v>119</v>
      </c>
      <c r="B2" s="516"/>
      <c r="C2" s="508"/>
      <c r="D2" s="516"/>
      <c r="E2" s="509"/>
      <c r="F2" s="509"/>
      <c r="G2" s="510"/>
      <c r="H2" s="511" t="s">
        <v>183</v>
      </c>
      <c r="I2" s="756"/>
      <c r="J2" s="513"/>
      <c r="K2" s="516"/>
      <c r="L2" s="516"/>
      <c r="M2" s="757"/>
      <c r="N2" s="514"/>
    </row>
    <row r="3" spans="1:15" s="518" customFormat="1" ht="11.25" customHeight="1">
      <c r="A3" s="758" t="s">
        <v>121</v>
      </c>
      <c r="B3" s="516"/>
      <c r="C3" s="508"/>
      <c r="D3" s="509"/>
      <c r="E3" s="509"/>
      <c r="F3" s="509"/>
      <c r="G3" s="510"/>
      <c r="H3" s="515" t="s">
        <v>184</v>
      </c>
      <c r="I3" s="759">
        <f>M53/100</f>
        <v>1.6087499999999999</v>
      </c>
      <c r="J3" s="513"/>
      <c r="K3" s="516"/>
      <c r="L3" s="516"/>
      <c r="M3" s="760"/>
      <c r="N3" s="519"/>
    </row>
    <row r="4" spans="1:15" s="504" customFormat="1" ht="13.2">
      <c r="A4" s="758" t="s">
        <v>123</v>
      </c>
      <c r="B4" s="516"/>
      <c r="C4" s="508"/>
      <c r="D4" s="509"/>
      <c r="E4" s="509"/>
      <c r="F4" s="509"/>
      <c r="G4" s="510"/>
      <c r="H4" s="515" t="s">
        <v>185</v>
      </c>
      <c r="I4" s="759">
        <f>J54</f>
        <v>0</v>
      </c>
      <c r="J4" s="513"/>
      <c r="K4" s="516"/>
      <c r="L4" s="516"/>
      <c r="M4" s="757"/>
      <c r="N4" s="505"/>
    </row>
    <row r="5" spans="1:15" s="525" customFormat="1" ht="13.2">
      <c r="A5" s="755" t="s">
        <v>125</v>
      </c>
      <c r="B5" s="522" t="s">
        <v>126</v>
      </c>
      <c r="C5" s="508"/>
      <c r="D5" s="509"/>
      <c r="E5" s="509"/>
      <c r="F5" s="509"/>
      <c r="G5" s="510"/>
      <c r="H5" s="515"/>
      <c r="I5" s="523"/>
      <c r="J5" s="513"/>
      <c r="K5" s="516"/>
      <c r="L5" s="516"/>
      <c r="M5" s="553"/>
      <c r="N5" s="524"/>
    </row>
    <row r="6" spans="1:15" s="524" customFormat="1" ht="13.8" thickBot="1">
      <c r="A6" s="761"/>
      <c r="B6" s="762"/>
      <c r="C6" s="763"/>
      <c r="D6" s="764"/>
      <c r="E6" s="764"/>
      <c r="F6" s="764"/>
      <c r="G6" s="765"/>
      <c r="H6" s="766"/>
      <c r="I6" s="767"/>
      <c r="J6" s="765"/>
      <c r="K6" s="768"/>
      <c r="L6" s="762"/>
      <c r="M6" s="769"/>
    </row>
    <row r="7" spans="1:15" s="525" customFormat="1" ht="13.2" customHeight="1">
      <c r="A7" s="770" t="s">
        <v>127</v>
      </c>
      <c r="B7" s="771"/>
      <c r="C7" s="772"/>
      <c r="D7" s="773"/>
      <c r="E7" s="774" t="s">
        <v>128</v>
      </c>
      <c r="F7" s="771"/>
      <c r="G7" s="775" t="s">
        <v>129</v>
      </c>
      <c r="H7" s="537"/>
      <c r="I7" s="776" t="s">
        <v>130</v>
      </c>
      <c r="J7" s="776"/>
      <c r="K7" s="538"/>
      <c r="L7" s="1168" t="s">
        <v>131</v>
      </c>
      <c r="M7" s="1169"/>
      <c r="N7" s="524"/>
      <c r="O7" s="524"/>
    </row>
    <row r="8" spans="1:15" s="555" customFormat="1" ht="11.25" customHeight="1">
      <c r="A8" s="539"/>
      <c r="B8" s="534"/>
      <c r="C8" s="540"/>
      <c r="D8" s="549"/>
      <c r="E8" s="777"/>
      <c r="F8" s="549"/>
      <c r="G8" s="778"/>
      <c r="H8" s="551"/>
      <c r="I8" s="577"/>
      <c r="J8" s="577"/>
      <c r="K8" s="552"/>
      <c r="L8" s="553"/>
      <c r="M8" s="553"/>
      <c r="N8" s="554"/>
    </row>
    <row r="9" spans="1:15" s="566" customFormat="1">
      <c r="C9" s="557"/>
      <c r="D9" s="779"/>
      <c r="E9" s="777" t="s">
        <v>134</v>
      </c>
      <c r="F9" s="549"/>
      <c r="G9" s="778"/>
      <c r="H9" s="551"/>
      <c r="I9" s="680"/>
      <c r="J9" s="680"/>
      <c r="K9" s="552"/>
      <c r="L9" s="562"/>
      <c r="M9" s="563"/>
      <c r="N9" s="564"/>
      <c r="O9" s="565"/>
    </row>
    <row r="10" spans="1:15" s="566" customFormat="1">
      <c r="A10" s="567" t="s">
        <v>135</v>
      </c>
      <c r="B10" s="568" t="s">
        <v>136</v>
      </c>
      <c r="C10" s="569" t="s">
        <v>137</v>
      </c>
      <c r="D10" s="576" t="s">
        <v>147</v>
      </c>
      <c r="E10" s="574" t="s">
        <v>148</v>
      </c>
      <c r="F10" s="576" t="s">
        <v>149</v>
      </c>
      <c r="G10" s="778" t="s">
        <v>150</v>
      </c>
      <c r="H10" s="551" t="s">
        <v>151</v>
      </c>
      <c r="I10" s="577" t="s">
        <v>151</v>
      </c>
      <c r="J10" s="577" t="s">
        <v>150</v>
      </c>
      <c r="K10" s="578" t="s">
        <v>152</v>
      </c>
      <c r="L10" s="562" t="s">
        <v>153</v>
      </c>
      <c r="M10" s="562" t="s">
        <v>154</v>
      </c>
      <c r="N10" s="579"/>
    </row>
    <row r="11" spans="1:15" s="566" customFormat="1" ht="12" thickBot="1">
      <c r="A11" s="580" t="s">
        <v>155</v>
      </c>
      <c r="B11" s="581" t="s">
        <v>155</v>
      </c>
      <c r="C11" s="582" t="s">
        <v>156</v>
      </c>
      <c r="D11" s="591" t="s">
        <v>158</v>
      </c>
      <c r="E11" s="589" t="s">
        <v>156</v>
      </c>
      <c r="F11" s="591" t="s">
        <v>156</v>
      </c>
      <c r="G11" s="780" t="s">
        <v>159</v>
      </c>
      <c r="H11" s="593" t="s">
        <v>160</v>
      </c>
      <c r="I11" s="592" t="s">
        <v>160</v>
      </c>
      <c r="J11" s="592" t="s">
        <v>159</v>
      </c>
      <c r="K11" s="595"/>
      <c r="L11" s="596"/>
      <c r="M11" s="597" t="s">
        <v>156</v>
      </c>
      <c r="N11" s="579"/>
    </row>
    <row r="12" spans="1:15" s="566" customFormat="1">
      <c r="A12" s="617"/>
      <c r="B12" s="618"/>
      <c r="C12" s="606">
        <v>0</v>
      </c>
      <c r="D12" s="781"/>
      <c r="E12" s="782"/>
      <c r="F12" s="783"/>
      <c r="G12" s="784"/>
      <c r="H12" s="627"/>
      <c r="I12" s="785"/>
      <c r="J12" s="786"/>
      <c r="K12" s="630"/>
      <c r="L12" s="614" t="s">
        <v>207</v>
      </c>
      <c r="M12" s="615">
        <v>140</v>
      </c>
      <c r="N12" s="616"/>
    </row>
    <row r="13" spans="1:15" s="566" customFormat="1">
      <c r="A13" s="617"/>
      <c r="B13" s="618">
        <v>0</v>
      </c>
      <c r="C13" s="606">
        <v>10</v>
      </c>
      <c r="D13" s="781">
        <v>966</v>
      </c>
      <c r="E13" s="787">
        <f>C12</f>
        <v>0</v>
      </c>
      <c r="F13" s="788">
        <f t="shared" ref="F13:F53" si="0">(C13+C14-10)/2</f>
        <v>10</v>
      </c>
      <c r="G13" s="626">
        <f t="shared" ref="G13:G54" si="1">(A13-B13)/966</f>
        <v>0</v>
      </c>
      <c r="H13" s="789">
        <f t="shared" ref="H13:H54" si="2">(G13*(F13-E13))/100</f>
        <v>0</v>
      </c>
      <c r="I13" s="790">
        <f>SUM(H$13:H13)</f>
        <v>0</v>
      </c>
      <c r="J13" s="629">
        <f t="shared" ref="J13:J54" si="3">I13/F13*100</f>
        <v>0</v>
      </c>
      <c r="K13" s="886"/>
      <c r="L13" s="631" t="s">
        <v>207</v>
      </c>
      <c r="M13" s="632">
        <v>148</v>
      </c>
      <c r="N13" s="579"/>
    </row>
    <row r="14" spans="1:15" s="566" customFormat="1">
      <c r="A14" s="617"/>
      <c r="B14" s="618">
        <v>0</v>
      </c>
      <c r="C14" s="606">
        <v>20</v>
      </c>
      <c r="D14" s="781">
        <v>966</v>
      </c>
      <c r="E14" s="787">
        <f t="shared" ref="E14:E54" si="4">(C13+C14-10)/2</f>
        <v>10</v>
      </c>
      <c r="F14" s="788">
        <f t="shared" si="0"/>
        <v>20</v>
      </c>
      <c r="G14" s="626">
        <f t="shared" si="1"/>
        <v>0</v>
      </c>
      <c r="H14" s="789">
        <f t="shared" si="2"/>
        <v>0</v>
      </c>
      <c r="I14" s="790">
        <f>SUM(H$13:H14)</f>
        <v>0</v>
      </c>
      <c r="J14" s="629">
        <f t="shared" si="3"/>
        <v>0</v>
      </c>
      <c r="K14" s="886"/>
      <c r="L14" s="631" t="s">
        <v>207</v>
      </c>
      <c r="M14" s="632">
        <v>131</v>
      </c>
      <c r="N14" s="579"/>
    </row>
    <row r="15" spans="1:15" s="566" customFormat="1">
      <c r="A15" s="617"/>
      <c r="B15" s="618">
        <v>0</v>
      </c>
      <c r="C15" s="606">
        <v>30</v>
      </c>
      <c r="D15" s="781">
        <v>966</v>
      </c>
      <c r="E15" s="787">
        <f t="shared" si="4"/>
        <v>20</v>
      </c>
      <c r="F15" s="788">
        <f t="shared" si="0"/>
        <v>30</v>
      </c>
      <c r="G15" s="626">
        <f t="shared" si="1"/>
        <v>0</v>
      </c>
      <c r="H15" s="789">
        <f t="shared" si="2"/>
        <v>0</v>
      </c>
      <c r="I15" s="790">
        <f>SUM(H$13:H15)</f>
        <v>0</v>
      </c>
      <c r="J15" s="629">
        <f t="shared" si="3"/>
        <v>0</v>
      </c>
      <c r="K15" s="886"/>
      <c r="L15" s="631" t="s">
        <v>207</v>
      </c>
      <c r="M15" s="633">
        <v>128</v>
      </c>
      <c r="N15" s="579"/>
    </row>
    <row r="16" spans="1:15" s="566" customFormat="1">
      <c r="A16" s="634"/>
      <c r="B16" s="618">
        <v>0</v>
      </c>
      <c r="C16" s="606">
        <v>40</v>
      </c>
      <c r="D16" s="781">
        <v>966</v>
      </c>
      <c r="E16" s="787">
        <f t="shared" si="4"/>
        <v>30</v>
      </c>
      <c r="F16" s="788">
        <f t="shared" si="0"/>
        <v>40</v>
      </c>
      <c r="G16" s="626">
        <f t="shared" si="1"/>
        <v>0</v>
      </c>
      <c r="H16" s="789">
        <f t="shared" si="2"/>
        <v>0</v>
      </c>
      <c r="I16" s="790">
        <f>SUM(H$13:H16)</f>
        <v>0</v>
      </c>
      <c r="J16" s="629">
        <f t="shared" si="3"/>
        <v>0</v>
      </c>
      <c r="K16" s="630"/>
      <c r="L16" s="631" t="s">
        <v>208</v>
      </c>
      <c r="M16" s="632">
        <v>173</v>
      </c>
      <c r="N16" s="579"/>
    </row>
    <row r="17" spans="1:16" s="566" customFormat="1">
      <c r="A17" s="634"/>
      <c r="B17" s="618">
        <v>0</v>
      </c>
      <c r="C17" s="606">
        <v>50</v>
      </c>
      <c r="D17" s="781">
        <v>966</v>
      </c>
      <c r="E17" s="787">
        <f t="shared" si="4"/>
        <v>40</v>
      </c>
      <c r="F17" s="788">
        <f t="shared" si="0"/>
        <v>50</v>
      </c>
      <c r="G17" s="626">
        <f t="shared" si="1"/>
        <v>0</v>
      </c>
      <c r="H17" s="789">
        <f t="shared" si="2"/>
        <v>0</v>
      </c>
      <c r="I17" s="790">
        <f>SUM(H$13:H17)</f>
        <v>0</v>
      </c>
      <c r="J17" s="629">
        <f t="shared" si="3"/>
        <v>0</v>
      </c>
      <c r="K17" s="791" t="s">
        <v>166</v>
      </c>
      <c r="L17" s="631" t="s">
        <v>208</v>
      </c>
      <c r="M17" s="632">
        <v>196</v>
      </c>
      <c r="N17" s="564"/>
    </row>
    <row r="18" spans="1:16" s="566" customFormat="1">
      <c r="A18" s="634"/>
      <c r="B18" s="618">
        <v>0</v>
      </c>
      <c r="C18" s="606">
        <v>60</v>
      </c>
      <c r="D18" s="781">
        <v>966</v>
      </c>
      <c r="E18" s="787">
        <f t="shared" si="4"/>
        <v>50</v>
      </c>
      <c r="F18" s="788">
        <f t="shared" si="0"/>
        <v>60</v>
      </c>
      <c r="G18" s="626">
        <f t="shared" si="1"/>
        <v>0</v>
      </c>
      <c r="H18" s="789">
        <f t="shared" si="2"/>
        <v>0</v>
      </c>
      <c r="I18" s="790">
        <f>SUM(H$13:H18)</f>
        <v>0</v>
      </c>
      <c r="J18" s="629">
        <f t="shared" si="3"/>
        <v>0</v>
      </c>
      <c r="K18" s="635"/>
      <c r="L18" s="631" t="s">
        <v>208</v>
      </c>
      <c r="M18" s="632">
        <v>197</v>
      </c>
      <c r="N18" s="564"/>
    </row>
    <row r="19" spans="1:16" s="566" customFormat="1" ht="10.199999999999999" customHeight="1">
      <c r="A19" s="634"/>
      <c r="B19" s="618">
        <v>0</v>
      </c>
      <c r="C19" s="606">
        <v>70</v>
      </c>
      <c r="D19" s="781">
        <v>966</v>
      </c>
      <c r="E19" s="787">
        <f t="shared" si="4"/>
        <v>60</v>
      </c>
      <c r="F19" s="788">
        <f t="shared" si="0"/>
        <v>70</v>
      </c>
      <c r="G19" s="626">
        <f t="shared" si="1"/>
        <v>0</v>
      </c>
      <c r="H19" s="789">
        <f t="shared" si="2"/>
        <v>0</v>
      </c>
      <c r="I19" s="790">
        <f>SUM(H$13:H19)</f>
        <v>0</v>
      </c>
      <c r="J19" s="629">
        <f t="shared" si="3"/>
        <v>0</v>
      </c>
      <c r="K19" s="635"/>
      <c r="L19" s="631" t="s">
        <v>208</v>
      </c>
      <c r="M19" s="632">
        <v>174</v>
      </c>
      <c r="N19" s="636"/>
    </row>
    <row r="20" spans="1:16" s="566" customFormat="1">
      <c r="A20" s="634"/>
      <c r="B20" s="618">
        <v>0</v>
      </c>
      <c r="C20" s="606">
        <v>80</v>
      </c>
      <c r="D20" s="781">
        <v>966</v>
      </c>
      <c r="E20" s="787">
        <f t="shared" si="4"/>
        <v>70</v>
      </c>
      <c r="F20" s="788">
        <f t="shared" si="0"/>
        <v>80</v>
      </c>
      <c r="G20" s="626">
        <f t="shared" si="1"/>
        <v>0</v>
      </c>
      <c r="H20" s="789">
        <f t="shared" si="2"/>
        <v>0</v>
      </c>
      <c r="I20" s="790">
        <f>SUM(H$13:H20)</f>
        <v>0</v>
      </c>
      <c r="J20" s="629">
        <f t="shared" si="3"/>
        <v>0</v>
      </c>
      <c r="K20" s="630"/>
      <c r="L20" s="631" t="s">
        <v>165</v>
      </c>
      <c r="M20" s="632"/>
      <c r="N20" s="637"/>
    </row>
    <row r="21" spans="1:16" s="639" customFormat="1">
      <c r="A21" s="634"/>
      <c r="B21" s="618">
        <v>0</v>
      </c>
      <c r="C21" s="606">
        <v>90</v>
      </c>
      <c r="D21" s="781">
        <v>966</v>
      </c>
      <c r="E21" s="787">
        <f t="shared" si="4"/>
        <v>80</v>
      </c>
      <c r="F21" s="788">
        <f t="shared" si="0"/>
        <v>90</v>
      </c>
      <c r="G21" s="626">
        <f t="shared" si="1"/>
        <v>0</v>
      </c>
      <c r="H21" s="789">
        <f t="shared" si="2"/>
        <v>0</v>
      </c>
      <c r="I21" s="790">
        <f>SUM(H$13:H21)</f>
        <v>0</v>
      </c>
      <c r="J21" s="629">
        <f t="shared" si="3"/>
        <v>0</v>
      </c>
      <c r="K21" s="638"/>
      <c r="L21" s="631" t="s">
        <v>165</v>
      </c>
      <c r="M21" s="632"/>
      <c r="N21" s="637"/>
    </row>
    <row r="22" spans="1:16" s="639" customFormat="1">
      <c r="A22" s="634"/>
      <c r="B22" s="618">
        <v>0</v>
      </c>
      <c r="C22" s="606">
        <v>100</v>
      </c>
      <c r="D22" s="781">
        <v>966</v>
      </c>
      <c r="E22" s="787">
        <f t="shared" si="4"/>
        <v>90</v>
      </c>
      <c r="F22" s="788">
        <f t="shared" si="0"/>
        <v>100</v>
      </c>
      <c r="G22" s="626">
        <f t="shared" si="1"/>
        <v>0</v>
      </c>
      <c r="H22" s="789">
        <f t="shared" si="2"/>
        <v>0</v>
      </c>
      <c r="I22" s="790">
        <f>SUM(H$13:H22)</f>
        <v>0</v>
      </c>
      <c r="J22" s="629">
        <f t="shared" si="3"/>
        <v>0</v>
      </c>
      <c r="K22" s="630"/>
      <c r="L22" s="631" t="s">
        <v>165</v>
      </c>
      <c r="M22" s="641"/>
      <c r="N22" s="637"/>
    </row>
    <row r="23" spans="1:16" s="639" customFormat="1">
      <c r="A23" s="634"/>
      <c r="B23" s="618">
        <v>0</v>
      </c>
      <c r="C23" s="606">
        <v>110</v>
      </c>
      <c r="D23" s="781">
        <v>966</v>
      </c>
      <c r="E23" s="787">
        <f t="shared" si="4"/>
        <v>100</v>
      </c>
      <c r="F23" s="788">
        <f t="shared" si="0"/>
        <v>110</v>
      </c>
      <c r="G23" s="626">
        <f t="shared" si="1"/>
        <v>0</v>
      </c>
      <c r="H23" s="789">
        <f t="shared" si="2"/>
        <v>0</v>
      </c>
      <c r="I23" s="790">
        <f>SUM(H$13:H23)</f>
        <v>0</v>
      </c>
      <c r="J23" s="629">
        <f t="shared" si="3"/>
        <v>0</v>
      </c>
      <c r="K23" s="792"/>
      <c r="L23" s="631" t="s">
        <v>165</v>
      </c>
      <c r="M23" s="656"/>
      <c r="N23" s="657"/>
    </row>
    <row r="24" spans="1:16" s="639" customFormat="1">
      <c r="A24" s="634"/>
      <c r="B24" s="618">
        <v>0</v>
      </c>
      <c r="C24" s="606">
        <v>120</v>
      </c>
      <c r="D24" s="781">
        <v>966</v>
      </c>
      <c r="E24" s="787">
        <f t="shared" si="4"/>
        <v>110</v>
      </c>
      <c r="F24" s="788">
        <f t="shared" si="0"/>
        <v>120</v>
      </c>
      <c r="G24" s="626">
        <f t="shared" si="1"/>
        <v>0</v>
      </c>
      <c r="H24" s="789">
        <f t="shared" si="2"/>
        <v>0</v>
      </c>
      <c r="I24" s="790">
        <f>SUM(H$13:H24)</f>
        <v>0</v>
      </c>
      <c r="J24" s="629">
        <f t="shared" si="3"/>
        <v>0</v>
      </c>
      <c r="K24" s="793"/>
      <c r="L24" s="631" t="s">
        <v>165</v>
      </c>
      <c r="M24" s="656"/>
      <c r="N24" s="657"/>
    </row>
    <row r="25" spans="1:16" s="639" customFormat="1">
      <c r="A25" s="634"/>
      <c r="B25" s="618">
        <v>0</v>
      </c>
      <c r="C25" s="606">
        <v>130</v>
      </c>
      <c r="D25" s="781">
        <v>966</v>
      </c>
      <c r="E25" s="787">
        <f t="shared" si="4"/>
        <v>120</v>
      </c>
      <c r="F25" s="788">
        <f t="shared" si="0"/>
        <v>130</v>
      </c>
      <c r="G25" s="626">
        <f t="shared" si="1"/>
        <v>0</v>
      </c>
      <c r="H25" s="789">
        <f t="shared" si="2"/>
        <v>0</v>
      </c>
      <c r="I25" s="790">
        <f>SUM(H$13:H25)</f>
        <v>0</v>
      </c>
      <c r="J25" s="629">
        <f t="shared" si="3"/>
        <v>0</v>
      </c>
      <c r="K25" s="793"/>
      <c r="L25" s="631" t="s">
        <v>165</v>
      </c>
      <c r="M25" s="656"/>
      <c r="N25" s="657"/>
    </row>
    <row r="26" spans="1:16" s="639" customFormat="1">
      <c r="A26" s="634"/>
      <c r="B26" s="618">
        <v>0</v>
      </c>
      <c r="C26" s="606">
        <v>140</v>
      </c>
      <c r="D26" s="781">
        <v>966</v>
      </c>
      <c r="E26" s="787">
        <f t="shared" si="4"/>
        <v>130</v>
      </c>
      <c r="F26" s="788">
        <f t="shared" si="0"/>
        <v>140</v>
      </c>
      <c r="G26" s="626">
        <f t="shared" si="1"/>
        <v>0</v>
      </c>
      <c r="H26" s="789">
        <f t="shared" si="2"/>
        <v>0</v>
      </c>
      <c r="I26" s="790">
        <f>SUM(H$13:H26)</f>
        <v>0</v>
      </c>
      <c r="J26" s="629">
        <f t="shared" si="3"/>
        <v>0</v>
      </c>
      <c r="K26" s="793"/>
      <c r="L26" s="631" t="s">
        <v>165</v>
      </c>
      <c r="M26" s="632"/>
      <c r="N26" s="657"/>
    </row>
    <row r="27" spans="1:16" s="639" customFormat="1">
      <c r="A27" s="634"/>
      <c r="B27" s="618">
        <v>0</v>
      </c>
      <c r="C27" s="606">
        <v>150</v>
      </c>
      <c r="D27" s="781">
        <v>966</v>
      </c>
      <c r="E27" s="787">
        <f t="shared" si="4"/>
        <v>140</v>
      </c>
      <c r="F27" s="788">
        <f t="shared" si="0"/>
        <v>150</v>
      </c>
      <c r="G27" s="626">
        <f t="shared" si="1"/>
        <v>0</v>
      </c>
      <c r="H27" s="789">
        <f t="shared" si="2"/>
        <v>0</v>
      </c>
      <c r="I27" s="790">
        <f>SUM(H$13:H27)</f>
        <v>0</v>
      </c>
      <c r="J27" s="629">
        <f t="shared" si="3"/>
        <v>0</v>
      </c>
      <c r="K27" s="793"/>
      <c r="L27" s="631" t="s">
        <v>165</v>
      </c>
      <c r="M27" s="632"/>
      <c r="N27" s="657"/>
    </row>
    <row r="28" spans="1:16" s="639" customFormat="1">
      <c r="A28" s="634"/>
      <c r="B28" s="618">
        <v>0</v>
      </c>
      <c r="C28" s="606">
        <v>160</v>
      </c>
      <c r="D28" s="781">
        <v>966</v>
      </c>
      <c r="E28" s="787">
        <f t="shared" si="4"/>
        <v>150</v>
      </c>
      <c r="F28" s="788">
        <f t="shared" si="0"/>
        <v>160</v>
      </c>
      <c r="G28" s="626">
        <f t="shared" si="1"/>
        <v>0</v>
      </c>
      <c r="H28" s="789">
        <f t="shared" si="2"/>
        <v>0</v>
      </c>
      <c r="I28" s="790">
        <f>SUM(H$13:H28)</f>
        <v>0</v>
      </c>
      <c r="J28" s="629">
        <f t="shared" si="3"/>
        <v>0</v>
      </c>
      <c r="K28" s="793"/>
      <c r="L28" s="631" t="s">
        <v>165</v>
      </c>
      <c r="M28" s="632"/>
      <c r="N28" s="657"/>
    </row>
    <row r="29" spans="1:16">
      <c r="A29" s="634"/>
      <c r="B29" s="618">
        <v>0</v>
      </c>
      <c r="C29" s="606">
        <v>170</v>
      </c>
      <c r="D29" s="781">
        <v>966</v>
      </c>
      <c r="E29" s="787">
        <f t="shared" si="4"/>
        <v>160</v>
      </c>
      <c r="F29" s="788">
        <f t="shared" si="0"/>
        <v>170</v>
      </c>
      <c r="G29" s="626">
        <f t="shared" si="1"/>
        <v>0</v>
      </c>
      <c r="H29" s="789">
        <f t="shared" si="2"/>
        <v>0</v>
      </c>
      <c r="I29" s="790">
        <f>SUM(H$13:H29)</f>
        <v>0</v>
      </c>
      <c r="J29" s="629">
        <f t="shared" si="3"/>
        <v>0</v>
      </c>
      <c r="K29" s="793"/>
      <c r="L29" s="631" t="s">
        <v>165</v>
      </c>
      <c r="M29" s="632"/>
      <c r="N29" s="657"/>
      <c r="O29" s="639"/>
      <c r="P29" s="639"/>
    </row>
    <row r="30" spans="1:16">
      <c r="A30" s="634"/>
      <c r="B30" s="618">
        <v>0</v>
      </c>
      <c r="C30" s="606">
        <v>180</v>
      </c>
      <c r="D30" s="781">
        <v>966</v>
      </c>
      <c r="E30" s="787">
        <f t="shared" si="4"/>
        <v>170</v>
      </c>
      <c r="F30" s="788">
        <f t="shared" si="0"/>
        <v>180</v>
      </c>
      <c r="G30" s="626">
        <f t="shared" si="1"/>
        <v>0</v>
      </c>
      <c r="H30" s="789">
        <f t="shared" si="2"/>
        <v>0</v>
      </c>
      <c r="I30" s="790">
        <f>SUM(H$13:H30)</f>
        <v>0</v>
      </c>
      <c r="J30" s="629">
        <f t="shared" si="3"/>
        <v>0</v>
      </c>
      <c r="K30" s="793"/>
      <c r="L30" s="631" t="s">
        <v>165</v>
      </c>
      <c r="M30" s="632"/>
      <c r="N30" s="657"/>
      <c r="O30" s="639"/>
      <c r="P30" s="639"/>
    </row>
    <row r="31" spans="1:16">
      <c r="A31" s="634"/>
      <c r="B31" s="618">
        <v>0</v>
      </c>
      <c r="C31" s="606">
        <v>190</v>
      </c>
      <c r="D31" s="781">
        <v>966</v>
      </c>
      <c r="E31" s="787">
        <f t="shared" si="4"/>
        <v>180</v>
      </c>
      <c r="F31" s="788">
        <f t="shared" si="0"/>
        <v>190</v>
      </c>
      <c r="G31" s="626">
        <f t="shared" si="1"/>
        <v>0</v>
      </c>
      <c r="H31" s="789">
        <f t="shared" si="2"/>
        <v>0</v>
      </c>
      <c r="I31" s="790">
        <f>SUM(H$13:H31)</f>
        <v>0</v>
      </c>
      <c r="J31" s="629">
        <f t="shared" si="3"/>
        <v>0</v>
      </c>
      <c r="K31" s="793"/>
      <c r="L31" s="631" t="s">
        <v>165</v>
      </c>
      <c r="M31" s="632"/>
      <c r="N31" s="657"/>
      <c r="O31" s="639"/>
      <c r="P31" s="639"/>
    </row>
    <row r="32" spans="1:16">
      <c r="A32" s="634"/>
      <c r="B32" s="618">
        <v>0</v>
      </c>
      <c r="C32" s="606">
        <v>200</v>
      </c>
      <c r="D32" s="781">
        <v>966</v>
      </c>
      <c r="E32" s="787">
        <f t="shared" si="4"/>
        <v>190</v>
      </c>
      <c r="F32" s="788">
        <f t="shared" si="0"/>
        <v>200</v>
      </c>
      <c r="G32" s="626">
        <f t="shared" si="1"/>
        <v>0</v>
      </c>
      <c r="H32" s="789">
        <f t="shared" si="2"/>
        <v>0</v>
      </c>
      <c r="I32" s="790">
        <f>SUM(H$13:H32)</f>
        <v>0</v>
      </c>
      <c r="J32" s="629">
        <f t="shared" si="3"/>
        <v>0</v>
      </c>
      <c r="K32" s="640"/>
      <c r="L32" s="631" t="s">
        <v>165</v>
      </c>
      <c r="M32" s="632"/>
      <c r="N32" s="657"/>
      <c r="O32" s="639"/>
      <c r="P32" s="639"/>
    </row>
    <row r="33" spans="1:17">
      <c r="A33" s="634"/>
      <c r="B33" s="618">
        <v>0</v>
      </c>
      <c r="C33" s="606">
        <v>210</v>
      </c>
      <c r="D33" s="781">
        <v>966</v>
      </c>
      <c r="E33" s="787">
        <f t="shared" si="4"/>
        <v>200</v>
      </c>
      <c r="F33" s="788">
        <f t="shared" si="0"/>
        <v>210</v>
      </c>
      <c r="G33" s="626">
        <f t="shared" si="1"/>
        <v>0</v>
      </c>
      <c r="H33" s="789">
        <f t="shared" si="2"/>
        <v>0</v>
      </c>
      <c r="I33" s="790">
        <f>SUM(H$13:H33)</f>
        <v>0</v>
      </c>
      <c r="J33" s="629">
        <f t="shared" si="3"/>
        <v>0</v>
      </c>
      <c r="K33" s="640"/>
      <c r="L33" s="631" t="s">
        <v>165</v>
      </c>
      <c r="M33" s="632"/>
      <c r="N33" s="657"/>
      <c r="O33" s="639"/>
      <c r="P33" s="639"/>
    </row>
    <row r="34" spans="1:17">
      <c r="A34" s="634"/>
      <c r="B34" s="618">
        <v>0</v>
      </c>
      <c r="C34" s="606">
        <v>220</v>
      </c>
      <c r="D34" s="781">
        <v>966</v>
      </c>
      <c r="E34" s="787">
        <f t="shared" si="4"/>
        <v>210</v>
      </c>
      <c r="F34" s="788">
        <f t="shared" si="0"/>
        <v>220</v>
      </c>
      <c r="G34" s="626">
        <f t="shared" si="1"/>
        <v>0</v>
      </c>
      <c r="H34" s="789">
        <f t="shared" si="2"/>
        <v>0</v>
      </c>
      <c r="I34" s="790">
        <f>SUM(H$13:H34)</f>
        <v>0</v>
      </c>
      <c r="J34" s="629">
        <f t="shared" si="3"/>
        <v>0</v>
      </c>
      <c r="K34" s="640"/>
      <c r="L34" s="631"/>
      <c r="M34" s="632"/>
      <c r="N34" s="669"/>
      <c r="O34" s="668"/>
      <c r="P34" s="668"/>
    </row>
    <row r="35" spans="1:17">
      <c r="A35" s="634"/>
      <c r="B35" s="618">
        <v>0</v>
      </c>
      <c r="C35" s="606">
        <v>230</v>
      </c>
      <c r="D35" s="781">
        <v>966</v>
      </c>
      <c r="E35" s="787">
        <f t="shared" si="4"/>
        <v>220</v>
      </c>
      <c r="F35" s="788">
        <f t="shared" si="0"/>
        <v>230</v>
      </c>
      <c r="G35" s="626">
        <f t="shared" si="1"/>
        <v>0</v>
      </c>
      <c r="H35" s="789">
        <f t="shared" si="2"/>
        <v>0</v>
      </c>
      <c r="I35" s="790">
        <f>SUM(H$13:H35)</f>
        <v>0</v>
      </c>
      <c r="J35" s="629">
        <f t="shared" si="3"/>
        <v>0</v>
      </c>
      <c r="K35" s="640"/>
      <c r="L35" s="631"/>
      <c r="M35" s="632"/>
      <c r="N35" s="670"/>
      <c r="O35" s="671"/>
      <c r="P35" s="672"/>
      <c r="Q35" s="671"/>
    </row>
    <row r="36" spans="1:17">
      <c r="A36" s="634"/>
      <c r="B36" s="618">
        <v>0</v>
      </c>
      <c r="C36" s="606">
        <v>240</v>
      </c>
      <c r="D36" s="781">
        <v>966</v>
      </c>
      <c r="E36" s="787">
        <f t="shared" si="4"/>
        <v>230</v>
      </c>
      <c r="F36" s="788">
        <f t="shared" si="0"/>
        <v>240</v>
      </c>
      <c r="G36" s="626">
        <f t="shared" si="1"/>
        <v>0</v>
      </c>
      <c r="H36" s="789">
        <f t="shared" si="2"/>
        <v>0</v>
      </c>
      <c r="I36" s="790">
        <f>SUM(H$13:H36)</f>
        <v>0</v>
      </c>
      <c r="J36" s="629">
        <f t="shared" si="3"/>
        <v>0</v>
      </c>
      <c r="K36" s="640"/>
      <c r="L36" s="631"/>
      <c r="M36" s="632"/>
      <c r="N36" s="670"/>
      <c r="O36" s="671"/>
      <c r="P36" s="673"/>
      <c r="Q36" s="671"/>
    </row>
    <row r="37" spans="1:17">
      <c r="A37" s="634"/>
      <c r="B37" s="618">
        <v>0</v>
      </c>
      <c r="C37" s="606">
        <v>250</v>
      </c>
      <c r="D37" s="781">
        <v>966</v>
      </c>
      <c r="E37" s="787">
        <f t="shared" si="4"/>
        <v>240</v>
      </c>
      <c r="F37" s="788">
        <f t="shared" si="0"/>
        <v>250</v>
      </c>
      <c r="G37" s="626">
        <f t="shared" si="1"/>
        <v>0</v>
      </c>
      <c r="H37" s="789">
        <f t="shared" si="2"/>
        <v>0</v>
      </c>
      <c r="I37" s="790">
        <f>SUM(H$13:H37)</f>
        <v>0</v>
      </c>
      <c r="J37" s="629">
        <f t="shared" si="3"/>
        <v>0</v>
      </c>
      <c r="K37" s="640"/>
      <c r="L37" s="631"/>
      <c r="M37" s="632"/>
      <c r="N37" s="674"/>
      <c r="O37" s="671"/>
      <c r="P37" s="671"/>
      <c r="Q37" s="671"/>
    </row>
    <row r="38" spans="1:17">
      <c r="A38" s="634"/>
      <c r="B38" s="618">
        <v>0</v>
      </c>
      <c r="C38" s="606">
        <v>260</v>
      </c>
      <c r="D38" s="781">
        <v>966</v>
      </c>
      <c r="E38" s="787">
        <f t="shared" si="4"/>
        <v>250</v>
      </c>
      <c r="F38" s="788">
        <f t="shared" si="0"/>
        <v>260</v>
      </c>
      <c r="G38" s="626">
        <f t="shared" si="1"/>
        <v>0</v>
      </c>
      <c r="H38" s="789">
        <f t="shared" si="2"/>
        <v>0</v>
      </c>
      <c r="I38" s="790">
        <f>SUM(H$13:H38)</f>
        <v>0</v>
      </c>
      <c r="J38" s="629">
        <f t="shared" si="3"/>
        <v>0</v>
      </c>
      <c r="K38" s="640"/>
      <c r="L38" s="631"/>
      <c r="M38" s="632"/>
      <c r="N38" s="675"/>
      <c r="O38" s="676"/>
      <c r="P38" s="668"/>
    </row>
    <row r="39" spans="1:17">
      <c r="A39" s="634"/>
      <c r="B39" s="618">
        <v>0</v>
      </c>
      <c r="C39" s="606">
        <v>270</v>
      </c>
      <c r="D39" s="781">
        <v>966</v>
      </c>
      <c r="E39" s="787">
        <f t="shared" si="4"/>
        <v>260</v>
      </c>
      <c r="F39" s="788">
        <f t="shared" si="0"/>
        <v>270</v>
      </c>
      <c r="G39" s="626">
        <f t="shared" si="1"/>
        <v>0</v>
      </c>
      <c r="H39" s="789">
        <f t="shared" si="2"/>
        <v>0</v>
      </c>
      <c r="I39" s="790">
        <f>SUM(H$13:H39)</f>
        <v>0</v>
      </c>
      <c r="J39" s="629">
        <f t="shared" si="3"/>
        <v>0</v>
      </c>
      <c r="K39" s="640"/>
      <c r="L39" s="631"/>
      <c r="M39" s="632"/>
      <c r="N39" s="676"/>
      <c r="O39" s="676"/>
      <c r="P39" s="668"/>
    </row>
    <row r="40" spans="1:17">
      <c r="A40" s="634"/>
      <c r="B40" s="618">
        <v>0</v>
      </c>
      <c r="C40" s="606">
        <v>280</v>
      </c>
      <c r="D40" s="781">
        <v>966</v>
      </c>
      <c r="E40" s="787">
        <f t="shared" si="4"/>
        <v>270</v>
      </c>
      <c r="F40" s="788">
        <f t="shared" si="0"/>
        <v>280</v>
      </c>
      <c r="G40" s="626">
        <f t="shared" si="1"/>
        <v>0</v>
      </c>
      <c r="H40" s="789">
        <f t="shared" si="2"/>
        <v>0</v>
      </c>
      <c r="I40" s="790">
        <f>SUM(H$13:H40)</f>
        <v>0</v>
      </c>
      <c r="J40" s="629">
        <f t="shared" si="3"/>
        <v>0</v>
      </c>
      <c r="K40" s="640"/>
      <c r="L40" s="631"/>
      <c r="M40" s="632"/>
      <c r="O40" s="668"/>
      <c r="P40" s="668"/>
    </row>
    <row r="41" spans="1:17">
      <c r="A41" s="634"/>
      <c r="B41" s="618">
        <v>0</v>
      </c>
      <c r="C41" s="606">
        <v>290</v>
      </c>
      <c r="D41" s="781">
        <v>966</v>
      </c>
      <c r="E41" s="787">
        <f t="shared" si="4"/>
        <v>280</v>
      </c>
      <c r="F41" s="788">
        <f t="shared" si="0"/>
        <v>290</v>
      </c>
      <c r="G41" s="626">
        <f t="shared" si="1"/>
        <v>0</v>
      </c>
      <c r="H41" s="789">
        <f t="shared" si="2"/>
        <v>0</v>
      </c>
      <c r="I41" s="790">
        <f>SUM(H$13:H41)</f>
        <v>0</v>
      </c>
      <c r="J41" s="629">
        <f t="shared" si="3"/>
        <v>0</v>
      </c>
      <c r="K41" s="640"/>
      <c r="L41" s="631"/>
      <c r="M41" s="632"/>
      <c r="O41" s="668"/>
      <c r="P41" s="668"/>
    </row>
    <row r="42" spans="1:17">
      <c r="A42" s="634"/>
      <c r="B42" s="618">
        <v>0</v>
      </c>
      <c r="C42" s="606">
        <v>300</v>
      </c>
      <c r="D42" s="781">
        <v>966</v>
      </c>
      <c r="E42" s="787">
        <f t="shared" si="4"/>
        <v>290</v>
      </c>
      <c r="F42" s="788">
        <f t="shared" si="0"/>
        <v>300</v>
      </c>
      <c r="G42" s="626">
        <f t="shared" si="1"/>
        <v>0</v>
      </c>
      <c r="H42" s="789">
        <f t="shared" si="2"/>
        <v>0</v>
      </c>
      <c r="I42" s="790">
        <f>SUM(H$13:H42)</f>
        <v>0</v>
      </c>
      <c r="J42" s="629">
        <f t="shared" si="3"/>
        <v>0</v>
      </c>
      <c r="K42" s="640"/>
      <c r="L42" s="631"/>
      <c r="M42" s="632"/>
      <c r="O42" s="668"/>
      <c r="P42" s="668"/>
    </row>
    <row r="43" spans="1:17">
      <c r="A43" s="634"/>
      <c r="B43" s="618">
        <v>0</v>
      </c>
      <c r="C43" s="606">
        <v>310</v>
      </c>
      <c r="D43" s="781">
        <v>966</v>
      </c>
      <c r="E43" s="787">
        <f t="shared" si="4"/>
        <v>300</v>
      </c>
      <c r="F43" s="788">
        <f t="shared" si="0"/>
        <v>310</v>
      </c>
      <c r="G43" s="626">
        <f t="shared" si="1"/>
        <v>0</v>
      </c>
      <c r="H43" s="789">
        <f t="shared" si="2"/>
        <v>0</v>
      </c>
      <c r="I43" s="790">
        <f>SUM(H$13:H43)</f>
        <v>0</v>
      </c>
      <c r="J43" s="629">
        <f t="shared" si="3"/>
        <v>0</v>
      </c>
      <c r="K43" s="640"/>
      <c r="L43" s="631"/>
      <c r="M43" s="632"/>
      <c r="O43" s="668"/>
      <c r="P43" s="668"/>
    </row>
    <row r="44" spans="1:17">
      <c r="A44" s="634"/>
      <c r="B44" s="618">
        <v>0</v>
      </c>
      <c r="C44" s="606">
        <v>320</v>
      </c>
      <c r="D44" s="781">
        <v>966</v>
      </c>
      <c r="E44" s="787">
        <f t="shared" si="4"/>
        <v>310</v>
      </c>
      <c r="F44" s="788">
        <f t="shared" si="0"/>
        <v>320</v>
      </c>
      <c r="G44" s="626">
        <f t="shared" si="1"/>
        <v>0</v>
      </c>
      <c r="H44" s="789">
        <f t="shared" si="2"/>
        <v>0</v>
      </c>
      <c r="I44" s="790">
        <f>SUM(H$13:H44)</f>
        <v>0</v>
      </c>
      <c r="J44" s="629">
        <f t="shared" si="3"/>
        <v>0</v>
      </c>
      <c r="K44" s="640"/>
      <c r="L44" s="631"/>
      <c r="M44" s="632"/>
      <c r="O44" s="668"/>
      <c r="P44" s="668"/>
    </row>
    <row r="45" spans="1:17">
      <c r="A45" s="634"/>
      <c r="B45" s="618">
        <v>0</v>
      </c>
      <c r="C45" s="606">
        <v>330</v>
      </c>
      <c r="D45" s="781">
        <v>966</v>
      </c>
      <c r="E45" s="787">
        <f t="shared" si="4"/>
        <v>320</v>
      </c>
      <c r="F45" s="788">
        <f t="shared" si="0"/>
        <v>330</v>
      </c>
      <c r="G45" s="626">
        <f t="shared" si="1"/>
        <v>0</v>
      </c>
      <c r="H45" s="789">
        <f t="shared" si="2"/>
        <v>0</v>
      </c>
      <c r="I45" s="790">
        <f>SUM(H$13:H45)</f>
        <v>0</v>
      </c>
      <c r="J45" s="629">
        <f t="shared" si="3"/>
        <v>0</v>
      </c>
      <c r="K45" s="640"/>
      <c r="L45" s="631"/>
      <c r="M45" s="632"/>
      <c r="O45" s="668"/>
      <c r="P45" s="668"/>
    </row>
    <row r="46" spans="1:17">
      <c r="A46" s="634"/>
      <c r="B46" s="618">
        <v>0</v>
      </c>
      <c r="C46" s="606">
        <v>340</v>
      </c>
      <c r="D46" s="781">
        <v>966</v>
      </c>
      <c r="E46" s="787">
        <f t="shared" si="4"/>
        <v>330</v>
      </c>
      <c r="F46" s="788">
        <f t="shared" si="0"/>
        <v>340</v>
      </c>
      <c r="G46" s="626">
        <f t="shared" si="1"/>
        <v>0</v>
      </c>
      <c r="H46" s="789">
        <f t="shared" si="2"/>
        <v>0</v>
      </c>
      <c r="I46" s="790">
        <f>SUM(H$13:H46)</f>
        <v>0</v>
      </c>
      <c r="J46" s="629">
        <f t="shared" si="3"/>
        <v>0</v>
      </c>
      <c r="K46" s="640"/>
      <c r="L46" s="631"/>
      <c r="M46" s="632"/>
      <c r="O46" s="668"/>
      <c r="P46" s="668"/>
    </row>
    <row r="47" spans="1:17">
      <c r="A47" s="634"/>
      <c r="B47" s="618">
        <v>0</v>
      </c>
      <c r="C47" s="606">
        <v>350</v>
      </c>
      <c r="D47" s="781">
        <v>966</v>
      </c>
      <c r="E47" s="787">
        <f t="shared" si="4"/>
        <v>340</v>
      </c>
      <c r="F47" s="788">
        <f t="shared" si="0"/>
        <v>350</v>
      </c>
      <c r="G47" s="626">
        <f t="shared" si="1"/>
        <v>0</v>
      </c>
      <c r="H47" s="789">
        <f t="shared" si="2"/>
        <v>0</v>
      </c>
      <c r="I47" s="790">
        <f>SUM(H$13:H47)</f>
        <v>0</v>
      </c>
      <c r="J47" s="629">
        <f t="shared" si="3"/>
        <v>0</v>
      </c>
      <c r="K47" s="640"/>
      <c r="L47" s="631"/>
      <c r="M47" s="632"/>
      <c r="O47" s="668"/>
      <c r="P47" s="668"/>
    </row>
    <row r="48" spans="1:17">
      <c r="A48" s="634"/>
      <c r="B48" s="618">
        <v>0</v>
      </c>
      <c r="C48" s="606">
        <v>360</v>
      </c>
      <c r="D48" s="781">
        <v>966</v>
      </c>
      <c r="E48" s="787">
        <f t="shared" si="4"/>
        <v>350</v>
      </c>
      <c r="F48" s="788">
        <f t="shared" si="0"/>
        <v>360</v>
      </c>
      <c r="G48" s="626">
        <f t="shared" si="1"/>
        <v>0</v>
      </c>
      <c r="H48" s="789">
        <f t="shared" si="2"/>
        <v>0</v>
      </c>
      <c r="I48" s="790">
        <f>SUM(H$13:H48)</f>
        <v>0</v>
      </c>
      <c r="J48" s="629">
        <f t="shared" si="3"/>
        <v>0</v>
      </c>
      <c r="K48" s="640"/>
      <c r="L48" s="631"/>
      <c r="M48" s="632"/>
      <c r="O48" s="668"/>
      <c r="P48" s="668"/>
    </row>
    <row r="49" spans="1:17">
      <c r="A49" s="634"/>
      <c r="B49" s="618">
        <v>0</v>
      </c>
      <c r="C49" s="606">
        <v>370</v>
      </c>
      <c r="D49" s="781">
        <v>966</v>
      </c>
      <c r="E49" s="787">
        <f t="shared" si="4"/>
        <v>360</v>
      </c>
      <c r="F49" s="788">
        <f t="shared" si="0"/>
        <v>370</v>
      </c>
      <c r="G49" s="626">
        <f t="shared" si="1"/>
        <v>0</v>
      </c>
      <c r="H49" s="789">
        <f t="shared" si="2"/>
        <v>0</v>
      </c>
      <c r="I49" s="790">
        <f>SUM(H$13:H49)</f>
        <v>0</v>
      </c>
      <c r="J49" s="629">
        <f t="shared" si="3"/>
        <v>0</v>
      </c>
      <c r="K49" s="640"/>
      <c r="L49" s="631"/>
      <c r="M49" s="632"/>
      <c r="O49" s="668"/>
      <c r="P49" s="668"/>
    </row>
    <row r="50" spans="1:17">
      <c r="A50" s="634"/>
      <c r="B50" s="618">
        <v>0</v>
      </c>
      <c r="C50" s="606">
        <v>380</v>
      </c>
      <c r="D50" s="781">
        <v>966</v>
      </c>
      <c r="E50" s="787">
        <f t="shared" si="4"/>
        <v>370</v>
      </c>
      <c r="F50" s="788">
        <f t="shared" si="0"/>
        <v>380</v>
      </c>
      <c r="G50" s="626">
        <f t="shared" si="1"/>
        <v>0</v>
      </c>
      <c r="H50" s="789">
        <f t="shared" si="2"/>
        <v>0</v>
      </c>
      <c r="I50" s="790">
        <f>SUM(H$13:H50)</f>
        <v>0</v>
      </c>
      <c r="J50" s="629">
        <f t="shared" si="3"/>
        <v>0</v>
      </c>
      <c r="K50" s="640"/>
      <c r="L50" s="631"/>
      <c r="M50" s="632"/>
      <c r="O50" s="668"/>
      <c r="P50" s="668"/>
    </row>
    <row r="51" spans="1:17">
      <c r="A51" s="634"/>
      <c r="B51" s="618">
        <v>0</v>
      </c>
      <c r="C51" s="606">
        <v>390</v>
      </c>
      <c r="D51" s="781">
        <v>966</v>
      </c>
      <c r="E51" s="787">
        <f t="shared" si="4"/>
        <v>380</v>
      </c>
      <c r="F51" s="788">
        <f t="shared" si="0"/>
        <v>390</v>
      </c>
      <c r="G51" s="626">
        <f t="shared" si="1"/>
        <v>0</v>
      </c>
      <c r="H51" s="789">
        <f t="shared" si="2"/>
        <v>0</v>
      </c>
      <c r="I51" s="790">
        <f>SUM(H$13:H51)</f>
        <v>0</v>
      </c>
      <c r="J51" s="629">
        <f t="shared" si="3"/>
        <v>0</v>
      </c>
      <c r="K51" s="640"/>
      <c r="L51" s="631"/>
      <c r="M51" s="632"/>
      <c r="O51" s="668"/>
      <c r="P51" s="668"/>
    </row>
    <row r="52" spans="1:17" ht="10.8" thickBot="1">
      <c r="A52" s="634"/>
      <c r="B52" s="618">
        <v>0</v>
      </c>
      <c r="C52" s="606">
        <v>400</v>
      </c>
      <c r="D52" s="781">
        <v>966</v>
      </c>
      <c r="E52" s="787">
        <f t="shared" si="4"/>
        <v>390</v>
      </c>
      <c r="F52" s="788">
        <f t="shared" si="0"/>
        <v>400</v>
      </c>
      <c r="G52" s="626">
        <f t="shared" si="1"/>
        <v>0</v>
      </c>
      <c r="H52" s="789">
        <f t="shared" si="2"/>
        <v>0</v>
      </c>
      <c r="I52" s="790">
        <f>SUM(H$13:H52)</f>
        <v>0</v>
      </c>
      <c r="J52" s="629">
        <f t="shared" si="3"/>
        <v>0</v>
      </c>
      <c r="K52" s="640"/>
      <c r="L52" s="631"/>
      <c r="M52" s="677"/>
      <c r="O52" s="668"/>
      <c r="P52" s="668"/>
    </row>
    <row r="53" spans="1:17">
      <c r="A53" s="634"/>
      <c r="B53" s="618">
        <v>0</v>
      </c>
      <c r="C53" s="606">
        <v>410</v>
      </c>
      <c r="D53" s="781">
        <v>966</v>
      </c>
      <c r="E53" s="787">
        <f t="shared" si="4"/>
        <v>400</v>
      </c>
      <c r="F53" s="788">
        <f t="shared" si="0"/>
        <v>410</v>
      </c>
      <c r="G53" s="626">
        <f t="shared" si="1"/>
        <v>0</v>
      </c>
      <c r="H53" s="789">
        <f t="shared" si="2"/>
        <v>0</v>
      </c>
      <c r="I53" s="790">
        <f>SUM(H$13:H53)</f>
        <v>0</v>
      </c>
      <c r="J53" s="629">
        <f t="shared" si="3"/>
        <v>0</v>
      </c>
      <c r="K53" s="640"/>
      <c r="L53" s="678" t="s">
        <v>168</v>
      </c>
      <c r="M53" s="679">
        <f>AVERAGE(M12:M52)</f>
        <v>160.875</v>
      </c>
      <c r="O53" s="668"/>
      <c r="P53" s="668"/>
    </row>
    <row r="54" spans="1:17">
      <c r="A54" s="634"/>
      <c r="B54" s="618">
        <v>0</v>
      </c>
      <c r="C54" s="606">
        <v>420</v>
      </c>
      <c r="D54" s="781">
        <v>966</v>
      </c>
      <c r="E54" s="787">
        <f t="shared" si="4"/>
        <v>410</v>
      </c>
      <c r="F54" s="788">
        <f>C54</f>
        <v>420</v>
      </c>
      <c r="G54" s="626">
        <f t="shared" si="1"/>
        <v>0</v>
      </c>
      <c r="H54" s="789">
        <f t="shared" si="2"/>
        <v>0</v>
      </c>
      <c r="I54" s="790">
        <f>SUM(H$13:H54)</f>
        <v>0</v>
      </c>
      <c r="J54" s="629">
        <f t="shared" si="3"/>
        <v>0</v>
      </c>
      <c r="K54" s="640"/>
      <c r="L54" s="505" t="s">
        <v>169</v>
      </c>
      <c r="M54" s="677">
        <f>STDEV(M12:M52)</f>
        <v>27.859020083269261</v>
      </c>
      <c r="N54" s="680"/>
      <c r="P54" s="668"/>
    </row>
    <row r="55" spans="1:17">
      <c r="A55" s="681" t="s">
        <v>170</v>
      </c>
      <c r="B55" s="682"/>
      <c r="C55" s="683"/>
      <c r="D55" s="794"/>
      <c r="E55" s="795"/>
      <c r="F55" s="796"/>
      <c r="G55" s="688"/>
      <c r="H55" s="797"/>
      <c r="I55" s="798"/>
      <c r="J55" s="691"/>
      <c r="K55" s="692"/>
      <c r="L55" s="505" t="s">
        <v>171</v>
      </c>
      <c r="M55" s="677">
        <f>M54/SQRT(COUNT(M12:M51))</f>
        <v>9.8496510090459548</v>
      </c>
      <c r="N55" s="675"/>
      <c r="Q55" s="680"/>
    </row>
    <row r="56" spans="1:17">
      <c r="A56" s="693"/>
      <c r="B56" s="694"/>
      <c r="C56" s="695"/>
      <c r="D56" s="799"/>
      <c r="E56" s="800"/>
      <c r="F56" s="801"/>
      <c r="G56" s="802"/>
      <c r="H56" s="701"/>
      <c r="I56" s="803"/>
      <c r="J56" s="804"/>
      <c r="K56" s="704"/>
      <c r="L56" s="505" t="s">
        <v>172</v>
      </c>
      <c r="M56" s="677">
        <f>MAX(M12:M51)</f>
        <v>197</v>
      </c>
      <c r="N56" s="675"/>
      <c r="O56" s="668"/>
      <c r="P56" s="668"/>
    </row>
    <row r="57" spans="1:17" ht="10.8" thickBot="1">
      <c r="A57" s="705"/>
      <c r="B57" s="706"/>
      <c r="C57" s="707"/>
      <c r="D57" s="805"/>
      <c r="E57" s="806"/>
      <c r="F57" s="807"/>
      <c r="G57" s="808"/>
      <c r="H57" s="713"/>
      <c r="I57" s="809"/>
      <c r="J57" s="810"/>
      <c r="K57" s="716"/>
      <c r="L57" s="717" t="s">
        <v>173</v>
      </c>
      <c r="M57" s="718">
        <f>MIN(M12:M51)</f>
        <v>128</v>
      </c>
      <c r="N57" s="680"/>
      <c r="O57" s="668"/>
      <c r="P57" s="668"/>
    </row>
    <row r="58" spans="1:17">
      <c r="A58" s="719"/>
      <c r="B58" s="719"/>
      <c r="C58" s="720"/>
      <c r="D58" s="721"/>
      <c r="E58" s="721"/>
      <c r="F58" s="721"/>
      <c r="G58" s="722"/>
      <c r="H58" s="723"/>
      <c r="I58" s="724"/>
      <c r="J58" s="725"/>
      <c r="K58" s="726"/>
      <c r="L58" s="727"/>
      <c r="M58" s="680"/>
      <c r="O58" s="668"/>
      <c r="P58" s="668"/>
    </row>
    <row r="59" spans="1:17">
      <c r="A59" s="680"/>
      <c r="B59" s="680"/>
      <c r="C59" s="729"/>
      <c r="D59" s="729"/>
      <c r="E59" s="729"/>
      <c r="F59" s="729"/>
      <c r="G59" s="724"/>
      <c r="H59" s="723"/>
      <c r="I59" s="724"/>
      <c r="J59" s="725"/>
      <c r="K59" s="730"/>
      <c r="L59" s="727"/>
      <c r="M59" s="680"/>
      <c r="O59" s="668"/>
      <c r="P59" s="668"/>
    </row>
    <row r="60" spans="1:17">
      <c r="A60" s="731"/>
      <c r="B60" s="731"/>
      <c r="C60" s="731"/>
      <c r="D60" s="731"/>
      <c r="E60" s="725"/>
      <c r="F60" s="732"/>
      <c r="G60" s="680"/>
      <c r="H60" s="668"/>
      <c r="I60" s="680"/>
      <c r="J60" s="668"/>
      <c r="K60" s="668"/>
      <c r="L60" s="680"/>
      <c r="M60" s="680"/>
      <c r="O60" s="668"/>
      <c r="P60" s="668"/>
    </row>
    <row r="61" spans="1:17">
      <c r="A61" s="733"/>
      <c r="B61" s="733"/>
      <c r="C61" s="731"/>
      <c r="D61" s="731"/>
      <c r="E61" s="725"/>
      <c r="F61" s="732"/>
      <c r="G61" s="668"/>
      <c r="H61" s="668"/>
      <c r="I61" s="680"/>
      <c r="J61" s="668"/>
      <c r="K61" s="668"/>
      <c r="L61" s="680"/>
      <c r="M61" s="680"/>
      <c r="O61" s="668"/>
      <c r="P61" s="668"/>
    </row>
    <row r="62" spans="1:17">
      <c r="A62" s="577"/>
      <c r="B62" s="577"/>
      <c r="C62" s="731"/>
      <c r="D62" s="731"/>
      <c r="E62" s="725"/>
      <c r="F62" s="732"/>
      <c r="G62" s="668"/>
      <c r="H62" s="668"/>
      <c r="I62" s="680"/>
      <c r="J62" s="668"/>
      <c r="K62" s="668"/>
      <c r="L62" s="680"/>
      <c r="M62" s="680"/>
      <c r="O62" s="668"/>
      <c r="P62" s="668"/>
    </row>
    <row r="63" spans="1:17">
      <c r="A63" s="731"/>
      <c r="B63" s="731"/>
      <c r="C63" s="731"/>
      <c r="D63" s="731"/>
      <c r="E63" s="725"/>
      <c r="F63" s="732"/>
      <c r="G63" s="668"/>
      <c r="H63" s="668"/>
      <c r="I63" s="680"/>
      <c r="J63" s="668"/>
      <c r="K63" s="668"/>
      <c r="L63" s="680"/>
      <c r="M63" s="680"/>
      <c r="O63" s="668"/>
      <c r="P63" s="668"/>
    </row>
    <row r="64" spans="1:17">
      <c r="A64" s="731"/>
      <c r="B64" s="731"/>
      <c r="C64" s="731"/>
      <c r="D64" s="731"/>
      <c r="E64" s="725"/>
      <c r="F64" s="732"/>
      <c r="G64" s="668"/>
      <c r="H64" s="668"/>
      <c r="I64" s="680"/>
      <c r="J64" s="724"/>
      <c r="K64" s="668"/>
      <c r="L64" s="680"/>
      <c r="M64" s="680"/>
      <c r="O64" s="668"/>
      <c r="P64" s="668"/>
    </row>
    <row r="65" spans="1:16">
      <c r="A65" s="731"/>
      <c r="B65" s="731"/>
      <c r="C65" s="731"/>
      <c r="D65" s="731"/>
      <c r="E65" s="725"/>
      <c r="F65" s="732"/>
      <c r="G65" s="668"/>
      <c r="H65" s="668"/>
      <c r="I65" s="680"/>
      <c r="J65" s="724"/>
      <c r="K65" s="668"/>
      <c r="L65" s="680"/>
      <c r="M65" s="680"/>
      <c r="O65" s="668"/>
      <c r="P65" s="668"/>
    </row>
    <row r="66" spans="1:16">
      <c r="A66" s="731"/>
      <c r="B66" s="731"/>
      <c r="C66" s="731"/>
      <c r="D66" s="731"/>
      <c r="E66" s="725"/>
      <c r="F66" s="732"/>
      <c r="G66" s="668"/>
      <c r="H66" s="668"/>
      <c r="I66" s="680"/>
      <c r="J66" s="668"/>
      <c r="K66" s="668"/>
      <c r="L66" s="680"/>
      <c r="M66" s="680"/>
      <c r="O66" s="668"/>
      <c r="P66" s="668"/>
    </row>
    <row r="67" spans="1:16">
      <c r="A67" s="731"/>
      <c r="B67" s="731"/>
      <c r="C67" s="731"/>
      <c r="D67" s="731"/>
      <c r="E67" s="725"/>
      <c r="F67" s="732"/>
      <c r="G67" s="668"/>
      <c r="H67" s="668"/>
      <c r="I67" s="680"/>
      <c r="J67" s="668"/>
      <c r="K67" s="668"/>
      <c r="L67" s="680"/>
      <c r="M67" s="680"/>
      <c r="O67" s="668"/>
      <c r="P67" s="668"/>
    </row>
    <row r="68" spans="1:16">
      <c r="A68" s="731"/>
      <c r="B68" s="731"/>
      <c r="C68" s="731"/>
      <c r="D68" s="731"/>
      <c r="E68" s="725"/>
      <c r="F68" s="732"/>
      <c r="G68" s="668"/>
      <c r="H68" s="668"/>
      <c r="I68" s="680"/>
      <c r="J68" s="668"/>
      <c r="K68" s="668"/>
      <c r="L68" s="680"/>
      <c r="M68" s="680"/>
      <c r="O68" s="668"/>
      <c r="P68" s="668"/>
    </row>
    <row r="69" spans="1:16">
      <c r="A69" s="731"/>
      <c r="B69" s="731"/>
      <c r="C69" s="731"/>
      <c r="D69" s="731"/>
      <c r="E69" s="725"/>
      <c r="F69" s="732"/>
      <c r="G69" s="668"/>
      <c r="H69" s="668"/>
      <c r="I69" s="680"/>
      <c r="J69" s="668"/>
      <c r="K69" s="668"/>
      <c r="L69" s="680"/>
      <c r="M69" s="680"/>
      <c r="O69" s="668"/>
      <c r="P69" s="668"/>
    </row>
    <row r="70" spans="1:16">
      <c r="A70" s="731"/>
      <c r="B70" s="731"/>
      <c r="C70" s="731"/>
      <c r="D70" s="731"/>
      <c r="E70" s="725"/>
      <c r="F70" s="732"/>
      <c r="G70" s="668"/>
      <c r="H70" s="668"/>
      <c r="I70" s="680"/>
      <c r="J70" s="668"/>
      <c r="K70" s="668"/>
      <c r="L70" s="680"/>
      <c r="M70" s="680"/>
      <c r="O70" s="668"/>
      <c r="P70" s="668"/>
    </row>
    <row r="71" spans="1:16">
      <c r="A71" s="731"/>
      <c r="B71" s="731"/>
      <c r="C71" s="731"/>
      <c r="D71" s="731"/>
      <c r="E71" s="725"/>
      <c r="F71" s="732"/>
      <c r="G71" s="668"/>
      <c r="H71" s="668"/>
      <c r="I71" s="680"/>
      <c r="J71" s="668"/>
      <c r="K71" s="668"/>
      <c r="L71" s="680"/>
      <c r="O71" s="668"/>
      <c r="P71" s="668"/>
    </row>
    <row r="72" spans="1:16">
      <c r="A72" s="731"/>
      <c r="B72" s="731"/>
      <c r="C72" s="731"/>
      <c r="D72" s="731"/>
      <c r="E72" s="725"/>
      <c r="F72" s="732"/>
      <c r="G72" s="668"/>
      <c r="H72" s="668"/>
      <c r="I72" s="680"/>
      <c r="J72" s="668"/>
      <c r="K72" s="668"/>
      <c r="L72" s="680"/>
      <c r="O72" s="668"/>
      <c r="P72" s="668"/>
    </row>
    <row r="73" spans="1:16">
      <c r="A73" s="731"/>
      <c r="B73" s="731"/>
      <c r="C73" s="731"/>
      <c r="D73" s="731"/>
      <c r="E73" s="725"/>
      <c r="F73" s="732"/>
      <c r="G73" s="668"/>
      <c r="H73" s="668"/>
      <c r="I73" s="680"/>
      <c r="J73" s="668"/>
      <c r="K73" s="668"/>
      <c r="L73" s="668"/>
      <c r="O73" s="668"/>
      <c r="P73" s="668"/>
    </row>
    <row r="74" spans="1:16">
      <c r="A74" s="731"/>
      <c r="B74" s="731"/>
      <c r="C74" s="731"/>
      <c r="D74" s="731"/>
      <c r="E74" s="725"/>
      <c r="F74" s="732"/>
      <c r="G74" s="668"/>
      <c r="H74" s="668"/>
      <c r="I74" s="680"/>
      <c r="J74" s="668"/>
      <c r="K74" s="668"/>
      <c r="L74" s="668"/>
      <c r="O74" s="668"/>
      <c r="P74" s="668"/>
    </row>
    <row r="75" spans="1:16">
      <c r="A75" s="731"/>
      <c r="B75" s="731"/>
      <c r="C75" s="731"/>
      <c r="D75" s="731"/>
      <c r="E75" s="725"/>
      <c r="F75" s="732"/>
      <c r="G75" s="668"/>
      <c r="H75" s="668"/>
      <c r="I75" s="680"/>
      <c r="J75" s="668"/>
      <c r="K75" s="668"/>
      <c r="L75" s="668"/>
      <c r="O75" s="668"/>
      <c r="P75" s="668"/>
    </row>
    <row r="76" spans="1:16">
      <c r="A76" s="731"/>
      <c r="B76" s="731"/>
      <c r="C76" s="731"/>
      <c r="D76" s="731"/>
      <c r="E76" s="725"/>
      <c r="F76" s="732"/>
      <c r="G76" s="668"/>
      <c r="H76" s="668"/>
      <c r="I76" s="680"/>
      <c r="J76" s="668"/>
      <c r="K76" s="668"/>
      <c r="L76" s="668"/>
      <c r="O76" s="668"/>
      <c r="P76" s="668"/>
    </row>
    <row r="77" spans="1:16">
      <c r="A77" s="731"/>
      <c r="B77" s="731"/>
      <c r="C77" s="731"/>
      <c r="D77" s="731"/>
      <c r="E77" s="725"/>
      <c r="F77" s="732"/>
      <c r="G77" s="668"/>
      <c r="H77" s="668"/>
      <c r="I77" s="680"/>
      <c r="J77" s="668"/>
      <c r="K77" s="668"/>
      <c r="L77" s="668"/>
      <c r="O77" s="668"/>
      <c r="P77" s="668"/>
    </row>
    <row r="78" spans="1:16">
      <c r="A78" s="731"/>
      <c r="B78" s="731"/>
      <c r="C78" s="731"/>
      <c r="D78" s="731"/>
      <c r="E78" s="725"/>
      <c r="F78" s="732"/>
      <c r="G78" s="668"/>
      <c r="H78" s="668"/>
      <c r="I78" s="680"/>
      <c r="J78" s="668"/>
      <c r="K78" s="668"/>
      <c r="L78" s="668"/>
      <c r="O78" s="668"/>
      <c r="P78" s="668"/>
    </row>
    <row r="79" spans="1:16">
      <c r="A79" s="731"/>
      <c r="B79" s="731"/>
      <c r="C79" s="731"/>
      <c r="D79" s="731"/>
      <c r="E79" s="725"/>
      <c r="F79" s="732"/>
      <c r="G79" s="668"/>
      <c r="H79" s="668"/>
      <c r="I79" s="680"/>
      <c r="J79" s="668"/>
      <c r="K79" s="668"/>
      <c r="L79" s="668"/>
      <c r="O79" s="668"/>
      <c r="P79" s="668"/>
    </row>
    <row r="80" spans="1:16">
      <c r="A80" s="731"/>
      <c r="B80" s="731"/>
      <c r="C80" s="731"/>
      <c r="D80" s="731"/>
      <c r="E80" s="725"/>
      <c r="F80" s="732"/>
      <c r="G80" s="668"/>
      <c r="H80" s="668"/>
      <c r="I80" s="680"/>
      <c r="J80" s="668"/>
      <c r="K80" s="668"/>
      <c r="L80" s="668"/>
      <c r="O80" s="668"/>
      <c r="P80" s="668"/>
    </row>
    <row r="81" spans="1:17">
      <c r="A81" s="731"/>
      <c r="B81" s="731"/>
      <c r="C81" s="731"/>
      <c r="D81" s="731"/>
      <c r="E81" s="725"/>
      <c r="F81" s="732"/>
      <c r="G81" s="668"/>
      <c r="H81" s="668"/>
      <c r="I81" s="680"/>
      <c r="J81" s="668"/>
      <c r="K81" s="668"/>
      <c r="L81" s="668"/>
      <c r="O81" s="668"/>
      <c r="P81" s="668"/>
    </row>
    <row r="82" spans="1:17">
      <c r="A82" s="731"/>
      <c r="B82" s="731"/>
      <c r="C82" s="731"/>
      <c r="D82" s="731"/>
      <c r="E82" s="725"/>
      <c r="F82" s="732"/>
      <c r="G82" s="668"/>
      <c r="H82" s="668"/>
      <c r="I82" s="680"/>
      <c r="J82" s="668"/>
      <c r="K82" s="668"/>
      <c r="L82" s="668"/>
      <c r="O82" s="668"/>
      <c r="P82" s="668"/>
    </row>
    <row r="83" spans="1:17">
      <c r="A83" s="731"/>
      <c r="B83" s="731"/>
      <c r="C83" s="731"/>
      <c r="D83" s="731"/>
      <c r="E83" s="725"/>
      <c r="F83" s="732"/>
      <c r="G83" s="668"/>
      <c r="H83" s="668"/>
      <c r="I83" s="680"/>
      <c r="J83" s="668"/>
      <c r="K83" s="668"/>
      <c r="L83" s="668"/>
      <c r="O83" s="668"/>
      <c r="P83" s="668"/>
    </row>
    <row r="84" spans="1:17">
      <c r="A84" s="731"/>
      <c r="B84" s="731"/>
      <c r="C84" s="731"/>
      <c r="D84" s="731"/>
      <c r="E84" s="725"/>
      <c r="F84" s="732"/>
      <c r="G84" s="728"/>
      <c r="H84" s="668"/>
      <c r="I84" s="680"/>
      <c r="J84" s="668"/>
      <c r="K84" s="668"/>
      <c r="L84" s="668"/>
      <c r="O84" s="668"/>
      <c r="P84" s="668"/>
    </row>
    <row r="85" spans="1:17">
      <c r="A85" s="731"/>
      <c r="B85" s="731"/>
      <c r="C85" s="731"/>
      <c r="D85" s="731"/>
      <c r="E85" s="725"/>
      <c r="F85" s="732"/>
      <c r="G85" s="728"/>
      <c r="H85" s="668"/>
      <c r="I85" s="680"/>
      <c r="J85" s="668"/>
      <c r="K85" s="668"/>
      <c r="L85" s="668"/>
      <c r="O85" s="668"/>
      <c r="P85" s="668"/>
    </row>
    <row r="86" spans="1:17">
      <c r="A86" s="731"/>
      <c r="B86" s="731"/>
      <c r="C86" s="731"/>
      <c r="D86" s="731"/>
      <c r="E86" s="725"/>
      <c r="F86" s="732"/>
      <c r="G86" s="728"/>
      <c r="H86" s="668"/>
      <c r="I86" s="680"/>
      <c r="J86" s="668"/>
      <c r="K86" s="668"/>
      <c r="L86" s="668"/>
      <c r="O86" s="668"/>
      <c r="P86" s="668"/>
    </row>
    <row r="87" spans="1:17">
      <c r="A87" s="731"/>
      <c r="B87" s="731"/>
      <c r="C87" s="731"/>
      <c r="D87" s="731"/>
      <c r="E87" s="725"/>
      <c r="F87" s="732"/>
      <c r="G87" s="728"/>
      <c r="H87" s="668"/>
      <c r="I87" s="680"/>
      <c r="J87" s="668"/>
      <c r="K87" s="668"/>
      <c r="L87" s="668"/>
      <c r="O87" s="668"/>
      <c r="P87" s="668"/>
    </row>
    <row r="88" spans="1:17">
      <c r="A88" s="731"/>
      <c r="B88" s="731"/>
      <c r="C88" s="731"/>
      <c r="D88" s="731"/>
      <c r="E88" s="725"/>
      <c r="F88" s="732"/>
      <c r="G88" s="668"/>
      <c r="H88" s="668"/>
      <c r="I88" s="680"/>
      <c r="J88" s="668"/>
      <c r="K88" s="668"/>
      <c r="L88" s="668"/>
      <c r="O88" s="668"/>
      <c r="P88" s="668"/>
    </row>
    <row r="89" spans="1:17">
      <c r="A89" s="731"/>
      <c r="B89" s="731"/>
      <c r="C89" s="731"/>
      <c r="D89" s="731"/>
      <c r="E89" s="725"/>
      <c r="F89" s="732"/>
      <c r="G89" s="668"/>
      <c r="H89" s="668"/>
      <c r="I89" s="680"/>
      <c r="J89" s="668"/>
      <c r="K89" s="668"/>
      <c r="L89" s="668"/>
      <c r="O89" s="668"/>
      <c r="P89" s="668"/>
    </row>
    <row r="90" spans="1:17" s="731" customFormat="1">
      <c r="E90" s="725"/>
      <c r="F90" s="732"/>
      <c r="G90" s="668"/>
      <c r="H90" s="668"/>
      <c r="I90" s="680"/>
      <c r="J90" s="668"/>
      <c r="K90" s="668"/>
      <c r="L90" s="668"/>
      <c r="M90" s="668"/>
      <c r="N90" s="668"/>
      <c r="O90" s="668"/>
      <c r="P90" s="668"/>
      <c r="Q90" s="668"/>
    </row>
    <row r="91" spans="1:17" s="731" customFormat="1">
      <c r="E91" s="725"/>
      <c r="F91" s="732"/>
      <c r="G91" s="668"/>
      <c r="H91" s="668"/>
      <c r="I91" s="680"/>
      <c r="J91" s="668"/>
      <c r="K91" s="668"/>
      <c r="L91" s="668"/>
      <c r="M91" s="668"/>
      <c r="N91" s="668"/>
      <c r="O91" s="668"/>
      <c r="P91" s="668"/>
      <c r="Q91" s="668"/>
    </row>
    <row r="92" spans="1:17" s="731" customFormat="1">
      <c r="E92" s="725"/>
      <c r="F92" s="732"/>
      <c r="G92" s="668"/>
      <c r="H92" s="668"/>
      <c r="I92" s="680"/>
      <c r="J92" s="668"/>
      <c r="K92" s="668"/>
      <c r="L92" s="668"/>
      <c r="M92" s="668"/>
      <c r="N92" s="668"/>
      <c r="O92" s="668"/>
      <c r="P92" s="668"/>
      <c r="Q92" s="668"/>
    </row>
    <row r="93" spans="1:17" s="731" customFormat="1">
      <c r="E93" s="725"/>
      <c r="F93" s="732"/>
      <c r="G93" s="668"/>
      <c r="H93" s="668"/>
      <c r="I93" s="680"/>
      <c r="J93" s="668"/>
      <c r="K93" s="668"/>
      <c r="L93" s="668"/>
      <c r="M93" s="668"/>
      <c r="N93" s="668"/>
      <c r="O93" s="668"/>
      <c r="P93" s="668"/>
      <c r="Q93" s="668"/>
    </row>
    <row r="94" spans="1:17" s="731" customFormat="1">
      <c r="E94" s="725"/>
      <c r="F94" s="732"/>
      <c r="G94" s="668"/>
      <c r="H94" s="668"/>
      <c r="I94" s="680"/>
      <c r="J94" s="668"/>
      <c r="K94" s="668"/>
      <c r="L94" s="668"/>
      <c r="M94" s="668"/>
      <c r="N94" s="668"/>
      <c r="O94" s="668"/>
      <c r="P94" s="668"/>
      <c r="Q94" s="668"/>
    </row>
    <row r="95" spans="1:17" s="731" customFormat="1">
      <c r="E95" s="725"/>
      <c r="F95" s="732"/>
      <c r="G95" s="668"/>
      <c r="H95" s="668"/>
      <c r="I95" s="680"/>
      <c r="J95" s="668"/>
      <c r="K95" s="668"/>
      <c r="L95" s="668"/>
      <c r="M95" s="668"/>
    </row>
    <row r="96" spans="1:17" s="731" customFormat="1">
      <c r="E96" s="725"/>
      <c r="F96" s="732"/>
      <c r="G96" s="668"/>
      <c r="H96" s="668"/>
      <c r="I96" s="680"/>
      <c r="J96" s="668"/>
      <c r="K96" s="668"/>
      <c r="L96" s="668"/>
      <c r="M96" s="668"/>
    </row>
    <row r="97" spans="5:13" s="731" customFormat="1">
      <c r="E97" s="725"/>
      <c r="F97" s="732"/>
      <c r="G97" s="668"/>
      <c r="H97" s="668"/>
      <c r="I97" s="680"/>
      <c r="J97" s="668"/>
      <c r="K97" s="668"/>
      <c r="L97" s="668"/>
      <c r="M97" s="668"/>
    </row>
    <row r="98" spans="5:13" s="731" customFormat="1">
      <c r="E98" s="725"/>
      <c r="F98" s="732"/>
      <c r="G98" s="668"/>
      <c r="H98" s="668"/>
      <c r="I98" s="680"/>
      <c r="J98" s="668"/>
      <c r="K98" s="668"/>
      <c r="L98" s="668"/>
      <c r="M98" s="668"/>
    </row>
    <row r="99" spans="5:13" s="731" customFormat="1">
      <c r="E99" s="725"/>
      <c r="F99" s="732"/>
      <c r="G99" s="668"/>
      <c r="H99" s="668"/>
      <c r="I99" s="680"/>
      <c r="J99" s="668"/>
      <c r="K99" s="668"/>
      <c r="L99" s="668"/>
      <c r="M99" s="668"/>
    </row>
    <row r="100" spans="5:13" s="731" customFormat="1">
      <c r="E100" s="725"/>
      <c r="F100" s="732"/>
      <c r="G100" s="668"/>
      <c r="H100" s="668"/>
      <c r="I100" s="680"/>
      <c r="J100" s="668"/>
      <c r="K100" s="668"/>
      <c r="L100" s="668"/>
      <c r="M100" s="668"/>
    </row>
    <row r="101" spans="5:13" s="731" customFormat="1">
      <c r="E101" s="725"/>
      <c r="F101" s="732"/>
      <c r="G101" s="668"/>
      <c r="H101" s="668"/>
      <c r="I101" s="680"/>
      <c r="J101" s="668"/>
      <c r="K101" s="668"/>
      <c r="L101" s="668"/>
      <c r="M101" s="668"/>
    </row>
    <row r="102" spans="5:13" s="731" customFormat="1">
      <c r="E102" s="725"/>
      <c r="F102" s="732"/>
      <c r="G102" s="668"/>
      <c r="H102" s="668"/>
      <c r="I102" s="680"/>
      <c r="J102" s="668"/>
      <c r="K102" s="668"/>
      <c r="L102" s="668"/>
      <c r="M102" s="668"/>
    </row>
    <row r="103" spans="5:13" s="731" customFormat="1">
      <c r="E103" s="725"/>
      <c r="F103" s="732"/>
      <c r="G103" s="668"/>
      <c r="H103" s="668"/>
      <c r="I103" s="680"/>
      <c r="J103" s="668"/>
      <c r="K103" s="668"/>
      <c r="L103" s="668"/>
      <c r="M103" s="668"/>
    </row>
    <row r="104" spans="5:13" s="731" customFormat="1">
      <c r="E104" s="725"/>
      <c r="F104" s="732"/>
      <c r="G104" s="668"/>
      <c r="H104" s="668"/>
      <c r="I104" s="680"/>
      <c r="J104" s="668"/>
      <c r="K104" s="668"/>
      <c r="L104" s="668"/>
      <c r="M104" s="668"/>
    </row>
    <row r="105" spans="5:13" s="731" customFormat="1">
      <c r="E105" s="725"/>
      <c r="F105" s="732"/>
      <c r="G105" s="668"/>
      <c r="H105" s="668"/>
      <c r="I105" s="680"/>
      <c r="J105" s="668"/>
      <c r="K105" s="668"/>
      <c r="L105" s="668"/>
      <c r="M105" s="668"/>
    </row>
    <row r="106" spans="5:13" s="731" customFormat="1">
      <c r="E106" s="725"/>
      <c r="F106" s="732"/>
      <c r="G106" s="668"/>
      <c r="H106" s="668"/>
      <c r="I106" s="680"/>
      <c r="J106" s="668"/>
      <c r="K106" s="668"/>
      <c r="L106" s="668"/>
      <c r="M106" s="668"/>
    </row>
    <row r="107" spans="5:13" s="731" customFormat="1">
      <c r="E107" s="725"/>
      <c r="F107" s="732"/>
      <c r="G107" s="668"/>
      <c r="H107" s="668"/>
      <c r="I107" s="680"/>
      <c r="J107" s="668"/>
      <c r="K107" s="668"/>
      <c r="L107" s="668"/>
      <c r="M107" s="668"/>
    </row>
    <row r="108" spans="5:13" s="731" customFormat="1">
      <c r="E108" s="725"/>
      <c r="F108" s="732"/>
      <c r="G108" s="668"/>
      <c r="H108" s="668"/>
      <c r="I108" s="680"/>
      <c r="J108" s="668"/>
      <c r="K108" s="668"/>
      <c r="L108" s="668"/>
      <c r="M108" s="668"/>
    </row>
    <row r="109" spans="5:13" s="731" customFormat="1">
      <c r="E109" s="725"/>
      <c r="F109" s="732"/>
      <c r="G109" s="668"/>
      <c r="H109" s="668"/>
      <c r="I109" s="680"/>
      <c r="J109" s="668"/>
      <c r="K109" s="668"/>
      <c r="L109" s="668"/>
      <c r="M109" s="668"/>
    </row>
    <row r="110" spans="5:13" s="731" customFormat="1">
      <c r="E110" s="725"/>
      <c r="F110" s="732"/>
      <c r="G110" s="668"/>
      <c r="H110" s="668"/>
      <c r="I110" s="680"/>
      <c r="J110" s="668"/>
      <c r="K110" s="668"/>
      <c r="L110" s="668"/>
    </row>
    <row r="111" spans="5:13" s="731" customFormat="1">
      <c r="E111" s="725"/>
      <c r="F111" s="732"/>
      <c r="G111" s="668"/>
      <c r="H111" s="668"/>
      <c r="I111" s="680"/>
      <c r="J111" s="668"/>
      <c r="K111" s="668"/>
      <c r="L111" s="668"/>
    </row>
    <row r="112" spans="5:13" s="731" customFormat="1">
      <c r="E112" s="725"/>
      <c r="F112" s="732"/>
      <c r="G112" s="668"/>
      <c r="H112" s="668"/>
      <c r="I112" s="680"/>
      <c r="J112" s="668"/>
      <c r="K112" s="668"/>
      <c r="L112" s="668"/>
    </row>
    <row r="113" spans="5:12" s="731" customFormat="1">
      <c r="E113" s="725"/>
      <c r="F113" s="732"/>
      <c r="G113" s="668"/>
      <c r="H113" s="668"/>
      <c r="I113" s="680"/>
      <c r="J113" s="668"/>
      <c r="K113" s="668"/>
      <c r="L113" s="668"/>
    </row>
    <row r="114" spans="5:12" s="731" customFormat="1">
      <c r="E114" s="725"/>
      <c r="F114" s="732"/>
      <c r="G114" s="668"/>
      <c r="H114" s="668"/>
      <c r="I114" s="680"/>
      <c r="J114" s="668"/>
      <c r="K114" s="668"/>
      <c r="L114" s="668"/>
    </row>
    <row r="115" spans="5:12" s="731" customFormat="1">
      <c r="E115" s="725"/>
      <c r="F115" s="732"/>
      <c r="G115" s="668"/>
      <c r="H115" s="668"/>
      <c r="I115" s="680"/>
      <c r="J115" s="668"/>
      <c r="K115" s="668"/>
      <c r="L115" s="668"/>
    </row>
    <row r="116" spans="5:12" s="731" customFormat="1">
      <c r="E116" s="725"/>
      <c r="F116" s="732"/>
      <c r="G116" s="668"/>
      <c r="H116" s="668"/>
      <c r="I116" s="680"/>
      <c r="J116" s="668"/>
      <c r="K116" s="668"/>
      <c r="L116" s="668"/>
    </row>
    <row r="117" spans="5:12" s="731" customFormat="1">
      <c r="E117" s="725"/>
      <c r="F117" s="732"/>
      <c r="G117" s="668"/>
      <c r="H117" s="668"/>
      <c r="I117" s="680"/>
      <c r="J117" s="668"/>
      <c r="K117" s="668"/>
      <c r="L117" s="668"/>
    </row>
    <row r="118" spans="5:12" s="731" customFormat="1">
      <c r="E118" s="725"/>
      <c r="F118" s="732"/>
      <c r="G118" s="668"/>
      <c r="H118" s="668"/>
      <c r="I118" s="680"/>
      <c r="J118" s="668"/>
      <c r="K118" s="668"/>
      <c r="L118" s="668"/>
    </row>
    <row r="119" spans="5:12" s="731" customFormat="1">
      <c r="E119" s="725"/>
      <c r="F119" s="732"/>
      <c r="G119" s="668"/>
      <c r="H119" s="668"/>
      <c r="I119" s="680"/>
      <c r="J119" s="668"/>
      <c r="K119" s="668"/>
      <c r="L119" s="668"/>
    </row>
    <row r="120" spans="5:12" s="731" customFormat="1">
      <c r="E120" s="725"/>
      <c r="F120" s="732"/>
      <c r="G120" s="668"/>
      <c r="H120" s="668"/>
      <c r="I120" s="680"/>
      <c r="J120" s="668"/>
      <c r="K120" s="668"/>
      <c r="L120" s="668"/>
    </row>
    <row r="121" spans="5:12" s="731" customFormat="1">
      <c r="E121" s="725"/>
      <c r="F121" s="732"/>
      <c r="G121" s="668"/>
      <c r="H121" s="668"/>
      <c r="I121" s="680"/>
      <c r="J121" s="668"/>
      <c r="K121" s="668"/>
      <c r="L121" s="668"/>
    </row>
    <row r="122" spans="5:12" s="731" customFormat="1">
      <c r="E122" s="725"/>
      <c r="F122" s="732"/>
      <c r="G122" s="668"/>
      <c r="H122" s="668"/>
      <c r="I122" s="680"/>
      <c r="J122" s="668"/>
      <c r="K122" s="668"/>
      <c r="L122" s="668"/>
    </row>
    <row r="123" spans="5:12" s="731" customFormat="1">
      <c r="E123" s="725"/>
      <c r="F123" s="732"/>
      <c r="G123" s="668"/>
      <c r="H123" s="668"/>
      <c r="I123" s="680"/>
      <c r="J123" s="668"/>
      <c r="K123" s="668"/>
      <c r="L123" s="668"/>
    </row>
    <row r="124" spans="5:12" s="731" customFormat="1">
      <c r="E124" s="725"/>
      <c r="F124" s="732"/>
      <c r="G124" s="668"/>
      <c r="H124" s="668"/>
      <c r="I124" s="680"/>
      <c r="J124" s="668"/>
      <c r="K124" s="668"/>
      <c r="L124" s="668"/>
    </row>
    <row r="125" spans="5:12" s="731" customFormat="1">
      <c r="E125" s="725"/>
      <c r="F125" s="732"/>
      <c r="G125" s="668"/>
      <c r="H125" s="668"/>
      <c r="I125" s="680"/>
      <c r="J125" s="668"/>
      <c r="K125" s="668"/>
      <c r="L125" s="668"/>
    </row>
    <row r="126" spans="5:12" s="731" customFormat="1">
      <c r="E126" s="725"/>
      <c r="F126" s="732"/>
      <c r="G126" s="668"/>
      <c r="H126" s="668"/>
      <c r="I126" s="680"/>
      <c r="J126" s="668"/>
      <c r="K126" s="668"/>
      <c r="L126" s="668"/>
    </row>
    <row r="127" spans="5:12" s="731" customFormat="1">
      <c r="E127" s="725"/>
      <c r="F127" s="732"/>
      <c r="G127" s="668"/>
      <c r="H127" s="668"/>
      <c r="I127" s="680"/>
      <c r="J127" s="668"/>
      <c r="K127" s="668"/>
      <c r="L127" s="668"/>
    </row>
    <row r="128" spans="5:12" s="731" customFormat="1">
      <c r="E128" s="725"/>
      <c r="F128" s="732"/>
      <c r="G128" s="668"/>
      <c r="H128" s="668"/>
      <c r="I128" s="680"/>
      <c r="J128" s="668"/>
      <c r="K128" s="668"/>
      <c r="L128" s="668"/>
    </row>
    <row r="129" spans="5:12" s="731" customFormat="1">
      <c r="E129" s="725"/>
      <c r="F129" s="732"/>
      <c r="G129" s="668"/>
      <c r="H129" s="668"/>
      <c r="I129" s="680"/>
      <c r="J129" s="668"/>
      <c r="K129" s="668"/>
      <c r="L129" s="668"/>
    </row>
    <row r="130" spans="5:12" s="731" customFormat="1">
      <c r="E130" s="725"/>
      <c r="F130" s="732"/>
      <c r="G130" s="668"/>
      <c r="H130" s="668"/>
      <c r="I130" s="680"/>
      <c r="J130" s="668"/>
      <c r="K130" s="668"/>
      <c r="L130" s="668"/>
    </row>
    <row r="131" spans="5:12" s="731" customFormat="1">
      <c r="E131" s="725"/>
      <c r="F131" s="732"/>
      <c r="G131" s="668"/>
      <c r="H131" s="668"/>
      <c r="I131" s="680"/>
      <c r="J131" s="668"/>
      <c r="K131" s="668"/>
      <c r="L131" s="668"/>
    </row>
    <row r="132" spans="5:12" s="731" customFormat="1">
      <c r="E132" s="725"/>
      <c r="F132" s="732"/>
      <c r="G132" s="668"/>
      <c r="H132" s="668"/>
      <c r="I132" s="680"/>
      <c r="J132" s="668"/>
      <c r="K132" s="668"/>
      <c r="L132" s="668"/>
    </row>
    <row r="133" spans="5:12" s="731" customFormat="1">
      <c r="E133" s="725"/>
      <c r="F133" s="732"/>
      <c r="G133" s="668"/>
      <c r="H133" s="668"/>
      <c r="I133" s="680"/>
      <c r="J133" s="668"/>
      <c r="K133" s="668"/>
      <c r="L133" s="668"/>
    </row>
    <row r="134" spans="5:12" s="731" customFormat="1">
      <c r="E134" s="725"/>
      <c r="F134" s="732"/>
      <c r="G134" s="668"/>
      <c r="H134" s="668"/>
      <c r="I134" s="680"/>
      <c r="J134" s="668"/>
      <c r="K134" s="668"/>
      <c r="L134" s="668"/>
    </row>
    <row r="135" spans="5:12" s="731" customFormat="1">
      <c r="E135" s="725"/>
      <c r="F135" s="732"/>
      <c r="G135" s="668"/>
      <c r="H135" s="668"/>
      <c r="I135" s="680"/>
      <c r="J135" s="668"/>
      <c r="K135" s="668"/>
      <c r="L135" s="668"/>
    </row>
    <row r="136" spans="5:12" s="731" customFormat="1">
      <c r="E136" s="725"/>
      <c r="F136" s="732"/>
      <c r="G136" s="668"/>
      <c r="H136" s="668"/>
      <c r="I136" s="680"/>
      <c r="J136" s="668"/>
      <c r="K136" s="668"/>
      <c r="L136" s="668"/>
    </row>
    <row r="137" spans="5:12" s="731" customFormat="1">
      <c r="E137" s="725"/>
      <c r="F137" s="732"/>
      <c r="G137" s="668"/>
      <c r="H137" s="668"/>
      <c r="I137" s="680"/>
      <c r="J137" s="668"/>
      <c r="K137" s="668"/>
      <c r="L137" s="668"/>
    </row>
    <row r="138" spans="5:12" s="731" customFormat="1">
      <c r="E138" s="725"/>
      <c r="F138" s="732"/>
      <c r="G138" s="668"/>
      <c r="H138" s="668"/>
      <c r="I138" s="680"/>
      <c r="J138" s="668"/>
      <c r="K138" s="668"/>
      <c r="L138" s="668"/>
    </row>
    <row r="139" spans="5:12" s="731" customFormat="1">
      <c r="E139" s="725"/>
      <c r="F139" s="732"/>
      <c r="G139" s="668"/>
      <c r="H139" s="668"/>
      <c r="I139" s="680"/>
      <c r="J139" s="668"/>
      <c r="K139" s="668"/>
      <c r="L139" s="668"/>
    </row>
    <row r="140" spans="5:12" s="731" customFormat="1">
      <c r="E140" s="725"/>
      <c r="F140" s="732"/>
      <c r="G140" s="668"/>
      <c r="H140" s="668"/>
      <c r="I140" s="680"/>
      <c r="J140" s="668"/>
      <c r="K140" s="668"/>
      <c r="L140" s="668"/>
    </row>
    <row r="141" spans="5:12" s="731" customFormat="1">
      <c r="E141" s="725"/>
      <c r="F141" s="732"/>
      <c r="G141" s="668"/>
      <c r="H141" s="668"/>
      <c r="I141" s="680"/>
      <c r="J141" s="668"/>
      <c r="K141" s="668"/>
      <c r="L141" s="668"/>
    </row>
    <row r="142" spans="5:12" s="731" customFormat="1">
      <c r="E142" s="725"/>
      <c r="F142" s="732"/>
      <c r="G142" s="668"/>
      <c r="H142" s="668"/>
      <c r="I142" s="680"/>
      <c r="J142" s="668"/>
      <c r="K142" s="668"/>
      <c r="L142" s="668"/>
    </row>
    <row r="143" spans="5:12" s="731" customFormat="1">
      <c r="E143" s="725"/>
      <c r="F143" s="732"/>
      <c r="G143" s="668"/>
      <c r="H143" s="668"/>
      <c r="I143" s="680"/>
      <c r="J143" s="668"/>
      <c r="K143" s="668"/>
      <c r="L143" s="668"/>
    </row>
    <row r="144" spans="5:12" s="731" customFormat="1">
      <c r="E144" s="725"/>
      <c r="F144" s="732"/>
      <c r="G144" s="668"/>
      <c r="H144" s="668"/>
      <c r="I144" s="680"/>
      <c r="J144" s="668"/>
      <c r="K144" s="668"/>
      <c r="L144" s="668"/>
    </row>
    <row r="145" spans="1:17" s="731" customFormat="1">
      <c r="E145" s="725"/>
      <c r="F145" s="732"/>
      <c r="G145" s="668"/>
      <c r="H145" s="668"/>
      <c r="I145" s="680"/>
      <c r="J145" s="668"/>
      <c r="K145" s="668"/>
      <c r="L145" s="668"/>
    </row>
    <row r="146" spans="1:17" s="731" customFormat="1">
      <c r="E146" s="725"/>
      <c r="F146" s="732"/>
      <c r="G146" s="668"/>
      <c r="H146" s="668"/>
      <c r="I146" s="680"/>
      <c r="J146" s="668"/>
      <c r="K146" s="668"/>
      <c r="L146" s="668"/>
    </row>
    <row r="147" spans="1:17">
      <c r="A147" s="731"/>
      <c r="B147" s="731"/>
      <c r="C147" s="731"/>
      <c r="D147" s="731"/>
      <c r="E147" s="725"/>
      <c r="F147" s="732"/>
      <c r="G147" s="668"/>
      <c r="H147" s="668"/>
      <c r="I147" s="680"/>
      <c r="J147" s="668"/>
      <c r="K147" s="668"/>
      <c r="L147" s="668"/>
      <c r="M147" s="731"/>
      <c r="N147" s="731"/>
      <c r="O147" s="731"/>
      <c r="P147" s="731"/>
      <c r="Q147" s="731"/>
    </row>
    <row r="148" spans="1:17">
      <c r="A148" s="731"/>
      <c r="B148" s="731"/>
      <c r="C148" s="731"/>
      <c r="D148" s="731"/>
      <c r="E148" s="725"/>
      <c r="F148" s="732"/>
      <c r="G148" s="668"/>
      <c r="H148" s="668"/>
      <c r="I148" s="680"/>
      <c r="J148" s="668"/>
      <c r="K148" s="668"/>
      <c r="L148" s="668"/>
      <c r="M148" s="731"/>
      <c r="N148" s="731"/>
      <c r="O148" s="731"/>
      <c r="P148" s="731"/>
      <c r="Q148" s="731"/>
    </row>
    <row r="149" spans="1:17">
      <c r="A149" s="731"/>
      <c r="B149" s="731"/>
      <c r="C149" s="731"/>
      <c r="D149" s="731"/>
      <c r="E149" s="725"/>
      <c r="F149" s="732"/>
      <c r="G149" s="668"/>
      <c r="H149" s="668"/>
      <c r="I149" s="680"/>
      <c r="J149" s="668"/>
      <c r="K149" s="668"/>
      <c r="L149" s="668"/>
      <c r="M149" s="731"/>
      <c r="N149" s="731"/>
      <c r="O149" s="731"/>
      <c r="P149" s="731"/>
      <c r="Q149" s="731"/>
    </row>
    <row r="150" spans="1:17">
      <c r="A150" s="731"/>
      <c r="B150" s="731"/>
      <c r="C150" s="731"/>
      <c r="D150" s="731"/>
      <c r="E150" s="725"/>
      <c r="F150" s="732"/>
      <c r="G150" s="668"/>
      <c r="H150" s="668"/>
      <c r="I150" s="680"/>
      <c r="J150" s="668"/>
      <c r="K150" s="668"/>
      <c r="L150" s="668"/>
      <c r="M150" s="731"/>
      <c r="N150" s="731"/>
      <c r="O150" s="731"/>
      <c r="P150" s="731"/>
      <c r="Q150" s="731"/>
    </row>
    <row r="151" spans="1:17">
      <c r="A151" s="731"/>
      <c r="B151" s="731"/>
      <c r="C151" s="731"/>
      <c r="D151" s="731"/>
      <c r="E151" s="725"/>
      <c r="F151" s="732"/>
      <c r="G151" s="668"/>
      <c r="H151" s="668"/>
      <c r="I151" s="680"/>
      <c r="J151" s="668"/>
      <c r="K151" s="668"/>
      <c r="L151" s="668"/>
      <c r="M151" s="731"/>
      <c r="N151" s="731"/>
      <c r="O151" s="731"/>
      <c r="P151" s="731"/>
      <c r="Q151" s="731"/>
    </row>
    <row r="152" spans="1:17">
      <c r="A152" s="731"/>
      <c r="B152" s="731"/>
      <c r="C152" s="731"/>
      <c r="D152" s="731"/>
      <c r="E152" s="725"/>
      <c r="F152" s="732"/>
      <c r="G152" s="668"/>
      <c r="H152" s="668"/>
      <c r="I152" s="680"/>
      <c r="J152" s="668"/>
      <c r="K152" s="668"/>
      <c r="L152" s="668"/>
      <c r="M152" s="731"/>
    </row>
    <row r="153" spans="1:17">
      <c r="A153" s="731"/>
      <c r="B153" s="731"/>
      <c r="C153" s="731"/>
      <c r="D153" s="731"/>
      <c r="E153" s="725"/>
      <c r="F153" s="732"/>
      <c r="G153" s="668"/>
      <c r="H153" s="668"/>
      <c r="I153" s="680"/>
      <c r="J153" s="668"/>
      <c r="K153" s="668"/>
      <c r="L153" s="668"/>
      <c r="M153" s="731"/>
    </row>
    <row r="154" spans="1:17">
      <c r="A154" s="731"/>
      <c r="B154" s="731"/>
      <c r="C154" s="731"/>
      <c r="D154" s="731"/>
      <c r="E154" s="725"/>
      <c r="F154" s="732"/>
      <c r="G154" s="668"/>
      <c r="H154" s="668"/>
      <c r="I154" s="680"/>
      <c r="J154" s="668"/>
      <c r="K154" s="668"/>
      <c r="L154" s="668"/>
      <c r="M154" s="731"/>
    </row>
    <row r="155" spans="1:17">
      <c r="A155" s="731"/>
      <c r="B155" s="731"/>
      <c r="C155" s="731"/>
      <c r="D155" s="731"/>
      <c r="E155" s="725"/>
      <c r="F155" s="732"/>
      <c r="G155" s="668"/>
      <c r="H155" s="668"/>
      <c r="I155" s="680"/>
      <c r="J155" s="668"/>
      <c r="K155" s="668"/>
      <c r="L155" s="668"/>
      <c r="M155" s="731"/>
    </row>
    <row r="156" spans="1:17">
      <c r="J156" s="668"/>
      <c r="K156" s="668"/>
      <c r="L156" s="668"/>
      <c r="M156" s="731"/>
    </row>
    <row r="157" spans="1:17">
      <c r="J157" s="668"/>
      <c r="K157" s="668"/>
      <c r="L157" s="668"/>
      <c r="M157" s="731"/>
    </row>
    <row r="158" spans="1:17">
      <c r="J158" s="668"/>
      <c r="K158" s="668"/>
      <c r="L158" s="668"/>
      <c r="M158" s="731"/>
    </row>
    <row r="159" spans="1:17">
      <c r="J159" s="668"/>
      <c r="K159" s="668"/>
      <c r="L159" s="668"/>
      <c r="M159" s="731"/>
    </row>
    <row r="160" spans="1:17">
      <c r="J160" s="668"/>
      <c r="K160" s="668"/>
      <c r="L160" s="668"/>
      <c r="M160" s="731"/>
    </row>
    <row r="161" spans="10:13">
      <c r="J161" s="668"/>
      <c r="K161" s="668"/>
      <c r="L161" s="668"/>
      <c r="M161" s="731"/>
    </row>
    <row r="162" spans="10:13">
      <c r="K162" s="668"/>
      <c r="L162" s="668"/>
      <c r="M162" s="731"/>
    </row>
    <row r="163" spans="10:13">
      <c r="K163" s="668"/>
      <c r="L163" s="668"/>
      <c r="M163" s="731"/>
    </row>
    <row r="164" spans="10:13">
      <c r="K164" s="668"/>
      <c r="L164" s="668"/>
      <c r="M164" s="731"/>
    </row>
    <row r="165" spans="10:13">
      <c r="L165" s="668"/>
      <c r="M165" s="731"/>
    </row>
    <row r="166" spans="10:13">
      <c r="L166" s="668"/>
      <c r="M166" s="731"/>
    </row>
    <row r="167" spans="10:13">
      <c r="L167" s="668"/>
    </row>
    <row r="168" spans="10:13">
      <c r="L168" s="668"/>
    </row>
    <row r="169" spans="10:13">
      <c r="L169" s="668"/>
    </row>
  </sheetData>
  <mergeCells count="1">
    <mergeCell ref="L7:M7"/>
  </mergeCells>
  <dataValidations count="1">
    <dataValidation type="list" allowBlank="1" showInputMessage="1" showErrorMessage="1" sqref="B5" xr:uid="{00000000-0002-0000-0200-000000000000}">
      <formula1>$AB$5:$AB$8</formula1>
    </dataValidation>
  </dataValidations>
  <pageMargins left="0.7" right="0.7" top="0.75" bottom="0.75" header="0.3" footer="0.3"/>
  <pageSetup orientation="portrait" verticalDpi="0"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A2766-ED20-4042-8FF9-EDE2768701B6}">
  <dimension ref="A1:Z166"/>
  <sheetViews>
    <sheetView topLeftCell="I10" workbookViewId="0">
      <selection activeCell="K16" sqref="K16"/>
    </sheetView>
  </sheetViews>
  <sheetFormatPr defaultColWidth="7.88671875" defaultRowHeight="10.199999999999999"/>
  <cols>
    <col min="1" max="1" width="15.6640625" style="668" bestFit="1" customWidth="1"/>
    <col min="2" max="2" width="9.5546875" style="668" bestFit="1" customWidth="1"/>
    <col min="3" max="3" width="5.109375" style="735" customWidth="1"/>
    <col min="4" max="6" width="7.6640625" style="735" customWidth="1"/>
    <col min="7" max="7" width="12" style="731" bestFit="1" customWidth="1"/>
    <col min="8" max="8" width="9.33203125" style="734" customWidth="1"/>
    <col min="9" max="10" width="8.44140625" style="731" bestFit="1" customWidth="1"/>
    <col min="11" max="11" width="8.44140625" style="725" bestFit="1" customWidth="1"/>
    <col min="12" max="12" width="13.6640625" style="732" bestFit="1" customWidth="1"/>
    <col min="13" max="13" width="6.33203125" style="668" bestFit="1" customWidth="1"/>
    <col min="14" max="14" width="5.6640625" style="668" bestFit="1" customWidth="1"/>
    <col min="15" max="15" width="5.88671875" style="680" bestFit="1" customWidth="1"/>
    <col min="16" max="16" width="5.88671875" style="561" bestFit="1" customWidth="1"/>
    <col min="17" max="17" width="14" style="728" bestFit="1" customWidth="1"/>
    <col min="18" max="18" width="6" style="728" bestFit="1" customWidth="1"/>
    <col min="19" max="19" width="8.6640625" style="728" bestFit="1" customWidth="1"/>
    <col min="20" max="21" width="17.33203125" style="668" bestFit="1" customWidth="1"/>
    <col min="22" max="22" width="9.33203125" style="668" bestFit="1" customWidth="1"/>
    <col min="23" max="23" width="10.6640625" style="668" customWidth="1"/>
    <col min="24" max="27" width="5.33203125" style="668" customWidth="1"/>
    <col min="28" max="28" width="17" style="668" customWidth="1"/>
    <col min="29" max="16384" width="7.88671875" style="668"/>
  </cols>
  <sheetData>
    <row r="1" spans="1:24" s="504" customFormat="1" ht="13.2">
      <c r="A1" s="496" t="s">
        <v>117</v>
      </c>
      <c r="B1" s="497" t="s">
        <v>174</v>
      </c>
      <c r="C1" s="498"/>
      <c r="D1" s="497"/>
      <c r="E1" s="499"/>
      <c r="F1" s="499"/>
      <c r="G1" s="500"/>
      <c r="H1" s="501" t="s">
        <v>118</v>
      </c>
      <c r="I1" s="502">
        <v>277</v>
      </c>
      <c r="J1" s="503"/>
      <c r="K1" s="497"/>
      <c r="L1" s="497"/>
      <c r="N1" s="505"/>
      <c r="P1" s="506"/>
      <c r="Q1" s="506"/>
      <c r="R1" s="506"/>
      <c r="S1" s="506"/>
    </row>
    <row r="2" spans="1:24" s="504" customFormat="1" ht="13.2">
      <c r="A2" s="507" t="s">
        <v>119</v>
      </c>
      <c r="B2" s="497" t="s">
        <v>7</v>
      </c>
      <c r="C2" s="508"/>
      <c r="D2" s="497"/>
      <c r="E2" s="509"/>
      <c r="F2" s="509"/>
      <c r="G2" s="510"/>
      <c r="H2" s="511" t="s">
        <v>120</v>
      </c>
      <c r="I2" s="512">
        <v>265</v>
      </c>
      <c r="J2" s="513"/>
      <c r="K2" s="497"/>
      <c r="L2" s="497"/>
      <c r="N2" s="514"/>
      <c r="P2" s="506"/>
      <c r="Q2" s="506"/>
      <c r="R2" s="506"/>
      <c r="S2" s="506"/>
    </row>
    <row r="3" spans="1:24" s="518" customFormat="1" ht="11.25" customHeight="1">
      <c r="A3" s="515" t="s">
        <v>121</v>
      </c>
      <c r="B3" s="516" t="s">
        <v>175</v>
      </c>
      <c r="C3" s="508"/>
      <c r="D3" s="509"/>
      <c r="E3" s="509"/>
      <c r="F3" s="509"/>
      <c r="G3" s="510"/>
      <c r="H3" s="515" t="s">
        <v>122</v>
      </c>
      <c r="I3" s="517">
        <f>V53/100</f>
        <v>2.7057142857142855</v>
      </c>
      <c r="J3" s="513"/>
      <c r="K3" s="497"/>
      <c r="L3" s="497"/>
      <c r="N3" s="519"/>
      <c r="P3" s="520"/>
      <c r="Q3" s="520"/>
      <c r="R3" s="520"/>
      <c r="S3" s="520"/>
    </row>
    <row r="4" spans="1:24" s="504" customFormat="1" ht="13.2">
      <c r="A4" s="515" t="s">
        <v>123</v>
      </c>
      <c r="B4" s="516" t="s">
        <v>220</v>
      </c>
      <c r="C4" s="508"/>
      <c r="D4" s="509"/>
      <c r="E4" s="509"/>
      <c r="F4" s="509"/>
      <c r="G4" s="510"/>
      <c r="H4" s="515" t="s">
        <v>124</v>
      </c>
      <c r="I4" s="521">
        <f>S25</f>
        <v>0.40382835411622287</v>
      </c>
      <c r="J4" s="513"/>
      <c r="K4" s="497"/>
      <c r="L4" s="497"/>
      <c r="M4" s="505"/>
      <c r="N4" s="505"/>
      <c r="P4" s="506"/>
      <c r="Q4" s="506"/>
      <c r="R4" s="506"/>
      <c r="S4" s="506"/>
    </row>
    <row r="5" spans="1:24" s="525" customFormat="1" ht="13.2">
      <c r="A5" s="507" t="s">
        <v>125</v>
      </c>
      <c r="B5" s="522" t="s">
        <v>126</v>
      </c>
      <c r="C5" s="508"/>
      <c r="D5" s="509"/>
      <c r="E5" s="509"/>
      <c r="F5" s="509"/>
      <c r="G5" s="510"/>
      <c r="H5" s="515"/>
      <c r="I5" s="523"/>
      <c r="J5" s="513"/>
      <c r="K5" s="497"/>
      <c r="L5" s="497"/>
      <c r="M5" s="524"/>
      <c r="N5" s="524"/>
      <c r="P5" s="526"/>
      <c r="Q5" s="526"/>
      <c r="R5" s="526"/>
      <c r="S5" s="526"/>
    </row>
    <row r="6" spans="1:24" s="524" customFormat="1" ht="13.8" thickBot="1">
      <c r="A6" s="527"/>
      <c r="B6" s="528"/>
      <c r="C6" s="529"/>
      <c r="D6" s="530"/>
      <c r="E6" s="530"/>
      <c r="F6" s="530"/>
      <c r="G6" s="531"/>
      <c r="H6" s="532"/>
      <c r="I6" s="533"/>
      <c r="J6" s="531"/>
      <c r="K6" s="528"/>
      <c r="L6" s="528"/>
      <c r="M6" s="534"/>
      <c r="P6" s="535"/>
      <c r="Q6" s="535"/>
      <c r="R6" s="535"/>
      <c r="S6" s="535"/>
    </row>
    <row r="7" spans="1:24" s="525" customFormat="1" ht="13.2" customHeight="1">
      <c r="A7" s="1170" t="s">
        <v>127</v>
      </c>
      <c r="B7" s="1171"/>
      <c r="C7" s="1171"/>
      <c r="D7" s="1171"/>
      <c r="E7" s="1171"/>
      <c r="F7" s="1171"/>
      <c r="G7" s="1171"/>
      <c r="H7" s="1171"/>
      <c r="I7" s="1171"/>
      <c r="J7" s="1171"/>
      <c r="K7" s="1171"/>
      <c r="L7" s="1171"/>
      <c r="M7" s="1172" t="s">
        <v>128</v>
      </c>
      <c r="N7" s="1173"/>
      <c r="O7" s="1174"/>
      <c r="P7" s="536" t="s">
        <v>129</v>
      </c>
      <c r="Q7" s="537"/>
      <c r="R7" s="536" t="s">
        <v>130</v>
      </c>
      <c r="S7" s="536"/>
      <c r="T7" s="538"/>
      <c r="U7" s="1168" t="s">
        <v>131</v>
      </c>
      <c r="V7" s="1169"/>
      <c r="W7" s="524"/>
      <c r="X7" s="524"/>
    </row>
    <row r="8" spans="1:24" s="555" customFormat="1">
      <c r="A8" s="539"/>
      <c r="B8" s="534"/>
      <c r="C8" s="540"/>
      <c r="D8" s="541"/>
      <c r="E8" s="542"/>
      <c r="F8" s="543"/>
      <c r="G8" s="544"/>
      <c r="H8" s="545"/>
      <c r="I8" s="545"/>
      <c r="J8" s="545"/>
      <c r="K8" s="545"/>
      <c r="L8" s="546"/>
      <c r="M8" s="547"/>
      <c r="N8" s="548"/>
      <c r="O8" s="549"/>
      <c r="P8" s="550"/>
      <c r="Q8" s="551"/>
      <c r="R8" s="550"/>
      <c r="S8" s="550"/>
      <c r="T8" s="552"/>
      <c r="U8" s="553"/>
      <c r="V8" s="553"/>
      <c r="W8" s="554"/>
    </row>
    <row r="9" spans="1:24" s="566" customFormat="1" ht="13.2" customHeight="1">
      <c r="A9" s="556"/>
      <c r="B9" s="524"/>
      <c r="C9" s="557"/>
      <c r="D9" s="1175" t="s">
        <v>132</v>
      </c>
      <c r="E9" s="1176"/>
      <c r="F9" s="1177"/>
      <c r="G9" s="558"/>
      <c r="H9" s="1178" t="s">
        <v>133</v>
      </c>
      <c r="I9" s="1179"/>
      <c r="J9" s="1179"/>
      <c r="K9" s="1180"/>
      <c r="L9" s="559"/>
      <c r="M9" s="560"/>
      <c r="N9" s="548" t="s">
        <v>134</v>
      </c>
      <c r="O9" s="549"/>
      <c r="P9" s="550"/>
      <c r="Q9" s="551"/>
      <c r="R9" s="561"/>
      <c r="S9" s="561"/>
      <c r="T9" s="552"/>
      <c r="U9" s="562"/>
      <c r="V9" s="563"/>
      <c r="W9" s="564"/>
      <c r="X9" s="565"/>
    </row>
    <row r="10" spans="1:24" s="566" customFormat="1">
      <c r="A10" s="567" t="s">
        <v>135</v>
      </c>
      <c r="B10" s="568" t="s">
        <v>136</v>
      </c>
      <c r="C10" s="569" t="s">
        <v>137</v>
      </c>
      <c r="D10" s="570" t="s">
        <v>138</v>
      </c>
      <c r="E10" s="571" t="s">
        <v>139</v>
      </c>
      <c r="F10" s="572" t="s">
        <v>140</v>
      </c>
      <c r="G10" s="558" t="s">
        <v>141</v>
      </c>
      <c r="H10" s="573" t="s">
        <v>142</v>
      </c>
      <c r="I10" s="573" t="s">
        <v>143</v>
      </c>
      <c r="J10" s="573" t="s">
        <v>144</v>
      </c>
      <c r="K10" s="573" t="s">
        <v>145</v>
      </c>
      <c r="L10" s="559" t="s">
        <v>146</v>
      </c>
      <c r="M10" s="574" t="s">
        <v>147</v>
      </c>
      <c r="N10" s="575" t="s">
        <v>148</v>
      </c>
      <c r="O10" s="576" t="s">
        <v>149</v>
      </c>
      <c r="P10" s="577" t="s">
        <v>150</v>
      </c>
      <c r="Q10" s="551" t="s">
        <v>151</v>
      </c>
      <c r="R10" s="577" t="s">
        <v>151</v>
      </c>
      <c r="S10" s="577" t="s">
        <v>150</v>
      </c>
      <c r="T10" s="578" t="s">
        <v>152</v>
      </c>
      <c r="U10" s="562" t="s">
        <v>153</v>
      </c>
      <c r="V10" s="562" t="s">
        <v>154</v>
      </c>
      <c r="W10" s="579"/>
    </row>
    <row r="11" spans="1:24" s="566" customFormat="1" ht="12" thickBot="1">
      <c r="A11" s="580" t="s">
        <v>155</v>
      </c>
      <c r="B11" s="581" t="s">
        <v>155</v>
      </c>
      <c r="C11" s="582" t="s">
        <v>156</v>
      </c>
      <c r="D11" s="583" t="s">
        <v>157</v>
      </c>
      <c r="E11" s="584" t="s">
        <v>157</v>
      </c>
      <c r="F11" s="585" t="s">
        <v>157</v>
      </c>
      <c r="G11" s="586" t="s">
        <v>157</v>
      </c>
      <c r="H11" s="587" t="s">
        <v>157</v>
      </c>
      <c r="I11" s="587" t="s">
        <v>157</v>
      </c>
      <c r="J11" s="587" t="s">
        <v>157</v>
      </c>
      <c r="K11" s="587" t="s">
        <v>157</v>
      </c>
      <c r="L11" s="588" t="s">
        <v>157</v>
      </c>
      <c r="M11" s="589" t="s">
        <v>158</v>
      </c>
      <c r="N11" s="590" t="s">
        <v>156</v>
      </c>
      <c r="O11" s="591" t="s">
        <v>156</v>
      </c>
      <c r="P11" s="592" t="s">
        <v>159</v>
      </c>
      <c r="Q11" s="593" t="s">
        <v>160</v>
      </c>
      <c r="R11" s="594" t="s">
        <v>39</v>
      </c>
      <c r="S11" s="594" t="s">
        <v>161</v>
      </c>
      <c r="T11" s="595"/>
      <c r="U11" s="596"/>
      <c r="V11" s="597" t="s">
        <v>157</v>
      </c>
      <c r="W11" s="579"/>
    </row>
    <row r="12" spans="1:24" s="566" customFormat="1">
      <c r="A12" s="598" t="s">
        <v>162</v>
      </c>
      <c r="B12" s="599"/>
      <c r="C12" s="600">
        <v>0</v>
      </c>
      <c r="D12" s="601" t="s">
        <v>163</v>
      </c>
      <c r="E12" s="602" t="s">
        <v>163</v>
      </c>
      <c r="F12" s="603" t="s">
        <v>163</v>
      </c>
      <c r="G12" s="604" t="s">
        <v>163</v>
      </c>
      <c r="H12" s="602" t="s">
        <v>163</v>
      </c>
      <c r="I12" s="602" t="s">
        <v>163</v>
      </c>
      <c r="J12" s="602" t="s">
        <v>163</v>
      </c>
      <c r="K12" s="602" t="s">
        <v>163</v>
      </c>
      <c r="L12" s="605" t="s">
        <v>163</v>
      </c>
      <c r="M12" s="606"/>
      <c r="N12" s="607"/>
      <c r="O12" s="608"/>
      <c r="P12" s="609"/>
      <c r="Q12" s="610"/>
      <c r="R12" s="611"/>
      <c r="S12" s="612"/>
      <c r="T12" s="613"/>
      <c r="U12" s="614" t="s">
        <v>164</v>
      </c>
      <c r="V12" s="615">
        <v>265</v>
      </c>
      <c r="W12" s="616"/>
    </row>
    <row r="13" spans="1:24" s="566" customFormat="1">
      <c r="A13" s="617">
        <v>220</v>
      </c>
      <c r="B13" s="618">
        <v>0</v>
      </c>
      <c r="C13" s="606">
        <v>10</v>
      </c>
      <c r="D13" s="619" t="s">
        <v>163</v>
      </c>
      <c r="E13" s="620" t="s">
        <v>163</v>
      </c>
      <c r="F13" s="621" t="s">
        <v>163</v>
      </c>
      <c r="G13" s="622" t="s">
        <v>163</v>
      </c>
      <c r="H13" s="620" t="s">
        <v>163</v>
      </c>
      <c r="I13" s="620" t="s">
        <v>163</v>
      </c>
      <c r="J13" s="620" t="s">
        <v>163</v>
      </c>
      <c r="K13" s="620" t="s">
        <v>163</v>
      </c>
      <c r="L13" s="623" t="s">
        <v>163</v>
      </c>
      <c r="M13" s="606">
        <v>966</v>
      </c>
      <c r="N13" s="624">
        <f>C12</f>
        <v>0</v>
      </c>
      <c r="O13" s="625">
        <f t="shared" ref="O13:O18" si="0">(C13+C14-10)/2</f>
        <v>11</v>
      </c>
      <c r="P13" s="626">
        <f>(A13-B13)/M13</f>
        <v>0.2277432712215321</v>
      </c>
      <c r="Q13" s="627">
        <f>(P13*(O13-N13))/100</f>
        <v>2.5051759834368532E-2</v>
      </c>
      <c r="R13" s="628">
        <f>SUM(Q$13:Q13)</f>
        <v>2.5051759834368532E-2</v>
      </c>
      <c r="S13" s="629">
        <f>R13/O13*100</f>
        <v>0.22774327122153212</v>
      </c>
      <c r="T13" s="630"/>
      <c r="U13" s="631" t="s">
        <v>210</v>
      </c>
      <c r="V13" s="632">
        <v>278</v>
      </c>
      <c r="W13" s="579">
        <f>(V13+V15+V14+V16)/4</f>
        <v>276.75</v>
      </c>
    </row>
    <row r="14" spans="1:24" s="566" customFormat="1">
      <c r="A14" s="617">
        <v>255</v>
      </c>
      <c r="B14" s="618">
        <v>0</v>
      </c>
      <c r="C14" s="606">
        <v>22</v>
      </c>
      <c r="D14" s="619" t="s">
        <v>163</v>
      </c>
      <c r="E14" s="620" t="s">
        <v>163</v>
      </c>
      <c r="F14" s="621" t="s">
        <v>163</v>
      </c>
      <c r="G14" s="622" t="s">
        <v>163</v>
      </c>
      <c r="H14" s="620" t="s">
        <v>163</v>
      </c>
      <c r="I14" s="620" t="s">
        <v>163</v>
      </c>
      <c r="J14" s="620" t="s">
        <v>163</v>
      </c>
      <c r="K14" s="620" t="s">
        <v>163</v>
      </c>
      <c r="L14" s="623" t="s">
        <v>163</v>
      </c>
      <c r="M14" s="606">
        <v>966</v>
      </c>
      <c r="N14" s="624">
        <f t="shared" ref="N14:N19" si="1">(C13+C14-10)/2</f>
        <v>11</v>
      </c>
      <c r="O14" s="625">
        <f t="shared" si="0"/>
        <v>22.5</v>
      </c>
      <c r="P14" s="626">
        <f t="shared" ref="P14:P19" si="2">(A14-B14)/M14</f>
        <v>0.2639751552795031</v>
      </c>
      <c r="Q14" s="627">
        <f t="shared" ref="Q14:Q19" si="3">(P14*(O14-N14))/100</f>
        <v>3.0357142857142857E-2</v>
      </c>
      <c r="R14" s="628">
        <f>SUM(Q$13:Q14)</f>
        <v>5.5408902691511386E-2</v>
      </c>
      <c r="S14" s="629">
        <f t="shared" ref="S14:S19" si="4">R14/O14*100</f>
        <v>0.24626178974005061</v>
      </c>
      <c r="T14" s="630"/>
      <c r="U14" s="631" t="s">
        <v>210</v>
      </c>
      <c r="V14" s="632">
        <v>278</v>
      </c>
      <c r="W14" s="579"/>
    </row>
    <row r="15" spans="1:24" s="566" customFormat="1">
      <c r="A15" s="617">
        <v>250</v>
      </c>
      <c r="B15" s="618">
        <v>0</v>
      </c>
      <c r="C15" s="606">
        <v>33</v>
      </c>
      <c r="D15" s="619" t="s">
        <v>163</v>
      </c>
      <c r="E15" s="620" t="s">
        <v>163</v>
      </c>
      <c r="F15" s="621" t="s">
        <v>163</v>
      </c>
      <c r="G15" s="622" t="s">
        <v>163</v>
      </c>
      <c r="H15" s="620" t="s">
        <v>163</v>
      </c>
      <c r="I15" s="620" t="s">
        <v>163</v>
      </c>
      <c r="J15" s="620" t="s">
        <v>163</v>
      </c>
      <c r="K15" s="620" t="s">
        <v>163</v>
      </c>
      <c r="L15" s="623" t="s">
        <v>163</v>
      </c>
      <c r="M15" s="606">
        <v>966</v>
      </c>
      <c r="N15" s="624">
        <f t="shared" si="1"/>
        <v>22.5</v>
      </c>
      <c r="O15" s="625">
        <f t="shared" si="0"/>
        <v>34</v>
      </c>
      <c r="P15" s="626">
        <f t="shared" si="2"/>
        <v>0.25879917184265011</v>
      </c>
      <c r="Q15" s="627">
        <f t="shared" si="3"/>
        <v>2.9761904761904764E-2</v>
      </c>
      <c r="R15" s="628">
        <f>SUM(Q$13:Q15)</f>
        <v>8.5170807453416153E-2</v>
      </c>
      <c r="S15" s="629">
        <f t="shared" si="4"/>
        <v>0.25050237486298865</v>
      </c>
      <c r="T15" s="630"/>
      <c r="U15" s="631" t="s">
        <v>210</v>
      </c>
      <c r="V15" s="633">
        <v>276</v>
      </c>
      <c r="W15" s="579"/>
    </row>
    <row r="16" spans="1:24" s="566" customFormat="1">
      <c r="A16" s="634">
        <v>375</v>
      </c>
      <c r="B16" s="618">
        <v>0</v>
      </c>
      <c r="C16" s="606">
        <v>45</v>
      </c>
      <c r="D16" s="619" t="s">
        <v>163</v>
      </c>
      <c r="E16" s="620" t="s">
        <v>163</v>
      </c>
      <c r="F16" s="621" t="s">
        <v>163</v>
      </c>
      <c r="G16" s="622" t="s">
        <v>163</v>
      </c>
      <c r="H16" s="620" t="s">
        <v>163</v>
      </c>
      <c r="I16" s="620" t="s">
        <v>163</v>
      </c>
      <c r="J16" s="620" t="s">
        <v>163</v>
      </c>
      <c r="K16" s="620" t="s">
        <v>163</v>
      </c>
      <c r="L16" s="623" t="s">
        <v>163</v>
      </c>
      <c r="M16" s="606">
        <v>966</v>
      </c>
      <c r="N16" s="624">
        <f t="shared" si="1"/>
        <v>34</v>
      </c>
      <c r="O16" s="625">
        <f t="shared" si="0"/>
        <v>45.5</v>
      </c>
      <c r="P16" s="626">
        <f t="shared" si="2"/>
        <v>0.38819875776397517</v>
      </c>
      <c r="Q16" s="627">
        <f t="shared" si="3"/>
        <v>4.4642857142857144E-2</v>
      </c>
      <c r="R16" s="628">
        <f>SUM(Q$13:Q16)</f>
        <v>0.1298136645962733</v>
      </c>
      <c r="S16" s="629">
        <f t="shared" si="4"/>
        <v>0.28530475735444683</v>
      </c>
      <c r="T16" s="630"/>
      <c r="U16" s="631" t="s">
        <v>210</v>
      </c>
      <c r="V16" s="632">
        <v>275</v>
      </c>
      <c r="W16" s="579"/>
    </row>
    <row r="17" spans="1:25" s="566" customFormat="1">
      <c r="A17" s="634">
        <v>340</v>
      </c>
      <c r="B17" s="618">
        <v>0</v>
      </c>
      <c r="C17" s="606">
        <v>56</v>
      </c>
      <c r="D17" s="619" t="s">
        <v>163</v>
      </c>
      <c r="E17" s="620" t="s">
        <v>163</v>
      </c>
      <c r="F17" s="621" t="s">
        <v>163</v>
      </c>
      <c r="G17" s="622" t="s">
        <v>163</v>
      </c>
      <c r="H17" s="620" t="s">
        <v>163</v>
      </c>
      <c r="I17" s="620" t="s">
        <v>163</v>
      </c>
      <c r="J17" s="620" t="s">
        <v>163</v>
      </c>
      <c r="K17" s="620" t="s">
        <v>163</v>
      </c>
      <c r="L17" s="623" t="s">
        <v>163</v>
      </c>
      <c r="M17" s="606">
        <v>966</v>
      </c>
      <c r="N17" s="624">
        <f t="shared" si="1"/>
        <v>45.5</v>
      </c>
      <c r="O17" s="625">
        <f t="shared" si="0"/>
        <v>59</v>
      </c>
      <c r="P17" s="626">
        <f t="shared" si="2"/>
        <v>0.35196687370600416</v>
      </c>
      <c r="Q17" s="627">
        <f t="shared" si="3"/>
        <v>4.7515527950310561E-2</v>
      </c>
      <c r="R17" s="628">
        <f>SUM(Q$13:Q17)</f>
        <v>0.17732919254658386</v>
      </c>
      <c r="S17" s="629">
        <f t="shared" si="4"/>
        <v>0.30055795346878622</v>
      </c>
      <c r="T17" s="630" t="s">
        <v>166</v>
      </c>
      <c r="U17" s="631" t="s">
        <v>211</v>
      </c>
      <c r="V17" s="632">
        <v>270</v>
      </c>
      <c r="W17" s="564"/>
    </row>
    <row r="18" spans="1:25" s="566" customFormat="1">
      <c r="A18" s="634">
        <v>315</v>
      </c>
      <c r="B18" s="618">
        <v>0</v>
      </c>
      <c r="C18" s="606">
        <v>72</v>
      </c>
      <c r="D18" s="619" t="s">
        <v>163</v>
      </c>
      <c r="E18" s="620" t="s">
        <v>163</v>
      </c>
      <c r="F18" s="621" t="s">
        <v>163</v>
      </c>
      <c r="G18" s="622" t="s">
        <v>163</v>
      </c>
      <c r="H18" s="620" t="s">
        <v>163</v>
      </c>
      <c r="I18" s="620" t="s">
        <v>163</v>
      </c>
      <c r="J18" s="620" t="s">
        <v>163</v>
      </c>
      <c r="K18" s="620" t="s">
        <v>163</v>
      </c>
      <c r="L18" s="623" t="s">
        <v>163</v>
      </c>
      <c r="M18" s="606">
        <v>966</v>
      </c>
      <c r="N18" s="624">
        <f t="shared" si="1"/>
        <v>59</v>
      </c>
      <c r="O18" s="625">
        <f t="shared" si="0"/>
        <v>74.5</v>
      </c>
      <c r="P18" s="626">
        <f t="shared" si="2"/>
        <v>0.32608695652173914</v>
      </c>
      <c r="Q18" s="627">
        <f t="shared" si="3"/>
        <v>5.0543478260869572E-2</v>
      </c>
      <c r="R18" s="628">
        <f>SUM(Q$13:Q18)</f>
        <v>0.22787267080745344</v>
      </c>
      <c r="S18" s="629">
        <f t="shared" si="4"/>
        <v>0.30586935678852806</v>
      </c>
      <c r="T18" s="635"/>
      <c r="U18" s="631" t="s">
        <v>212</v>
      </c>
      <c r="V18" s="632">
        <v>270</v>
      </c>
      <c r="W18" s="564"/>
    </row>
    <row r="19" spans="1:25" s="566" customFormat="1" ht="10.199999999999999" customHeight="1">
      <c r="A19" s="634">
        <v>285</v>
      </c>
      <c r="B19" s="618">
        <v>0</v>
      </c>
      <c r="C19" s="606">
        <v>87</v>
      </c>
      <c r="D19" s="619" t="s">
        <v>163</v>
      </c>
      <c r="E19" s="620" t="s">
        <v>163</v>
      </c>
      <c r="F19" s="621" t="s">
        <v>163</v>
      </c>
      <c r="G19" s="622" t="s">
        <v>163</v>
      </c>
      <c r="H19" s="620" t="s">
        <v>163</v>
      </c>
      <c r="I19" s="620" t="s">
        <v>163</v>
      </c>
      <c r="J19" s="620" t="s">
        <v>163</v>
      </c>
      <c r="K19" s="620" t="s">
        <v>163</v>
      </c>
      <c r="L19" s="623" t="s">
        <v>163</v>
      </c>
      <c r="M19" s="606">
        <v>966</v>
      </c>
      <c r="N19" s="624">
        <f t="shared" si="1"/>
        <v>74.5</v>
      </c>
      <c r="O19" s="625">
        <f>N22</f>
        <v>92</v>
      </c>
      <c r="P19" s="626">
        <f t="shared" si="2"/>
        <v>0.29503105590062112</v>
      </c>
      <c r="Q19" s="627">
        <f t="shared" si="3"/>
        <v>5.1630434782608689E-2</v>
      </c>
      <c r="R19" s="628">
        <f>SUM(Q$13:Q19)</f>
        <v>0.27950310559006214</v>
      </c>
      <c r="S19" s="629">
        <f t="shared" si="4"/>
        <v>0.30380772346745882</v>
      </c>
      <c r="T19" s="635"/>
      <c r="U19" s="631" t="s">
        <v>213</v>
      </c>
      <c r="V19" s="632">
        <v>270</v>
      </c>
      <c r="W19" s="636"/>
    </row>
    <row r="20" spans="1:25" s="566" customFormat="1" ht="10.8" thickBot="1">
      <c r="A20" s="642"/>
      <c r="B20" s="643"/>
      <c r="C20" s="644"/>
      <c r="D20" s="645"/>
      <c r="E20" s="644"/>
      <c r="F20" s="646"/>
      <c r="G20" s="647"/>
      <c r="H20" s="644"/>
      <c r="I20" s="644"/>
      <c r="J20" s="644"/>
      <c r="K20" s="644"/>
      <c r="L20" s="648"/>
      <c r="M20" s="644"/>
      <c r="N20" s="649"/>
      <c r="O20" s="650"/>
      <c r="P20" s="651"/>
      <c r="Q20" s="652"/>
      <c r="R20" s="653"/>
      <c r="S20" s="654"/>
      <c r="T20" s="655"/>
      <c r="U20" s="631" t="s">
        <v>214</v>
      </c>
      <c r="V20" s="632">
        <v>277</v>
      </c>
      <c r="W20" s="637"/>
    </row>
    <row r="21" spans="1:25" s="639" customFormat="1">
      <c r="A21" s="658" t="s">
        <v>167</v>
      </c>
      <c r="B21" s="618"/>
      <c r="C21" s="606"/>
      <c r="D21" s="659"/>
      <c r="E21" s="606"/>
      <c r="F21" s="660"/>
      <c r="G21" s="661"/>
      <c r="H21" s="606"/>
      <c r="I21" s="606"/>
      <c r="J21" s="606"/>
      <c r="K21" s="606"/>
      <c r="L21" s="662"/>
      <c r="M21" s="606"/>
      <c r="N21" s="624"/>
      <c r="O21" s="625"/>
      <c r="P21" s="626"/>
      <c r="Q21" s="627"/>
      <c r="R21" s="628"/>
      <c r="S21" s="629"/>
      <c r="T21" s="640"/>
      <c r="U21" s="631" t="s">
        <v>215</v>
      </c>
      <c r="V21" s="632">
        <v>259</v>
      </c>
      <c r="W21" s="637"/>
    </row>
    <row r="22" spans="1:25" s="639" customFormat="1">
      <c r="A22" s="634">
        <v>310</v>
      </c>
      <c r="B22" s="618">
        <v>0</v>
      </c>
      <c r="C22" s="606">
        <f>C23-D23</f>
        <v>123</v>
      </c>
      <c r="D22" s="663">
        <v>26</v>
      </c>
      <c r="E22" s="664"/>
      <c r="F22" s="665"/>
      <c r="G22" s="666">
        <f t="shared" ref="G22:G51" si="5">AVERAGE(D22:F22)</f>
        <v>26</v>
      </c>
      <c r="H22" s="664">
        <v>5.7</v>
      </c>
      <c r="I22" s="664"/>
      <c r="J22" s="664"/>
      <c r="K22" s="664"/>
      <c r="L22" s="667">
        <f t="shared" ref="L22:L51" si="6">AVERAGE(H22:K22)</f>
        <v>5.7</v>
      </c>
      <c r="M22" s="606">
        <f>G22*    PI()* (L22/2)^2</f>
        <v>663.45724454836056</v>
      </c>
      <c r="N22" s="624">
        <f>(C19+C22-G22)/2</f>
        <v>92</v>
      </c>
      <c r="O22" s="625">
        <f>(C22+C23-G23)/2</f>
        <v>123</v>
      </c>
      <c r="P22" s="626">
        <f>(A22-B22)/M22</f>
        <v>0.46724940084274497</v>
      </c>
      <c r="Q22" s="627">
        <f t="shared" ref="Q22:Q51" si="7">(P22*(O22-N22))/100</f>
        <v>0.14484731426125094</v>
      </c>
      <c r="R22" s="628">
        <f>SUM(Q$13:Q22)</f>
        <v>0.42435041985131305</v>
      </c>
      <c r="S22" s="629">
        <f t="shared" ref="S22:S51" si="8">R22/O22*100</f>
        <v>0.34500034134253094</v>
      </c>
      <c r="T22" s="640"/>
      <c r="U22" s="631" t="s">
        <v>216</v>
      </c>
      <c r="V22" s="641">
        <v>273</v>
      </c>
      <c r="W22" s="637"/>
    </row>
    <row r="23" spans="1:25" s="639" customFormat="1">
      <c r="A23" s="634">
        <v>345</v>
      </c>
      <c r="B23" s="618">
        <v>0</v>
      </c>
      <c r="C23" s="606">
        <f>C24-D24</f>
        <v>156</v>
      </c>
      <c r="D23" s="663">
        <v>33</v>
      </c>
      <c r="E23" s="664"/>
      <c r="F23" s="665"/>
      <c r="G23" s="666">
        <f t="shared" si="5"/>
        <v>33</v>
      </c>
      <c r="H23" s="664">
        <v>5.7</v>
      </c>
      <c r="I23" s="664"/>
      <c r="J23" s="664"/>
      <c r="K23" s="664"/>
      <c r="L23" s="667">
        <f t="shared" si="6"/>
        <v>5.7</v>
      </c>
      <c r="M23" s="606">
        <f t="shared" ref="M23:M51" si="9">G23*    PI()* (L23/2)^2</f>
        <v>842.08034884984215</v>
      </c>
      <c r="N23" s="624">
        <f>(C22+C23-G23)/2</f>
        <v>123</v>
      </c>
      <c r="O23" s="625">
        <f>(C23+C24-G24)/2</f>
        <v>156</v>
      </c>
      <c r="P23" s="626">
        <f>(A23-B23)/M23</f>
        <v>0.40969962126680576</v>
      </c>
      <c r="Q23" s="627">
        <f t="shared" si="7"/>
        <v>0.1352008750180459</v>
      </c>
      <c r="R23" s="628">
        <f>SUM(Q$13:Q23)</f>
        <v>0.55955129486935895</v>
      </c>
      <c r="S23" s="629">
        <f t="shared" si="8"/>
        <v>0.35868672748035835</v>
      </c>
      <c r="T23" s="640"/>
      <c r="U23" s="631" t="s">
        <v>217</v>
      </c>
      <c r="V23" s="656">
        <v>276</v>
      </c>
      <c r="W23" s="657"/>
    </row>
    <row r="24" spans="1:25" s="639" customFormat="1">
      <c r="A24" s="634">
        <v>270</v>
      </c>
      <c r="B24" s="618">
        <v>0</v>
      </c>
      <c r="C24" s="606">
        <v>179</v>
      </c>
      <c r="D24" s="663">
        <v>23</v>
      </c>
      <c r="E24" s="664"/>
      <c r="F24" s="665"/>
      <c r="G24" s="666">
        <f t="shared" si="5"/>
        <v>23</v>
      </c>
      <c r="H24" s="664">
        <v>5.7</v>
      </c>
      <c r="I24" s="664"/>
      <c r="J24" s="664"/>
      <c r="K24" s="664"/>
      <c r="L24" s="667">
        <f t="shared" si="6"/>
        <v>5.7</v>
      </c>
      <c r="M24" s="606">
        <f t="shared" si="9"/>
        <v>586.90448556201113</v>
      </c>
      <c r="N24" s="624">
        <f t="shared" ref="N24:N51" si="10">(C23+C24-G24)/2</f>
        <v>156</v>
      </c>
      <c r="O24" s="625">
        <f t="shared" ref="O24:O50" si="11">(C24+C25-G25)/2</f>
        <v>179.5</v>
      </c>
      <c r="P24" s="626">
        <f t="shared" ref="P24:P51" si="12">(A24-B24)/M24</f>
        <v>0.46004078456045872</v>
      </c>
      <c r="Q24" s="627">
        <f t="shared" si="7"/>
        <v>0.10810958437170778</v>
      </c>
      <c r="R24" s="628">
        <f>SUM(Q$13:Q24)</f>
        <v>0.66766087924106676</v>
      </c>
      <c r="S24" s="629">
        <f t="shared" si="8"/>
        <v>0.37195592158276697</v>
      </c>
      <c r="T24" s="640"/>
      <c r="U24" s="631" t="s">
        <v>218</v>
      </c>
      <c r="V24" s="656">
        <v>271</v>
      </c>
      <c r="W24" s="657"/>
    </row>
    <row r="25" spans="1:25" s="639" customFormat="1">
      <c r="A25" s="634">
        <v>985</v>
      </c>
      <c r="B25" s="618">
        <v>0</v>
      </c>
      <c r="C25" s="606">
        <v>262</v>
      </c>
      <c r="D25" s="663">
        <v>82</v>
      </c>
      <c r="E25" s="664"/>
      <c r="F25" s="665"/>
      <c r="G25" s="666">
        <f t="shared" si="5"/>
        <v>82</v>
      </c>
      <c r="H25" s="664">
        <v>5.7</v>
      </c>
      <c r="I25" s="664"/>
      <c r="J25" s="664"/>
      <c r="K25" s="664"/>
      <c r="L25" s="667">
        <f t="shared" si="6"/>
        <v>5.7</v>
      </c>
      <c r="M25" s="606">
        <f t="shared" si="9"/>
        <v>2092.4420789602136</v>
      </c>
      <c r="N25" s="624">
        <f t="shared" si="10"/>
        <v>179.5</v>
      </c>
      <c r="O25" s="625">
        <f>265</f>
        <v>265</v>
      </c>
      <c r="P25" s="626">
        <f t="shared" si="12"/>
        <v>0.47074182358704569</v>
      </c>
      <c r="Q25" s="627">
        <f t="shared" si="7"/>
        <v>0.40248425916692404</v>
      </c>
      <c r="R25" s="628">
        <f>SUM(Q$13:Q25)</f>
        <v>1.0701451384079907</v>
      </c>
      <c r="S25" s="629">
        <f t="shared" si="8"/>
        <v>0.40382835411622287</v>
      </c>
      <c r="T25" s="640" t="s">
        <v>209</v>
      </c>
      <c r="U25" s="631" t="s">
        <v>219</v>
      </c>
      <c r="V25" s="656">
        <v>250</v>
      </c>
      <c r="W25" s="657"/>
    </row>
    <row r="26" spans="1:25" s="639" customFormat="1">
      <c r="A26" s="634"/>
      <c r="B26" s="618">
        <v>0</v>
      </c>
      <c r="C26" s="606"/>
      <c r="D26" s="663"/>
      <c r="E26" s="664"/>
      <c r="F26" s="665"/>
      <c r="G26" s="666" t="e">
        <f t="shared" si="5"/>
        <v>#DIV/0!</v>
      </c>
      <c r="H26" s="664"/>
      <c r="I26" s="664"/>
      <c r="J26" s="664"/>
      <c r="K26" s="664"/>
      <c r="L26" s="667" t="e">
        <f t="shared" si="6"/>
        <v>#DIV/0!</v>
      </c>
      <c r="M26" s="606" t="e">
        <f t="shared" si="9"/>
        <v>#DIV/0!</v>
      </c>
      <c r="N26" s="624">
        <v>20</v>
      </c>
      <c r="O26" s="625" t="e">
        <f t="shared" si="11"/>
        <v>#DIV/0!</v>
      </c>
      <c r="P26" s="626" t="e">
        <f t="shared" si="12"/>
        <v>#DIV/0!</v>
      </c>
      <c r="Q26" s="627" t="e">
        <f t="shared" si="7"/>
        <v>#DIV/0!</v>
      </c>
      <c r="R26" s="628" t="e">
        <f>SUM(Q$13:Q26)</f>
        <v>#DIV/0!</v>
      </c>
      <c r="S26" s="629" t="e">
        <f t="shared" si="8"/>
        <v>#DIV/0!</v>
      </c>
      <c r="T26" s="640"/>
      <c r="U26" s="631" t="s">
        <v>165</v>
      </c>
      <c r="V26" s="632"/>
      <c r="W26" s="657"/>
    </row>
    <row r="27" spans="1:25" s="639" customFormat="1">
      <c r="A27" s="634"/>
      <c r="B27" s="618">
        <v>0</v>
      </c>
      <c r="C27" s="606"/>
      <c r="D27" s="663"/>
      <c r="E27" s="664"/>
      <c r="F27" s="665"/>
      <c r="G27" s="666" t="e">
        <f t="shared" si="5"/>
        <v>#DIV/0!</v>
      </c>
      <c r="H27" s="664"/>
      <c r="I27" s="664"/>
      <c r="J27" s="664"/>
      <c r="K27" s="664"/>
      <c r="L27" s="667" t="e">
        <f t="shared" si="6"/>
        <v>#DIV/0!</v>
      </c>
      <c r="M27" s="606" t="e">
        <f t="shared" si="9"/>
        <v>#DIV/0!</v>
      </c>
      <c r="N27" s="624" t="e">
        <f t="shared" si="10"/>
        <v>#DIV/0!</v>
      </c>
      <c r="O27" s="625" t="e">
        <f t="shared" si="11"/>
        <v>#DIV/0!</v>
      </c>
      <c r="P27" s="626" t="e">
        <f t="shared" si="12"/>
        <v>#DIV/0!</v>
      </c>
      <c r="Q27" s="627" t="e">
        <f t="shared" si="7"/>
        <v>#DIV/0!</v>
      </c>
      <c r="R27" s="628" t="e">
        <f>SUM(Q$13:Q27)</f>
        <v>#DIV/0!</v>
      </c>
      <c r="S27" s="629" t="e">
        <f t="shared" si="8"/>
        <v>#DIV/0!</v>
      </c>
      <c r="T27" s="640"/>
      <c r="U27" s="631" t="s">
        <v>165</v>
      </c>
      <c r="V27" s="632"/>
      <c r="W27" s="657"/>
    </row>
    <row r="28" spans="1:25" s="639" customFormat="1">
      <c r="A28" s="634"/>
      <c r="B28" s="618">
        <v>0</v>
      </c>
      <c r="C28" s="606"/>
      <c r="D28" s="663"/>
      <c r="E28" s="664"/>
      <c r="F28" s="665"/>
      <c r="G28" s="666" t="e">
        <f t="shared" si="5"/>
        <v>#DIV/0!</v>
      </c>
      <c r="H28" s="664"/>
      <c r="I28" s="664"/>
      <c r="J28" s="664"/>
      <c r="K28" s="664"/>
      <c r="L28" s="667" t="e">
        <f t="shared" si="6"/>
        <v>#DIV/0!</v>
      </c>
      <c r="M28" s="606" t="e">
        <f t="shared" si="9"/>
        <v>#DIV/0!</v>
      </c>
      <c r="N28" s="624" t="e">
        <f t="shared" si="10"/>
        <v>#DIV/0!</v>
      </c>
      <c r="O28" s="625" t="e">
        <f t="shared" si="11"/>
        <v>#DIV/0!</v>
      </c>
      <c r="P28" s="626" t="e">
        <f t="shared" si="12"/>
        <v>#DIV/0!</v>
      </c>
      <c r="Q28" s="627" t="e">
        <f t="shared" si="7"/>
        <v>#DIV/0!</v>
      </c>
      <c r="R28" s="628" t="e">
        <f>SUM(Q$13:Q28)</f>
        <v>#DIV/0!</v>
      </c>
      <c r="S28" s="629" t="e">
        <f t="shared" si="8"/>
        <v>#DIV/0!</v>
      </c>
      <c r="T28" s="640"/>
      <c r="U28" s="631" t="s">
        <v>165</v>
      </c>
      <c r="V28" s="632"/>
      <c r="W28" s="657"/>
    </row>
    <row r="29" spans="1:25">
      <c r="A29" s="634"/>
      <c r="B29" s="618">
        <v>0</v>
      </c>
      <c r="C29" s="606"/>
      <c r="D29" s="663"/>
      <c r="E29" s="664"/>
      <c r="F29" s="665"/>
      <c r="G29" s="666" t="e">
        <f t="shared" si="5"/>
        <v>#DIV/0!</v>
      </c>
      <c r="H29" s="664"/>
      <c r="I29" s="664"/>
      <c r="J29" s="664"/>
      <c r="K29" s="664"/>
      <c r="L29" s="667" t="e">
        <f t="shared" si="6"/>
        <v>#DIV/0!</v>
      </c>
      <c r="M29" s="606" t="e">
        <f t="shared" si="9"/>
        <v>#DIV/0!</v>
      </c>
      <c r="N29" s="624" t="e">
        <f t="shared" si="10"/>
        <v>#DIV/0!</v>
      </c>
      <c r="O29" s="625" t="e">
        <f t="shared" si="11"/>
        <v>#DIV/0!</v>
      </c>
      <c r="P29" s="626" t="e">
        <f t="shared" si="12"/>
        <v>#DIV/0!</v>
      </c>
      <c r="Q29" s="627" t="e">
        <f t="shared" si="7"/>
        <v>#DIV/0!</v>
      </c>
      <c r="R29" s="628" t="e">
        <f>SUM(Q$13:Q29)</f>
        <v>#DIV/0!</v>
      </c>
      <c r="S29" s="629" t="e">
        <f t="shared" si="8"/>
        <v>#DIV/0!</v>
      </c>
      <c r="T29" s="640"/>
      <c r="U29" s="631" t="s">
        <v>165</v>
      </c>
      <c r="V29" s="632"/>
      <c r="W29" s="657"/>
      <c r="X29" s="639"/>
      <c r="Y29" s="639"/>
    </row>
    <row r="30" spans="1:25">
      <c r="A30" s="634"/>
      <c r="B30" s="618">
        <v>0</v>
      </c>
      <c r="C30" s="606"/>
      <c r="D30" s="663"/>
      <c r="E30" s="664"/>
      <c r="F30" s="665"/>
      <c r="G30" s="666" t="e">
        <f t="shared" si="5"/>
        <v>#DIV/0!</v>
      </c>
      <c r="H30" s="664"/>
      <c r="I30" s="664"/>
      <c r="J30" s="664"/>
      <c r="K30" s="664"/>
      <c r="L30" s="667" t="e">
        <f t="shared" si="6"/>
        <v>#DIV/0!</v>
      </c>
      <c r="M30" s="606" t="e">
        <f t="shared" si="9"/>
        <v>#DIV/0!</v>
      </c>
      <c r="N30" s="624" t="e">
        <f t="shared" si="10"/>
        <v>#DIV/0!</v>
      </c>
      <c r="O30" s="625" t="e">
        <f t="shared" si="11"/>
        <v>#DIV/0!</v>
      </c>
      <c r="P30" s="626" t="e">
        <f t="shared" si="12"/>
        <v>#DIV/0!</v>
      </c>
      <c r="Q30" s="627" t="e">
        <f t="shared" si="7"/>
        <v>#DIV/0!</v>
      </c>
      <c r="R30" s="628" t="e">
        <f>SUM(Q$13:Q30)</f>
        <v>#DIV/0!</v>
      </c>
      <c r="S30" s="629" t="e">
        <f t="shared" si="8"/>
        <v>#DIV/0!</v>
      </c>
      <c r="T30" s="640"/>
      <c r="U30" s="631" t="s">
        <v>165</v>
      </c>
      <c r="V30" s="632"/>
      <c r="W30" s="657"/>
      <c r="X30" s="639"/>
      <c r="Y30" s="639"/>
    </row>
    <row r="31" spans="1:25">
      <c r="A31" s="634"/>
      <c r="B31" s="618">
        <v>0</v>
      </c>
      <c r="C31" s="606"/>
      <c r="D31" s="663"/>
      <c r="E31" s="664"/>
      <c r="F31" s="665"/>
      <c r="G31" s="666" t="e">
        <f t="shared" si="5"/>
        <v>#DIV/0!</v>
      </c>
      <c r="H31" s="664"/>
      <c r="I31" s="664"/>
      <c r="J31" s="664"/>
      <c r="K31" s="664"/>
      <c r="L31" s="667" t="e">
        <f t="shared" si="6"/>
        <v>#DIV/0!</v>
      </c>
      <c r="M31" s="606" t="e">
        <f t="shared" si="9"/>
        <v>#DIV/0!</v>
      </c>
      <c r="N31" s="624" t="e">
        <f t="shared" si="10"/>
        <v>#DIV/0!</v>
      </c>
      <c r="O31" s="625" t="e">
        <f t="shared" si="11"/>
        <v>#DIV/0!</v>
      </c>
      <c r="P31" s="626" t="e">
        <f t="shared" si="12"/>
        <v>#DIV/0!</v>
      </c>
      <c r="Q31" s="627" t="e">
        <f t="shared" si="7"/>
        <v>#DIV/0!</v>
      </c>
      <c r="R31" s="628" t="e">
        <f>SUM(Q$13:Q31)</f>
        <v>#DIV/0!</v>
      </c>
      <c r="S31" s="629" t="e">
        <f t="shared" si="8"/>
        <v>#DIV/0!</v>
      </c>
      <c r="T31" s="640"/>
      <c r="U31" s="631" t="s">
        <v>165</v>
      </c>
      <c r="V31" s="632"/>
      <c r="W31" s="657"/>
      <c r="X31" s="639"/>
      <c r="Y31" s="639"/>
    </row>
    <row r="32" spans="1:25">
      <c r="A32" s="634"/>
      <c r="B32" s="618">
        <v>0</v>
      </c>
      <c r="C32" s="606"/>
      <c r="D32" s="663"/>
      <c r="E32" s="664"/>
      <c r="F32" s="665"/>
      <c r="G32" s="666" t="e">
        <f t="shared" si="5"/>
        <v>#DIV/0!</v>
      </c>
      <c r="H32" s="664"/>
      <c r="I32" s="664"/>
      <c r="J32" s="664"/>
      <c r="K32" s="664"/>
      <c r="L32" s="667" t="e">
        <f t="shared" si="6"/>
        <v>#DIV/0!</v>
      </c>
      <c r="M32" s="606" t="e">
        <f t="shared" si="9"/>
        <v>#DIV/0!</v>
      </c>
      <c r="N32" s="624" t="e">
        <f t="shared" si="10"/>
        <v>#DIV/0!</v>
      </c>
      <c r="O32" s="625" t="e">
        <f t="shared" si="11"/>
        <v>#DIV/0!</v>
      </c>
      <c r="P32" s="626" t="e">
        <f t="shared" si="12"/>
        <v>#DIV/0!</v>
      </c>
      <c r="Q32" s="627" t="e">
        <f t="shared" si="7"/>
        <v>#DIV/0!</v>
      </c>
      <c r="R32" s="628" t="e">
        <f>SUM(Q$13:Q32)</f>
        <v>#DIV/0!</v>
      </c>
      <c r="S32" s="629" t="e">
        <f t="shared" si="8"/>
        <v>#DIV/0!</v>
      </c>
      <c r="T32" s="640"/>
      <c r="U32" s="631" t="s">
        <v>165</v>
      </c>
      <c r="V32" s="632"/>
      <c r="W32" s="657"/>
      <c r="X32" s="639"/>
      <c r="Y32" s="639"/>
    </row>
    <row r="33" spans="1:26">
      <c r="A33" s="634"/>
      <c r="B33" s="618">
        <v>0</v>
      </c>
      <c r="C33" s="606"/>
      <c r="D33" s="663"/>
      <c r="E33" s="664"/>
      <c r="F33" s="665"/>
      <c r="G33" s="666" t="e">
        <f t="shared" si="5"/>
        <v>#DIV/0!</v>
      </c>
      <c r="H33" s="664"/>
      <c r="I33" s="664"/>
      <c r="J33" s="664"/>
      <c r="K33" s="664"/>
      <c r="L33" s="667" t="e">
        <f t="shared" si="6"/>
        <v>#DIV/0!</v>
      </c>
      <c r="M33" s="606" t="e">
        <f t="shared" si="9"/>
        <v>#DIV/0!</v>
      </c>
      <c r="N33" s="624" t="e">
        <f t="shared" si="10"/>
        <v>#DIV/0!</v>
      </c>
      <c r="O33" s="625" t="e">
        <f t="shared" si="11"/>
        <v>#DIV/0!</v>
      </c>
      <c r="P33" s="626" t="e">
        <f t="shared" si="12"/>
        <v>#DIV/0!</v>
      </c>
      <c r="Q33" s="627" t="e">
        <f t="shared" si="7"/>
        <v>#DIV/0!</v>
      </c>
      <c r="R33" s="628" t="e">
        <f>SUM(Q$13:Q33)</f>
        <v>#DIV/0!</v>
      </c>
      <c r="S33" s="629" t="e">
        <f t="shared" si="8"/>
        <v>#DIV/0!</v>
      </c>
      <c r="T33" s="640"/>
      <c r="U33" s="631" t="s">
        <v>165</v>
      </c>
      <c r="V33" s="632"/>
      <c r="W33" s="657"/>
      <c r="X33" s="639"/>
      <c r="Y33" s="639"/>
    </row>
    <row r="34" spans="1:26">
      <c r="A34" s="634"/>
      <c r="B34" s="618">
        <v>0</v>
      </c>
      <c r="C34" s="606"/>
      <c r="D34" s="663"/>
      <c r="E34" s="664"/>
      <c r="F34" s="665"/>
      <c r="G34" s="666" t="e">
        <f t="shared" si="5"/>
        <v>#DIV/0!</v>
      </c>
      <c r="H34" s="664"/>
      <c r="I34" s="664"/>
      <c r="J34" s="664"/>
      <c r="K34" s="664"/>
      <c r="L34" s="667" t="e">
        <f t="shared" si="6"/>
        <v>#DIV/0!</v>
      </c>
      <c r="M34" s="606" t="e">
        <f t="shared" si="9"/>
        <v>#DIV/0!</v>
      </c>
      <c r="N34" s="624" t="e">
        <f t="shared" si="10"/>
        <v>#DIV/0!</v>
      </c>
      <c r="O34" s="625" t="e">
        <f t="shared" si="11"/>
        <v>#DIV/0!</v>
      </c>
      <c r="P34" s="626" t="e">
        <f t="shared" si="12"/>
        <v>#DIV/0!</v>
      </c>
      <c r="Q34" s="627" t="e">
        <f t="shared" si="7"/>
        <v>#DIV/0!</v>
      </c>
      <c r="R34" s="628" t="e">
        <f>SUM(Q$13:Q34)</f>
        <v>#DIV/0!</v>
      </c>
      <c r="S34" s="629" t="e">
        <f t="shared" si="8"/>
        <v>#DIV/0!</v>
      </c>
      <c r="T34" s="640"/>
      <c r="U34" s="631"/>
      <c r="V34" s="632"/>
      <c r="W34" s="669"/>
    </row>
    <row r="35" spans="1:26">
      <c r="A35" s="634"/>
      <c r="B35" s="618">
        <v>0</v>
      </c>
      <c r="C35" s="606"/>
      <c r="D35" s="663"/>
      <c r="E35" s="664"/>
      <c r="F35" s="665"/>
      <c r="G35" s="666" t="e">
        <f t="shared" si="5"/>
        <v>#DIV/0!</v>
      </c>
      <c r="H35" s="664"/>
      <c r="I35" s="664"/>
      <c r="J35" s="664"/>
      <c r="K35" s="664"/>
      <c r="L35" s="667" t="e">
        <f t="shared" si="6"/>
        <v>#DIV/0!</v>
      </c>
      <c r="M35" s="606" t="e">
        <f t="shared" si="9"/>
        <v>#DIV/0!</v>
      </c>
      <c r="N35" s="624" t="e">
        <f t="shared" si="10"/>
        <v>#DIV/0!</v>
      </c>
      <c r="O35" s="625" t="e">
        <f t="shared" si="11"/>
        <v>#DIV/0!</v>
      </c>
      <c r="P35" s="626" t="e">
        <f t="shared" si="12"/>
        <v>#DIV/0!</v>
      </c>
      <c r="Q35" s="627" t="e">
        <f t="shared" si="7"/>
        <v>#DIV/0!</v>
      </c>
      <c r="R35" s="628" t="e">
        <f>SUM(Q$13:Q35)</f>
        <v>#DIV/0!</v>
      </c>
      <c r="S35" s="629" t="e">
        <f t="shared" si="8"/>
        <v>#DIV/0!</v>
      </c>
      <c r="T35" s="640"/>
      <c r="U35" s="631"/>
      <c r="V35" s="632"/>
      <c r="W35" s="670"/>
      <c r="X35" s="671"/>
      <c r="Y35" s="672"/>
      <c r="Z35" s="671"/>
    </row>
    <row r="36" spans="1:26">
      <c r="A36" s="634"/>
      <c r="B36" s="618">
        <v>0</v>
      </c>
      <c r="C36" s="606"/>
      <c r="D36" s="663"/>
      <c r="E36" s="664"/>
      <c r="F36" s="665"/>
      <c r="G36" s="666" t="e">
        <f t="shared" si="5"/>
        <v>#DIV/0!</v>
      </c>
      <c r="H36" s="664"/>
      <c r="I36" s="664"/>
      <c r="J36" s="664"/>
      <c r="K36" s="664"/>
      <c r="L36" s="667" t="e">
        <f t="shared" si="6"/>
        <v>#DIV/0!</v>
      </c>
      <c r="M36" s="606" t="e">
        <f t="shared" si="9"/>
        <v>#DIV/0!</v>
      </c>
      <c r="N36" s="624" t="e">
        <f t="shared" si="10"/>
        <v>#DIV/0!</v>
      </c>
      <c r="O36" s="625" t="e">
        <f t="shared" si="11"/>
        <v>#DIV/0!</v>
      </c>
      <c r="P36" s="626" t="e">
        <f t="shared" si="12"/>
        <v>#DIV/0!</v>
      </c>
      <c r="Q36" s="627" t="e">
        <f t="shared" si="7"/>
        <v>#DIV/0!</v>
      </c>
      <c r="R36" s="628" t="e">
        <f>SUM(Q$13:Q36)</f>
        <v>#DIV/0!</v>
      </c>
      <c r="S36" s="629" t="e">
        <f t="shared" si="8"/>
        <v>#DIV/0!</v>
      </c>
      <c r="T36" s="640"/>
      <c r="U36" s="631"/>
      <c r="V36" s="632"/>
      <c r="W36" s="670"/>
      <c r="X36" s="671"/>
      <c r="Y36" s="673"/>
      <c r="Z36" s="671"/>
    </row>
    <row r="37" spans="1:26">
      <c r="A37" s="634"/>
      <c r="B37" s="618">
        <v>0</v>
      </c>
      <c r="C37" s="606"/>
      <c r="D37" s="663"/>
      <c r="E37" s="664"/>
      <c r="F37" s="665"/>
      <c r="G37" s="666" t="e">
        <f t="shared" si="5"/>
        <v>#DIV/0!</v>
      </c>
      <c r="H37" s="664"/>
      <c r="I37" s="664"/>
      <c r="J37" s="664"/>
      <c r="K37" s="664"/>
      <c r="L37" s="667" t="e">
        <f t="shared" si="6"/>
        <v>#DIV/0!</v>
      </c>
      <c r="M37" s="606" t="e">
        <f t="shared" si="9"/>
        <v>#DIV/0!</v>
      </c>
      <c r="N37" s="624" t="e">
        <f t="shared" si="10"/>
        <v>#DIV/0!</v>
      </c>
      <c r="O37" s="625" t="e">
        <f t="shared" si="11"/>
        <v>#DIV/0!</v>
      </c>
      <c r="P37" s="626" t="e">
        <f t="shared" si="12"/>
        <v>#DIV/0!</v>
      </c>
      <c r="Q37" s="627" t="e">
        <f t="shared" si="7"/>
        <v>#DIV/0!</v>
      </c>
      <c r="R37" s="628" t="e">
        <f>SUM(Q$13:Q37)</f>
        <v>#DIV/0!</v>
      </c>
      <c r="S37" s="629" t="e">
        <f t="shared" si="8"/>
        <v>#DIV/0!</v>
      </c>
      <c r="T37" s="640"/>
      <c r="U37" s="631"/>
      <c r="V37" s="632"/>
      <c r="W37" s="674"/>
      <c r="X37" s="671"/>
      <c r="Y37" s="671"/>
      <c r="Z37" s="671"/>
    </row>
    <row r="38" spans="1:26">
      <c r="A38" s="634"/>
      <c r="B38" s="618">
        <v>0</v>
      </c>
      <c r="C38" s="606"/>
      <c r="D38" s="663"/>
      <c r="E38" s="664"/>
      <c r="F38" s="665"/>
      <c r="G38" s="666" t="e">
        <f t="shared" si="5"/>
        <v>#DIV/0!</v>
      </c>
      <c r="H38" s="664"/>
      <c r="I38" s="664"/>
      <c r="J38" s="664"/>
      <c r="K38" s="664"/>
      <c r="L38" s="667" t="e">
        <f t="shared" si="6"/>
        <v>#DIV/0!</v>
      </c>
      <c r="M38" s="606" t="e">
        <f t="shared" si="9"/>
        <v>#DIV/0!</v>
      </c>
      <c r="N38" s="624" t="e">
        <f t="shared" si="10"/>
        <v>#DIV/0!</v>
      </c>
      <c r="O38" s="625" t="e">
        <f t="shared" si="11"/>
        <v>#DIV/0!</v>
      </c>
      <c r="P38" s="626" t="e">
        <f t="shared" si="12"/>
        <v>#DIV/0!</v>
      </c>
      <c r="Q38" s="627" t="e">
        <f t="shared" si="7"/>
        <v>#DIV/0!</v>
      </c>
      <c r="R38" s="628" t="e">
        <f>SUM(Q$13:Q38)</f>
        <v>#DIV/0!</v>
      </c>
      <c r="S38" s="629" t="e">
        <f t="shared" si="8"/>
        <v>#DIV/0!</v>
      </c>
      <c r="T38" s="640"/>
      <c r="U38" s="631"/>
      <c r="V38" s="632"/>
      <c r="W38" s="675"/>
      <c r="X38" s="676"/>
    </row>
    <row r="39" spans="1:26">
      <c r="A39" s="634"/>
      <c r="B39" s="618">
        <v>0</v>
      </c>
      <c r="C39" s="606"/>
      <c r="D39" s="663"/>
      <c r="E39" s="664"/>
      <c r="F39" s="665"/>
      <c r="G39" s="666" t="e">
        <f t="shared" si="5"/>
        <v>#DIV/0!</v>
      </c>
      <c r="H39" s="664"/>
      <c r="I39" s="664"/>
      <c r="J39" s="664"/>
      <c r="K39" s="664"/>
      <c r="L39" s="667" t="e">
        <f t="shared" si="6"/>
        <v>#DIV/0!</v>
      </c>
      <c r="M39" s="606" t="e">
        <f t="shared" si="9"/>
        <v>#DIV/0!</v>
      </c>
      <c r="N39" s="624" t="e">
        <f t="shared" si="10"/>
        <v>#DIV/0!</v>
      </c>
      <c r="O39" s="625" t="e">
        <f t="shared" si="11"/>
        <v>#DIV/0!</v>
      </c>
      <c r="P39" s="626" t="e">
        <f t="shared" si="12"/>
        <v>#DIV/0!</v>
      </c>
      <c r="Q39" s="627" t="e">
        <f t="shared" si="7"/>
        <v>#DIV/0!</v>
      </c>
      <c r="R39" s="628" t="e">
        <f>SUM(Q$13:Q39)</f>
        <v>#DIV/0!</v>
      </c>
      <c r="S39" s="629" t="e">
        <f t="shared" si="8"/>
        <v>#DIV/0!</v>
      </c>
      <c r="T39" s="640"/>
      <c r="U39" s="631"/>
      <c r="V39" s="632"/>
      <c r="W39" s="676"/>
      <c r="X39" s="676"/>
    </row>
    <row r="40" spans="1:26">
      <c r="A40" s="634"/>
      <c r="B40" s="618">
        <v>0</v>
      </c>
      <c r="C40" s="606"/>
      <c r="D40" s="663"/>
      <c r="E40" s="664"/>
      <c r="F40" s="665"/>
      <c r="G40" s="666" t="e">
        <f t="shared" si="5"/>
        <v>#DIV/0!</v>
      </c>
      <c r="H40" s="664"/>
      <c r="I40" s="664"/>
      <c r="J40" s="664"/>
      <c r="K40" s="664"/>
      <c r="L40" s="667" t="e">
        <f t="shared" si="6"/>
        <v>#DIV/0!</v>
      </c>
      <c r="M40" s="606" t="e">
        <f t="shared" si="9"/>
        <v>#DIV/0!</v>
      </c>
      <c r="N40" s="624" t="e">
        <f t="shared" si="10"/>
        <v>#DIV/0!</v>
      </c>
      <c r="O40" s="625" t="e">
        <f t="shared" si="11"/>
        <v>#DIV/0!</v>
      </c>
      <c r="P40" s="626" t="e">
        <f t="shared" si="12"/>
        <v>#DIV/0!</v>
      </c>
      <c r="Q40" s="627" t="e">
        <f t="shared" si="7"/>
        <v>#DIV/0!</v>
      </c>
      <c r="R40" s="628" t="e">
        <f>SUM(Q$13:Q40)</f>
        <v>#DIV/0!</v>
      </c>
      <c r="S40" s="629" t="e">
        <f t="shared" si="8"/>
        <v>#DIV/0!</v>
      </c>
      <c r="T40" s="640"/>
      <c r="U40" s="631"/>
      <c r="V40" s="632"/>
    </row>
    <row r="41" spans="1:26">
      <c r="A41" s="634"/>
      <c r="B41" s="618">
        <v>0</v>
      </c>
      <c r="C41" s="606"/>
      <c r="D41" s="663"/>
      <c r="E41" s="664"/>
      <c r="F41" s="665"/>
      <c r="G41" s="666" t="e">
        <f t="shared" si="5"/>
        <v>#DIV/0!</v>
      </c>
      <c r="H41" s="664"/>
      <c r="I41" s="664"/>
      <c r="J41" s="664"/>
      <c r="K41" s="664"/>
      <c r="L41" s="667" t="e">
        <f t="shared" si="6"/>
        <v>#DIV/0!</v>
      </c>
      <c r="M41" s="606" t="e">
        <f t="shared" si="9"/>
        <v>#DIV/0!</v>
      </c>
      <c r="N41" s="624" t="e">
        <f t="shared" si="10"/>
        <v>#DIV/0!</v>
      </c>
      <c r="O41" s="625" t="e">
        <f t="shared" si="11"/>
        <v>#DIV/0!</v>
      </c>
      <c r="P41" s="626" t="e">
        <f t="shared" si="12"/>
        <v>#DIV/0!</v>
      </c>
      <c r="Q41" s="627" t="e">
        <f t="shared" si="7"/>
        <v>#DIV/0!</v>
      </c>
      <c r="R41" s="628" t="e">
        <f>SUM(Q$13:Q41)</f>
        <v>#DIV/0!</v>
      </c>
      <c r="S41" s="629" t="e">
        <f t="shared" si="8"/>
        <v>#DIV/0!</v>
      </c>
      <c r="T41" s="640"/>
      <c r="U41" s="631"/>
      <c r="V41" s="632"/>
    </row>
    <row r="42" spans="1:26">
      <c r="A42" s="634"/>
      <c r="B42" s="618">
        <v>0</v>
      </c>
      <c r="C42" s="606"/>
      <c r="D42" s="663"/>
      <c r="E42" s="664"/>
      <c r="F42" s="665"/>
      <c r="G42" s="666" t="e">
        <f t="shared" si="5"/>
        <v>#DIV/0!</v>
      </c>
      <c r="H42" s="664"/>
      <c r="I42" s="664"/>
      <c r="J42" s="664"/>
      <c r="K42" s="664"/>
      <c r="L42" s="667" t="e">
        <f t="shared" si="6"/>
        <v>#DIV/0!</v>
      </c>
      <c r="M42" s="606" t="e">
        <f t="shared" si="9"/>
        <v>#DIV/0!</v>
      </c>
      <c r="N42" s="624" t="e">
        <f t="shared" si="10"/>
        <v>#DIV/0!</v>
      </c>
      <c r="O42" s="625" t="e">
        <f t="shared" si="11"/>
        <v>#DIV/0!</v>
      </c>
      <c r="P42" s="626" t="e">
        <f t="shared" si="12"/>
        <v>#DIV/0!</v>
      </c>
      <c r="Q42" s="627" t="e">
        <f t="shared" si="7"/>
        <v>#DIV/0!</v>
      </c>
      <c r="R42" s="628" t="e">
        <f>SUM(Q$13:Q42)</f>
        <v>#DIV/0!</v>
      </c>
      <c r="S42" s="629" t="e">
        <f t="shared" si="8"/>
        <v>#DIV/0!</v>
      </c>
      <c r="T42" s="640"/>
      <c r="U42" s="631"/>
      <c r="V42" s="632"/>
    </row>
    <row r="43" spans="1:26">
      <c r="A43" s="634"/>
      <c r="B43" s="618">
        <v>0</v>
      </c>
      <c r="C43" s="606"/>
      <c r="D43" s="663"/>
      <c r="E43" s="664"/>
      <c r="F43" s="665"/>
      <c r="G43" s="666" t="e">
        <f t="shared" si="5"/>
        <v>#DIV/0!</v>
      </c>
      <c r="H43" s="664"/>
      <c r="I43" s="664"/>
      <c r="J43" s="664"/>
      <c r="K43" s="664"/>
      <c r="L43" s="667" t="e">
        <f t="shared" si="6"/>
        <v>#DIV/0!</v>
      </c>
      <c r="M43" s="606" t="e">
        <f t="shared" si="9"/>
        <v>#DIV/0!</v>
      </c>
      <c r="N43" s="624" t="e">
        <f t="shared" si="10"/>
        <v>#DIV/0!</v>
      </c>
      <c r="O43" s="625" t="e">
        <f t="shared" si="11"/>
        <v>#DIV/0!</v>
      </c>
      <c r="P43" s="626" t="e">
        <f t="shared" si="12"/>
        <v>#DIV/0!</v>
      </c>
      <c r="Q43" s="627" t="e">
        <f t="shared" si="7"/>
        <v>#DIV/0!</v>
      </c>
      <c r="R43" s="628" t="e">
        <f>SUM(Q$13:Q43)</f>
        <v>#DIV/0!</v>
      </c>
      <c r="S43" s="629" t="e">
        <f t="shared" si="8"/>
        <v>#DIV/0!</v>
      </c>
      <c r="T43" s="640"/>
      <c r="U43" s="631"/>
      <c r="V43" s="632"/>
    </row>
    <row r="44" spans="1:26">
      <c r="A44" s="634"/>
      <c r="B44" s="618">
        <v>0</v>
      </c>
      <c r="C44" s="606"/>
      <c r="D44" s="663"/>
      <c r="E44" s="664"/>
      <c r="F44" s="665"/>
      <c r="G44" s="666" t="e">
        <f t="shared" si="5"/>
        <v>#DIV/0!</v>
      </c>
      <c r="H44" s="664"/>
      <c r="I44" s="664"/>
      <c r="J44" s="664"/>
      <c r="K44" s="664"/>
      <c r="L44" s="667" t="e">
        <f t="shared" si="6"/>
        <v>#DIV/0!</v>
      </c>
      <c r="M44" s="606" t="e">
        <f t="shared" si="9"/>
        <v>#DIV/0!</v>
      </c>
      <c r="N44" s="624" t="e">
        <f t="shared" si="10"/>
        <v>#DIV/0!</v>
      </c>
      <c r="O44" s="625" t="e">
        <f t="shared" si="11"/>
        <v>#DIV/0!</v>
      </c>
      <c r="P44" s="626" t="e">
        <f t="shared" si="12"/>
        <v>#DIV/0!</v>
      </c>
      <c r="Q44" s="627" t="e">
        <f t="shared" si="7"/>
        <v>#DIV/0!</v>
      </c>
      <c r="R44" s="628" t="e">
        <f>SUM(Q$13:Q44)</f>
        <v>#DIV/0!</v>
      </c>
      <c r="S44" s="629" t="e">
        <f t="shared" si="8"/>
        <v>#DIV/0!</v>
      </c>
      <c r="T44" s="640"/>
      <c r="U44" s="631"/>
      <c r="V44" s="632"/>
    </row>
    <row r="45" spans="1:26">
      <c r="A45" s="634"/>
      <c r="B45" s="618">
        <v>0</v>
      </c>
      <c r="C45" s="606"/>
      <c r="D45" s="663"/>
      <c r="E45" s="664"/>
      <c r="F45" s="665"/>
      <c r="G45" s="666" t="e">
        <f t="shared" si="5"/>
        <v>#DIV/0!</v>
      </c>
      <c r="H45" s="664"/>
      <c r="I45" s="664"/>
      <c r="J45" s="664"/>
      <c r="K45" s="664"/>
      <c r="L45" s="667" t="e">
        <f t="shared" si="6"/>
        <v>#DIV/0!</v>
      </c>
      <c r="M45" s="606" t="e">
        <f t="shared" si="9"/>
        <v>#DIV/0!</v>
      </c>
      <c r="N45" s="624" t="e">
        <f t="shared" si="10"/>
        <v>#DIV/0!</v>
      </c>
      <c r="O45" s="625" t="e">
        <f t="shared" si="11"/>
        <v>#DIV/0!</v>
      </c>
      <c r="P45" s="626" t="e">
        <f t="shared" si="12"/>
        <v>#DIV/0!</v>
      </c>
      <c r="Q45" s="627" t="e">
        <f t="shared" si="7"/>
        <v>#DIV/0!</v>
      </c>
      <c r="R45" s="628" t="e">
        <f>SUM(Q$13:Q45)</f>
        <v>#DIV/0!</v>
      </c>
      <c r="S45" s="629" t="e">
        <f t="shared" si="8"/>
        <v>#DIV/0!</v>
      </c>
      <c r="T45" s="640"/>
      <c r="U45" s="631"/>
      <c r="V45" s="632"/>
    </row>
    <row r="46" spans="1:26">
      <c r="A46" s="634"/>
      <c r="B46" s="618">
        <v>0</v>
      </c>
      <c r="C46" s="606"/>
      <c r="D46" s="663"/>
      <c r="E46" s="664"/>
      <c r="F46" s="665"/>
      <c r="G46" s="666" t="e">
        <f t="shared" si="5"/>
        <v>#DIV/0!</v>
      </c>
      <c r="H46" s="664"/>
      <c r="I46" s="664"/>
      <c r="J46" s="664"/>
      <c r="K46" s="664"/>
      <c r="L46" s="667" t="e">
        <f t="shared" si="6"/>
        <v>#DIV/0!</v>
      </c>
      <c r="M46" s="606" t="e">
        <f t="shared" si="9"/>
        <v>#DIV/0!</v>
      </c>
      <c r="N46" s="624" t="e">
        <f t="shared" si="10"/>
        <v>#DIV/0!</v>
      </c>
      <c r="O46" s="625" t="e">
        <f t="shared" si="11"/>
        <v>#DIV/0!</v>
      </c>
      <c r="P46" s="626" t="e">
        <f t="shared" si="12"/>
        <v>#DIV/0!</v>
      </c>
      <c r="Q46" s="627" t="e">
        <f t="shared" si="7"/>
        <v>#DIV/0!</v>
      </c>
      <c r="R46" s="628" t="e">
        <f>SUM(Q$13:Q46)</f>
        <v>#DIV/0!</v>
      </c>
      <c r="S46" s="629" t="e">
        <f t="shared" si="8"/>
        <v>#DIV/0!</v>
      </c>
      <c r="T46" s="640"/>
      <c r="U46" s="631"/>
      <c r="V46" s="632"/>
    </row>
    <row r="47" spans="1:26">
      <c r="A47" s="634"/>
      <c r="B47" s="618">
        <v>0</v>
      </c>
      <c r="C47" s="606"/>
      <c r="D47" s="663"/>
      <c r="E47" s="664"/>
      <c r="F47" s="665"/>
      <c r="G47" s="666" t="e">
        <f t="shared" si="5"/>
        <v>#DIV/0!</v>
      </c>
      <c r="H47" s="664"/>
      <c r="I47" s="664"/>
      <c r="J47" s="664"/>
      <c r="K47" s="664"/>
      <c r="L47" s="667" t="e">
        <f t="shared" si="6"/>
        <v>#DIV/0!</v>
      </c>
      <c r="M47" s="606" t="e">
        <f t="shared" si="9"/>
        <v>#DIV/0!</v>
      </c>
      <c r="N47" s="624" t="e">
        <f t="shared" si="10"/>
        <v>#DIV/0!</v>
      </c>
      <c r="O47" s="625" t="e">
        <f t="shared" si="11"/>
        <v>#DIV/0!</v>
      </c>
      <c r="P47" s="626" t="e">
        <f t="shared" si="12"/>
        <v>#DIV/0!</v>
      </c>
      <c r="Q47" s="627" t="e">
        <f t="shared" si="7"/>
        <v>#DIV/0!</v>
      </c>
      <c r="R47" s="628" t="e">
        <f>SUM(Q$13:Q47)</f>
        <v>#DIV/0!</v>
      </c>
      <c r="S47" s="629" t="e">
        <f t="shared" si="8"/>
        <v>#DIV/0!</v>
      </c>
      <c r="T47" s="640"/>
      <c r="U47" s="631"/>
      <c r="V47" s="632"/>
    </row>
    <row r="48" spans="1:26">
      <c r="A48" s="634"/>
      <c r="B48" s="618">
        <v>0</v>
      </c>
      <c r="C48" s="606"/>
      <c r="D48" s="663"/>
      <c r="E48" s="664"/>
      <c r="F48" s="665"/>
      <c r="G48" s="666" t="e">
        <f t="shared" si="5"/>
        <v>#DIV/0!</v>
      </c>
      <c r="H48" s="664"/>
      <c r="I48" s="664"/>
      <c r="J48" s="664"/>
      <c r="K48" s="664"/>
      <c r="L48" s="667" t="e">
        <f t="shared" si="6"/>
        <v>#DIV/0!</v>
      </c>
      <c r="M48" s="606" t="e">
        <f t="shared" si="9"/>
        <v>#DIV/0!</v>
      </c>
      <c r="N48" s="624" t="e">
        <f t="shared" si="10"/>
        <v>#DIV/0!</v>
      </c>
      <c r="O48" s="625" t="e">
        <f t="shared" si="11"/>
        <v>#DIV/0!</v>
      </c>
      <c r="P48" s="626" t="e">
        <f t="shared" si="12"/>
        <v>#DIV/0!</v>
      </c>
      <c r="Q48" s="627" t="e">
        <f t="shared" si="7"/>
        <v>#DIV/0!</v>
      </c>
      <c r="R48" s="628" t="e">
        <f>SUM(Q$13:Q48)</f>
        <v>#DIV/0!</v>
      </c>
      <c r="S48" s="629" t="e">
        <f t="shared" si="8"/>
        <v>#DIV/0!</v>
      </c>
      <c r="T48" s="640"/>
      <c r="U48" s="631"/>
      <c r="V48" s="632"/>
    </row>
    <row r="49" spans="1:26">
      <c r="A49" s="634"/>
      <c r="B49" s="618">
        <v>0</v>
      </c>
      <c r="C49" s="606"/>
      <c r="D49" s="663"/>
      <c r="E49" s="664"/>
      <c r="F49" s="665"/>
      <c r="G49" s="666" t="e">
        <f t="shared" si="5"/>
        <v>#DIV/0!</v>
      </c>
      <c r="H49" s="664"/>
      <c r="I49" s="664"/>
      <c r="J49" s="664"/>
      <c r="K49" s="664"/>
      <c r="L49" s="667" t="e">
        <f t="shared" si="6"/>
        <v>#DIV/0!</v>
      </c>
      <c r="M49" s="606" t="e">
        <f t="shared" si="9"/>
        <v>#DIV/0!</v>
      </c>
      <c r="N49" s="624" t="e">
        <f t="shared" si="10"/>
        <v>#DIV/0!</v>
      </c>
      <c r="O49" s="625" t="e">
        <f t="shared" si="11"/>
        <v>#DIV/0!</v>
      </c>
      <c r="P49" s="626" t="e">
        <f t="shared" si="12"/>
        <v>#DIV/0!</v>
      </c>
      <c r="Q49" s="627" t="e">
        <f t="shared" si="7"/>
        <v>#DIV/0!</v>
      </c>
      <c r="R49" s="628" t="e">
        <f>SUM(Q$13:Q49)</f>
        <v>#DIV/0!</v>
      </c>
      <c r="S49" s="629" t="e">
        <f t="shared" si="8"/>
        <v>#DIV/0!</v>
      </c>
      <c r="T49" s="640"/>
      <c r="U49" s="631"/>
      <c r="V49" s="632"/>
    </row>
    <row r="50" spans="1:26">
      <c r="A50" s="634"/>
      <c r="B50" s="618">
        <v>0</v>
      </c>
      <c r="C50" s="606"/>
      <c r="D50" s="663"/>
      <c r="E50" s="664"/>
      <c r="F50" s="665"/>
      <c r="G50" s="666" t="e">
        <f t="shared" si="5"/>
        <v>#DIV/0!</v>
      </c>
      <c r="H50" s="664"/>
      <c r="I50" s="664"/>
      <c r="J50" s="664"/>
      <c r="K50" s="664"/>
      <c r="L50" s="667" t="e">
        <f t="shared" si="6"/>
        <v>#DIV/0!</v>
      </c>
      <c r="M50" s="606" t="e">
        <f t="shared" si="9"/>
        <v>#DIV/0!</v>
      </c>
      <c r="N50" s="624" t="e">
        <f t="shared" si="10"/>
        <v>#DIV/0!</v>
      </c>
      <c r="O50" s="625" t="e">
        <f t="shared" si="11"/>
        <v>#DIV/0!</v>
      </c>
      <c r="P50" s="626" t="e">
        <f t="shared" si="12"/>
        <v>#DIV/0!</v>
      </c>
      <c r="Q50" s="627" t="e">
        <f t="shared" si="7"/>
        <v>#DIV/0!</v>
      </c>
      <c r="R50" s="628" t="e">
        <f>SUM(Q$13:Q50)</f>
        <v>#DIV/0!</v>
      </c>
      <c r="S50" s="629" t="e">
        <f t="shared" si="8"/>
        <v>#DIV/0!</v>
      </c>
      <c r="T50" s="640"/>
      <c r="U50" s="631"/>
      <c r="V50" s="632"/>
    </row>
    <row r="51" spans="1:26">
      <c r="A51" s="634"/>
      <c r="B51" s="618">
        <v>0</v>
      </c>
      <c r="C51" s="606"/>
      <c r="D51" s="663"/>
      <c r="E51" s="664"/>
      <c r="F51" s="665"/>
      <c r="G51" s="666" t="e">
        <f t="shared" si="5"/>
        <v>#DIV/0!</v>
      </c>
      <c r="H51" s="664"/>
      <c r="I51" s="664"/>
      <c r="J51" s="664"/>
      <c r="K51" s="664"/>
      <c r="L51" s="667" t="e">
        <f t="shared" si="6"/>
        <v>#DIV/0!</v>
      </c>
      <c r="M51" s="606" t="e">
        <f t="shared" si="9"/>
        <v>#DIV/0!</v>
      </c>
      <c r="N51" s="624" t="e">
        <f t="shared" si="10"/>
        <v>#DIV/0!</v>
      </c>
      <c r="O51" s="625">
        <f>C51</f>
        <v>0</v>
      </c>
      <c r="P51" s="626" t="e">
        <f t="shared" si="12"/>
        <v>#DIV/0!</v>
      </c>
      <c r="Q51" s="627" t="e">
        <f t="shared" si="7"/>
        <v>#DIV/0!</v>
      </c>
      <c r="R51" s="628" t="e">
        <f>SUM(Q$13:Q51)</f>
        <v>#DIV/0!</v>
      </c>
      <c r="S51" s="629" t="e">
        <f t="shared" si="8"/>
        <v>#DIV/0!</v>
      </c>
      <c r="T51" s="640"/>
      <c r="U51" s="631"/>
      <c r="V51" s="632"/>
    </row>
    <row r="52" spans="1:26" ht="10.8" thickBot="1">
      <c r="A52" s="681" t="s">
        <v>170</v>
      </c>
      <c r="B52" s="682"/>
      <c r="C52" s="683"/>
      <c r="D52" s="683"/>
      <c r="E52" s="683"/>
      <c r="F52" s="683"/>
      <c r="G52" s="684"/>
      <c r="H52" s="683"/>
      <c r="I52" s="683"/>
      <c r="J52" s="683"/>
      <c r="K52" s="683"/>
      <c r="L52" s="685"/>
      <c r="M52" s="683"/>
      <c r="N52" s="686"/>
      <c r="O52" s="687"/>
      <c r="P52" s="688"/>
      <c r="Q52" s="689"/>
      <c r="R52" s="690"/>
      <c r="S52" s="691"/>
      <c r="T52" s="692"/>
      <c r="U52" s="631"/>
      <c r="V52" s="677"/>
    </row>
    <row r="53" spans="1:26">
      <c r="A53" s="693"/>
      <c r="B53" s="694"/>
      <c r="C53" s="695"/>
      <c r="D53" s="695"/>
      <c r="E53" s="695"/>
      <c r="F53" s="695"/>
      <c r="G53" s="696"/>
      <c r="H53" s="695"/>
      <c r="I53" s="695"/>
      <c r="J53" s="695"/>
      <c r="K53" s="695"/>
      <c r="L53" s="697"/>
      <c r="M53" s="695"/>
      <c r="N53" s="698"/>
      <c r="O53" s="699"/>
      <c r="P53" s="700"/>
      <c r="Q53" s="701"/>
      <c r="R53" s="702"/>
      <c r="S53" s="703"/>
      <c r="T53" s="704"/>
      <c r="U53" s="678" t="s">
        <v>168</v>
      </c>
      <c r="V53" s="679">
        <f>AVERAGE(V12:V52)</f>
        <v>270.57142857142856</v>
      </c>
    </row>
    <row r="54" spans="1:26" ht="10.8" thickBot="1">
      <c r="A54" s="705"/>
      <c r="B54" s="706"/>
      <c r="C54" s="707"/>
      <c r="D54" s="707"/>
      <c r="E54" s="707"/>
      <c r="F54" s="707"/>
      <c r="G54" s="708"/>
      <c r="H54" s="707"/>
      <c r="I54" s="707"/>
      <c r="J54" s="707"/>
      <c r="K54" s="707"/>
      <c r="L54" s="709"/>
      <c r="M54" s="707"/>
      <c r="N54" s="710"/>
      <c r="O54" s="711"/>
      <c r="P54" s="712"/>
      <c r="Q54" s="713"/>
      <c r="R54" s="714"/>
      <c r="S54" s="715"/>
      <c r="T54" s="716"/>
      <c r="U54" s="505" t="s">
        <v>169</v>
      </c>
      <c r="V54" s="677">
        <f>STDEV(V12:V52)</f>
        <v>7.9683439618596719</v>
      </c>
      <c r="W54" s="680"/>
      <c r="X54" s="680"/>
    </row>
    <row r="55" spans="1:26">
      <c r="A55" s="719"/>
      <c r="B55" s="719"/>
      <c r="C55" s="720"/>
      <c r="D55" s="721"/>
      <c r="E55" s="721"/>
      <c r="F55" s="721"/>
      <c r="G55" s="722"/>
      <c r="H55" s="723"/>
      <c r="I55" s="724"/>
      <c r="J55" s="725"/>
      <c r="K55" s="726"/>
      <c r="L55" s="727"/>
      <c r="M55" s="680"/>
      <c r="O55" s="668"/>
      <c r="P55" s="728"/>
      <c r="U55" s="505" t="s">
        <v>171</v>
      </c>
      <c r="V55" s="677">
        <f>V54/SQRT(COUNT(V12:V51))</f>
        <v>2.1296295032319841</v>
      </c>
      <c r="W55" s="675"/>
      <c r="X55" s="680"/>
      <c r="Y55" s="680"/>
      <c r="Z55" s="680"/>
    </row>
    <row r="56" spans="1:26">
      <c r="A56" s="680"/>
      <c r="B56" s="680"/>
      <c r="C56" s="729"/>
      <c r="D56" s="729"/>
      <c r="E56" s="729"/>
      <c r="F56" s="729"/>
      <c r="G56" s="724"/>
      <c r="H56" s="723"/>
      <c r="I56" s="724"/>
      <c r="J56" s="725"/>
      <c r="K56" s="730"/>
      <c r="L56" s="727"/>
      <c r="M56" s="680"/>
      <c r="O56" s="668"/>
      <c r="P56" s="728"/>
      <c r="U56" s="505" t="s">
        <v>172</v>
      </c>
      <c r="V56" s="677">
        <f>MAX(V12:V52)</f>
        <v>278</v>
      </c>
      <c r="W56" s="675"/>
    </row>
    <row r="57" spans="1:26" ht="10.8" thickBot="1">
      <c r="A57" s="731"/>
      <c r="B57" s="731"/>
      <c r="C57" s="731"/>
      <c r="D57" s="731"/>
      <c r="E57" s="725"/>
      <c r="F57" s="732"/>
      <c r="G57" s="680"/>
      <c r="H57" s="668"/>
      <c r="I57" s="680"/>
      <c r="J57" s="668"/>
      <c r="K57" s="668"/>
      <c r="L57" s="680"/>
      <c r="M57" s="680"/>
      <c r="O57" s="668"/>
      <c r="P57" s="728"/>
      <c r="U57" s="717" t="s">
        <v>173</v>
      </c>
      <c r="V57" s="718">
        <f>MIN(V12:V52)</f>
        <v>250</v>
      </c>
      <c r="W57" s="680"/>
    </row>
    <row r="58" spans="1:26">
      <c r="A58" s="733"/>
      <c r="B58" s="733"/>
      <c r="C58" s="731"/>
      <c r="D58" s="731"/>
      <c r="E58" s="725"/>
      <c r="F58" s="732"/>
      <c r="G58" s="668"/>
      <c r="H58" s="668"/>
      <c r="I58" s="680"/>
      <c r="J58" s="668"/>
      <c r="K58" s="668"/>
      <c r="L58" s="680"/>
      <c r="M58" s="680"/>
      <c r="O58" s="668"/>
      <c r="P58" s="728"/>
    </row>
    <row r="59" spans="1:26">
      <c r="A59" s="577"/>
      <c r="B59" s="577"/>
      <c r="C59" s="731"/>
      <c r="D59" s="731"/>
      <c r="E59" s="725"/>
      <c r="F59" s="732"/>
      <c r="G59" s="668"/>
      <c r="H59" s="668"/>
      <c r="I59" s="680"/>
      <c r="J59" s="668"/>
      <c r="K59" s="668"/>
      <c r="L59" s="680"/>
      <c r="M59" s="680"/>
      <c r="O59" s="668"/>
      <c r="P59" s="728"/>
    </row>
    <row r="60" spans="1:26">
      <c r="A60" s="731"/>
      <c r="B60" s="731"/>
      <c r="C60" s="731"/>
      <c r="D60" s="731"/>
      <c r="E60" s="725"/>
      <c r="F60" s="732"/>
      <c r="G60" s="668"/>
      <c r="H60" s="668"/>
      <c r="I60" s="680"/>
      <c r="J60" s="668"/>
      <c r="K60" s="668"/>
      <c r="L60" s="680"/>
      <c r="M60" s="680"/>
      <c r="O60" s="668"/>
      <c r="P60" s="728"/>
    </row>
    <row r="61" spans="1:26">
      <c r="A61" s="731"/>
      <c r="B61" s="731"/>
      <c r="C61" s="731"/>
      <c r="D61" s="731"/>
      <c r="E61" s="725"/>
      <c r="F61" s="732"/>
      <c r="G61" s="668"/>
      <c r="H61" s="668"/>
      <c r="I61" s="680"/>
      <c r="J61" s="724"/>
      <c r="K61" s="668"/>
      <c r="L61" s="680"/>
      <c r="M61" s="680"/>
      <c r="O61" s="668"/>
      <c r="P61" s="728"/>
    </row>
    <row r="62" spans="1:26">
      <c r="A62" s="731"/>
      <c r="B62" s="731"/>
      <c r="C62" s="731"/>
      <c r="D62" s="731"/>
      <c r="E62" s="725"/>
      <c r="F62" s="732"/>
      <c r="G62" s="668"/>
      <c r="H62" s="668"/>
      <c r="I62" s="680"/>
      <c r="J62" s="724"/>
      <c r="K62" s="668"/>
      <c r="L62" s="680"/>
      <c r="M62" s="680"/>
      <c r="O62" s="668"/>
      <c r="P62" s="728"/>
    </row>
    <row r="63" spans="1:26">
      <c r="A63" s="731"/>
      <c r="B63" s="731"/>
      <c r="C63" s="731"/>
      <c r="D63" s="731"/>
      <c r="E63" s="725"/>
      <c r="F63" s="732"/>
      <c r="G63" s="668"/>
      <c r="H63" s="668"/>
      <c r="I63" s="680"/>
      <c r="J63" s="668"/>
      <c r="K63" s="668"/>
      <c r="L63" s="680"/>
      <c r="M63" s="680"/>
      <c r="O63" s="668"/>
      <c r="P63" s="728"/>
    </row>
    <row r="64" spans="1:26">
      <c r="A64" s="731"/>
      <c r="B64" s="731"/>
      <c r="C64" s="731"/>
      <c r="D64" s="731"/>
      <c r="E64" s="725"/>
      <c r="F64" s="732"/>
      <c r="G64" s="668"/>
      <c r="H64" s="668"/>
      <c r="I64" s="680"/>
      <c r="J64" s="668"/>
      <c r="K64" s="668"/>
      <c r="L64" s="680"/>
      <c r="M64" s="680"/>
      <c r="O64" s="668"/>
      <c r="P64" s="728"/>
    </row>
    <row r="65" spans="1:16">
      <c r="A65" s="731"/>
      <c r="B65" s="731"/>
      <c r="C65" s="731"/>
      <c r="D65" s="731"/>
      <c r="E65" s="725"/>
      <c r="F65" s="732"/>
      <c r="G65" s="668"/>
      <c r="H65" s="668"/>
      <c r="I65" s="680"/>
      <c r="J65" s="668"/>
      <c r="K65" s="668"/>
      <c r="L65" s="680"/>
      <c r="M65" s="680"/>
      <c r="O65" s="668"/>
      <c r="P65" s="728"/>
    </row>
    <row r="66" spans="1:16">
      <c r="A66" s="731"/>
      <c r="B66" s="731"/>
      <c r="C66" s="731"/>
      <c r="D66" s="731"/>
      <c r="E66" s="725"/>
      <c r="F66" s="732"/>
      <c r="G66" s="668"/>
      <c r="H66" s="668"/>
      <c r="I66" s="680"/>
      <c r="J66" s="668"/>
      <c r="K66" s="668"/>
      <c r="L66" s="680"/>
      <c r="M66" s="680"/>
      <c r="O66" s="668"/>
      <c r="P66" s="728"/>
    </row>
    <row r="67" spans="1:16">
      <c r="A67" s="731"/>
      <c r="B67" s="731"/>
      <c r="C67" s="731"/>
      <c r="D67" s="731"/>
      <c r="E67" s="725"/>
      <c r="F67" s="732"/>
      <c r="G67" s="668"/>
      <c r="H67" s="668"/>
      <c r="I67" s="680"/>
      <c r="J67" s="668"/>
      <c r="K67" s="668"/>
      <c r="L67" s="680"/>
      <c r="M67" s="680"/>
      <c r="O67" s="668"/>
      <c r="P67" s="728"/>
    </row>
    <row r="68" spans="1:16">
      <c r="A68" s="731"/>
      <c r="B68" s="731"/>
      <c r="C68" s="731"/>
      <c r="D68" s="731"/>
      <c r="E68" s="725"/>
      <c r="F68" s="732"/>
      <c r="G68" s="668"/>
      <c r="H68" s="668"/>
      <c r="I68" s="680"/>
      <c r="J68" s="668"/>
      <c r="K68" s="668"/>
      <c r="L68" s="680"/>
      <c r="O68" s="668"/>
      <c r="P68" s="728"/>
    </row>
    <row r="69" spans="1:16">
      <c r="A69" s="731"/>
      <c r="B69" s="731"/>
      <c r="C69" s="731"/>
      <c r="D69" s="731"/>
      <c r="E69" s="725"/>
      <c r="F69" s="732"/>
      <c r="G69" s="668"/>
      <c r="H69" s="668"/>
      <c r="I69" s="680"/>
      <c r="J69" s="668"/>
      <c r="K69" s="668"/>
      <c r="L69" s="680"/>
      <c r="O69" s="668"/>
      <c r="P69" s="728"/>
    </row>
    <row r="70" spans="1:16">
      <c r="A70" s="731"/>
      <c r="B70" s="731"/>
      <c r="C70" s="731"/>
      <c r="D70" s="731"/>
      <c r="E70" s="725"/>
      <c r="F70" s="732"/>
      <c r="G70" s="668"/>
      <c r="H70" s="668"/>
      <c r="I70" s="680"/>
      <c r="J70" s="668"/>
      <c r="K70" s="668"/>
      <c r="L70" s="668"/>
      <c r="O70" s="668"/>
      <c r="P70" s="728"/>
    </row>
    <row r="71" spans="1:16">
      <c r="A71" s="731"/>
      <c r="B71" s="731"/>
      <c r="C71" s="731"/>
      <c r="D71" s="731"/>
      <c r="E71" s="725"/>
      <c r="F71" s="732"/>
      <c r="G71" s="668"/>
      <c r="H71" s="668"/>
      <c r="I71" s="680"/>
      <c r="J71" s="668"/>
      <c r="K71" s="668"/>
      <c r="L71" s="668"/>
      <c r="O71" s="668"/>
      <c r="P71" s="728"/>
    </row>
    <row r="72" spans="1:16">
      <c r="A72" s="731"/>
      <c r="B72" s="731"/>
      <c r="C72" s="731"/>
      <c r="D72" s="731"/>
      <c r="E72" s="725"/>
      <c r="F72" s="732"/>
      <c r="G72" s="668"/>
      <c r="H72" s="668"/>
      <c r="I72" s="680"/>
      <c r="J72" s="668"/>
      <c r="K72" s="668"/>
      <c r="L72" s="668"/>
      <c r="O72" s="668"/>
      <c r="P72" s="728"/>
    </row>
    <row r="73" spans="1:16">
      <c r="A73" s="731"/>
      <c r="B73" s="731"/>
      <c r="C73" s="731"/>
      <c r="D73" s="731"/>
      <c r="E73" s="725"/>
      <c r="F73" s="732"/>
      <c r="G73" s="668"/>
      <c r="H73" s="668"/>
      <c r="I73" s="680"/>
      <c r="J73" s="668"/>
      <c r="K73" s="668"/>
      <c r="L73" s="668"/>
      <c r="O73" s="668"/>
      <c r="P73" s="728"/>
    </row>
    <row r="74" spans="1:16">
      <c r="A74" s="731"/>
      <c r="B74" s="731"/>
      <c r="C74" s="731"/>
      <c r="D74" s="731"/>
      <c r="E74" s="725"/>
      <c r="F74" s="732"/>
      <c r="G74" s="668"/>
      <c r="H74" s="668"/>
      <c r="I74" s="680"/>
      <c r="J74" s="668"/>
      <c r="K74" s="668"/>
      <c r="L74" s="668"/>
      <c r="O74" s="668"/>
      <c r="P74" s="728"/>
    </row>
    <row r="75" spans="1:16">
      <c r="A75" s="731"/>
      <c r="B75" s="731"/>
      <c r="C75" s="731"/>
      <c r="D75" s="731"/>
      <c r="E75" s="725"/>
      <c r="F75" s="732"/>
      <c r="G75" s="668"/>
      <c r="H75" s="668"/>
      <c r="I75" s="680"/>
      <c r="J75" s="668"/>
      <c r="K75" s="668"/>
      <c r="L75" s="668"/>
      <c r="O75" s="668"/>
      <c r="P75" s="728"/>
    </row>
    <row r="76" spans="1:16">
      <c r="A76" s="731"/>
      <c r="B76" s="731"/>
      <c r="C76" s="731"/>
      <c r="D76" s="731"/>
      <c r="E76" s="725"/>
      <c r="F76" s="732"/>
      <c r="G76" s="668"/>
      <c r="H76" s="668"/>
      <c r="I76" s="680"/>
      <c r="J76" s="668"/>
      <c r="K76" s="668"/>
      <c r="L76" s="668"/>
      <c r="O76" s="668"/>
      <c r="P76" s="728"/>
    </row>
    <row r="77" spans="1:16">
      <c r="A77" s="731"/>
      <c r="B77" s="731"/>
      <c r="C77" s="731"/>
      <c r="D77" s="731"/>
      <c r="E77" s="725"/>
      <c r="F77" s="732"/>
      <c r="G77" s="668"/>
      <c r="H77" s="668"/>
      <c r="I77" s="680"/>
      <c r="J77" s="668"/>
      <c r="K77" s="668"/>
      <c r="L77" s="668"/>
      <c r="O77" s="668"/>
      <c r="P77" s="728"/>
    </row>
    <row r="78" spans="1:16">
      <c r="A78" s="731"/>
      <c r="B78" s="731"/>
      <c r="C78" s="731"/>
      <c r="D78" s="731"/>
      <c r="E78" s="725"/>
      <c r="F78" s="732"/>
      <c r="G78" s="668"/>
      <c r="H78" s="668"/>
      <c r="I78" s="680"/>
      <c r="J78" s="668"/>
      <c r="K78" s="668"/>
      <c r="L78" s="668"/>
      <c r="O78" s="668"/>
      <c r="P78" s="728"/>
    </row>
    <row r="79" spans="1:16">
      <c r="A79" s="731"/>
      <c r="B79" s="731"/>
      <c r="C79" s="731"/>
      <c r="D79" s="731"/>
      <c r="E79" s="725"/>
      <c r="F79" s="732"/>
      <c r="G79" s="668"/>
      <c r="H79" s="668"/>
      <c r="I79" s="680"/>
      <c r="J79" s="668"/>
      <c r="K79" s="668"/>
      <c r="L79" s="668"/>
      <c r="O79" s="668"/>
      <c r="P79" s="728"/>
    </row>
    <row r="80" spans="1:16">
      <c r="A80" s="731"/>
      <c r="B80" s="731"/>
      <c r="C80" s="731"/>
      <c r="D80" s="731"/>
      <c r="E80" s="725"/>
      <c r="F80" s="732"/>
      <c r="G80" s="668"/>
      <c r="H80" s="668"/>
      <c r="I80" s="680"/>
      <c r="J80" s="668"/>
      <c r="K80" s="668"/>
      <c r="L80" s="668"/>
      <c r="O80" s="668"/>
      <c r="P80" s="728"/>
    </row>
    <row r="81" spans="1:20">
      <c r="A81" s="731"/>
      <c r="B81" s="731"/>
      <c r="C81" s="731"/>
      <c r="D81" s="731"/>
      <c r="E81" s="725"/>
      <c r="F81" s="732"/>
      <c r="G81" s="728"/>
      <c r="H81" s="668"/>
      <c r="I81" s="680"/>
      <c r="J81" s="668"/>
      <c r="K81" s="668"/>
      <c r="L81" s="668"/>
      <c r="O81" s="668"/>
      <c r="P81" s="728"/>
    </row>
    <row r="82" spans="1:20">
      <c r="A82" s="731"/>
      <c r="B82" s="731"/>
      <c r="C82" s="731"/>
      <c r="D82" s="731"/>
      <c r="E82" s="725"/>
      <c r="F82" s="732"/>
      <c r="G82" s="728"/>
      <c r="H82" s="668"/>
      <c r="I82" s="680"/>
      <c r="J82" s="668"/>
      <c r="K82" s="668"/>
      <c r="L82" s="668"/>
      <c r="O82" s="668"/>
      <c r="P82" s="728"/>
    </row>
    <row r="83" spans="1:20">
      <c r="A83" s="731"/>
      <c r="B83" s="731"/>
      <c r="C83" s="731"/>
      <c r="D83" s="731"/>
      <c r="E83" s="725"/>
      <c r="F83" s="732"/>
      <c r="G83" s="728"/>
      <c r="H83" s="668"/>
      <c r="I83" s="680"/>
      <c r="J83" s="668"/>
      <c r="K83" s="668"/>
      <c r="L83" s="668"/>
      <c r="O83" s="668"/>
      <c r="P83" s="728"/>
    </row>
    <row r="84" spans="1:20">
      <c r="A84" s="731"/>
      <c r="B84" s="731"/>
      <c r="C84" s="731"/>
      <c r="D84" s="731"/>
      <c r="E84" s="725"/>
      <c r="F84" s="732"/>
      <c r="G84" s="728"/>
      <c r="H84" s="668"/>
      <c r="I84" s="680"/>
      <c r="J84" s="668"/>
      <c r="K84" s="668"/>
      <c r="L84" s="668"/>
      <c r="O84" s="668"/>
      <c r="P84" s="728"/>
    </row>
    <row r="85" spans="1:20">
      <c r="A85" s="731"/>
      <c r="B85" s="731"/>
      <c r="C85" s="731"/>
      <c r="D85" s="731"/>
      <c r="E85" s="725"/>
      <c r="F85" s="732"/>
      <c r="G85" s="668"/>
      <c r="H85" s="668"/>
      <c r="I85" s="680"/>
      <c r="J85" s="668"/>
      <c r="K85" s="668"/>
      <c r="L85" s="668"/>
      <c r="O85" s="668"/>
      <c r="P85" s="728"/>
    </row>
    <row r="86" spans="1:20">
      <c r="A86" s="731"/>
      <c r="B86" s="731"/>
      <c r="C86" s="731"/>
      <c r="D86" s="731"/>
      <c r="E86" s="725"/>
      <c r="F86" s="732"/>
      <c r="G86" s="668"/>
      <c r="H86" s="668"/>
      <c r="I86" s="680"/>
      <c r="J86" s="668"/>
      <c r="K86" s="668"/>
      <c r="L86" s="668"/>
      <c r="O86" s="668"/>
      <c r="P86" s="728"/>
    </row>
    <row r="87" spans="1:20">
      <c r="A87" s="731"/>
      <c r="B87" s="731"/>
      <c r="C87" s="731"/>
      <c r="D87" s="731"/>
      <c r="E87" s="725"/>
      <c r="F87" s="732"/>
      <c r="G87" s="668"/>
      <c r="H87" s="668"/>
      <c r="I87" s="680"/>
      <c r="J87" s="668"/>
      <c r="K87" s="668"/>
      <c r="L87" s="668"/>
      <c r="O87" s="668"/>
      <c r="P87" s="728"/>
      <c r="R87" s="734"/>
      <c r="S87" s="734"/>
      <c r="T87" s="731"/>
    </row>
    <row r="88" spans="1:20">
      <c r="A88" s="731"/>
      <c r="B88" s="731"/>
      <c r="C88" s="731"/>
      <c r="D88" s="731"/>
      <c r="E88" s="725"/>
      <c r="F88" s="732"/>
      <c r="G88" s="668"/>
      <c r="H88" s="668"/>
      <c r="I88" s="680"/>
      <c r="J88" s="668"/>
      <c r="K88" s="668"/>
      <c r="L88" s="668"/>
      <c r="O88" s="668"/>
      <c r="P88" s="728"/>
      <c r="R88" s="734"/>
      <c r="S88" s="734"/>
      <c r="T88" s="731"/>
    </row>
    <row r="89" spans="1:20">
      <c r="A89" s="731"/>
      <c r="B89" s="731"/>
      <c r="C89" s="731"/>
      <c r="D89" s="731"/>
      <c r="E89" s="725"/>
      <c r="F89" s="732"/>
      <c r="G89" s="668"/>
      <c r="H89" s="668"/>
      <c r="I89" s="680"/>
      <c r="J89" s="668"/>
      <c r="K89" s="668"/>
      <c r="L89" s="668"/>
      <c r="O89" s="668"/>
      <c r="P89" s="728"/>
      <c r="R89" s="734"/>
      <c r="S89" s="734"/>
      <c r="T89" s="731"/>
    </row>
    <row r="90" spans="1:20" s="731" customFormat="1">
      <c r="E90" s="725"/>
      <c r="F90" s="732"/>
      <c r="G90" s="668"/>
      <c r="H90" s="668"/>
      <c r="I90" s="680"/>
      <c r="J90" s="668"/>
      <c r="K90" s="668"/>
      <c r="L90" s="668"/>
      <c r="M90" s="668"/>
      <c r="N90" s="668"/>
      <c r="O90" s="668"/>
      <c r="P90" s="728"/>
      <c r="Q90" s="728"/>
      <c r="R90" s="734"/>
      <c r="S90" s="734"/>
    </row>
    <row r="91" spans="1:20" s="731" customFormat="1">
      <c r="E91" s="725"/>
      <c r="F91" s="732"/>
      <c r="G91" s="668"/>
      <c r="H91" s="668"/>
      <c r="I91" s="680"/>
      <c r="J91" s="668"/>
      <c r="K91" s="668"/>
      <c r="L91" s="668"/>
      <c r="M91" s="668"/>
      <c r="N91" s="668"/>
      <c r="O91" s="668"/>
      <c r="P91" s="728"/>
      <c r="Q91" s="728"/>
      <c r="R91" s="734"/>
      <c r="S91" s="734"/>
    </row>
    <row r="92" spans="1:20" s="731" customFormat="1">
      <c r="E92" s="725"/>
      <c r="F92" s="732"/>
      <c r="G92" s="668"/>
      <c r="H92" s="668"/>
      <c r="I92" s="680"/>
      <c r="J92" s="668"/>
      <c r="K92" s="668"/>
      <c r="L92" s="668"/>
      <c r="M92" s="668"/>
      <c r="P92" s="734"/>
      <c r="Q92" s="734"/>
      <c r="R92" s="734"/>
      <c r="S92" s="734"/>
    </row>
    <row r="93" spans="1:20" s="731" customFormat="1">
      <c r="E93" s="725"/>
      <c r="F93" s="732"/>
      <c r="G93" s="668"/>
      <c r="H93" s="668"/>
      <c r="I93" s="680"/>
      <c r="J93" s="668"/>
      <c r="K93" s="668"/>
      <c r="L93" s="668"/>
      <c r="M93" s="668"/>
      <c r="P93" s="734"/>
      <c r="Q93" s="734"/>
      <c r="R93" s="734"/>
      <c r="S93" s="734"/>
    </row>
    <row r="94" spans="1:20" s="731" customFormat="1">
      <c r="E94" s="725"/>
      <c r="F94" s="732"/>
      <c r="G94" s="668"/>
      <c r="H94" s="668"/>
      <c r="I94" s="680"/>
      <c r="J94" s="668"/>
      <c r="K94" s="668"/>
      <c r="L94" s="668"/>
      <c r="M94" s="668"/>
      <c r="P94" s="734"/>
      <c r="Q94" s="734"/>
      <c r="R94" s="734"/>
      <c r="S94" s="734"/>
    </row>
    <row r="95" spans="1:20" s="731" customFormat="1">
      <c r="E95" s="725"/>
      <c r="F95" s="732"/>
      <c r="G95" s="668"/>
      <c r="H95" s="668"/>
      <c r="I95" s="680"/>
      <c r="J95" s="668"/>
      <c r="K95" s="668"/>
      <c r="L95" s="668"/>
      <c r="M95" s="668"/>
      <c r="P95" s="734"/>
      <c r="Q95" s="734"/>
      <c r="R95" s="734"/>
      <c r="S95" s="734"/>
    </row>
    <row r="96" spans="1:20" s="731" customFormat="1">
      <c r="E96" s="725"/>
      <c r="F96" s="732"/>
      <c r="G96" s="668"/>
      <c r="H96" s="668"/>
      <c r="I96" s="680"/>
      <c r="J96" s="668"/>
      <c r="K96" s="668"/>
      <c r="L96" s="668"/>
      <c r="M96" s="668"/>
      <c r="P96" s="734"/>
      <c r="Q96" s="734"/>
      <c r="R96" s="734"/>
      <c r="S96" s="734"/>
    </row>
    <row r="97" spans="5:19" s="731" customFormat="1">
      <c r="E97" s="725"/>
      <c r="F97" s="732"/>
      <c r="G97" s="668"/>
      <c r="H97" s="668"/>
      <c r="I97" s="680"/>
      <c r="J97" s="668"/>
      <c r="K97" s="668"/>
      <c r="L97" s="668"/>
      <c r="M97" s="668"/>
      <c r="P97" s="734"/>
      <c r="Q97" s="734"/>
      <c r="R97" s="734"/>
      <c r="S97" s="734"/>
    </row>
    <row r="98" spans="5:19" s="731" customFormat="1">
      <c r="E98" s="725"/>
      <c r="F98" s="732"/>
      <c r="G98" s="668"/>
      <c r="H98" s="668"/>
      <c r="I98" s="680"/>
      <c r="J98" s="668"/>
      <c r="K98" s="668"/>
      <c r="L98" s="668"/>
      <c r="M98" s="668"/>
      <c r="P98" s="734"/>
      <c r="Q98" s="734"/>
      <c r="R98" s="734"/>
      <c r="S98" s="734"/>
    </row>
    <row r="99" spans="5:19" s="731" customFormat="1">
      <c r="E99" s="725"/>
      <c r="F99" s="732"/>
      <c r="G99" s="668"/>
      <c r="H99" s="668"/>
      <c r="I99" s="680"/>
      <c r="J99" s="668"/>
      <c r="K99" s="668"/>
      <c r="L99" s="668"/>
      <c r="M99" s="668"/>
      <c r="P99" s="734"/>
      <c r="Q99" s="734"/>
      <c r="R99" s="734"/>
      <c r="S99" s="734"/>
    </row>
    <row r="100" spans="5:19" s="731" customFormat="1">
      <c r="E100" s="725"/>
      <c r="F100" s="732"/>
      <c r="G100" s="668"/>
      <c r="H100" s="668"/>
      <c r="I100" s="680"/>
      <c r="J100" s="668"/>
      <c r="K100" s="668"/>
      <c r="L100" s="668"/>
      <c r="M100" s="668"/>
      <c r="P100" s="734"/>
      <c r="Q100" s="734"/>
      <c r="R100" s="734"/>
      <c r="S100" s="734"/>
    </row>
    <row r="101" spans="5:19" s="731" customFormat="1">
      <c r="E101" s="725"/>
      <c r="F101" s="732"/>
      <c r="G101" s="668"/>
      <c r="H101" s="668"/>
      <c r="I101" s="680"/>
      <c r="J101" s="668"/>
      <c r="K101" s="668"/>
      <c r="L101" s="668"/>
      <c r="M101" s="668"/>
      <c r="P101" s="734"/>
      <c r="Q101" s="734"/>
      <c r="R101" s="734"/>
      <c r="S101" s="734"/>
    </row>
    <row r="102" spans="5:19" s="731" customFormat="1">
      <c r="E102" s="725"/>
      <c r="F102" s="732"/>
      <c r="G102" s="668"/>
      <c r="H102" s="668"/>
      <c r="I102" s="680"/>
      <c r="J102" s="668"/>
      <c r="K102" s="668"/>
      <c r="L102" s="668"/>
      <c r="M102" s="668"/>
      <c r="P102" s="734"/>
      <c r="Q102" s="734"/>
      <c r="R102" s="734"/>
      <c r="S102" s="734"/>
    </row>
    <row r="103" spans="5:19" s="731" customFormat="1">
      <c r="E103" s="725"/>
      <c r="F103" s="732"/>
      <c r="G103" s="668"/>
      <c r="H103" s="668"/>
      <c r="I103" s="680"/>
      <c r="J103" s="668"/>
      <c r="K103" s="668"/>
      <c r="L103" s="668"/>
      <c r="M103" s="668"/>
      <c r="P103" s="734"/>
      <c r="Q103" s="734"/>
      <c r="R103" s="734"/>
      <c r="S103" s="734"/>
    </row>
    <row r="104" spans="5:19" s="731" customFormat="1">
      <c r="E104" s="725"/>
      <c r="F104" s="732"/>
      <c r="G104" s="668"/>
      <c r="H104" s="668"/>
      <c r="I104" s="680"/>
      <c r="J104" s="668"/>
      <c r="K104" s="668"/>
      <c r="L104" s="668"/>
      <c r="M104" s="668"/>
      <c r="P104" s="734"/>
      <c r="Q104" s="734"/>
      <c r="R104" s="734"/>
      <c r="S104" s="734"/>
    </row>
    <row r="105" spans="5:19" s="731" customFormat="1">
      <c r="E105" s="725"/>
      <c r="F105" s="732"/>
      <c r="G105" s="668"/>
      <c r="H105" s="668"/>
      <c r="I105" s="680"/>
      <c r="J105" s="668"/>
      <c r="K105" s="668"/>
      <c r="L105" s="668"/>
      <c r="M105" s="668"/>
      <c r="P105" s="734"/>
      <c r="Q105" s="734"/>
      <c r="R105" s="734"/>
      <c r="S105" s="734"/>
    </row>
    <row r="106" spans="5:19" s="731" customFormat="1">
      <c r="E106" s="725"/>
      <c r="F106" s="732"/>
      <c r="G106" s="668"/>
      <c r="H106" s="668"/>
      <c r="I106" s="680"/>
      <c r="J106" s="668"/>
      <c r="K106" s="668"/>
      <c r="L106" s="668"/>
      <c r="M106" s="668"/>
      <c r="P106" s="734"/>
      <c r="Q106" s="734"/>
      <c r="R106" s="734"/>
      <c r="S106" s="734"/>
    </row>
    <row r="107" spans="5:19" s="731" customFormat="1">
      <c r="E107" s="725"/>
      <c r="F107" s="732"/>
      <c r="G107" s="668"/>
      <c r="H107" s="668"/>
      <c r="I107" s="680"/>
      <c r="J107" s="668"/>
      <c r="K107" s="668"/>
      <c r="L107" s="668"/>
      <c r="P107" s="734"/>
      <c r="Q107" s="734"/>
      <c r="R107" s="734"/>
      <c r="S107" s="734"/>
    </row>
    <row r="108" spans="5:19" s="731" customFormat="1">
      <c r="E108" s="725"/>
      <c r="F108" s="732"/>
      <c r="G108" s="668"/>
      <c r="H108" s="668"/>
      <c r="I108" s="680"/>
      <c r="J108" s="668"/>
      <c r="K108" s="668"/>
      <c r="L108" s="668"/>
      <c r="P108" s="734"/>
      <c r="Q108" s="734"/>
      <c r="R108" s="734"/>
      <c r="S108" s="734"/>
    </row>
    <row r="109" spans="5:19" s="731" customFormat="1">
      <c r="E109" s="725"/>
      <c r="F109" s="732"/>
      <c r="G109" s="668"/>
      <c r="H109" s="668"/>
      <c r="I109" s="680"/>
      <c r="J109" s="668"/>
      <c r="K109" s="668"/>
      <c r="L109" s="668"/>
      <c r="P109" s="734"/>
      <c r="Q109" s="734"/>
      <c r="R109" s="734"/>
      <c r="S109" s="734"/>
    </row>
    <row r="110" spans="5:19" s="731" customFormat="1">
      <c r="E110" s="725"/>
      <c r="F110" s="732"/>
      <c r="G110" s="668"/>
      <c r="H110" s="668"/>
      <c r="I110" s="680"/>
      <c r="J110" s="668"/>
      <c r="K110" s="668"/>
      <c r="L110" s="668"/>
      <c r="P110" s="734"/>
      <c r="Q110" s="734"/>
      <c r="R110" s="734"/>
      <c r="S110" s="734"/>
    </row>
    <row r="111" spans="5:19" s="731" customFormat="1">
      <c r="E111" s="725"/>
      <c r="F111" s="732"/>
      <c r="G111" s="668"/>
      <c r="H111" s="668"/>
      <c r="I111" s="680"/>
      <c r="J111" s="668"/>
      <c r="K111" s="668"/>
      <c r="L111" s="668"/>
      <c r="P111" s="734"/>
      <c r="Q111" s="734"/>
      <c r="R111" s="734"/>
      <c r="S111" s="734"/>
    </row>
    <row r="112" spans="5:19" s="731" customFormat="1">
      <c r="E112" s="725"/>
      <c r="F112" s="732"/>
      <c r="G112" s="668"/>
      <c r="H112" s="668"/>
      <c r="I112" s="680"/>
      <c r="J112" s="668"/>
      <c r="K112" s="668"/>
      <c r="L112" s="668"/>
      <c r="P112" s="734"/>
      <c r="Q112" s="734"/>
      <c r="R112" s="734"/>
      <c r="S112" s="734"/>
    </row>
    <row r="113" spans="5:19" s="731" customFormat="1">
      <c r="E113" s="725"/>
      <c r="F113" s="732"/>
      <c r="G113" s="668"/>
      <c r="H113" s="668"/>
      <c r="I113" s="680"/>
      <c r="J113" s="668"/>
      <c r="K113" s="668"/>
      <c r="L113" s="668"/>
      <c r="P113" s="734"/>
      <c r="Q113" s="734"/>
      <c r="R113" s="734"/>
      <c r="S113" s="734"/>
    </row>
    <row r="114" spans="5:19" s="731" customFormat="1">
      <c r="E114" s="725"/>
      <c r="F114" s="732"/>
      <c r="G114" s="668"/>
      <c r="H114" s="668"/>
      <c r="I114" s="680"/>
      <c r="J114" s="668"/>
      <c r="K114" s="668"/>
      <c r="L114" s="668"/>
      <c r="P114" s="734"/>
      <c r="Q114" s="734"/>
      <c r="R114" s="734"/>
      <c r="S114" s="734"/>
    </row>
    <row r="115" spans="5:19" s="731" customFormat="1">
      <c r="E115" s="725"/>
      <c r="F115" s="732"/>
      <c r="G115" s="668"/>
      <c r="H115" s="668"/>
      <c r="I115" s="680"/>
      <c r="J115" s="668"/>
      <c r="K115" s="668"/>
      <c r="L115" s="668"/>
      <c r="P115" s="734"/>
      <c r="Q115" s="734"/>
      <c r="R115" s="734"/>
      <c r="S115" s="734"/>
    </row>
    <row r="116" spans="5:19" s="731" customFormat="1">
      <c r="E116" s="725"/>
      <c r="F116" s="732"/>
      <c r="G116" s="668"/>
      <c r="H116" s="668"/>
      <c r="I116" s="680"/>
      <c r="J116" s="668"/>
      <c r="K116" s="668"/>
      <c r="L116" s="668"/>
      <c r="P116" s="734"/>
      <c r="Q116" s="734"/>
      <c r="R116" s="734"/>
      <c r="S116" s="734"/>
    </row>
    <row r="117" spans="5:19" s="731" customFormat="1">
      <c r="E117" s="725"/>
      <c r="F117" s="732"/>
      <c r="G117" s="668"/>
      <c r="H117" s="668"/>
      <c r="I117" s="680"/>
      <c r="J117" s="668"/>
      <c r="K117" s="668"/>
      <c r="L117" s="668"/>
      <c r="P117" s="734"/>
      <c r="Q117" s="734"/>
      <c r="R117" s="734"/>
      <c r="S117" s="734"/>
    </row>
    <row r="118" spans="5:19" s="731" customFormat="1">
      <c r="E118" s="725"/>
      <c r="F118" s="732"/>
      <c r="G118" s="668"/>
      <c r="H118" s="668"/>
      <c r="I118" s="680"/>
      <c r="J118" s="668"/>
      <c r="K118" s="668"/>
      <c r="L118" s="668"/>
      <c r="P118" s="734"/>
      <c r="Q118" s="734"/>
      <c r="R118" s="734"/>
      <c r="S118" s="734"/>
    </row>
    <row r="119" spans="5:19" s="731" customFormat="1">
      <c r="E119" s="725"/>
      <c r="F119" s="732"/>
      <c r="G119" s="668"/>
      <c r="H119" s="668"/>
      <c r="I119" s="680"/>
      <c r="J119" s="668"/>
      <c r="K119" s="668"/>
      <c r="L119" s="668"/>
      <c r="P119" s="734"/>
      <c r="Q119" s="734"/>
      <c r="R119" s="734"/>
      <c r="S119" s="734"/>
    </row>
    <row r="120" spans="5:19" s="731" customFormat="1">
      <c r="E120" s="725"/>
      <c r="F120" s="732"/>
      <c r="G120" s="668"/>
      <c r="H120" s="668"/>
      <c r="I120" s="680"/>
      <c r="J120" s="668"/>
      <c r="K120" s="668"/>
      <c r="L120" s="668"/>
      <c r="P120" s="734"/>
      <c r="Q120" s="734"/>
      <c r="R120" s="734"/>
      <c r="S120" s="734"/>
    </row>
    <row r="121" spans="5:19" s="731" customFormat="1">
      <c r="E121" s="725"/>
      <c r="F121" s="732"/>
      <c r="G121" s="668"/>
      <c r="H121" s="668"/>
      <c r="I121" s="680"/>
      <c r="J121" s="668"/>
      <c r="K121" s="668"/>
      <c r="L121" s="668"/>
      <c r="P121" s="734"/>
      <c r="Q121" s="734"/>
      <c r="R121" s="734"/>
      <c r="S121" s="734"/>
    </row>
    <row r="122" spans="5:19" s="731" customFormat="1">
      <c r="E122" s="725"/>
      <c r="F122" s="732"/>
      <c r="G122" s="668"/>
      <c r="H122" s="668"/>
      <c r="I122" s="680"/>
      <c r="J122" s="668"/>
      <c r="K122" s="668"/>
      <c r="L122" s="668"/>
      <c r="P122" s="734"/>
      <c r="Q122" s="734"/>
      <c r="R122" s="734"/>
      <c r="S122" s="734"/>
    </row>
    <row r="123" spans="5:19" s="731" customFormat="1">
      <c r="E123" s="725"/>
      <c r="F123" s="732"/>
      <c r="G123" s="668"/>
      <c r="H123" s="668"/>
      <c r="I123" s="680"/>
      <c r="J123" s="668"/>
      <c r="K123" s="668"/>
      <c r="L123" s="668"/>
      <c r="P123" s="734"/>
      <c r="Q123" s="734"/>
      <c r="R123" s="734"/>
      <c r="S123" s="734"/>
    </row>
    <row r="124" spans="5:19" s="731" customFormat="1">
      <c r="E124" s="725"/>
      <c r="F124" s="732"/>
      <c r="G124" s="668"/>
      <c r="H124" s="668"/>
      <c r="I124" s="680"/>
      <c r="J124" s="668"/>
      <c r="K124" s="668"/>
      <c r="L124" s="668"/>
      <c r="P124" s="734"/>
      <c r="Q124" s="734"/>
      <c r="R124" s="734"/>
      <c r="S124" s="734"/>
    </row>
    <row r="125" spans="5:19" s="731" customFormat="1">
      <c r="E125" s="725"/>
      <c r="F125" s="732"/>
      <c r="G125" s="668"/>
      <c r="H125" s="668"/>
      <c r="I125" s="680"/>
      <c r="J125" s="668"/>
      <c r="K125" s="668"/>
      <c r="L125" s="668"/>
      <c r="P125" s="734"/>
      <c r="Q125" s="734"/>
      <c r="R125" s="734"/>
      <c r="S125" s="734"/>
    </row>
    <row r="126" spans="5:19" s="731" customFormat="1">
      <c r="E126" s="725"/>
      <c r="F126" s="732"/>
      <c r="G126" s="668"/>
      <c r="H126" s="668"/>
      <c r="I126" s="680"/>
      <c r="J126" s="668"/>
      <c r="K126" s="668"/>
      <c r="L126" s="668"/>
      <c r="P126" s="734"/>
      <c r="Q126" s="734"/>
      <c r="R126" s="734"/>
      <c r="S126" s="734"/>
    </row>
    <row r="127" spans="5:19" s="731" customFormat="1">
      <c r="E127" s="725"/>
      <c r="F127" s="732"/>
      <c r="G127" s="668"/>
      <c r="H127" s="668"/>
      <c r="I127" s="680"/>
      <c r="J127" s="668"/>
      <c r="K127" s="668"/>
      <c r="L127" s="668"/>
      <c r="P127" s="734"/>
      <c r="Q127" s="734"/>
      <c r="R127" s="734"/>
      <c r="S127" s="734"/>
    </row>
    <row r="128" spans="5:19" s="731" customFormat="1">
      <c r="E128" s="725"/>
      <c r="F128" s="732"/>
      <c r="G128" s="668"/>
      <c r="H128" s="668"/>
      <c r="I128" s="680"/>
      <c r="J128" s="668"/>
      <c r="K128" s="668"/>
      <c r="L128" s="668"/>
      <c r="P128" s="734"/>
      <c r="Q128" s="734"/>
      <c r="R128" s="734"/>
      <c r="S128" s="734"/>
    </row>
    <row r="129" spans="5:20" s="731" customFormat="1">
      <c r="E129" s="725"/>
      <c r="F129" s="732"/>
      <c r="G129" s="668"/>
      <c r="H129" s="668"/>
      <c r="I129" s="680"/>
      <c r="J129" s="668"/>
      <c r="K129" s="668"/>
      <c r="L129" s="668"/>
      <c r="P129" s="734"/>
      <c r="Q129" s="734"/>
      <c r="R129" s="734"/>
      <c r="S129" s="734"/>
    </row>
    <row r="130" spans="5:20" s="731" customFormat="1">
      <c r="E130" s="725"/>
      <c r="F130" s="732"/>
      <c r="G130" s="668"/>
      <c r="H130" s="668"/>
      <c r="I130" s="680"/>
      <c r="J130" s="668"/>
      <c r="K130" s="668"/>
      <c r="L130" s="668"/>
      <c r="P130" s="734"/>
      <c r="Q130" s="734"/>
      <c r="R130" s="734"/>
      <c r="S130" s="734"/>
    </row>
    <row r="131" spans="5:20" s="731" customFormat="1">
      <c r="E131" s="725"/>
      <c r="F131" s="732"/>
      <c r="G131" s="668"/>
      <c r="H131" s="668"/>
      <c r="I131" s="680"/>
      <c r="J131" s="668"/>
      <c r="K131" s="668"/>
      <c r="L131" s="668"/>
      <c r="P131" s="734"/>
      <c r="Q131" s="734"/>
      <c r="R131" s="734"/>
      <c r="S131" s="734"/>
    </row>
    <row r="132" spans="5:20" s="731" customFormat="1">
      <c r="E132" s="725"/>
      <c r="F132" s="732"/>
      <c r="G132" s="668"/>
      <c r="H132" s="668"/>
      <c r="I132" s="680"/>
      <c r="J132" s="668"/>
      <c r="K132" s="668"/>
      <c r="L132" s="668"/>
      <c r="P132" s="734"/>
      <c r="Q132" s="734"/>
      <c r="R132" s="734"/>
      <c r="S132" s="734"/>
    </row>
    <row r="133" spans="5:20" s="731" customFormat="1">
      <c r="E133" s="725"/>
      <c r="F133" s="732"/>
      <c r="G133" s="668"/>
      <c r="H133" s="668"/>
      <c r="I133" s="680"/>
      <c r="J133" s="668"/>
      <c r="K133" s="668"/>
      <c r="L133" s="668"/>
      <c r="P133" s="734"/>
      <c r="Q133" s="734"/>
      <c r="R133" s="734"/>
      <c r="S133" s="734"/>
    </row>
    <row r="134" spans="5:20" s="731" customFormat="1">
      <c r="E134" s="725"/>
      <c r="F134" s="732"/>
      <c r="G134" s="668"/>
      <c r="H134" s="668"/>
      <c r="I134" s="680"/>
      <c r="J134" s="668"/>
      <c r="K134" s="668"/>
      <c r="L134" s="668"/>
      <c r="P134" s="734"/>
      <c r="Q134" s="734"/>
      <c r="R134" s="734"/>
      <c r="S134" s="734"/>
    </row>
    <row r="135" spans="5:20" s="731" customFormat="1">
      <c r="E135" s="725"/>
      <c r="F135" s="732"/>
      <c r="G135" s="668"/>
      <c r="H135" s="668"/>
      <c r="I135" s="680"/>
      <c r="J135" s="668"/>
      <c r="K135" s="668"/>
      <c r="L135" s="668"/>
      <c r="P135" s="734"/>
      <c r="Q135" s="734"/>
      <c r="R135" s="734"/>
      <c r="S135" s="734"/>
    </row>
    <row r="136" spans="5:20" s="731" customFormat="1">
      <c r="E136" s="725"/>
      <c r="F136" s="732"/>
      <c r="G136" s="668"/>
      <c r="H136" s="668"/>
      <c r="I136" s="680"/>
      <c r="J136" s="668"/>
      <c r="K136" s="668"/>
      <c r="L136" s="668"/>
      <c r="P136" s="734"/>
      <c r="Q136" s="734"/>
      <c r="R136" s="734"/>
      <c r="S136" s="734"/>
    </row>
    <row r="137" spans="5:20" s="731" customFormat="1">
      <c r="E137" s="725"/>
      <c r="F137" s="732"/>
      <c r="G137" s="668"/>
      <c r="H137" s="668"/>
      <c r="I137" s="680"/>
      <c r="J137" s="668"/>
      <c r="K137" s="668"/>
      <c r="L137" s="668"/>
      <c r="P137" s="734"/>
      <c r="Q137" s="734"/>
      <c r="R137" s="734"/>
      <c r="S137" s="734"/>
    </row>
    <row r="138" spans="5:20" s="731" customFormat="1">
      <c r="E138" s="725"/>
      <c r="F138" s="732"/>
      <c r="G138" s="668"/>
      <c r="H138" s="668"/>
      <c r="I138" s="680"/>
      <c r="J138" s="668"/>
      <c r="K138" s="668"/>
      <c r="L138" s="668"/>
      <c r="P138" s="734"/>
      <c r="Q138" s="734"/>
      <c r="R138" s="734"/>
      <c r="S138" s="734"/>
    </row>
    <row r="139" spans="5:20" s="731" customFormat="1">
      <c r="E139" s="725"/>
      <c r="F139" s="732"/>
      <c r="G139" s="668"/>
      <c r="H139" s="668"/>
      <c r="I139" s="680"/>
      <c r="J139" s="668"/>
      <c r="K139" s="668"/>
      <c r="L139" s="668"/>
      <c r="P139" s="734"/>
      <c r="Q139" s="734"/>
      <c r="R139" s="734"/>
      <c r="S139" s="734"/>
    </row>
    <row r="140" spans="5:20" s="731" customFormat="1">
      <c r="E140" s="725"/>
      <c r="F140" s="732"/>
      <c r="G140" s="668"/>
      <c r="H140" s="668"/>
      <c r="I140" s="680"/>
      <c r="J140" s="668"/>
      <c r="K140" s="668"/>
      <c r="L140" s="668"/>
      <c r="P140" s="734"/>
      <c r="Q140" s="734"/>
      <c r="R140" s="734"/>
      <c r="S140" s="734"/>
    </row>
    <row r="141" spans="5:20" s="731" customFormat="1">
      <c r="E141" s="725"/>
      <c r="F141" s="732"/>
      <c r="G141" s="668"/>
      <c r="H141" s="668"/>
      <c r="I141" s="680"/>
      <c r="J141" s="668"/>
      <c r="K141" s="668"/>
      <c r="L141" s="668"/>
      <c r="P141" s="734"/>
      <c r="Q141" s="734"/>
      <c r="R141" s="734"/>
      <c r="S141" s="734"/>
    </row>
    <row r="142" spans="5:20" s="731" customFormat="1">
      <c r="E142" s="725"/>
      <c r="F142" s="732"/>
      <c r="G142" s="668"/>
      <c r="H142" s="668"/>
      <c r="I142" s="680"/>
      <c r="J142" s="668"/>
      <c r="K142" s="668"/>
      <c r="L142" s="668"/>
      <c r="P142" s="734"/>
      <c r="Q142" s="734"/>
      <c r="R142" s="734"/>
      <c r="S142" s="734"/>
    </row>
    <row r="143" spans="5:20" s="731" customFormat="1">
      <c r="E143" s="725"/>
      <c r="F143" s="732"/>
      <c r="G143" s="668"/>
      <c r="H143" s="668"/>
      <c r="I143" s="680"/>
      <c r="J143" s="668"/>
      <c r="K143" s="668"/>
      <c r="L143" s="668"/>
      <c r="P143" s="734"/>
      <c r="Q143" s="734"/>
      <c r="R143" s="734"/>
      <c r="S143" s="734"/>
    </row>
    <row r="144" spans="5:20" s="731" customFormat="1">
      <c r="E144" s="725"/>
      <c r="F144" s="732"/>
      <c r="G144" s="668"/>
      <c r="H144" s="668"/>
      <c r="I144" s="680"/>
      <c r="J144" s="668"/>
      <c r="K144" s="668"/>
      <c r="L144" s="668"/>
      <c r="P144" s="734"/>
      <c r="Q144" s="734"/>
      <c r="R144" s="728"/>
      <c r="S144" s="728"/>
      <c r="T144" s="668"/>
    </row>
    <row r="145" spans="1:20" s="731" customFormat="1">
      <c r="E145" s="725"/>
      <c r="F145" s="732"/>
      <c r="G145" s="668"/>
      <c r="H145" s="668"/>
      <c r="I145" s="680"/>
      <c r="J145" s="668"/>
      <c r="K145" s="668"/>
      <c r="L145" s="668"/>
      <c r="P145" s="734"/>
      <c r="Q145" s="734"/>
      <c r="R145" s="728"/>
      <c r="S145" s="728"/>
      <c r="T145" s="668"/>
    </row>
    <row r="146" spans="1:20" s="731" customFormat="1">
      <c r="E146" s="725"/>
      <c r="F146" s="732"/>
      <c r="G146" s="668"/>
      <c r="H146" s="668"/>
      <c r="I146" s="680"/>
      <c r="J146" s="668"/>
      <c r="K146" s="668"/>
      <c r="L146" s="668"/>
      <c r="P146" s="734"/>
      <c r="Q146" s="734"/>
      <c r="R146" s="728"/>
      <c r="S146" s="728"/>
      <c r="T146" s="668"/>
    </row>
    <row r="147" spans="1:20">
      <c r="A147" s="731"/>
      <c r="B147" s="731"/>
      <c r="C147" s="731"/>
      <c r="D147" s="731"/>
      <c r="E147" s="725"/>
      <c r="F147" s="732"/>
      <c r="G147" s="668"/>
      <c r="H147" s="668"/>
      <c r="I147" s="680"/>
      <c r="J147" s="668"/>
      <c r="K147" s="668"/>
      <c r="L147" s="668"/>
      <c r="M147" s="731"/>
      <c r="N147" s="731"/>
      <c r="O147" s="731"/>
      <c r="P147" s="734"/>
      <c r="Q147" s="734"/>
    </row>
    <row r="148" spans="1:20">
      <c r="A148" s="731"/>
      <c r="B148" s="731"/>
      <c r="C148" s="731"/>
      <c r="D148" s="731"/>
      <c r="E148" s="725"/>
      <c r="F148" s="732"/>
      <c r="G148" s="668"/>
      <c r="H148" s="668"/>
      <c r="I148" s="680"/>
      <c r="J148" s="668"/>
      <c r="K148" s="668"/>
      <c r="L148" s="668"/>
      <c r="M148" s="731"/>
      <c r="N148" s="731"/>
      <c r="O148" s="731"/>
      <c r="P148" s="734"/>
      <c r="Q148" s="734"/>
    </row>
    <row r="149" spans="1:20">
      <c r="A149" s="731"/>
      <c r="B149" s="731"/>
      <c r="C149" s="731"/>
      <c r="D149" s="731"/>
      <c r="E149" s="725"/>
      <c r="F149" s="732"/>
      <c r="G149" s="668"/>
      <c r="H149" s="668"/>
      <c r="I149" s="680"/>
      <c r="J149" s="668"/>
      <c r="K149" s="668"/>
      <c r="L149" s="668"/>
      <c r="M149" s="731"/>
    </row>
    <row r="150" spans="1:20">
      <c r="A150" s="731"/>
      <c r="B150" s="731"/>
      <c r="C150" s="731"/>
      <c r="D150" s="731"/>
      <c r="E150" s="725"/>
      <c r="F150" s="732"/>
      <c r="G150" s="668"/>
      <c r="H150" s="668"/>
      <c r="I150" s="680"/>
      <c r="J150" s="668"/>
      <c r="K150" s="668"/>
      <c r="L150" s="668"/>
      <c r="M150" s="731"/>
    </row>
    <row r="151" spans="1:20">
      <c r="A151" s="731"/>
      <c r="B151" s="731"/>
      <c r="C151" s="731"/>
      <c r="D151" s="731"/>
      <c r="E151" s="725"/>
      <c r="F151" s="732"/>
      <c r="G151" s="668"/>
      <c r="H151" s="668"/>
      <c r="I151" s="680"/>
      <c r="J151" s="668"/>
      <c r="K151" s="668"/>
      <c r="L151" s="668"/>
      <c r="M151" s="731"/>
    </row>
    <row r="152" spans="1:20">
      <c r="A152" s="731"/>
      <c r="B152" s="731"/>
      <c r="C152" s="731"/>
      <c r="D152" s="731"/>
      <c r="E152" s="725"/>
      <c r="F152" s="732"/>
      <c r="G152" s="668"/>
      <c r="H152" s="668"/>
      <c r="I152" s="680"/>
      <c r="J152" s="668"/>
      <c r="K152" s="668"/>
      <c r="L152" s="668"/>
      <c r="M152" s="731"/>
    </row>
    <row r="153" spans="1:20">
      <c r="J153" s="668"/>
      <c r="K153" s="668"/>
      <c r="L153" s="668"/>
      <c r="M153" s="731"/>
    </row>
    <row r="154" spans="1:20">
      <c r="J154" s="668"/>
      <c r="K154" s="668"/>
      <c r="L154" s="668"/>
      <c r="M154" s="731"/>
    </row>
    <row r="155" spans="1:20">
      <c r="J155" s="668"/>
      <c r="K155" s="668"/>
      <c r="L155" s="668"/>
      <c r="M155" s="731"/>
    </row>
    <row r="156" spans="1:20">
      <c r="J156" s="668"/>
      <c r="K156" s="668"/>
      <c r="L156" s="668"/>
      <c r="M156" s="731"/>
    </row>
    <row r="157" spans="1:20">
      <c r="J157" s="668"/>
      <c r="K157" s="668"/>
      <c r="L157" s="668"/>
      <c r="M157" s="731"/>
    </row>
    <row r="158" spans="1:20">
      <c r="J158" s="668"/>
      <c r="K158" s="668"/>
      <c r="L158" s="668"/>
      <c r="M158" s="731"/>
    </row>
    <row r="159" spans="1:20">
      <c r="K159" s="668"/>
      <c r="L159" s="668"/>
      <c r="M159" s="731"/>
    </row>
    <row r="160" spans="1:20">
      <c r="K160" s="668"/>
      <c r="L160" s="668"/>
      <c r="M160" s="731"/>
    </row>
    <row r="161" spans="11:13">
      <c r="K161" s="668"/>
      <c r="L161" s="668"/>
      <c r="M161" s="731"/>
    </row>
    <row r="162" spans="11:13">
      <c r="L162" s="668"/>
      <c r="M162" s="731"/>
    </row>
    <row r="163" spans="11:13">
      <c r="L163" s="668"/>
      <c r="M163" s="731"/>
    </row>
    <row r="164" spans="11:13">
      <c r="L164" s="668"/>
    </row>
    <row r="165" spans="11:13">
      <c r="L165" s="668"/>
    </row>
    <row r="166" spans="11:13">
      <c r="L166" s="668"/>
    </row>
  </sheetData>
  <mergeCells count="5">
    <mergeCell ref="A7:L7"/>
    <mergeCell ref="M7:O7"/>
    <mergeCell ref="U7:V7"/>
    <mergeCell ref="D9:F9"/>
    <mergeCell ref="H9:K9"/>
  </mergeCells>
  <conditionalFormatting sqref="P55:P71 Z9:Z57">
    <cfRule type="aboveAverage" dxfId="15" priority="1" aboveAverage="0" stdDev="1"/>
    <cfRule type="aboveAverage" dxfId="14" priority="2" stdDev="1"/>
  </conditionalFormatting>
  <dataValidations count="1">
    <dataValidation type="list" allowBlank="1" showInputMessage="1" showErrorMessage="1" sqref="B5" xr:uid="{78FBBD48-C927-47DB-B78E-11A3B3B9A40A}">
      <formula1>$AB$5:$AB$8</formula1>
    </dataValidation>
  </dataValidation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7DB29-5CCE-4F0C-9FDE-2BAAF3C7BC30}">
  <dimension ref="A1:AB171"/>
  <sheetViews>
    <sheetView topLeftCell="J7" workbookViewId="0">
      <selection activeCell="S32" sqref="S32"/>
    </sheetView>
  </sheetViews>
  <sheetFormatPr defaultColWidth="7.88671875" defaultRowHeight="10.199999999999999"/>
  <cols>
    <col min="1" max="1" width="15.6640625" style="668" bestFit="1" customWidth="1"/>
    <col min="2" max="2" width="9.5546875" style="668" bestFit="1" customWidth="1"/>
    <col min="3" max="3" width="5.109375" style="735" customWidth="1"/>
    <col min="4" max="6" width="7.6640625" style="735" customWidth="1"/>
    <col min="7" max="7" width="12" style="731" bestFit="1" customWidth="1"/>
    <col min="8" max="8" width="9.33203125" style="734" customWidth="1"/>
    <col min="9" max="10" width="8.44140625" style="731" bestFit="1" customWidth="1"/>
    <col min="11" max="11" width="8.44140625" style="725" bestFit="1" customWidth="1"/>
    <col min="12" max="12" width="13.6640625" style="732" bestFit="1" customWidth="1"/>
    <col min="13" max="13" width="6.33203125" style="668" bestFit="1" customWidth="1"/>
    <col min="14" max="14" width="5.6640625" style="668" bestFit="1" customWidth="1"/>
    <col min="15" max="15" width="5.88671875" style="680" bestFit="1" customWidth="1"/>
    <col min="16" max="16" width="5.88671875" style="561" bestFit="1" customWidth="1"/>
    <col min="17" max="17" width="14" style="728" bestFit="1" customWidth="1"/>
    <col min="18" max="18" width="6" style="728" bestFit="1" customWidth="1"/>
    <col min="19" max="19" width="8.6640625" style="728" bestFit="1" customWidth="1"/>
    <col min="20" max="21" width="17.33203125" style="668" bestFit="1" customWidth="1"/>
    <col min="22" max="22" width="9.33203125" style="668" bestFit="1" customWidth="1"/>
    <col min="23" max="27" width="5.33203125" style="668" customWidth="1"/>
    <col min="28" max="28" width="17" style="668" customWidth="1"/>
    <col min="29" max="16384" width="7.88671875" style="668"/>
  </cols>
  <sheetData>
    <row r="1" spans="1:24" s="504" customFormat="1" ht="13.2">
      <c r="A1" s="496" t="s">
        <v>117</v>
      </c>
      <c r="B1" s="497" t="s">
        <v>174</v>
      </c>
      <c r="C1" s="498"/>
      <c r="D1" s="497"/>
      <c r="E1" s="499"/>
      <c r="F1" s="499"/>
      <c r="G1" s="500"/>
      <c r="H1" s="501" t="s">
        <v>118</v>
      </c>
      <c r="I1" s="502">
        <f>C32</f>
        <v>384</v>
      </c>
      <c r="J1" s="503"/>
      <c r="K1" s="497"/>
      <c r="L1" s="497"/>
      <c r="N1" s="505"/>
      <c r="P1" s="506"/>
      <c r="Q1" s="506"/>
      <c r="R1" s="506"/>
      <c r="S1" s="506"/>
    </row>
    <row r="2" spans="1:24" s="504" customFormat="1" ht="13.2">
      <c r="A2" s="507" t="s">
        <v>119</v>
      </c>
      <c r="B2" s="497" t="s">
        <v>8</v>
      </c>
      <c r="C2" s="508"/>
      <c r="D2" s="497"/>
      <c r="E2" s="509"/>
      <c r="F2" s="509"/>
      <c r="G2" s="510"/>
      <c r="H2" s="511" t="s">
        <v>120</v>
      </c>
      <c r="I2" s="512">
        <v>345</v>
      </c>
      <c r="J2" s="513"/>
      <c r="K2" s="497"/>
      <c r="L2" s="497"/>
      <c r="N2" s="514"/>
      <c r="P2" s="506"/>
      <c r="Q2" s="506"/>
      <c r="R2" s="506"/>
      <c r="S2" s="506"/>
    </row>
    <row r="3" spans="1:24" s="518" customFormat="1" ht="11.25" customHeight="1">
      <c r="A3" s="515" t="s">
        <v>121</v>
      </c>
      <c r="B3" s="516" t="s">
        <v>175</v>
      </c>
      <c r="C3" s="508"/>
      <c r="D3" s="509"/>
      <c r="E3" s="509"/>
      <c r="F3" s="509"/>
      <c r="G3" s="510"/>
      <c r="H3" s="515" t="s">
        <v>122</v>
      </c>
      <c r="I3" s="517" t="e">
        <f>V55/100</f>
        <v>#DIV/0!</v>
      </c>
      <c r="J3" s="513"/>
      <c r="K3" s="497"/>
      <c r="L3" s="497"/>
      <c r="N3" s="519"/>
      <c r="P3" s="520"/>
      <c r="Q3" s="520"/>
      <c r="R3" s="520"/>
      <c r="S3" s="520"/>
    </row>
    <row r="4" spans="1:24" s="504" customFormat="1" ht="13.2">
      <c r="A4" s="515" t="s">
        <v>123</v>
      </c>
      <c r="B4" s="516" t="s">
        <v>115</v>
      </c>
      <c r="C4" s="508"/>
      <c r="D4" s="509"/>
      <c r="E4" s="509"/>
      <c r="F4" s="509"/>
      <c r="G4" s="510"/>
      <c r="H4" s="515" t="s">
        <v>124</v>
      </c>
      <c r="I4" s="521">
        <f>S31</f>
        <v>0.41126954828550516</v>
      </c>
      <c r="J4" s="513"/>
      <c r="K4" s="497"/>
      <c r="L4" s="497"/>
      <c r="M4" s="505"/>
      <c r="N4" s="505"/>
      <c r="P4" s="506"/>
      <c r="Q4" s="506"/>
      <c r="R4" s="506"/>
      <c r="S4" s="506"/>
    </row>
    <row r="5" spans="1:24" s="525" customFormat="1" ht="13.2">
      <c r="A5" s="507" t="s">
        <v>125</v>
      </c>
      <c r="B5" s="522" t="s">
        <v>126</v>
      </c>
      <c r="C5" s="508"/>
      <c r="D5" s="509"/>
      <c r="E5" s="509"/>
      <c r="F5" s="509"/>
      <c r="G5" s="510"/>
      <c r="H5" s="515"/>
      <c r="I5" s="523"/>
      <c r="J5" s="513"/>
      <c r="K5" s="497"/>
      <c r="L5" s="497"/>
      <c r="M5" s="524"/>
      <c r="N5" s="524"/>
      <c r="P5" s="526"/>
      <c r="Q5" s="526"/>
      <c r="R5" s="526"/>
      <c r="S5" s="526"/>
    </row>
    <row r="6" spans="1:24" s="524" customFormat="1" ht="13.8" thickBot="1">
      <c r="A6" s="527"/>
      <c r="B6" s="528"/>
      <c r="C6" s="529"/>
      <c r="D6" s="530"/>
      <c r="E6" s="530"/>
      <c r="F6" s="530"/>
      <c r="G6" s="531"/>
      <c r="H6" s="532"/>
      <c r="I6" s="533"/>
      <c r="J6" s="531"/>
      <c r="K6" s="528"/>
      <c r="L6" s="528"/>
      <c r="M6" s="534"/>
      <c r="P6" s="535"/>
      <c r="Q6" s="535"/>
      <c r="R6" s="535"/>
      <c r="S6" s="535"/>
    </row>
    <row r="7" spans="1:24" s="525" customFormat="1" ht="13.2" customHeight="1">
      <c r="A7" s="1170" t="s">
        <v>127</v>
      </c>
      <c r="B7" s="1171"/>
      <c r="C7" s="1171"/>
      <c r="D7" s="1171"/>
      <c r="E7" s="1171"/>
      <c r="F7" s="1171"/>
      <c r="G7" s="1171"/>
      <c r="H7" s="1171"/>
      <c r="I7" s="1171"/>
      <c r="J7" s="1171"/>
      <c r="K7" s="1171"/>
      <c r="L7" s="1171"/>
      <c r="M7" s="1172" t="s">
        <v>128</v>
      </c>
      <c r="N7" s="1173"/>
      <c r="O7" s="1174"/>
      <c r="P7" s="536" t="s">
        <v>129</v>
      </c>
      <c r="Q7" s="537"/>
      <c r="R7" s="536" t="s">
        <v>130</v>
      </c>
      <c r="S7" s="536"/>
      <c r="T7" s="538"/>
      <c r="U7" s="1168" t="s">
        <v>131</v>
      </c>
      <c r="V7" s="1169"/>
      <c r="W7" s="524"/>
      <c r="X7" s="524"/>
    </row>
    <row r="8" spans="1:24" s="555" customFormat="1">
      <c r="A8" s="539"/>
      <c r="B8" s="534"/>
      <c r="C8" s="540"/>
      <c r="D8" s="541"/>
      <c r="E8" s="542"/>
      <c r="F8" s="543"/>
      <c r="G8" s="544"/>
      <c r="H8" s="545"/>
      <c r="I8" s="545"/>
      <c r="J8" s="545"/>
      <c r="K8" s="545"/>
      <c r="L8" s="546"/>
      <c r="M8" s="547"/>
      <c r="N8" s="548"/>
      <c r="O8" s="549"/>
      <c r="P8" s="550"/>
      <c r="Q8" s="551"/>
      <c r="R8" s="550"/>
      <c r="S8" s="550"/>
      <c r="T8" s="552"/>
      <c r="U8" s="553"/>
      <c r="V8" s="553"/>
      <c r="W8" s="554"/>
    </row>
    <row r="9" spans="1:24" s="566" customFormat="1" ht="13.2" customHeight="1">
      <c r="A9" s="556"/>
      <c r="B9" s="524"/>
      <c r="C9" s="557"/>
      <c r="D9" s="1175" t="s">
        <v>132</v>
      </c>
      <c r="E9" s="1176"/>
      <c r="F9" s="1177"/>
      <c r="G9" s="558"/>
      <c r="H9" s="1178" t="s">
        <v>133</v>
      </c>
      <c r="I9" s="1179"/>
      <c r="J9" s="1179"/>
      <c r="K9" s="1180"/>
      <c r="L9" s="559"/>
      <c r="M9" s="560"/>
      <c r="N9" s="548" t="s">
        <v>134</v>
      </c>
      <c r="O9" s="549"/>
      <c r="P9" s="550"/>
      <c r="Q9" s="551"/>
      <c r="R9" s="561"/>
      <c r="S9" s="561"/>
      <c r="T9" s="552"/>
      <c r="U9" s="562"/>
      <c r="V9" s="563"/>
      <c r="W9" s="564"/>
      <c r="X9" s="565"/>
    </row>
    <row r="10" spans="1:24" s="566" customFormat="1">
      <c r="A10" s="567" t="s">
        <v>135</v>
      </c>
      <c r="B10" s="568" t="s">
        <v>136</v>
      </c>
      <c r="C10" s="569" t="s">
        <v>137</v>
      </c>
      <c r="D10" s="570" t="s">
        <v>138</v>
      </c>
      <c r="E10" s="571" t="s">
        <v>139</v>
      </c>
      <c r="F10" s="572" t="s">
        <v>140</v>
      </c>
      <c r="G10" s="558" t="s">
        <v>141</v>
      </c>
      <c r="H10" s="573" t="s">
        <v>142</v>
      </c>
      <c r="I10" s="573" t="s">
        <v>143</v>
      </c>
      <c r="J10" s="573" t="s">
        <v>144</v>
      </c>
      <c r="K10" s="573" t="s">
        <v>145</v>
      </c>
      <c r="L10" s="559" t="s">
        <v>146</v>
      </c>
      <c r="M10" s="574" t="s">
        <v>147</v>
      </c>
      <c r="N10" s="575" t="s">
        <v>148</v>
      </c>
      <c r="O10" s="576" t="s">
        <v>149</v>
      </c>
      <c r="P10" s="577" t="s">
        <v>150</v>
      </c>
      <c r="Q10" s="551" t="s">
        <v>151</v>
      </c>
      <c r="R10" s="577" t="s">
        <v>151</v>
      </c>
      <c r="S10" s="577" t="s">
        <v>150</v>
      </c>
      <c r="T10" s="578" t="s">
        <v>152</v>
      </c>
      <c r="U10" s="562" t="s">
        <v>153</v>
      </c>
      <c r="V10" s="562" t="s">
        <v>154</v>
      </c>
      <c r="W10" s="579"/>
    </row>
    <row r="11" spans="1:24" s="566" customFormat="1" ht="12" thickBot="1">
      <c r="A11" s="580" t="s">
        <v>155</v>
      </c>
      <c r="B11" s="581" t="s">
        <v>155</v>
      </c>
      <c r="C11" s="582" t="s">
        <v>156</v>
      </c>
      <c r="D11" s="583" t="s">
        <v>157</v>
      </c>
      <c r="E11" s="584" t="s">
        <v>157</v>
      </c>
      <c r="F11" s="585" t="s">
        <v>157</v>
      </c>
      <c r="G11" s="586" t="s">
        <v>157</v>
      </c>
      <c r="H11" s="587" t="s">
        <v>157</v>
      </c>
      <c r="I11" s="587" t="s">
        <v>157</v>
      </c>
      <c r="J11" s="587" t="s">
        <v>157</v>
      </c>
      <c r="K11" s="587" t="s">
        <v>157</v>
      </c>
      <c r="L11" s="588" t="s">
        <v>157</v>
      </c>
      <c r="M11" s="589" t="s">
        <v>158</v>
      </c>
      <c r="N11" s="590" t="s">
        <v>156</v>
      </c>
      <c r="O11" s="591" t="s">
        <v>156</v>
      </c>
      <c r="P11" s="592" t="s">
        <v>159</v>
      </c>
      <c r="Q11" s="593" t="s">
        <v>160</v>
      </c>
      <c r="R11" s="594" t="s">
        <v>39</v>
      </c>
      <c r="S11" s="594" t="s">
        <v>161</v>
      </c>
      <c r="T11" s="595"/>
      <c r="U11" s="596"/>
      <c r="V11" s="597" t="s">
        <v>157</v>
      </c>
      <c r="W11" s="579"/>
    </row>
    <row r="12" spans="1:24" s="566" customFormat="1">
      <c r="A12" s="598" t="s">
        <v>162</v>
      </c>
      <c r="B12" s="599"/>
      <c r="C12" s="600">
        <v>0</v>
      </c>
      <c r="D12" s="601" t="s">
        <v>163</v>
      </c>
      <c r="E12" s="602" t="s">
        <v>163</v>
      </c>
      <c r="F12" s="603" t="s">
        <v>163</v>
      </c>
      <c r="G12" s="604" t="s">
        <v>163</v>
      </c>
      <c r="H12" s="602" t="s">
        <v>163</v>
      </c>
      <c r="I12" s="602" t="s">
        <v>163</v>
      </c>
      <c r="J12" s="602" t="s">
        <v>163</v>
      </c>
      <c r="K12" s="602" t="s">
        <v>163</v>
      </c>
      <c r="L12" s="605" t="s">
        <v>163</v>
      </c>
      <c r="M12" s="606"/>
      <c r="N12" s="607"/>
      <c r="O12" s="608"/>
      <c r="P12" s="609"/>
      <c r="Q12" s="610"/>
      <c r="R12" s="611"/>
      <c r="S12" s="612"/>
      <c r="T12" s="613"/>
      <c r="U12" s="614" t="s">
        <v>164</v>
      </c>
      <c r="V12" s="615"/>
      <c r="W12" s="616"/>
    </row>
    <row r="13" spans="1:24" s="566" customFormat="1">
      <c r="A13" s="617">
        <v>135</v>
      </c>
      <c r="B13" s="618">
        <v>0</v>
      </c>
      <c r="C13" s="606">
        <v>10</v>
      </c>
      <c r="D13" s="619" t="s">
        <v>163</v>
      </c>
      <c r="E13" s="620" t="s">
        <v>163</v>
      </c>
      <c r="F13" s="621" t="s">
        <v>163</v>
      </c>
      <c r="G13" s="622" t="s">
        <v>163</v>
      </c>
      <c r="H13" s="620" t="s">
        <v>163</v>
      </c>
      <c r="I13" s="620" t="s">
        <v>163</v>
      </c>
      <c r="J13" s="620" t="s">
        <v>163</v>
      </c>
      <c r="K13" s="620" t="s">
        <v>163</v>
      </c>
      <c r="L13" s="623" t="s">
        <v>163</v>
      </c>
      <c r="M13" s="606">
        <v>966</v>
      </c>
      <c r="N13" s="624">
        <f>C12</f>
        <v>0</v>
      </c>
      <c r="O13" s="625">
        <f t="shared" ref="O13:O21" si="0">(C13+C14-10)/2</f>
        <v>10</v>
      </c>
      <c r="P13" s="626">
        <f>(A13-B13)/M13</f>
        <v>0.13975155279503104</v>
      </c>
      <c r="Q13" s="627">
        <f>(P13*(O13-N13))/100</f>
        <v>1.3975155279503104E-2</v>
      </c>
      <c r="R13" s="628">
        <f>SUM(Q$13:Q13)</f>
        <v>1.3975155279503104E-2</v>
      </c>
      <c r="S13" s="629">
        <f>R13/O13*100</f>
        <v>0.13975155279503104</v>
      </c>
      <c r="T13" s="630"/>
      <c r="U13" s="631" t="s">
        <v>165</v>
      </c>
      <c r="V13" s="632"/>
      <c r="W13" s="579"/>
    </row>
    <row r="14" spans="1:24" s="566" customFormat="1">
      <c r="A14" s="617">
        <v>180</v>
      </c>
      <c r="B14" s="618">
        <v>0</v>
      </c>
      <c r="C14" s="606">
        <v>20</v>
      </c>
      <c r="D14" s="619" t="s">
        <v>163</v>
      </c>
      <c r="E14" s="620" t="s">
        <v>163</v>
      </c>
      <c r="F14" s="621" t="s">
        <v>163</v>
      </c>
      <c r="G14" s="622" t="s">
        <v>163</v>
      </c>
      <c r="H14" s="620" t="s">
        <v>163</v>
      </c>
      <c r="I14" s="620" t="s">
        <v>163</v>
      </c>
      <c r="J14" s="620" t="s">
        <v>163</v>
      </c>
      <c r="K14" s="620" t="s">
        <v>163</v>
      </c>
      <c r="L14" s="623" t="s">
        <v>163</v>
      </c>
      <c r="M14" s="606">
        <v>966</v>
      </c>
      <c r="N14" s="624">
        <f t="shared" ref="N14:N22" si="1">(C13+C14-10)/2</f>
        <v>10</v>
      </c>
      <c r="O14" s="625">
        <f t="shared" si="0"/>
        <v>20</v>
      </c>
      <c r="P14" s="626">
        <f t="shared" ref="P14:P22" si="2">(A14-B14)/M14</f>
        <v>0.18633540372670807</v>
      </c>
      <c r="Q14" s="627">
        <f t="shared" ref="Q14:Q22" si="3">(P14*(O14-N14))/100</f>
        <v>1.8633540372670808E-2</v>
      </c>
      <c r="R14" s="628">
        <f>SUM(Q$13:Q14)</f>
        <v>3.2608695652173912E-2</v>
      </c>
      <c r="S14" s="629">
        <f t="shared" ref="S14:S22" si="4">R14/O14*100</f>
        <v>0.16304347826086957</v>
      </c>
      <c r="T14" s="630"/>
      <c r="U14" s="631" t="s">
        <v>165</v>
      </c>
      <c r="V14" s="632"/>
      <c r="W14" s="579"/>
    </row>
    <row r="15" spans="1:24" s="566" customFormat="1">
      <c r="A15" s="617">
        <v>195</v>
      </c>
      <c r="B15" s="618">
        <v>0</v>
      </c>
      <c r="C15" s="606">
        <v>30</v>
      </c>
      <c r="D15" s="619" t="s">
        <v>163</v>
      </c>
      <c r="E15" s="620" t="s">
        <v>163</v>
      </c>
      <c r="F15" s="621" t="s">
        <v>163</v>
      </c>
      <c r="G15" s="622" t="s">
        <v>163</v>
      </c>
      <c r="H15" s="620" t="s">
        <v>163</v>
      </c>
      <c r="I15" s="620" t="s">
        <v>163</v>
      </c>
      <c r="J15" s="620" t="s">
        <v>163</v>
      </c>
      <c r="K15" s="620" t="s">
        <v>163</v>
      </c>
      <c r="L15" s="623" t="s">
        <v>163</v>
      </c>
      <c r="M15" s="606">
        <v>966</v>
      </c>
      <c r="N15" s="624">
        <f t="shared" si="1"/>
        <v>20</v>
      </c>
      <c r="O15" s="625">
        <f t="shared" si="0"/>
        <v>30</v>
      </c>
      <c r="P15" s="626">
        <f t="shared" si="2"/>
        <v>0.20186335403726707</v>
      </c>
      <c r="Q15" s="627">
        <f t="shared" si="3"/>
        <v>2.0186335403726705E-2</v>
      </c>
      <c r="R15" s="628">
        <f>SUM(Q$13:Q15)</f>
        <v>5.2795031055900617E-2</v>
      </c>
      <c r="S15" s="629">
        <f t="shared" si="4"/>
        <v>0.17598343685300205</v>
      </c>
      <c r="T15" s="630"/>
      <c r="U15" s="631" t="s">
        <v>165</v>
      </c>
      <c r="V15" s="633"/>
      <c r="W15" s="579"/>
    </row>
    <row r="16" spans="1:24" s="566" customFormat="1">
      <c r="A16" s="634">
        <v>265</v>
      </c>
      <c r="B16" s="618">
        <v>0</v>
      </c>
      <c r="C16" s="606">
        <v>40</v>
      </c>
      <c r="D16" s="619" t="s">
        <v>163</v>
      </c>
      <c r="E16" s="620" t="s">
        <v>163</v>
      </c>
      <c r="F16" s="621" t="s">
        <v>163</v>
      </c>
      <c r="G16" s="622" t="s">
        <v>163</v>
      </c>
      <c r="H16" s="620" t="s">
        <v>163</v>
      </c>
      <c r="I16" s="620" t="s">
        <v>163</v>
      </c>
      <c r="J16" s="620" t="s">
        <v>163</v>
      </c>
      <c r="K16" s="620" t="s">
        <v>163</v>
      </c>
      <c r="L16" s="623" t="s">
        <v>163</v>
      </c>
      <c r="M16" s="606">
        <v>966</v>
      </c>
      <c r="N16" s="624">
        <f t="shared" si="1"/>
        <v>30</v>
      </c>
      <c r="O16" s="625">
        <f t="shared" si="0"/>
        <v>40</v>
      </c>
      <c r="P16" s="626">
        <f t="shared" si="2"/>
        <v>0.27432712215320909</v>
      </c>
      <c r="Q16" s="627">
        <f t="shared" si="3"/>
        <v>2.7432712215320908E-2</v>
      </c>
      <c r="R16" s="628">
        <f>SUM(Q$13:Q16)</f>
        <v>8.0227743271221522E-2</v>
      </c>
      <c r="S16" s="629">
        <f t="shared" si="4"/>
        <v>0.2005693581780538</v>
      </c>
      <c r="T16" s="630"/>
      <c r="U16" s="631" t="s">
        <v>165</v>
      </c>
      <c r="V16" s="632"/>
      <c r="W16" s="579"/>
    </row>
    <row r="17" spans="1:25" s="566" customFormat="1">
      <c r="A17" s="634">
        <v>240</v>
      </c>
      <c r="B17" s="618">
        <v>0</v>
      </c>
      <c r="C17" s="606">
        <v>50</v>
      </c>
      <c r="D17" s="619" t="s">
        <v>163</v>
      </c>
      <c r="E17" s="620" t="s">
        <v>163</v>
      </c>
      <c r="F17" s="621" t="s">
        <v>163</v>
      </c>
      <c r="G17" s="622" t="s">
        <v>163</v>
      </c>
      <c r="H17" s="620" t="s">
        <v>163</v>
      </c>
      <c r="I17" s="620" t="s">
        <v>163</v>
      </c>
      <c r="J17" s="620" t="s">
        <v>163</v>
      </c>
      <c r="K17" s="620" t="s">
        <v>163</v>
      </c>
      <c r="L17" s="623" t="s">
        <v>163</v>
      </c>
      <c r="M17" s="606">
        <v>966</v>
      </c>
      <c r="N17" s="624">
        <f t="shared" si="1"/>
        <v>40</v>
      </c>
      <c r="O17" s="625">
        <f t="shared" si="0"/>
        <v>50</v>
      </c>
      <c r="P17" s="626">
        <f t="shared" si="2"/>
        <v>0.2484472049689441</v>
      </c>
      <c r="Q17" s="627">
        <f t="shared" si="3"/>
        <v>2.4844720496894408E-2</v>
      </c>
      <c r="R17" s="628">
        <f>SUM(Q$13:Q17)</f>
        <v>0.10507246376811594</v>
      </c>
      <c r="S17" s="629">
        <f t="shared" si="4"/>
        <v>0.2101449275362319</v>
      </c>
      <c r="T17" s="630" t="s">
        <v>166</v>
      </c>
      <c r="U17" s="631" t="s">
        <v>165</v>
      </c>
      <c r="V17" s="632"/>
      <c r="W17" s="564"/>
    </row>
    <row r="18" spans="1:25" s="566" customFormat="1">
      <c r="A18" s="634">
        <v>260</v>
      </c>
      <c r="B18" s="618">
        <v>0</v>
      </c>
      <c r="C18" s="606">
        <v>60</v>
      </c>
      <c r="D18" s="619" t="s">
        <v>163</v>
      </c>
      <c r="E18" s="620" t="s">
        <v>163</v>
      </c>
      <c r="F18" s="621" t="s">
        <v>163</v>
      </c>
      <c r="G18" s="622" t="s">
        <v>163</v>
      </c>
      <c r="H18" s="620" t="s">
        <v>163</v>
      </c>
      <c r="I18" s="620" t="s">
        <v>163</v>
      </c>
      <c r="J18" s="620" t="s">
        <v>163</v>
      </c>
      <c r="K18" s="620" t="s">
        <v>163</v>
      </c>
      <c r="L18" s="623" t="s">
        <v>163</v>
      </c>
      <c r="M18" s="606">
        <v>966</v>
      </c>
      <c r="N18" s="624">
        <f t="shared" si="1"/>
        <v>50</v>
      </c>
      <c r="O18" s="625">
        <f t="shared" si="0"/>
        <v>60</v>
      </c>
      <c r="P18" s="626">
        <f t="shared" si="2"/>
        <v>0.2691511387163561</v>
      </c>
      <c r="Q18" s="627">
        <f t="shared" si="3"/>
        <v>2.6915113871635608E-2</v>
      </c>
      <c r="R18" s="628">
        <f>SUM(Q$13:Q18)</f>
        <v>0.13198757763975155</v>
      </c>
      <c r="S18" s="629">
        <f t="shared" si="4"/>
        <v>0.21997929606625261</v>
      </c>
      <c r="T18" s="635"/>
      <c r="U18" s="631" t="s">
        <v>165</v>
      </c>
      <c r="V18" s="632"/>
      <c r="W18" s="564"/>
    </row>
    <row r="19" spans="1:25" s="566" customFormat="1" ht="10.199999999999999" customHeight="1">
      <c r="A19" s="634">
        <v>320</v>
      </c>
      <c r="B19" s="618">
        <v>0</v>
      </c>
      <c r="C19" s="606">
        <v>70</v>
      </c>
      <c r="D19" s="619" t="s">
        <v>163</v>
      </c>
      <c r="E19" s="620" t="s">
        <v>163</v>
      </c>
      <c r="F19" s="621" t="s">
        <v>163</v>
      </c>
      <c r="G19" s="622" t="s">
        <v>163</v>
      </c>
      <c r="H19" s="620" t="s">
        <v>163</v>
      </c>
      <c r="I19" s="620" t="s">
        <v>163</v>
      </c>
      <c r="J19" s="620" t="s">
        <v>163</v>
      </c>
      <c r="K19" s="620" t="s">
        <v>163</v>
      </c>
      <c r="L19" s="623" t="s">
        <v>163</v>
      </c>
      <c r="M19" s="606">
        <v>966</v>
      </c>
      <c r="N19" s="624">
        <f t="shared" si="1"/>
        <v>60</v>
      </c>
      <c r="O19" s="625">
        <f t="shared" si="0"/>
        <v>70</v>
      </c>
      <c r="P19" s="626">
        <f t="shared" si="2"/>
        <v>0.33126293995859213</v>
      </c>
      <c r="Q19" s="627">
        <f t="shared" si="3"/>
        <v>3.3126293995859209E-2</v>
      </c>
      <c r="R19" s="628">
        <f>SUM(Q$13:Q19)</f>
        <v>0.16511387163561075</v>
      </c>
      <c r="S19" s="629">
        <f t="shared" si="4"/>
        <v>0.23587695947944395</v>
      </c>
      <c r="T19" s="635"/>
      <c r="U19" s="631" t="s">
        <v>165</v>
      </c>
      <c r="V19" s="632"/>
      <c r="W19" s="636"/>
    </row>
    <row r="20" spans="1:25" s="566" customFormat="1">
      <c r="A20" s="634">
        <v>330</v>
      </c>
      <c r="B20" s="618">
        <v>0</v>
      </c>
      <c r="C20" s="606">
        <v>80</v>
      </c>
      <c r="D20" s="619" t="s">
        <v>163</v>
      </c>
      <c r="E20" s="620" t="s">
        <v>163</v>
      </c>
      <c r="F20" s="621" t="s">
        <v>163</v>
      </c>
      <c r="G20" s="622" t="s">
        <v>163</v>
      </c>
      <c r="H20" s="620" t="s">
        <v>163</v>
      </c>
      <c r="I20" s="620" t="s">
        <v>163</v>
      </c>
      <c r="J20" s="620" t="s">
        <v>163</v>
      </c>
      <c r="K20" s="620" t="s">
        <v>163</v>
      </c>
      <c r="L20" s="623" t="s">
        <v>163</v>
      </c>
      <c r="M20" s="606">
        <v>966</v>
      </c>
      <c r="N20" s="624">
        <f t="shared" si="1"/>
        <v>70</v>
      </c>
      <c r="O20" s="625">
        <f t="shared" si="0"/>
        <v>80</v>
      </c>
      <c r="P20" s="626">
        <f t="shared" si="2"/>
        <v>0.34161490683229812</v>
      </c>
      <c r="Q20" s="627">
        <f>(P20*(O21-N20))/100</f>
        <v>6.8322981366459618E-2</v>
      </c>
      <c r="R20" s="628">
        <f>SUM(Q$13:Q20)</f>
        <v>0.23343685300207037</v>
      </c>
      <c r="S20" s="629">
        <f t="shared" si="4"/>
        <v>0.29179606625258797</v>
      </c>
      <c r="T20" s="630"/>
      <c r="U20" s="631" t="s">
        <v>165</v>
      </c>
      <c r="V20" s="632"/>
      <c r="W20" s="637"/>
    </row>
    <row r="21" spans="1:25" s="639" customFormat="1">
      <c r="A21" s="634">
        <v>330</v>
      </c>
      <c r="B21" s="618">
        <v>0</v>
      </c>
      <c r="C21" s="606">
        <v>90</v>
      </c>
      <c r="D21" s="619" t="s">
        <v>163</v>
      </c>
      <c r="E21" s="620" t="s">
        <v>163</v>
      </c>
      <c r="F21" s="621" t="s">
        <v>163</v>
      </c>
      <c r="G21" s="622" t="s">
        <v>163</v>
      </c>
      <c r="H21" s="620" t="s">
        <v>163</v>
      </c>
      <c r="I21" s="620" t="s">
        <v>163</v>
      </c>
      <c r="J21" s="620" t="s">
        <v>163</v>
      </c>
      <c r="K21" s="620" t="s">
        <v>163</v>
      </c>
      <c r="L21" s="623" t="s">
        <v>163</v>
      </c>
      <c r="M21" s="606">
        <v>966</v>
      </c>
      <c r="N21" s="624">
        <f t="shared" si="1"/>
        <v>80</v>
      </c>
      <c r="O21" s="625">
        <f t="shared" si="0"/>
        <v>90</v>
      </c>
      <c r="P21" s="626">
        <f t="shared" si="2"/>
        <v>0.34161490683229812</v>
      </c>
      <c r="Q21" s="627">
        <f>(P21*(O22-N21))/100</f>
        <v>6.8322981366459618E-2</v>
      </c>
      <c r="R21" s="628">
        <f>SUM(Q$13:Q21)</f>
        <v>0.30175983436852999</v>
      </c>
      <c r="S21" s="629">
        <f t="shared" si="4"/>
        <v>0.3352887048539222</v>
      </c>
      <c r="T21" s="638"/>
      <c r="U21" s="631" t="s">
        <v>165</v>
      </c>
      <c r="V21" s="632"/>
      <c r="W21" s="637"/>
    </row>
    <row r="22" spans="1:25" s="639" customFormat="1">
      <c r="A22" s="634">
        <v>305</v>
      </c>
      <c r="B22" s="618">
        <v>0</v>
      </c>
      <c r="C22" s="606">
        <v>100</v>
      </c>
      <c r="D22" s="619" t="s">
        <v>163</v>
      </c>
      <c r="E22" s="620" t="s">
        <v>163</v>
      </c>
      <c r="F22" s="621" t="s">
        <v>163</v>
      </c>
      <c r="G22" s="622" t="s">
        <v>163</v>
      </c>
      <c r="H22" s="620" t="s">
        <v>163</v>
      </c>
      <c r="I22" s="620" t="s">
        <v>163</v>
      </c>
      <c r="J22" s="620" t="s">
        <v>163</v>
      </c>
      <c r="K22" s="620" t="s">
        <v>163</v>
      </c>
      <c r="L22" s="623" t="s">
        <v>163</v>
      </c>
      <c r="M22" s="606">
        <v>966</v>
      </c>
      <c r="N22" s="624">
        <f t="shared" si="1"/>
        <v>90</v>
      </c>
      <c r="O22" s="625">
        <v>100</v>
      </c>
      <c r="P22" s="626">
        <f t="shared" si="2"/>
        <v>0.31573498964803315</v>
      </c>
      <c r="Q22" s="627">
        <f t="shared" si="3"/>
        <v>3.1573498964803319E-2</v>
      </c>
      <c r="R22" s="628">
        <f>SUM(Q$13:Q22)</f>
        <v>0.33333333333333331</v>
      </c>
      <c r="S22" s="629">
        <f t="shared" si="4"/>
        <v>0.33333333333333331</v>
      </c>
      <c r="T22" s="640"/>
      <c r="U22" s="631" t="s">
        <v>165</v>
      </c>
      <c r="V22" s="641"/>
      <c r="W22" s="637"/>
    </row>
    <row r="23" spans="1:25" s="639" customFormat="1">
      <c r="A23" s="634">
        <v>340</v>
      </c>
      <c r="B23" s="618">
        <v>0</v>
      </c>
      <c r="C23" s="606">
        <v>110</v>
      </c>
      <c r="D23" s="619" t="s">
        <v>163</v>
      </c>
      <c r="E23" s="620" t="s">
        <v>163</v>
      </c>
      <c r="F23" s="621" t="s">
        <v>163</v>
      </c>
      <c r="G23" s="622" t="s">
        <v>163</v>
      </c>
      <c r="H23" s="620" t="s">
        <v>163</v>
      </c>
      <c r="I23" s="620" t="s">
        <v>163</v>
      </c>
      <c r="J23" s="620" t="s">
        <v>163</v>
      </c>
      <c r="K23" s="620" t="s">
        <v>163</v>
      </c>
      <c r="L23" s="623" t="s">
        <v>163</v>
      </c>
      <c r="M23" s="606">
        <v>966</v>
      </c>
      <c r="N23" s="624">
        <f t="shared" ref="N23:N24" si="5">(C22+C23-10)/2</f>
        <v>100</v>
      </c>
      <c r="O23" s="625">
        <v>110</v>
      </c>
      <c r="P23" s="626">
        <f t="shared" ref="P23:P24" si="6">(A23-B23)/M23</f>
        <v>0.35196687370600416</v>
      </c>
      <c r="Q23" s="627">
        <f t="shared" ref="Q23:Q24" si="7">(P23*(O23-N23))/100</f>
        <v>3.5196687370600416E-2</v>
      </c>
      <c r="R23" s="628">
        <f>SUM(Q$13:Q23)</f>
        <v>0.3685300207039337</v>
      </c>
      <c r="S23" s="629">
        <f t="shared" ref="S23:S24" si="8">R23/O23*100</f>
        <v>0.33502729154903066</v>
      </c>
      <c r="T23" s="640"/>
      <c r="U23" s="631"/>
      <c r="V23" s="641"/>
      <c r="W23" s="637"/>
    </row>
    <row r="24" spans="1:25" s="639" customFormat="1">
      <c r="A24" s="634">
        <v>350</v>
      </c>
      <c r="B24" s="618">
        <v>0</v>
      </c>
      <c r="C24" s="606">
        <v>120</v>
      </c>
      <c r="D24" s="619" t="s">
        <v>163</v>
      </c>
      <c r="E24" s="620" t="s">
        <v>163</v>
      </c>
      <c r="F24" s="621" t="s">
        <v>163</v>
      </c>
      <c r="G24" s="622" t="s">
        <v>163</v>
      </c>
      <c r="H24" s="620" t="s">
        <v>163</v>
      </c>
      <c r="I24" s="620" t="s">
        <v>163</v>
      </c>
      <c r="J24" s="620" t="s">
        <v>163</v>
      </c>
      <c r="K24" s="620" t="s">
        <v>163</v>
      </c>
      <c r="L24" s="623" t="s">
        <v>163</v>
      </c>
      <c r="M24" s="606">
        <v>966</v>
      </c>
      <c r="N24" s="624">
        <f t="shared" si="5"/>
        <v>110</v>
      </c>
      <c r="O24" s="625">
        <f>N27</f>
        <v>126</v>
      </c>
      <c r="P24" s="626">
        <f t="shared" si="6"/>
        <v>0.36231884057971014</v>
      </c>
      <c r="Q24" s="627">
        <f t="shared" si="7"/>
        <v>5.7971014492753624E-2</v>
      </c>
      <c r="R24" s="628">
        <f>SUM(Q$13:Q24)</f>
        <v>0.42650103519668731</v>
      </c>
      <c r="S24" s="629">
        <f t="shared" si="8"/>
        <v>0.33849288507673597</v>
      </c>
      <c r="T24" s="640"/>
      <c r="U24" s="631"/>
      <c r="V24" s="641"/>
      <c r="W24" s="637"/>
    </row>
    <row r="25" spans="1:25" s="639" customFormat="1" ht="10.8" thickBot="1">
      <c r="A25" s="642"/>
      <c r="B25" s="643"/>
      <c r="C25" s="644"/>
      <c r="D25" s="645"/>
      <c r="E25" s="644"/>
      <c r="F25" s="646"/>
      <c r="G25" s="647"/>
      <c r="H25" s="644"/>
      <c r="I25" s="644"/>
      <c r="J25" s="644"/>
      <c r="K25" s="644"/>
      <c r="L25" s="648"/>
      <c r="M25" s="644"/>
      <c r="N25" s="649"/>
      <c r="O25" s="650"/>
      <c r="P25" s="651"/>
      <c r="Q25" s="652"/>
      <c r="R25" s="653"/>
      <c r="S25" s="654"/>
      <c r="T25" s="655"/>
      <c r="U25" s="631" t="s">
        <v>165</v>
      </c>
      <c r="V25" s="656"/>
      <c r="W25" s="657"/>
    </row>
    <row r="26" spans="1:25" s="639" customFormat="1">
      <c r="A26" s="658" t="s">
        <v>167</v>
      </c>
      <c r="B26" s="618"/>
      <c r="C26" s="606"/>
      <c r="D26" s="659"/>
      <c r="E26" s="606"/>
      <c r="F26" s="660"/>
      <c r="G26" s="661"/>
      <c r="H26" s="606"/>
      <c r="I26" s="606"/>
      <c r="J26" s="606"/>
      <c r="K26" s="606"/>
      <c r="L26" s="662"/>
      <c r="M26" s="606"/>
      <c r="N26" s="624"/>
      <c r="O26" s="625"/>
      <c r="P26" s="626"/>
      <c r="Q26" s="627"/>
      <c r="R26" s="628"/>
      <c r="S26" s="629"/>
      <c r="T26" s="640"/>
      <c r="U26" s="631" t="s">
        <v>165</v>
      </c>
      <c r="V26" s="656"/>
      <c r="W26" s="657"/>
    </row>
    <row r="27" spans="1:25" s="639" customFormat="1">
      <c r="A27" s="634">
        <v>355</v>
      </c>
      <c r="B27" s="618">
        <v>0</v>
      </c>
      <c r="C27" s="606">
        <f>C28-D28</f>
        <v>164.5</v>
      </c>
      <c r="D27" s="663">
        <v>32.5</v>
      </c>
      <c r="E27" s="664"/>
      <c r="F27" s="665"/>
      <c r="G27" s="666">
        <f t="shared" ref="G27:G56" si="9">AVERAGE(D27:F27)</f>
        <v>32.5</v>
      </c>
      <c r="H27" s="639">
        <v>5.7</v>
      </c>
      <c r="I27" s="664"/>
      <c r="J27" s="664"/>
      <c r="K27" s="664"/>
      <c r="L27" s="667">
        <f t="shared" ref="L27:L56" si="10">AVERAGE(H27:K27)</f>
        <v>5.7</v>
      </c>
      <c r="M27" s="606">
        <f>G27*    PI()* (L27/2)^2</f>
        <v>829.32155568545056</v>
      </c>
      <c r="N27" s="624">
        <f>(C24+C27-G27)/2</f>
        <v>126</v>
      </c>
      <c r="O27" s="625">
        <f>(C27+C28-G28)/2</f>
        <v>164.5</v>
      </c>
      <c r="P27" s="626">
        <f>(A27-B27)/M27</f>
        <v>0.4280607414172245</v>
      </c>
      <c r="Q27" s="627">
        <f t="shared" ref="Q27:Q56" si="11">(P27*(O27-N27))/100</f>
        <v>0.16480338544563142</v>
      </c>
      <c r="R27" s="628">
        <f>SUM(Q$13:Q27)</f>
        <v>0.5913044206423187</v>
      </c>
      <c r="S27" s="629">
        <f t="shared" ref="S27:S56" si="12">R27/O27*100</f>
        <v>0.3594555748585524</v>
      </c>
      <c r="T27" s="640"/>
      <c r="U27" s="631" t="s">
        <v>165</v>
      </c>
      <c r="V27" s="656"/>
      <c r="W27" s="657"/>
    </row>
    <row r="28" spans="1:25" s="639" customFormat="1">
      <c r="A28" s="634">
        <v>600</v>
      </c>
      <c r="B28" s="618">
        <v>0</v>
      </c>
      <c r="C28" s="606">
        <v>219</v>
      </c>
      <c r="D28" s="663">
        <v>54.5</v>
      </c>
      <c r="E28" s="664"/>
      <c r="F28" s="665"/>
      <c r="G28" s="666">
        <f t="shared" si="9"/>
        <v>54.5</v>
      </c>
      <c r="H28" s="664">
        <v>5.7</v>
      </c>
      <c r="I28" s="664"/>
      <c r="J28" s="664"/>
      <c r="K28" s="664"/>
      <c r="L28" s="667">
        <f t="shared" si="10"/>
        <v>5.7</v>
      </c>
      <c r="M28" s="606">
        <f t="shared" ref="M28:M56" si="13">G28*    PI()* (L28/2)^2</f>
        <v>1390.7084549186786</v>
      </c>
      <c r="N28" s="624">
        <f>(C27+C28-G28)/2</f>
        <v>164.5</v>
      </c>
      <c r="O28" s="625">
        <f>(C28+C29-G29)/2</f>
        <v>223.5</v>
      </c>
      <c r="P28" s="626">
        <f>(A28-B28)/M28</f>
        <v>0.43143478266628132</v>
      </c>
      <c r="Q28" s="627">
        <f t="shared" si="11"/>
        <v>0.25454652177310599</v>
      </c>
      <c r="R28" s="628">
        <f>SUM(Q$13:Q28)</f>
        <v>0.84585094241542469</v>
      </c>
      <c r="S28" s="629">
        <f t="shared" si="12"/>
        <v>0.37845679750130856</v>
      </c>
      <c r="T28" s="640"/>
      <c r="U28" s="631" t="s">
        <v>165</v>
      </c>
      <c r="V28" s="632"/>
      <c r="W28" s="657"/>
    </row>
    <row r="29" spans="1:25" s="639" customFormat="1">
      <c r="A29" s="634">
        <v>530</v>
      </c>
      <c r="B29" s="618">
        <v>0</v>
      </c>
      <c r="C29" s="606">
        <f>C30-D30</f>
        <v>274</v>
      </c>
      <c r="D29" s="663">
        <v>46</v>
      </c>
      <c r="E29" s="664"/>
      <c r="F29" s="665"/>
      <c r="G29" s="666">
        <f t="shared" si="9"/>
        <v>46</v>
      </c>
      <c r="H29" s="664">
        <v>5.7</v>
      </c>
      <c r="I29" s="664"/>
      <c r="J29" s="664"/>
      <c r="K29" s="664"/>
      <c r="L29" s="667">
        <f t="shared" si="10"/>
        <v>5.7</v>
      </c>
      <c r="M29" s="606">
        <f t="shared" si="13"/>
        <v>1173.8089711240223</v>
      </c>
      <c r="N29" s="624">
        <f t="shared" ref="N29:N56" si="14">(C28+C29-G29)/2</f>
        <v>223.5</v>
      </c>
      <c r="O29" s="625">
        <f t="shared" ref="O29:O55" si="15">(C29+C30-G30)/2</f>
        <v>274</v>
      </c>
      <c r="P29" s="626">
        <f t="shared" ref="P29:P56" si="16">(A29-B29)/M29</f>
        <v>0.45152151077230207</v>
      </c>
      <c r="Q29" s="627">
        <f>(P29*(O29-N29))/100</f>
        <v>0.22801836294001254</v>
      </c>
      <c r="R29" s="628">
        <f>SUM(Q$13:Q29)</f>
        <v>1.0738693053554371</v>
      </c>
      <c r="S29" s="629">
        <f t="shared" si="12"/>
        <v>0.39192310414432008</v>
      </c>
      <c r="T29" s="640"/>
      <c r="U29" s="631" t="s">
        <v>165</v>
      </c>
      <c r="V29" s="632"/>
      <c r="W29" s="657"/>
    </row>
    <row r="30" spans="1:25" s="639" customFormat="1">
      <c r="A30" s="634">
        <v>490</v>
      </c>
      <c r="B30" s="618">
        <v>0</v>
      </c>
      <c r="C30" s="606">
        <v>313</v>
      </c>
      <c r="D30" s="663">
        <v>39</v>
      </c>
      <c r="E30" s="664"/>
      <c r="F30" s="665"/>
      <c r="G30" s="666">
        <f t="shared" si="9"/>
        <v>39</v>
      </c>
      <c r="H30" s="664">
        <v>5.7</v>
      </c>
      <c r="I30" s="664"/>
      <c r="J30" s="664"/>
      <c r="K30" s="664"/>
      <c r="L30" s="667">
        <f t="shared" si="10"/>
        <v>5.7</v>
      </c>
      <c r="M30" s="606">
        <f t="shared" si="13"/>
        <v>995.18586682254067</v>
      </c>
      <c r="N30" s="624">
        <f t="shared" si="14"/>
        <v>274</v>
      </c>
      <c r="O30" s="625">
        <f t="shared" si="15"/>
        <v>317.25</v>
      </c>
      <c r="P30" s="626">
        <f t="shared" si="16"/>
        <v>0.4923703363719249</v>
      </c>
      <c r="Q30" s="627">
        <f t="shared" si="11"/>
        <v>0.21295017048085751</v>
      </c>
      <c r="R30" s="628">
        <f>SUM(Q$13:Q30)</f>
        <v>1.2868194758362947</v>
      </c>
      <c r="S30" s="629">
        <f>R30/O30*100</f>
        <v>0.40561685605556963</v>
      </c>
      <c r="T30" s="640" t="s">
        <v>176</v>
      </c>
      <c r="U30" s="631" t="s">
        <v>165</v>
      </c>
      <c r="V30" s="632"/>
      <c r="W30" s="657"/>
    </row>
    <row r="31" spans="1:25">
      <c r="A31" s="634">
        <v>280</v>
      </c>
      <c r="B31" s="618">
        <v>0</v>
      </c>
      <c r="C31" s="606">
        <f>C32-D32</f>
        <v>344.5</v>
      </c>
      <c r="D31" s="663">
        <v>23</v>
      </c>
      <c r="E31" s="664"/>
      <c r="F31" s="665"/>
      <c r="G31" s="666">
        <f t="shared" si="9"/>
        <v>23</v>
      </c>
      <c r="H31" s="664">
        <v>5.7</v>
      </c>
      <c r="I31" s="664"/>
      <c r="J31" s="664"/>
      <c r="K31" s="664"/>
      <c r="L31" s="667">
        <f t="shared" si="10"/>
        <v>5.7</v>
      </c>
      <c r="M31" s="606">
        <f t="shared" si="13"/>
        <v>586.90448556201113</v>
      </c>
      <c r="N31" s="624">
        <f t="shared" si="14"/>
        <v>317.25</v>
      </c>
      <c r="O31" s="625">
        <f t="shared" si="15"/>
        <v>344.5</v>
      </c>
      <c r="P31" s="626">
        <f t="shared" si="16"/>
        <v>0.47707933213677195</v>
      </c>
      <c r="Q31" s="627">
        <f t="shared" si="11"/>
        <v>0.13000411800727035</v>
      </c>
      <c r="R31" s="628">
        <f>SUM(Q$13:Q31)</f>
        <v>1.4168235938435652</v>
      </c>
      <c r="S31" s="629">
        <f t="shared" si="12"/>
        <v>0.41126954828550516</v>
      </c>
      <c r="T31" s="640" t="s">
        <v>178</v>
      </c>
      <c r="U31" s="631" t="s">
        <v>165</v>
      </c>
      <c r="V31" s="632"/>
      <c r="W31" s="657"/>
      <c r="X31" s="639"/>
      <c r="Y31" s="639"/>
    </row>
    <row r="32" spans="1:25">
      <c r="A32" s="634">
        <v>600</v>
      </c>
      <c r="B32" s="618">
        <v>0</v>
      </c>
      <c r="C32" s="606">
        <f>384</f>
        <v>384</v>
      </c>
      <c r="D32" s="663">
        <v>39.5</v>
      </c>
      <c r="E32" s="664"/>
      <c r="F32" s="665"/>
      <c r="G32" s="666">
        <f t="shared" si="9"/>
        <v>39.5</v>
      </c>
      <c r="H32" s="664">
        <v>5.7</v>
      </c>
      <c r="I32" s="664"/>
      <c r="J32" s="664"/>
      <c r="K32" s="664"/>
      <c r="L32" s="667">
        <f t="shared" si="10"/>
        <v>5.7</v>
      </c>
      <c r="M32" s="606">
        <f t="shared" si="13"/>
        <v>1007.9446599869324</v>
      </c>
      <c r="N32" s="624">
        <f t="shared" si="14"/>
        <v>344.5</v>
      </c>
      <c r="O32" s="625">
        <f>C32</f>
        <v>384</v>
      </c>
      <c r="P32" s="626">
        <f t="shared" si="16"/>
        <v>0.59527077608385637</v>
      </c>
      <c r="Q32" s="627">
        <f t="shared" si="11"/>
        <v>0.23513195655312327</v>
      </c>
      <c r="R32" s="628">
        <f>SUM(Q$13:Q32)</f>
        <v>1.6519555503966885</v>
      </c>
      <c r="S32" s="629">
        <f t="shared" si="12"/>
        <v>0.43019675791580431</v>
      </c>
      <c r="T32" s="640" t="s">
        <v>177</v>
      </c>
      <c r="U32" s="631" t="s">
        <v>165</v>
      </c>
      <c r="V32" s="632"/>
      <c r="W32" s="657"/>
      <c r="X32" s="639"/>
      <c r="Y32" s="639"/>
    </row>
    <row r="33" spans="1:26">
      <c r="A33" s="634"/>
      <c r="B33" s="618">
        <v>0</v>
      </c>
      <c r="C33" s="606"/>
      <c r="D33" s="663"/>
      <c r="E33" s="664"/>
      <c r="F33" s="665"/>
      <c r="G33" s="666" t="e">
        <f t="shared" si="9"/>
        <v>#DIV/0!</v>
      </c>
      <c r="H33" s="664"/>
      <c r="I33" s="664"/>
      <c r="J33" s="664"/>
      <c r="K33" s="664"/>
      <c r="L33" s="667" t="e">
        <f t="shared" si="10"/>
        <v>#DIV/0!</v>
      </c>
      <c r="M33" s="606" t="e">
        <f t="shared" si="13"/>
        <v>#DIV/0!</v>
      </c>
      <c r="N33" s="624" t="e">
        <f t="shared" si="14"/>
        <v>#DIV/0!</v>
      </c>
      <c r="O33" s="625" t="e">
        <f t="shared" si="15"/>
        <v>#DIV/0!</v>
      </c>
      <c r="P33" s="626" t="e">
        <f t="shared" si="16"/>
        <v>#DIV/0!</v>
      </c>
      <c r="Q33" s="627" t="e">
        <f t="shared" si="11"/>
        <v>#DIV/0!</v>
      </c>
      <c r="R33" s="628" t="e">
        <f>SUM(Q$13:Q33)</f>
        <v>#DIV/0!</v>
      </c>
      <c r="S33" s="629" t="e">
        <f t="shared" si="12"/>
        <v>#DIV/0!</v>
      </c>
      <c r="T33" s="640"/>
      <c r="U33" s="631" t="s">
        <v>165</v>
      </c>
      <c r="V33" s="632"/>
      <c r="W33" s="657"/>
      <c r="X33" s="639"/>
      <c r="Y33" s="639"/>
    </row>
    <row r="34" spans="1:26">
      <c r="A34" s="634"/>
      <c r="B34" s="618">
        <v>0</v>
      </c>
      <c r="C34" s="606"/>
      <c r="D34" s="663"/>
      <c r="E34" s="664"/>
      <c r="F34" s="665"/>
      <c r="G34" s="666" t="e">
        <f t="shared" si="9"/>
        <v>#DIV/0!</v>
      </c>
      <c r="H34" s="664"/>
      <c r="I34" s="664"/>
      <c r="J34" s="664"/>
      <c r="K34" s="664"/>
      <c r="L34" s="667" t="e">
        <f t="shared" si="10"/>
        <v>#DIV/0!</v>
      </c>
      <c r="M34" s="606" t="e">
        <f t="shared" si="13"/>
        <v>#DIV/0!</v>
      </c>
      <c r="N34" s="624" t="e">
        <f t="shared" si="14"/>
        <v>#DIV/0!</v>
      </c>
      <c r="O34" s="625" t="e">
        <f t="shared" si="15"/>
        <v>#DIV/0!</v>
      </c>
      <c r="P34" s="626" t="e">
        <f t="shared" si="16"/>
        <v>#DIV/0!</v>
      </c>
      <c r="Q34" s="627" t="e">
        <f t="shared" si="11"/>
        <v>#DIV/0!</v>
      </c>
      <c r="R34" s="628" t="e">
        <f>SUM(Q$13:Q34)</f>
        <v>#DIV/0!</v>
      </c>
      <c r="S34" s="629" t="e">
        <f t="shared" si="12"/>
        <v>#DIV/0!</v>
      </c>
      <c r="T34" s="640"/>
      <c r="U34" s="631" t="s">
        <v>165</v>
      </c>
      <c r="V34" s="632"/>
      <c r="W34" s="657"/>
      <c r="X34" s="639"/>
      <c r="Y34" s="639"/>
    </row>
    <row r="35" spans="1:26">
      <c r="A35" s="634"/>
      <c r="B35" s="618">
        <v>0</v>
      </c>
      <c r="C35" s="606"/>
      <c r="D35" s="663"/>
      <c r="E35" s="664"/>
      <c r="F35" s="665"/>
      <c r="G35" s="666" t="e">
        <f t="shared" si="9"/>
        <v>#DIV/0!</v>
      </c>
      <c r="H35" s="664"/>
      <c r="I35" s="664"/>
      <c r="J35" s="664"/>
      <c r="K35" s="664"/>
      <c r="L35" s="667" t="e">
        <f t="shared" si="10"/>
        <v>#DIV/0!</v>
      </c>
      <c r="M35" s="606" t="e">
        <f t="shared" si="13"/>
        <v>#DIV/0!</v>
      </c>
      <c r="N35" s="624" t="e">
        <f t="shared" si="14"/>
        <v>#DIV/0!</v>
      </c>
      <c r="O35" s="625" t="e">
        <f t="shared" si="15"/>
        <v>#DIV/0!</v>
      </c>
      <c r="P35" s="626" t="e">
        <f t="shared" si="16"/>
        <v>#DIV/0!</v>
      </c>
      <c r="Q35" s="627" t="e">
        <f t="shared" si="11"/>
        <v>#DIV/0!</v>
      </c>
      <c r="R35" s="628" t="e">
        <f>SUM(Q$13:Q35)</f>
        <v>#DIV/0!</v>
      </c>
      <c r="S35" s="629" t="e">
        <f t="shared" si="12"/>
        <v>#DIV/0!</v>
      </c>
      <c r="T35" s="640"/>
      <c r="U35" s="631" t="s">
        <v>165</v>
      </c>
      <c r="V35" s="632"/>
      <c r="W35" s="657"/>
      <c r="X35" s="639"/>
      <c r="Y35" s="639"/>
    </row>
    <row r="36" spans="1:26">
      <c r="A36" s="634"/>
      <c r="B36" s="618">
        <v>0</v>
      </c>
      <c r="C36" s="606"/>
      <c r="D36" s="663"/>
      <c r="E36" s="664"/>
      <c r="F36" s="665"/>
      <c r="G36" s="666" t="e">
        <f t="shared" si="9"/>
        <v>#DIV/0!</v>
      </c>
      <c r="H36" s="664"/>
      <c r="I36" s="664"/>
      <c r="J36" s="664"/>
      <c r="K36" s="664"/>
      <c r="L36" s="667" t="e">
        <f t="shared" si="10"/>
        <v>#DIV/0!</v>
      </c>
      <c r="M36" s="606" t="e">
        <f t="shared" si="13"/>
        <v>#DIV/0!</v>
      </c>
      <c r="N36" s="624" t="e">
        <f t="shared" si="14"/>
        <v>#DIV/0!</v>
      </c>
      <c r="O36" s="625" t="e">
        <f t="shared" si="15"/>
        <v>#DIV/0!</v>
      </c>
      <c r="P36" s="626" t="e">
        <f t="shared" si="16"/>
        <v>#DIV/0!</v>
      </c>
      <c r="Q36" s="627" t="e">
        <f t="shared" si="11"/>
        <v>#DIV/0!</v>
      </c>
      <c r="R36" s="628" t="e">
        <f>SUM(Q$13:Q36)</f>
        <v>#DIV/0!</v>
      </c>
      <c r="S36" s="629" t="e">
        <f t="shared" si="12"/>
        <v>#DIV/0!</v>
      </c>
      <c r="T36" s="640"/>
      <c r="U36" s="631"/>
      <c r="V36" s="632"/>
      <c r="W36" s="669"/>
    </row>
    <row r="37" spans="1:26">
      <c r="A37" s="634"/>
      <c r="B37" s="618">
        <v>0</v>
      </c>
      <c r="C37" s="606"/>
      <c r="D37" s="663"/>
      <c r="E37" s="664"/>
      <c r="F37" s="665"/>
      <c r="G37" s="666" t="e">
        <f t="shared" si="9"/>
        <v>#DIV/0!</v>
      </c>
      <c r="H37" s="664"/>
      <c r="I37" s="664"/>
      <c r="J37" s="664"/>
      <c r="K37" s="664"/>
      <c r="L37" s="667" t="e">
        <f t="shared" si="10"/>
        <v>#DIV/0!</v>
      </c>
      <c r="M37" s="606" t="e">
        <f t="shared" si="13"/>
        <v>#DIV/0!</v>
      </c>
      <c r="N37" s="624" t="e">
        <f t="shared" si="14"/>
        <v>#DIV/0!</v>
      </c>
      <c r="O37" s="625" t="e">
        <f t="shared" si="15"/>
        <v>#DIV/0!</v>
      </c>
      <c r="P37" s="626" t="e">
        <f t="shared" si="16"/>
        <v>#DIV/0!</v>
      </c>
      <c r="Q37" s="627" t="e">
        <f t="shared" si="11"/>
        <v>#DIV/0!</v>
      </c>
      <c r="R37" s="628" t="e">
        <f>SUM(Q$13:Q37)</f>
        <v>#DIV/0!</v>
      </c>
      <c r="S37" s="629" t="e">
        <f t="shared" si="12"/>
        <v>#DIV/0!</v>
      </c>
      <c r="T37" s="640"/>
      <c r="U37" s="631"/>
      <c r="V37" s="632"/>
      <c r="W37" s="670"/>
      <c r="X37" s="671"/>
      <c r="Y37" s="672"/>
      <c r="Z37" s="671"/>
    </row>
    <row r="38" spans="1:26">
      <c r="A38" s="634"/>
      <c r="B38" s="618">
        <v>0</v>
      </c>
      <c r="C38" s="606"/>
      <c r="D38" s="663"/>
      <c r="E38" s="664"/>
      <c r="F38" s="665"/>
      <c r="G38" s="666" t="e">
        <f t="shared" si="9"/>
        <v>#DIV/0!</v>
      </c>
      <c r="H38" s="664"/>
      <c r="I38" s="664"/>
      <c r="J38" s="664"/>
      <c r="K38" s="664"/>
      <c r="L38" s="667" t="e">
        <f t="shared" si="10"/>
        <v>#DIV/0!</v>
      </c>
      <c r="M38" s="606" t="e">
        <f t="shared" si="13"/>
        <v>#DIV/0!</v>
      </c>
      <c r="N38" s="624" t="e">
        <f t="shared" si="14"/>
        <v>#DIV/0!</v>
      </c>
      <c r="O38" s="625" t="e">
        <f t="shared" si="15"/>
        <v>#DIV/0!</v>
      </c>
      <c r="P38" s="626" t="e">
        <f t="shared" si="16"/>
        <v>#DIV/0!</v>
      </c>
      <c r="Q38" s="627" t="e">
        <f t="shared" si="11"/>
        <v>#DIV/0!</v>
      </c>
      <c r="R38" s="628" t="e">
        <f>SUM(Q$13:Q38)</f>
        <v>#DIV/0!</v>
      </c>
      <c r="S38" s="629" t="e">
        <f t="shared" si="12"/>
        <v>#DIV/0!</v>
      </c>
      <c r="T38" s="640"/>
      <c r="U38" s="631"/>
      <c r="V38" s="632"/>
      <c r="W38" s="670"/>
      <c r="X38" s="671"/>
      <c r="Y38" s="673"/>
      <c r="Z38" s="671"/>
    </row>
    <row r="39" spans="1:26">
      <c r="A39" s="634"/>
      <c r="B39" s="618">
        <v>0</v>
      </c>
      <c r="C39" s="606"/>
      <c r="D39" s="663"/>
      <c r="E39" s="664"/>
      <c r="F39" s="665"/>
      <c r="G39" s="666" t="e">
        <f t="shared" si="9"/>
        <v>#DIV/0!</v>
      </c>
      <c r="H39" s="664"/>
      <c r="I39" s="664"/>
      <c r="J39" s="664"/>
      <c r="K39" s="664"/>
      <c r="L39" s="667" t="e">
        <f t="shared" si="10"/>
        <v>#DIV/0!</v>
      </c>
      <c r="M39" s="606" t="e">
        <f t="shared" si="13"/>
        <v>#DIV/0!</v>
      </c>
      <c r="N39" s="624" t="e">
        <f t="shared" si="14"/>
        <v>#DIV/0!</v>
      </c>
      <c r="O39" s="625" t="e">
        <f t="shared" si="15"/>
        <v>#DIV/0!</v>
      </c>
      <c r="P39" s="626" t="e">
        <f t="shared" si="16"/>
        <v>#DIV/0!</v>
      </c>
      <c r="Q39" s="627" t="e">
        <f t="shared" si="11"/>
        <v>#DIV/0!</v>
      </c>
      <c r="R39" s="628" t="e">
        <f>SUM(Q$13:Q39)</f>
        <v>#DIV/0!</v>
      </c>
      <c r="S39" s="629" t="e">
        <f t="shared" si="12"/>
        <v>#DIV/0!</v>
      </c>
      <c r="T39" s="640"/>
      <c r="U39" s="631"/>
      <c r="V39" s="632"/>
      <c r="W39" s="674"/>
      <c r="X39" s="671"/>
      <c r="Y39" s="671"/>
      <c r="Z39" s="671"/>
    </row>
    <row r="40" spans="1:26">
      <c r="A40" s="634"/>
      <c r="B40" s="618">
        <v>0</v>
      </c>
      <c r="C40" s="606"/>
      <c r="D40" s="663"/>
      <c r="E40" s="664"/>
      <c r="F40" s="665"/>
      <c r="G40" s="666" t="e">
        <f t="shared" si="9"/>
        <v>#DIV/0!</v>
      </c>
      <c r="H40" s="664"/>
      <c r="I40" s="664"/>
      <c r="J40" s="664"/>
      <c r="K40" s="664"/>
      <c r="L40" s="667" t="e">
        <f t="shared" si="10"/>
        <v>#DIV/0!</v>
      </c>
      <c r="M40" s="606" t="e">
        <f t="shared" si="13"/>
        <v>#DIV/0!</v>
      </c>
      <c r="N40" s="624" t="e">
        <f t="shared" si="14"/>
        <v>#DIV/0!</v>
      </c>
      <c r="O40" s="625" t="e">
        <f t="shared" si="15"/>
        <v>#DIV/0!</v>
      </c>
      <c r="P40" s="626" t="e">
        <f t="shared" si="16"/>
        <v>#DIV/0!</v>
      </c>
      <c r="Q40" s="627" t="e">
        <f t="shared" si="11"/>
        <v>#DIV/0!</v>
      </c>
      <c r="R40" s="628" t="e">
        <f>SUM(Q$13:Q40)</f>
        <v>#DIV/0!</v>
      </c>
      <c r="S40" s="629" t="e">
        <f t="shared" si="12"/>
        <v>#DIV/0!</v>
      </c>
      <c r="T40" s="640"/>
      <c r="U40" s="631"/>
      <c r="V40" s="632"/>
      <c r="W40" s="675"/>
      <c r="X40" s="676"/>
    </row>
    <row r="41" spans="1:26">
      <c r="A41" s="634"/>
      <c r="B41" s="618">
        <v>0</v>
      </c>
      <c r="C41" s="606"/>
      <c r="D41" s="663"/>
      <c r="E41" s="664"/>
      <c r="F41" s="665"/>
      <c r="G41" s="666" t="e">
        <f t="shared" si="9"/>
        <v>#DIV/0!</v>
      </c>
      <c r="H41" s="664"/>
      <c r="I41" s="664"/>
      <c r="J41" s="664"/>
      <c r="K41" s="664"/>
      <c r="L41" s="667" t="e">
        <f t="shared" si="10"/>
        <v>#DIV/0!</v>
      </c>
      <c r="M41" s="606" t="e">
        <f t="shared" si="13"/>
        <v>#DIV/0!</v>
      </c>
      <c r="N41" s="624" t="e">
        <f t="shared" si="14"/>
        <v>#DIV/0!</v>
      </c>
      <c r="O41" s="625" t="e">
        <f t="shared" si="15"/>
        <v>#DIV/0!</v>
      </c>
      <c r="P41" s="626" t="e">
        <f t="shared" si="16"/>
        <v>#DIV/0!</v>
      </c>
      <c r="Q41" s="627" t="e">
        <f t="shared" si="11"/>
        <v>#DIV/0!</v>
      </c>
      <c r="R41" s="628" t="e">
        <f>SUM(Q$13:Q41)</f>
        <v>#DIV/0!</v>
      </c>
      <c r="S41" s="629" t="e">
        <f t="shared" si="12"/>
        <v>#DIV/0!</v>
      </c>
      <c r="T41" s="640"/>
      <c r="U41" s="631"/>
      <c r="V41" s="632"/>
      <c r="W41" s="676"/>
      <c r="X41" s="676"/>
    </row>
    <row r="42" spans="1:26">
      <c r="A42" s="634"/>
      <c r="B42" s="618">
        <v>0</v>
      </c>
      <c r="C42" s="606"/>
      <c r="D42" s="663"/>
      <c r="E42" s="664"/>
      <c r="F42" s="665"/>
      <c r="G42" s="666" t="e">
        <f t="shared" si="9"/>
        <v>#DIV/0!</v>
      </c>
      <c r="H42" s="664"/>
      <c r="I42" s="664"/>
      <c r="J42" s="664"/>
      <c r="K42" s="664"/>
      <c r="L42" s="667" t="e">
        <f t="shared" si="10"/>
        <v>#DIV/0!</v>
      </c>
      <c r="M42" s="606" t="e">
        <f t="shared" si="13"/>
        <v>#DIV/0!</v>
      </c>
      <c r="N42" s="624" t="e">
        <f t="shared" si="14"/>
        <v>#DIV/0!</v>
      </c>
      <c r="O42" s="625" t="e">
        <f t="shared" si="15"/>
        <v>#DIV/0!</v>
      </c>
      <c r="P42" s="626" t="e">
        <f t="shared" si="16"/>
        <v>#DIV/0!</v>
      </c>
      <c r="Q42" s="627" t="e">
        <f t="shared" si="11"/>
        <v>#DIV/0!</v>
      </c>
      <c r="R42" s="628" t="e">
        <f>SUM(Q$13:Q42)</f>
        <v>#DIV/0!</v>
      </c>
      <c r="S42" s="629" t="e">
        <f t="shared" si="12"/>
        <v>#DIV/0!</v>
      </c>
      <c r="T42" s="640"/>
      <c r="U42" s="631"/>
      <c r="V42" s="632"/>
    </row>
    <row r="43" spans="1:26">
      <c r="A43" s="634"/>
      <c r="B43" s="618">
        <v>0</v>
      </c>
      <c r="C43" s="606"/>
      <c r="D43" s="663"/>
      <c r="E43" s="664"/>
      <c r="F43" s="665"/>
      <c r="G43" s="666" t="e">
        <f t="shared" si="9"/>
        <v>#DIV/0!</v>
      </c>
      <c r="H43" s="664"/>
      <c r="I43" s="664"/>
      <c r="J43" s="664"/>
      <c r="K43" s="664"/>
      <c r="L43" s="667" t="e">
        <f t="shared" si="10"/>
        <v>#DIV/0!</v>
      </c>
      <c r="M43" s="606" t="e">
        <f t="shared" si="13"/>
        <v>#DIV/0!</v>
      </c>
      <c r="N43" s="624" t="e">
        <f t="shared" si="14"/>
        <v>#DIV/0!</v>
      </c>
      <c r="O43" s="625" t="e">
        <f t="shared" si="15"/>
        <v>#DIV/0!</v>
      </c>
      <c r="P43" s="626" t="e">
        <f t="shared" si="16"/>
        <v>#DIV/0!</v>
      </c>
      <c r="Q43" s="627" t="e">
        <f t="shared" si="11"/>
        <v>#DIV/0!</v>
      </c>
      <c r="R43" s="628" t="e">
        <f>SUM(Q$13:Q43)</f>
        <v>#DIV/0!</v>
      </c>
      <c r="S43" s="629" t="e">
        <f t="shared" si="12"/>
        <v>#DIV/0!</v>
      </c>
      <c r="T43" s="640"/>
      <c r="U43" s="631"/>
      <c r="V43" s="632"/>
    </row>
    <row r="44" spans="1:26">
      <c r="A44" s="634"/>
      <c r="B44" s="618">
        <v>0</v>
      </c>
      <c r="C44" s="606"/>
      <c r="D44" s="663"/>
      <c r="E44" s="664"/>
      <c r="F44" s="665"/>
      <c r="G44" s="666" t="e">
        <f t="shared" si="9"/>
        <v>#DIV/0!</v>
      </c>
      <c r="H44" s="664"/>
      <c r="I44" s="664"/>
      <c r="J44" s="664"/>
      <c r="K44" s="664"/>
      <c r="L44" s="667" t="e">
        <f t="shared" si="10"/>
        <v>#DIV/0!</v>
      </c>
      <c r="M44" s="606" t="e">
        <f t="shared" si="13"/>
        <v>#DIV/0!</v>
      </c>
      <c r="N44" s="624" t="e">
        <f t="shared" si="14"/>
        <v>#DIV/0!</v>
      </c>
      <c r="O44" s="625" t="e">
        <f t="shared" si="15"/>
        <v>#DIV/0!</v>
      </c>
      <c r="P44" s="626" t="e">
        <f t="shared" si="16"/>
        <v>#DIV/0!</v>
      </c>
      <c r="Q44" s="627" t="e">
        <f t="shared" si="11"/>
        <v>#DIV/0!</v>
      </c>
      <c r="R44" s="628" t="e">
        <f>SUM(Q$13:Q44)</f>
        <v>#DIV/0!</v>
      </c>
      <c r="S44" s="629" t="e">
        <f t="shared" si="12"/>
        <v>#DIV/0!</v>
      </c>
      <c r="T44" s="640"/>
      <c r="U44" s="631"/>
      <c r="V44" s="632"/>
    </row>
    <row r="45" spans="1:26">
      <c r="A45" s="634"/>
      <c r="B45" s="618">
        <v>0</v>
      </c>
      <c r="C45" s="606"/>
      <c r="D45" s="663"/>
      <c r="E45" s="664"/>
      <c r="F45" s="665"/>
      <c r="G45" s="666" t="e">
        <f t="shared" si="9"/>
        <v>#DIV/0!</v>
      </c>
      <c r="H45" s="664"/>
      <c r="I45" s="664"/>
      <c r="J45" s="664"/>
      <c r="K45" s="664"/>
      <c r="L45" s="667" t="e">
        <f t="shared" si="10"/>
        <v>#DIV/0!</v>
      </c>
      <c r="M45" s="606" t="e">
        <f t="shared" si="13"/>
        <v>#DIV/0!</v>
      </c>
      <c r="N45" s="624" t="e">
        <f t="shared" si="14"/>
        <v>#DIV/0!</v>
      </c>
      <c r="O45" s="625" t="e">
        <f t="shared" si="15"/>
        <v>#DIV/0!</v>
      </c>
      <c r="P45" s="626" t="e">
        <f t="shared" si="16"/>
        <v>#DIV/0!</v>
      </c>
      <c r="Q45" s="627" t="e">
        <f t="shared" si="11"/>
        <v>#DIV/0!</v>
      </c>
      <c r="R45" s="628" t="e">
        <f>SUM(Q$13:Q45)</f>
        <v>#DIV/0!</v>
      </c>
      <c r="S45" s="629" t="e">
        <f t="shared" si="12"/>
        <v>#DIV/0!</v>
      </c>
      <c r="T45" s="640"/>
      <c r="U45" s="631"/>
      <c r="V45" s="632"/>
    </row>
    <row r="46" spans="1:26">
      <c r="A46" s="634"/>
      <c r="B46" s="618">
        <v>0</v>
      </c>
      <c r="C46" s="606"/>
      <c r="D46" s="663"/>
      <c r="E46" s="664"/>
      <c r="F46" s="665"/>
      <c r="G46" s="666" t="e">
        <f t="shared" si="9"/>
        <v>#DIV/0!</v>
      </c>
      <c r="H46" s="664"/>
      <c r="I46" s="664"/>
      <c r="J46" s="664"/>
      <c r="K46" s="664"/>
      <c r="L46" s="667" t="e">
        <f t="shared" si="10"/>
        <v>#DIV/0!</v>
      </c>
      <c r="M46" s="606" t="e">
        <f t="shared" si="13"/>
        <v>#DIV/0!</v>
      </c>
      <c r="N46" s="624" t="e">
        <f t="shared" si="14"/>
        <v>#DIV/0!</v>
      </c>
      <c r="O46" s="625" t="e">
        <f t="shared" si="15"/>
        <v>#DIV/0!</v>
      </c>
      <c r="P46" s="626" t="e">
        <f t="shared" si="16"/>
        <v>#DIV/0!</v>
      </c>
      <c r="Q46" s="627" t="e">
        <f t="shared" si="11"/>
        <v>#DIV/0!</v>
      </c>
      <c r="R46" s="628" t="e">
        <f>SUM(Q$13:Q46)</f>
        <v>#DIV/0!</v>
      </c>
      <c r="S46" s="629" t="e">
        <f t="shared" si="12"/>
        <v>#DIV/0!</v>
      </c>
      <c r="T46" s="640"/>
      <c r="U46" s="631"/>
      <c r="V46" s="632"/>
    </row>
    <row r="47" spans="1:26">
      <c r="A47" s="634"/>
      <c r="B47" s="618">
        <v>0</v>
      </c>
      <c r="C47" s="606"/>
      <c r="D47" s="663"/>
      <c r="E47" s="664"/>
      <c r="F47" s="665"/>
      <c r="G47" s="666" t="e">
        <f t="shared" si="9"/>
        <v>#DIV/0!</v>
      </c>
      <c r="H47" s="664"/>
      <c r="I47" s="664"/>
      <c r="J47" s="664"/>
      <c r="K47" s="664"/>
      <c r="L47" s="667" t="e">
        <f t="shared" si="10"/>
        <v>#DIV/0!</v>
      </c>
      <c r="M47" s="606" t="e">
        <f t="shared" si="13"/>
        <v>#DIV/0!</v>
      </c>
      <c r="N47" s="624" t="e">
        <f t="shared" si="14"/>
        <v>#DIV/0!</v>
      </c>
      <c r="O47" s="625" t="e">
        <f t="shared" si="15"/>
        <v>#DIV/0!</v>
      </c>
      <c r="P47" s="626" t="e">
        <f t="shared" si="16"/>
        <v>#DIV/0!</v>
      </c>
      <c r="Q47" s="627" t="e">
        <f t="shared" si="11"/>
        <v>#DIV/0!</v>
      </c>
      <c r="R47" s="628" t="e">
        <f>SUM(Q$13:Q47)</f>
        <v>#DIV/0!</v>
      </c>
      <c r="S47" s="629" t="e">
        <f t="shared" si="12"/>
        <v>#DIV/0!</v>
      </c>
      <c r="T47" s="640"/>
      <c r="U47" s="631"/>
      <c r="V47" s="632"/>
    </row>
    <row r="48" spans="1:26">
      <c r="A48" s="634"/>
      <c r="B48" s="618">
        <v>0</v>
      </c>
      <c r="C48" s="606"/>
      <c r="D48" s="663"/>
      <c r="E48" s="664"/>
      <c r="F48" s="665"/>
      <c r="G48" s="666" t="e">
        <f t="shared" si="9"/>
        <v>#DIV/0!</v>
      </c>
      <c r="H48" s="664"/>
      <c r="I48" s="664"/>
      <c r="J48" s="664"/>
      <c r="K48" s="664"/>
      <c r="L48" s="667" t="e">
        <f t="shared" si="10"/>
        <v>#DIV/0!</v>
      </c>
      <c r="M48" s="606" t="e">
        <f t="shared" si="13"/>
        <v>#DIV/0!</v>
      </c>
      <c r="N48" s="624" t="e">
        <f t="shared" si="14"/>
        <v>#DIV/0!</v>
      </c>
      <c r="O48" s="625" t="e">
        <f t="shared" si="15"/>
        <v>#DIV/0!</v>
      </c>
      <c r="P48" s="626" t="e">
        <f t="shared" si="16"/>
        <v>#DIV/0!</v>
      </c>
      <c r="Q48" s="627" t="e">
        <f t="shared" si="11"/>
        <v>#DIV/0!</v>
      </c>
      <c r="R48" s="628" t="e">
        <f>SUM(Q$13:Q48)</f>
        <v>#DIV/0!</v>
      </c>
      <c r="S48" s="629" t="e">
        <f t="shared" si="12"/>
        <v>#DIV/0!</v>
      </c>
      <c r="T48" s="640"/>
      <c r="U48" s="631"/>
      <c r="V48" s="632"/>
    </row>
    <row r="49" spans="1:26">
      <c r="A49" s="634"/>
      <c r="B49" s="618">
        <v>0</v>
      </c>
      <c r="C49" s="606"/>
      <c r="D49" s="663"/>
      <c r="E49" s="664"/>
      <c r="F49" s="665"/>
      <c r="G49" s="666" t="e">
        <f t="shared" si="9"/>
        <v>#DIV/0!</v>
      </c>
      <c r="H49" s="664"/>
      <c r="I49" s="664"/>
      <c r="J49" s="664"/>
      <c r="K49" s="664"/>
      <c r="L49" s="667" t="e">
        <f t="shared" si="10"/>
        <v>#DIV/0!</v>
      </c>
      <c r="M49" s="606" t="e">
        <f t="shared" si="13"/>
        <v>#DIV/0!</v>
      </c>
      <c r="N49" s="624" t="e">
        <f t="shared" si="14"/>
        <v>#DIV/0!</v>
      </c>
      <c r="O49" s="625" t="e">
        <f t="shared" si="15"/>
        <v>#DIV/0!</v>
      </c>
      <c r="P49" s="626" t="e">
        <f t="shared" si="16"/>
        <v>#DIV/0!</v>
      </c>
      <c r="Q49" s="627" t="e">
        <f t="shared" si="11"/>
        <v>#DIV/0!</v>
      </c>
      <c r="R49" s="628" t="e">
        <f>SUM(Q$13:Q49)</f>
        <v>#DIV/0!</v>
      </c>
      <c r="S49" s="629" t="e">
        <f t="shared" si="12"/>
        <v>#DIV/0!</v>
      </c>
      <c r="T49" s="640"/>
      <c r="U49" s="631"/>
      <c r="V49" s="632"/>
    </row>
    <row r="50" spans="1:26">
      <c r="A50" s="634"/>
      <c r="B50" s="618">
        <v>0</v>
      </c>
      <c r="C50" s="606"/>
      <c r="D50" s="663"/>
      <c r="E50" s="664"/>
      <c r="F50" s="665"/>
      <c r="G50" s="666" t="e">
        <f t="shared" si="9"/>
        <v>#DIV/0!</v>
      </c>
      <c r="H50" s="664"/>
      <c r="I50" s="664"/>
      <c r="J50" s="664"/>
      <c r="K50" s="664"/>
      <c r="L50" s="667" t="e">
        <f t="shared" si="10"/>
        <v>#DIV/0!</v>
      </c>
      <c r="M50" s="606" t="e">
        <f t="shared" si="13"/>
        <v>#DIV/0!</v>
      </c>
      <c r="N50" s="624" t="e">
        <f t="shared" si="14"/>
        <v>#DIV/0!</v>
      </c>
      <c r="O50" s="625" t="e">
        <f t="shared" si="15"/>
        <v>#DIV/0!</v>
      </c>
      <c r="P50" s="626" t="e">
        <f t="shared" si="16"/>
        <v>#DIV/0!</v>
      </c>
      <c r="Q50" s="627" t="e">
        <f t="shared" si="11"/>
        <v>#DIV/0!</v>
      </c>
      <c r="R50" s="628" t="e">
        <f>SUM(Q$13:Q50)</f>
        <v>#DIV/0!</v>
      </c>
      <c r="S50" s="629" t="e">
        <f t="shared" si="12"/>
        <v>#DIV/0!</v>
      </c>
      <c r="T50" s="640"/>
      <c r="U50" s="631"/>
      <c r="V50" s="632"/>
    </row>
    <row r="51" spans="1:26">
      <c r="A51" s="634"/>
      <c r="B51" s="618">
        <v>0</v>
      </c>
      <c r="C51" s="606"/>
      <c r="D51" s="663"/>
      <c r="E51" s="664"/>
      <c r="F51" s="665"/>
      <c r="G51" s="666" t="e">
        <f t="shared" si="9"/>
        <v>#DIV/0!</v>
      </c>
      <c r="H51" s="664"/>
      <c r="I51" s="664"/>
      <c r="J51" s="664"/>
      <c r="K51" s="664"/>
      <c r="L51" s="667" t="e">
        <f t="shared" si="10"/>
        <v>#DIV/0!</v>
      </c>
      <c r="M51" s="606" t="e">
        <f t="shared" si="13"/>
        <v>#DIV/0!</v>
      </c>
      <c r="N51" s="624" t="e">
        <f t="shared" si="14"/>
        <v>#DIV/0!</v>
      </c>
      <c r="O51" s="625" t="e">
        <f t="shared" si="15"/>
        <v>#DIV/0!</v>
      </c>
      <c r="P51" s="626" t="e">
        <f t="shared" si="16"/>
        <v>#DIV/0!</v>
      </c>
      <c r="Q51" s="627" t="e">
        <f t="shared" si="11"/>
        <v>#DIV/0!</v>
      </c>
      <c r="R51" s="628" t="e">
        <f>SUM(Q$13:Q51)</f>
        <v>#DIV/0!</v>
      </c>
      <c r="S51" s="629" t="e">
        <f t="shared" si="12"/>
        <v>#DIV/0!</v>
      </c>
      <c r="T51" s="640"/>
      <c r="U51" s="631"/>
      <c r="V51" s="632"/>
    </row>
    <row r="52" spans="1:26">
      <c r="A52" s="634"/>
      <c r="B52" s="618">
        <v>0</v>
      </c>
      <c r="C52" s="606"/>
      <c r="D52" s="663"/>
      <c r="E52" s="664"/>
      <c r="F52" s="665"/>
      <c r="G52" s="666" t="e">
        <f t="shared" si="9"/>
        <v>#DIV/0!</v>
      </c>
      <c r="H52" s="664"/>
      <c r="I52" s="664"/>
      <c r="J52" s="664"/>
      <c r="K52" s="664"/>
      <c r="L52" s="667" t="e">
        <f t="shared" si="10"/>
        <v>#DIV/0!</v>
      </c>
      <c r="M52" s="606" t="e">
        <f t="shared" si="13"/>
        <v>#DIV/0!</v>
      </c>
      <c r="N52" s="624" t="e">
        <f t="shared" si="14"/>
        <v>#DIV/0!</v>
      </c>
      <c r="O52" s="625" t="e">
        <f t="shared" si="15"/>
        <v>#DIV/0!</v>
      </c>
      <c r="P52" s="626" t="e">
        <f t="shared" si="16"/>
        <v>#DIV/0!</v>
      </c>
      <c r="Q52" s="627" t="e">
        <f t="shared" si="11"/>
        <v>#DIV/0!</v>
      </c>
      <c r="R52" s="628" t="e">
        <f>SUM(Q$13:Q52)</f>
        <v>#DIV/0!</v>
      </c>
      <c r="S52" s="629" t="e">
        <f t="shared" si="12"/>
        <v>#DIV/0!</v>
      </c>
      <c r="T52" s="640"/>
      <c r="U52" s="631"/>
      <c r="V52" s="632"/>
    </row>
    <row r="53" spans="1:26">
      <c r="A53" s="634"/>
      <c r="B53" s="618">
        <v>0</v>
      </c>
      <c r="C53" s="606"/>
      <c r="D53" s="663"/>
      <c r="E53" s="664"/>
      <c r="F53" s="665"/>
      <c r="G53" s="666" t="e">
        <f t="shared" si="9"/>
        <v>#DIV/0!</v>
      </c>
      <c r="H53" s="664">
        <v>7.2</v>
      </c>
      <c r="I53" s="664"/>
      <c r="J53" s="664"/>
      <c r="K53" s="664"/>
      <c r="L53" s="667">
        <f>AVERAGE(H53:K53)</f>
        <v>7.2</v>
      </c>
      <c r="M53" s="606" t="e">
        <f t="shared" si="13"/>
        <v>#DIV/0!</v>
      </c>
      <c r="N53" s="624" t="e">
        <f t="shared" si="14"/>
        <v>#DIV/0!</v>
      </c>
      <c r="O53" s="625" t="e">
        <f t="shared" si="15"/>
        <v>#DIV/0!</v>
      </c>
      <c r="P53" s="626" t="e">
        <f t="shared" si="16"/>
        <v>#DIV/0!</v>
      </c>
      <c r="Q53" s="627" t="e">
        <f t="shared" si="11"/>
        <v>#DIV/0!</v>
      </c>
      <c r="R53" s="628" t="e">
        <f>SUM(Q$13:Q53)</f>
        <v>#DIV/0!</v>
      </c>
      <c r="S53" s="629" t="e">
        <f t="shared" si="12"/>
        <v>#DIV/0!</v>
      </c>
      <c r="T53" s="640"/>
      <c r="U53" s="631"/>
      <c r="V53" s="632"/>
    </row>
    <row r="54" spans="1:26" ht="10.8" thickBot="1">
      <c r="A54" s="634"/>
      <c r="B54" s="618">
        <v>0</v>
      </c>
      <c r="C54" s="606"/>
      <c r="D54" s="663"/>
      <c r="E54" s="664"/>
      <c r="F54" s="665"/>
      <c r="G54" s="666" t="e">
        <f t="shared" si="9"/>
        <v>#DIV/0!</v>
      </c>
      <c r="H54" s="664"/>
      <c r="I54" s="664"/>
      <c r="J54" s="664"/>
      <c r="K54" s="664"/>
      <c r="L54" s="667" t="e">
        <f t="shared" si="10"/>
        <v>#DIV/0!</v>
      </c>
      <c r="M54" s="606" t="e">
        <f t="shared" si="13"/>
        <v>#DIV/0!</v>
      </c>
      <c r="N54" s="624" t="e">
        <f t="shared" si="14"/>
        <v>#DIV/0!</v>
      </c>
      <c r="O54" s="625" t="e">
        <f t="shared" si="15"/>
        <v>#DIV/0!</v>
      </c>
      <c r="P54" s="626" t="e">
        <f t="shared" si="16"/>
        <v>#DIV/0!</v>
      </c>
      <c r="Q54" s="627" t="e">
        <f t="shared" si="11"/>
        <v>#DIV/0!</v>
      </c>
      <c r="R54" s="628" t="e">
        <f>SUM(Q$13:Q54)</f>
        <v>#DIV/0!</v>
      </c>
      <c r="S54" s="629" t="e">
        <f t="shared" si="12"/>
        <v>#DIV/0!</v>
      </c>
      <c r="T54" s="640"/>
      <c r="U54" s="631"/>
      <c r="V54" s="677"/>
    </row>
    <row r="55" spans="1:26">
      <c r="A55" s="634"/>
      <c r="B55" s="618">
        <v>0</v>
      </c>
      <c r="C55" s="606"/>
      <c r="D55" s="663"/>
      <c r="E55" s="664"/>
      <c r="F55" s="665"/>
      <c r="G55" s="666" t="e">
        <f t="shared" si="9"/>
        <v>#DIV/0!</v>
      </c>
      <c r="H55" s="664"/>
      <c r="I55" s="664"/>
      <c r="J55" s="664"/>
      <c r="K55" s="664"/>
      <c r="L55" s="667" t="e">
        <f t="shared" si="10"/>
        <v>#DIV/0!</v>
      </c>
      <c r="M55" s="606" t="e">
        <f t="shared" si="13"/>
        <v>#DIV/0!</v>
      </c>
      <c r="N55" s="624" t="e">
        <f t="shared" si="14"/>
        <v>#DIV/0!</v>
      </c>
      <c r="O55" s="625" t="e">
        <f t="shared" si="15"/>
        <v>#DIV/0!</v>
      </c>
      <c r="P55" s="626" t="e">
        <f t="shared" si="16"/>
        <v>#DIV/0!</v>
      </c>
      <c r="Q55" s="627" t="e">
        <f t="shared" si="11"/>
        <v>#DIV/0!</v>
      </c>
      <c r="R55" s="628" t="e">
        <f>SUM(Q$13:Q55)</f>
        <v>#DIV/0!</v>
      </c>
      <c r="S55" s="629" t="e">
        <f t="shared" si="12"/>
        <v>#DIV/0!</v>
      </c>
      <c r="T55" s="640"/>
      <c r="U55" s="678" t="s">
        <v>168</v>
      </c>
      <c r="V55" s="679" t="e">
        <f>AVERAGE(V12:V54)</f>
        <v>#DIV/0!</v>
      </c>
    </row>
    <row r="56" spans="1:26">
      <c r="A56" s="634"/>
      <c r="B56" s="618">
        <v>0</v>
      </c>
      <c r="C56" s="606"/>
      <c r="D56" s="663"/>
      <c r="E56" s="664"/>
      <c r="F56" s="665"/>
      <c r="G56" s="666" t="e">
        <f t="shared" si="9"/>
        <v>#DIV/0!</v>
      </c>
      <c r="H56" s="664"/>
      <c r="I56" s="664"/>
      <c r="J56" s="664"/>
      <c r="K56" s="664"/>
      <c r="L56" s="667" t="e">
        <f t="shared" si="10"/>
        <v>#DIV/0!</v>
      </c>
      <c r="M56" s="606" t="e">
        <f t="shared" si="13"/>
        <v>#DIV/0!</v>
      </c>
      <c r="N56" s="624" t="e">
        <f t="shared" si="14"/>
        <v>#DIV/0!</v>
      </c>
      <c r="O56" s="625">
        <f>C56</f>
        <v>0</v>
      </c>
      <c r="P56" s="626" t="e">
        <f t="shared" si="16"/>
        <v>#DIV/0!</v>
      </c>
      <c r="Q56" s="627" t="e">
        <f t="shared" si="11"/>
        <v>#DIV/0!</v>
      </c>
      <c r="R56" s="628" t="e">
        <f>SUM(Q$13:Q56)</f>
        <v>#DIV/0!</v>
      </c>
      <c r="S56" s="629" t="e">
        <f t="shared" si="12"/>
        <v>#DIV/0!</v>
      </c>
      <c r="T56" s="640"/>
      <c r="U56" s="505" t="s">
        <v>169</v>
      </c>
      <c r="V56" s="677" t="e">
        <f>STDEV(V12:V54)</f>
        <v>#DIV/0!</v>
      </c>
      <c r="W56" s="680"/>
      <c r="X56" s="680"/>
    </row>
    <row r="57" spans="1:26">
      <c r="A57" s="681" t="s">
        <v>170</v>
      </c>
      <c r="B57" s="682"/>
      <c r="C57" s="683"/>
      <c r="D57" s="683"/>
      <c r="E57" s="683"/>
      <c r="F57" s="683"/>
      <c r="G57" s="684"/>
      <c r="H57" s="683"/>
      <c r="I57" s="683"/>
      <c r="J57" s="683"/>
      <c r="K57" s="683"/>
      <c r="L57" s="685"/>
      <c r="M57" s="683"/>
      <c r="N57" s="686"/>
      <c r="O57" s="687"/>
      <c r="P57" s="688"/>
      <c r="Q57" s="689"/>
      <c r="R57" s="690"/>
      <c r="S57" s="691"/>
      <c r="T57" s="692"/>
      <c r="U57" s="505" t="s">
        <v>171</v>
      </c>
      <c r="V57" s="677" t="e">
        <f>V56/SQRT(COUNT(V12:V53))</f>
        <v>#DIV/0!</v>
      </c>
      <c r="W57" s="675"/>
      <c r="X57" s="680"/>
      <c r="Y57" s="680"/>
      <c r="Z57" s="680"/>
    </row>
    <row r="58" spans="1:26">
      <c r="A58" s="693"/>
      <c r="B58" s="694"/>
      <c r="C58" s="695"/>
      <c r="D58" s="695"/>
      <c r="E58" s="695"/>
      <c r="F58" s="695"/>
      <c r="G58" s="696"/>
      <c r="H58" s="695"/>
      <c r="I58" s="695"/>
      <c r="J58" s="695"/>
      <c r="K58" s="695"/>
      <c r="L58" s="697"/>
      <c r="M58" s="695"/>
      <c r="N58" s="698"/>
      <c r="O58" s="699"/>
      <c r="P58" s="700"/>
      <c r="Q58" s="701"/>
      <c r="R58" s="702"/>
      <c r="S58" s="703"/>
      <c r="T58" s="704"/>
      <c r="U58" s="505" t="s">
        <v>172</v>
      </c>
      <c r="V58" s="677">
        <f>MAX(V12:V54)</f>
        <v>0</v>
      </c>
      <c r="W58" s="675"/>
    </row>
    <row r="59" spans="1:26" ht="10.8" thickBot="1">
      <c r="A59" s="705"/>
      <c r="B59" s="706"/>
      <c r="C59" s="707"/>
      <c r="D59" s="707"/>
      <c r="E59" s="707"/>
      <c r="F59" s="707"/>
      <c r="G59" s="708"/>
      <c r="H59" s="707"/>
      <c r="I59" s="707"/>
      <c r="J59" s="707"/>
      <c r="K59" s="707"/>
      <c r="L59" s="709"/>
      <c r="M59" s="707"/>
      <c r="N59" s="710"/>
      <c r="O59" s="711"/>
      <c r="P59" s="712"/>
      <c r="Q59" s="713"/>
      <c r="R59" s="714"/>
      <c r="S59" s="715"/>
      <c r="T59" s="716"/>
      <c r="U59" s="717" t="s">
        <v>173</v>
      </c>
      <c r="V59" s="718">
        <f>MIN(V12:V54)</f>
        <v>0</v>
      </c>
      <c r="W59" s="680"/>
    </row>
    <row r="60" spans="1:26">
      <c r="A60" s="719"/>
      <c r="B60" s="719"/>
      <c r="C60" s="720"/>
      <c r="D60" s="721"/>
      <c r="E60" s="721"/>
      <c r="F60" s="721"/>
      <c r="G60" s="722"/>
      <c r="H60" s="723"/>
      <c r="I60" s="724"/>
      <c r="J60" s="725"/>
      <c r="K60" s="726"/>
      <c r="L60" s="727"/>
      <c r="M60" s="680"/>
      <c r="O60" s="668"/>
      <c r="P60" s="728"/>
    </row>
    <row r="61" spans="1:26">
      <c r="A61" s="680"/>
      <c r="B61" s="680"/>
      <c r="C61" s="729"/>
      <c r="D61" s="729"/>
      <c r="E61" s="729"/>
      <c r="F61" s="729"/>
      <c r="G61" s="724"/>
      <c r="H61" s="723"/>
      <c r="I61" s="724"/>
      <c r="J61" s="725"/>
      <c r="K61" s="730"/>
      <c r="L61" s="727"/>
      <c r="M61" s="680"/>
      <c r="O61" s="668"/>
      <c r="P61" s="728"/>
    </row>
    <row r="62" spans="1:26">
      <c r="A62" s="731"/>
      <c r="B62" s="731"/>
      <c r="C62" s="731"/>
      <c r="D62" s="731"/>
      <c r="E62" s="725"/>
      <c r="F62" s="732"/>
      <c r="G62" s="680"/>
      <c r="H62" s="668"/>
      <c r="I62" s="680"/>
      <c r="J62" s="668"/>
      <c r="K62" s="668"/>
      <c r="L62" s="680"/>
      <c r="M62" s="680"/>
      <c r="O62" s="668"/>
      <c r="P62" s="728"/>
    </row>
    <row r="63" spans="1:26">
      <c r="A63" s="733"/>
      <c r="B63" s="733"/>
      <c r="C63" s="731"/>
      <c r="D63" s="731"/>
      <c r="E63" s="725"/>
      <c r="F63" s="732"/>
      <c r="G63" s="668"/>
      <c r="H63" s="668"/>
      <c r="I63" s="680"/>
      <c r="J63" s="668"/>
      <c r="K63" s="668"/>
      <c r="L63" s="680"/>
      <c r="M63" s="680"/>
      <c r="O63" s="668"/>
      <c r="P63" s="728"/>
    </row>
    <row r="64" spans="1:26">
      <c r="A64" s="577"/>
      <c r="B64" s="577"/>
      <c r="C64" s="731"/>
      <c r="D64" s="731"/>
      <c r="E64" s="725"/>
      <c r="F64" s="732"/>
      <c r="G64" s="668"/>
      <c r="H64" s="668"/>
      <c r="I64" s="680"/>
      <c r="J64" s="668"/>
      <c r="K64" s="668"/>
      <c r="L64" s="680"/>
      <c r="M64" s="680"/>
      <c r="O64" s="668"/>
      <c r="P64" s="728"/>
    </row>
    <row r="65" spans="1:28">
      <c r="A65" s="731"/>
      <c r="B65" s="731"/>
      <c r="C65" s="731"/>
      <c r="D65" s="731"/>
      <c r="E65" s="725"/>
      <c r="F65" s="732"/>
      <c r="G65" s="668"/>
      <c r="H65" s="668"/>
      <c r="I65" s="680"/>
      <c r="J65" s="668"/>
      <c r="K65" s="668"/>
      <c r="L65" s="680"/>
      <c r="M65" s="680"/>
      <c r="O65" s="668"/>
      <c r="P65" s="728"/>
    </row>
    <row r="66" spans="1:28">
      <c r="A66" s="731"/>
      <c r="B66" s="731"/>
      <c r="C66" s="731"/>
      <c r="D66" s="731"/>
      <c r="E66" s="725"/>
      <c r="F66" s="732"/>
      <c r="G66" s="668"/>
      <c r="H66" s="668"/>
      <c r="I66" s="680"/>
      <c r="J66" s="724"/>
      <c r="K66" s="668"/>
      <c r="L66" s="680"/>
      <c r="M66" s="680"/>
      <c r="O66" s="668"/>
      <c r="P66" s="728"/>
    </row>
    <row r="67" spans="1:28" s="728" customFormat="1">
      <c r="A67" s="731"/>
      <c r="B67" s="731"/>
      <c r="C67" s="731"/>
      <c r="D67" s="731"/>
      <c r="E67" s="725"/>
      <c r="F67" s="732"/>
      <c r="G67" s="668"/>
      <c r="H67" s="668"/>
      <c r="I67" s="680"/>
      <c r="J67" s="724"/>
      <c r="K67" s="668"/>
      <c r="L67" s="680"/>
      <c r="M67" s="680"/>
      <c r="N67" s="668"/>
      <c r="O67" s="668"/>
      <c r="T67" s="668"/>
      <c r="U67" s="668"/>
      <c r="V67" s="668"/>
      <c r="W67" s="668"/>
      <c r="X67" s="668"/>
      <c r="Y67" s="668"/>
      <c r="Z67" s="668"/>
      <c r="AA67" s="668"/>
      <c r="AB67" s="668"/>
    </row>
    <row r="68" spans="1:28" s="728" customFormat="1">
      <c r="A68" s="731"/>
      <c r="B68" s="731"/>
      <c r="C68" s="731"/>
      <c r="D68" s="731"/>
      <c r="E68" s="725"/>
      <c r="F68" s="732"/>
      <c r="G68" s="668"/>
      <c r="H68" s="668"/>
      <c r="I68" s="680"/>
      <c r="J68" s="668"/>
      <c r="K68" s="668"/>
      <c r="L68" s="680"/>
      <c r="M68" s="680"/>
      <c r="N68" s="668"/>
      <c r="O68" s="668"/>
      <c r="T68" s="668"/>
      <c r="U68" s="668"/>
      <c r="V68" s="668"/>
      <c r="W68" s="668"/>
      <c r="X68" s="668"/>
      <c r="Y68" s="668"/>
      <c r="Z68" s="668"/>
      <c r="AA68" s="668"/>
      <c r="AB68" s="668"/>
    </row>
    <row r="69" spans="1:28" s="728" customFormat="1">
      <c r="A69" s="731"/>
      <c r="B69" s="731"/>
      <c r="C69" s="731"/>
      <c r="D69" s="731"/>
      <c r="E69" s="725"/>
      <c r="F69" s="732"/>
      <c r="G69" s="668"/>
      <c r="H69" s="668"/>
      <c r="I69" s="680"/>
      <c r="J69" s="668"/>
      <c r="K69" s="668"/>
      <c r="L69" s="680"/>
      <c r="M69" s="680"/>
      <c r="N69" s="668"/>
      <c r="O69" s="668"/>
      <c r="T69" s="668"/>
      <c r="U69" s="668"/>
      <c r="V69" s="668"/>
      <c r="W69" s="668"/>
      <c r="X69" s="668"/>
      <c r="Y69" s="668"/>
      <c r="Z69" s="668"/>
      <c r="AA69" s="668"/>
      <c r="AB69" s="668"/>
    </row>
    <row r="70" spans="1:28" s="728" customFormat="1">
      <c r="A70" s="731"/>
      <c r="B70" s="731"/>
      <c r="C70" s="731"/>
      <c r="D70" s="731"/>
      <c r="E70" s="725"/>
      <c r="F70" s="732"/>
      <c r="G70" s="668"/>
      <c r="H70" s="668"/>
      <c r="I70" s="680"/>
      <c r="J70" s="668"/>
      <c r="K70" s="668"/>
      <c r="L70" s="680"/>
      <c r="M70" s="680"/>
      <c r="N70" s="668"/>
      <c r="O70" s="668"/>
      <c r="T70" s="668"/>
      <c r="U70" s="668"/>
      <c r="V70" s="668"/>
      <c r="W70" s="668"/>
      <c r="X70" s="668"/>
      <c r="Y70" s="668"/>
      <c r="Z70" s="668"/>
      <c r="AA70" s="668"/>
      <c r="AB70" s="668"/>
    </row>
    <row r="71" spans="1:28" s="728" customFormat="1">
      <c r="A71" s="731"/>
      <c r="B71" s="731"/>
      <c r="C71" s="731"/>
      <c r="D71" s="731"/>
      <c r="E71" s="725"/>
      <c r="F71" s="732"/>
      <c r="G71" s="668"/>
      <c r="H71" s="668"/>
      <c r="I71" s="680"/>
      <c r="J71" s="668"/>
      <c r="K71" s="668"/>
      <c r="L71" s="680"/>
      <c r="M71" s="680"/>
      <c r="N71" s="668"/>
      <c r="O71" s="668"/>
      <c r="T71" s="668"/>
      <c r="U71" s="668"/>
      <c r="V71" s="668"/>
      <c r="W71" s="668"/>
      <c r="X71" s="668"/>
      <c r="Y71" s="668"/>
      <c r="Z71" s="668"/>
      <c r="AA71" s="668"/>
      <c r="AB71" s="668"/>
    </row>
    <row r="72" spans="1:28" s="728" customFormat="1">
      <c r="A72" s="731"/>
      <c r="B72" s="731"/>
      <c r="C72" s="731"/>
      <c r="D72" s="731"/>
      <c r="E72" s="725"/>
      <c r="F72" s="732"/>
      <c r="G72" s="668"/>
      <c r="H72" s="668"/>
      <c r="I72" s="680"/>
      <c r="J72" s="668"/>
      <c r="K72" s="668"/>
      <c r="L72" s="680"/>
      <c r="M72" s="680"/>
      <c r="N72" s="668"/>
      <c r="O72" s="668"/>
      <c r="T72" s="668"/>
      <c r="U72" s="668"/>
      <c r="V72" s="668"/>
      <c r="W72" s="668"/>
      <c r="X72" s="668"/>
      <c r="Y72" s="668"/>
      <c r="Z72" s="668"/>
      <c r="AA72" s="668"/>
      <c r="AB72" s="668"/>
    </row>
    <row r="73" spans="1:28" s="728" customFormat="1">
      <c r="A73" s="731"/>
      <c r="B73" s="731"/>
      <c r="C73" s="731"/>
      <c r="D73" s="731"/>
      <c r="E73" s="725"/>
      <c r="F73" s="732"/>
      <c r="G73" s="668"/>
      <c r="H73" s="668"/>
      <c r="I73" s="680"/>
      <c r="J73" s="668"/>
      <c r="K73" s="668"/>
      <c r="L73" s="680"/>
      <c r="M73" s="668"/>
      <c r="N73" s="668"/>
      <c r="O73" s="668"/>
      <c r="T73" s="668"/>
      <c r="U73" s="668"/>
      <c r="V73" s="668"/>
      <c r="W73" s="668"/>
      <c r="X73" s="668"/>
      <c r="Y73" s="668"/>
      <c r="Z73" s="668"/>
      <c r="AA73" s="668"/>
      <c r="AB73" s="668"/>
    </row>
    <row r="74" spans="1:28" s="728" customFormat="1">
      <c r="A74" s="731"/>
      <c r="B74" s="731"/>
      <c r="C74" s="731"/>
      <c r="D74" s="731"/>
      <c r="E74" s="725"/>
      <c r="F74" s="732"/>
      <c r="G74" s="668"/>
      <c r="H74" s="668"/>
      <c r="I74" s="680"/>
      <c r="J74" s="668"/>
      <c r="K74" s="668"/>
      <c r="L74" s="680"/>
      <c r="M74" s="668"/>
      <c r="N74" s="668"/>
      <c r="O74" s="668"/>
      <c r="T74" s="668"/>
      <c r="U74" s="668"/>
      <c r="V74" s="668"/>
      <c r="W74" s="668"/>
      <c r="X74" s="668"/>
      <c r="Y74" s="668"/>
      <c r="Z74" s="668"/>
      <c r="AA74" s="668"/>
      <c r="AB74" s="668"/>
    </row>
    <row r="75" spans="1:28" s="728" customFormat="1">
      <c r="A75" s="731"/>
      <c r="B75" s="731"/>
      <c r="C75" s="731"/>
      <c r="D75" s="731"/>
      <c r="E75" s="725"/>
      <c r="F75" s="732"/>
      <c r="G75" s="668"/>
      <c r="H75" s="668"/>
      <c r="I75" s="680"/>
      <c r="J75" s="668"/>
      <c r="K75" s="668"/>
      <c r="L75" s="668"/>
      <c r="M75" s="668"/>
      <c r="N75" s="668"/>
      <c r="O75" s="668"/>
      <c r="T75" s="668"/>
      <c r="U75" s="668"/>
      <c r="V75" s="668"/>
      <c r="W75" s="668"/>
      <c r="X75" s="668"/>
      <c r="Y75" s="668"/>
      <c r="Z75" s="668"/>
      <c r="AA75" s="668"/>
      <c r="AB75" s="668"/>
    </row>
    <row r="76" spans="1:28" s="728" customFormat="1">
      <c r="A76" s="731"/>
      <c r="B76" s="731"/>
      <c r="C76" s="731"/>
      <c r="D76" s="731"/>
      <c r="E76" s="725"/>
      <c r="F76" s="732"/>
      <c r="G76" s="668"/>
      <c r="H76" s="668"/>
      <c r="I76" s="680"/>
      <c r="J76" s="668"/>
      <c r="K76" s="668"/>
      <c r="L76" s="668"/>
      <c r="M76" s="668"/>
      <c r="N76" s="668"/>
      <c r="O76" s="668"/>
      <c r="T76" s="668"/>
      <c r="U76" s="668"/>
      <c r="V76" s="668"/>
      <c r="W76" s="668"/>
      <c r="X76" s="668"/>
      <c r="Y76" s="668"/>
      <c r="Z76" s="668"/>
      <c r="AA76" s="668"/>
      <c r="AB76" s="668"/>
    </row>
    <row r="77" spans="1:28" s="728" customFormat="1">
      <c r="A77" s="731"/>
      <c r="B77" s="731"/>
      <c r="C77" s="731"/>
      <c r="D77" s="731"/>
      <c r="E77" s="725"/>
      <c r="F77" s="732"/>
      <c r="G77" s="668"/>
      <c r="H77" s="668"/>
      <c r="I77" s="680"/>
      <c r="J77" s="668"/>
      <c r="K77" s="668"/>
      <c r="L77" s="668"/>
      <c r="M77" s="668"/>
      <c r="N77" s="668"/>
      <c r="O77" s="668"/>
      <c r="T77" s="668"/>
      <c r="U77" s="668"/>
      <c r="V77" s="668"/>
      <c r="W77" s="668"/>
      <c r="X77" s="668"/>
      <c r="Y77" s="668"/>
      <c r="Z77" s="668"/>
      <c r="AA77" s="668"/>
      <c r="AB77" s="668"/>
    </row>
    <row r="78" spans="1:28" s="728" customFormat="1">
      <c r="A78" s="731"/>
      <c r="B78" s="731"/>
      <c r="C78" s="731"/>
      <c r="D78" s="731"/>
      <c r="E78" s="725"/>
      <c r="F78" s="732"/>
      <c r="G78" s="668"/>
      <c r="H78" s="668"/>
      <c r="I78" s="680"/>
      <c r="J78" s="668"/>
      <c r="K78" s="668"/>
      <c r="L78" s="668"/>
      <c r="M78" s="668"/>
      <c r="N78" s="668"/>
      <c r="O78" s="668"/>
      <c r="T78" s="668"/>
      <c r="U78" s="668"/>
      <c r="V78" s="668"/>
      <c r="W78" s="668"/>
      <c r="X78" s="668"/>
      <c r="Y78" s="668"/>
      <c r="Z78" s="668"/>
      <c r="AA78" s="668"/>
      <c r="AB78" s="668"/>
    </row>
    <row r="79" spans="1:28" s="728" customFormat="1">
      <c r="A79" s="731"/>
      <c r="B79" s="731"/>
      <c r="C79" s="731"/>
      <c r="D79" s="731"/>
      <c r="E79" s="725"/>
      <c r="F79" s="732"/>
      <c r="G79" s="668"/>
      <c r="H79" s="668"/>
      <c r="I79" s="680"/>
      <c r="J79" s="668"/>
      <c r="K79" s="668"/>
      <c r="L79" s="668"/>
      <c r="M79" s="668"/>
      <c r="N79" s="668"/>
      <c r="O79" s="668"/>
      <c r="T79" s="668"/>
      <c r="U79" s="668"/>
      <c r="V79" s="668"/>
      <c r="W79" s="668"/>
      <c r="X79" s="668"/>
      <c r="Y79" s="668"/>
      <c r="Z79" s="668"/>
      <c r="AA79" s="668"/>
      <c r="AB79" s="668"/>
    </row>
    <row r="80" spans="1:28" s="728" customFormat="1">
      <c r="A80" s="731"/>
      <c r="B80" s="731"/>
      <c r="C80" s="731"/>
      <c r="D80" s="731"/>
      <c r="E80" s="725"/>
      <c r="F80" s="732"/>
      <c r="G80" s="668"/>
      <c r="H80" s="668"/>
      <c r="I80" s="680"/>
      <c r="J80" s="668"/>
      <c r="K80" s="668"/>
      <c r="L80" s="668"/>
      <c r="M80" s="668"/>
      <c r="N80" s="668"/>
      <c r="O80" s="668"/>
      <c r="T80" s="668"/>
      <c r="U80" s="668"/>
      <c r="V80" s="668"/>
      <c r="W80" s="668"/>
      <c r="X80" s="668"/>
      <c r="Y80" s="668"/>
      <c r="Z80" s="668"/>
      <c r="AA80" s="668"/>
      <c r="AB80" s="668"/>
    </row>
    <row r="81" spans="1:28" s="728" customFormat="1">
      <c r="A81" s="731"/>
      <c r="B81" s="731"/>
      <c r="C81" s="731"/>
      <c r="D81" s="731"/>
      <c r="E81" s="725"/>
      <c r="F81" s="732"/>
      <c r="G81" s="668"/>
      <c r="H81" s="668"/>
      <c r="I81" s="680"/>
      <c r="J81" s="668"/>
      <c r="K81" s="668"/>
      <c r="L81" s="668"/>
      <c r="M81" s="668"/>
      <c r="N81" s="668"/>
      <c r="O81" s="668"/>
      <c r="T81" s="668"/>
      <c r="U81" s="668"/>
      <c r="V81" s="668"/>
      <c r="W81" s="668"/>
      <c r="X81" s="668"/>
      <c r="Y81" s="668"/>
      <c r="Z81" s="668"/>
      <c r="AA81" s="668"/>
      <c r="AB81" s="668"/>
    </row>
    <row r="82" spans="1:28" s="728" customFormat="1">
      <c r="A82" s="731"/>
      <c r="B82" s="731"/>
      <c r="C82" s="731"/>
      <c r="D82" s="731"/>
      <c r="E82" s="725"/>
      <c r="F82" s="732"/>
      <c r="G82" s="668"/>
      <c r="H82" s="668"/>
      <c r="I82" s="680"/>
      <c r="J82" s="668"/>
      <c r="K82" s="668"/>
      <c r="L82" s="668"/>
      <c r="M82" s="668"/>
      <c r="N82" s="668"/>
      <c r="O82" s="668"/>
      <c r="T82" s="668"/>
      <c r="U82" s="668"/>
      <c r="V82" s="668"/>
      <c r="W82" s="668"/>
      <c r="X82" s="668"/>
      <c r="Y82" s="668"/>
      <c r="Z82" s="668"/>
      <c r="AA82" s="668"/>
      <c r="AB82" s="668"/>
    </row>
    <row r="83" spans="1:28">
      <c r="A83" s="731"/>
      <c r="B83" s="731"/>
      <c r="C83" s="731"/>
      <c r="D83" s="731"/>
      <c r="E83" s="725"/>
      <c r="F83" s="732"/>
      <c r="G83" s="668"/>
      <c r="H83" s="668"/>
      <c r="I83" s="680"/>
      <c r="J83" s="668"/>
      <c r="K83" s="668"/>
      <c r="L83" s="668"/>
      <c r="O83" s="668"/>
      <c r="P83" s="728"/>
    </row>
    <row r="84" spans="1:28">
      <c r="A84" s="731"/>
      <c r="B84" s="731"/>
      <c r="C84" s="731"/>
      <c r="D84" s="731"/>
      <c r="E84" s="725"/>
      <c r="F84" s="732"/>
      <c r="G84" s="668"/>
      <c r="H84" s="668"/>
      <c r="I84" s="680"/>
      <c r="J84" s="668"/>
      <c r="K84" s="668"/>
      <c r="L84" s="668"/>
      <c r="O84" s="668"/>
      <c r="P84" s="728"/>
    </row>
    <row r="85" spans="1:28">
      <c r="A85" s="731"/>
      <c r="B85" s="731"/>
      <c r="C85" s="731"/>
      <c r="D85" s="731"/>
      <c r="E85" s="725"/>
      <c r="F85" s="732"/>
      <c r="G85" s="668"/>
      <c r="H85" s="668"/>
      <c r="I85" s="680"/>
      <c r="J85" s="668"/>
      <c r="K85" s="668"/>
      <c r="L85" s="668"/>
      <c r="O85" s="668"/>
      <c r="P85" s="728"/>
    </row>
    <row r="86" spans="1:28">
      <c r="A86" s="731"/>
      <c r="B86" s="731"/>
      <c r="C86" s="731"/>
      <c r="D86" s="731"/>
      <c r="E86" s="725"/>
      <c r="F86" s="732"/>
      <c r="G86" s="728"/>
      <c r="H86" s="668"/>
      <c r="I86" s="680"/>
      <c r="J86" s="668"/>
      <c r="K86" s="668"/>
      <c r="L86" s="668"/>
      <c r="O86" s="668"/>
      <c r="P86" s="728"/>
    </row>
    <row r="87" spans="1:28">
      <c r="A87" s="731"/>
      <c r="B87" s="731"/>
      <c r="C87" s="731"/>
      <c r="D87" s="731"/>
      <c r="E87" s="725"/>
      <c r="F87" s="732"/>
      <c r="G87" s="728"/>
      <c r="H87" s="668"/>
      <c r="I87" s="680"/>
      <c r="J87" s="668"/>
      <c r="K87" s="668"/>
      <c r="L87" s="668"/>
      <c r="O87" s="668"/>
      <c r="P87" s="728"/>
    </row>
    <row r="88" spans="1:28">
      <c r="A88" s="731"/>
      <c r="B88" s="731"/>
      <c r="C88" s="731"/>
      <c r="D88" s="731"/>
      <c r="E88" s="725"/>
      <c r="F88" s="732"/>
      <c r="G88" s="728"/>
      <c r="H88" s="668"/>
      <c r="I88" s="680"/>
      <c r="J88" s="668"/>
      <c r="K88" s="668"/>
      <c r="L88" s="668"/>
      <c r="O88" s="668"/>
      <c r="P88" s="728"/>
    </row>
    <row r="89" spans="1:28">
      <c r="A89" s="731"/>
      <c r="B89" s="731"/>
      <c r="C89" s="731"/>
      <c r="D89" s="731"/>
      <c r="E89" s="725"/>
      <c r="F89" s="732"/>
      <c r="G89" s="728"/>
      <c r="H89" s="668"/>
      <c r="I89" s="680"/>
      <c r="J89" s="668"/>
      <c r="K89" s="668"/>
      <c r="L89" s="668"/>
      <c r="O89" s="668"/>
      <c r="P89" s="728"/>
    </row>
    <row r="90" spans="1:28">
      <c r="A90" s="731"/>
      <c r="B90" s="731"/>
      <c r="C90" s="731"/>
      <c r="D90" s="731"/>
      <c r="E90" s="725"/>
      <c r="F90" s="732"/>
      <c r="G90" s="668"/>
      <c r="H90" s="668"/>
      <c r="I90" s="680"/>
      <c r="J90" s="668"/>
      <c r="K90" s="668"/>
      <c r="L90" s="668"/>
      <c r="O90" s="668"/>
      <c r="P90" s="728"/>
    </row>
    <row r="91" spans="1:28">
      <c r="A91" s="731"/>
      <c r="B91" s="731"/>
      <c r="C91" s="731"/>
      <c r="D91" s="731"/>
      <c r="E91" s="725"/>
      <c r="F91" s="732"/>
      <c r="G91" s="668"/>
      <c r="H91" s="668"/>
      <c r="I91" s="680"/>
      <c r="J91" s="668"/>
      <c r="K91" s="668"/>
      <c r="L91" s="668"/>
      <c r="O91" s="668"/>
      <c r="P91" s="728"/>
    </row>
    <row r="92" spans="1:28" s="731" customFormat="1">
      <c r="E92" s="725"/>
      <c r="F92" s="732"/>
      <c r="G92" s="668"/>
      <c r="H92" s="668"/>
      <c r="I92" s="680"/>
      <c r="J92" s="668"/>
      <c r="K92" s="668"/>
      <c r="L92" s="668"/>
      <c r="M92" s="668"/>
      <c r="N92" s="668"/>
      <c r="O92" s="668"/>
      <c r="P92" s="728"/>
      <c r="Q92" s="728"/>
      <c r="R92" s="734"/>
      <c r="S92" s="734"/>
    </row>
    <row r="93" spans="1:28" s="731" customFormat="1">
      <c r="E93" s="725"/>
      <c r="F93" s="732"/>
      <c r="G93" s="668"/>
      <c r="H93" s="668"/>
      <c r="I93" s="680"/>
      <c r="J93" s="668"/>
      <c r="K93" s="668"/>
      <c r="L93" s="668"/>
      <c r="M93" s="668"/>
      <c r="N93" s="668"/>
      <c r="O93" s="668"/>
      <c r="P93" s="728"/>
      <c r="Q93" s="728"/>
      <c r="R93" s="734"/>
      <c r="S93" s="734"/>
    </row>
    <row r="94" spans="1:28" s="731" customFormat="1">
      <c r="E94" s="725"/>
      <c r="F94" s="732"/>
      <c r="G94" s="668"/>
      <c r="H94" s="668"/>
      <c r="I94" s="680"/>
      <c r="J94" s="668"/>
      <c r="K94" s="668"/>
      <c r="L94" s="668"/>
      <c r="M94" s="668"/>
      <c r="N94" s="668"/>
      <c r="O94" s="668"/>
      <c r="P94" s="728"/>
      <c r="Q94" s="728"/>
      <c r="R94" s="734"/>
      <c r="S94" s="734"/>
    </row>
    <row r="95" spans="1:28" s="731" customFormat="1">
      <c r="E95" s="725"/>
      <c r="F95" s="732"/>
      <c r="G95" s="668"/>
      <c r="H95" s="668"/>
      <c r="I95" s="680"/>
      <c r="J95" s="668"/>
      <c r="K95" s="668"/>
      <c r="L95" s="668"/>
      <c r="M95" s="668"/>
      <c r="N95" s="668"/>
      <c r="O95" s="668"/>
      <c r="P95" s="728"/>
      <c r="Q95" s="728"/>
      <c r="R95" s="734"/>
      <c r="S95" s="734"/>
    </row>
    <row r="96" spans="1:28" s="731" customFormat="1">
      <c r="E96" s="725"/>
      <c r="F96" s="732"/>
      <c r="G96" s="668"/>
      <c r="H96" s="668"/>
      <c r="I96" s="680"/>
      <c r="J96" s="668"/>
      <c r="K96" s="668"/>
      <c r="L96" s="668"/>
      <c r="M96" s="668"/>
      <c r="N96" s="668"/>
      <c r="O96" s="668"/>
      <c r="P96" s="728"/>
      <c r="Q96" s="728"/>
      <c r="R96" s="734"/>
      <c r="S96" s="734"/>
    </row>
    <row r="97" spans="5:19" s="731" customFormat="1">
      <c r="E97" s="725"/>
      <c r="F97" s="732"/>
      <c r="G97" s="668"/>
      <c r="H97" s="668"/>
      <c r="I97" s="680"/>
      <c r="J97" s="668"/>
      <c r="K97" s="668"/>
      <c r="L97" s="668"/>
      <c r="M97" s="668"/>
      <c r="P97" s="734"/>
      <c r="Q97" s="734"/>
      <c r="R97" s="734"/>
      <c r="S97" s="734"/>
    </row>
    <row r="98" spans="5:19" s="731" customFormat="1">
      <c r="E98" s="725"/>
      <c r="F98" s="732"/>
      <c r="G98" s="668"/>
      <c r="H98" s="668"/>
      <c r="I98" s="680"/>
      <c r="J98" s="668"/>
      <c r="K98" s="668"/>
      <c r="L98" s="668"/>
      <c r="M98" s="668"/>
      <c r="P98" s="734"/>
      <c r="Q98" s="734"/>
      <c r="R98" s="734"/>
      <c r="S98" s="734"/>
    </row>
    <row r="99" spans="5:19" s="731" customFormat="1">
      <c r="E99" s="725"/>
      <c r="F99" s="732"/>
      <c r="G99" s="668"/>
      <c r="H99" s="668"/>
      <c r="I99" s="680"/>
      <c r="J99" s="668"/>
      <c r="K99" s="668"/>
      <c r="L99" s="668"/>
      <c r="M99" s="668"/>
      <c r="P99" s="734"/>
      <c r="Q99" s="734"/>
      <c r="R99" s="734"/>
      <c r="S99" s="734"/>
    </row>
    <row r="100" spans="5:19" s="731" customFormat="1">
      <c r="E100" s="725"/>
      <c r="F100" s="732"/>
      <c r="G100" s="668"/>
      <c r="H100" s="668"/>
      <c r="I100" s="680"/>
      <c r="J100" s="668"/>
      <c r="K100" s="668"/>
      <c r="L100" s="668"/>
      <c r="M100" s="668"/>
      <c r="P100" s="734"/>
      <c r="Q100" s="734"/>
      <c r="R100" s="734"/>
      <c r="S100" s="734"/>
    </row>
    <row r="101" spans="5:19" s="731" customFormat="1">
      <c r="E101" s="725"/>
      <c r="F101" s="732"/>
      <c r="G101" s="668"/>
      <c r="H101" s="668"/>
      <c r="I101" s="680"/>
      <c r="J101" s="668"/>
      <c r="K101" s="668"/>
      <c r="L101" s="668"/>
      <c r="M101" s="668"/>
      <c r="P101" s="734"/>
      <c r="Q101" s="734"/>
      <c r="R101" s="734"/>
      <c r="S101" s="734"/>
    </row>
    <row r="102" spans="5:19" s="731" customFormat="1">
      <c r="E102" s="725"/>
      <c r="F102" s="732"/>
      <c r="G102" s="668"/>
      <c r="H102" s="668"/>
      <c r="I102" s="680"/>
      <c r="J102" s="668"/>
      <c r="K102" s="668"/>
      <c r="L102" s="668"/>
      <c r="M102" s="668"/>
      <c r="P102" s="734"/>
      <c r="Q102" s="734"/>
      <c r="R102" s="734"/>
      <c r="S102" s="734"/>
    </row>
    <row r="103" spans="5:19" s="731" customFormat="1">
      <c r="E103" s="725"/>
      <c r="F103" s="732"/>
      <c r="G103" s="668"/>
      <c r="H103" s="668"/>
      <c r="I103" s="680"/>
      <c r="J103" s="668"/>
      <c r="K103" s="668"/>
      <c r="L103" s="668"/>
      <c r="M103" s="668"/>
      <c r="P103" s="734"/>
      <c r="Q103" s="734"/>
      <c r="R103" s="734"/>
      <c r="S103" s="734"/>
    </row>
    <row r="104" spans="5:19" s="731" customFormat="1">
      <c r="E104" s="725"/>
      <c r="F104" s="732"/>
      <c r="G104" s="668"/>
      <c r="H104" s="668"/>
      <c r="I104" s="680"/>
      <c r="J104" s="668"/>
      <c r="K104" s="668"/>
      <c r="L104" s="668"/>
      <c r="M104" s="668"/>
      <c r="P104" s="734"/>
      <c r="Q104" s="734"/>
      <c r="R104" s="734"/>
      <c r="S104" s="734"/>
    </row>
    <row r="105" spans="5:19" s="731" customFormat="1">
      <c r="E105" s="725"/>
      <c r="F105" s="732"/>
      <c r="G105" s="668"/>
      <c r="H105" s="668"/>
      <c r="I105" s="680"/>
      <c r="J105" s="668"/>
      <c r="K105" s="668"/>
      <c r="L105" s="668"/>
      <c r="M105" s="668"/>
      <c r="P105" s="734"/>
      <c r="Q105" s="734"/>
      <c r="R105" s="734"/>
      <c r="S105" s="734"/>
    </row>
    <row r="106" spans="5:19" s="731" customFormat="1">
      <c r="E106" s="725"/>
      <c r="F106" s="732"/>
      <c r="G106" s="668"/>
      <c r="H106" s="668"/>
      <c r="I106" s="680"/>
      <c r="J106" s="668"/>
      <c r="K106" s="668"/>
      <c r="L106" s="668"/>
      <c r="M106" s="668"/>
      <c r="P106" s="734"/>
      <c r="Q106" s="734"/>
      <c r="R106" s="734"/>
      <c r="S106" s="734"/>
    </row>
    <row r="107" spans="5:19" s="731" customFormat="1">
      <c r="E107" s="725"/>
      <c r="F107" s="732"/>
      <c r="G107" s="668"/>
      <c r="H107" s="668"/>
      <c r="I107" s="680"/>
      <c r="J107" s="668"/>
      <c r="K107" s="668"/>
      <c r="L107" s="668"/>
      <c r="M107" s="668"/>
      <c r="P107" s="734"/>
      <c r="Q107" s="734"/>
      <c r="R107" s="734"/>
      <c r="S107" s="734"/>
    </row>
    <row r="108" spans="5:19" s="731" customFormat="1">
      <c r="E108" s="725"/>
      <c r="F108" s="732"/>
      <c r="G108" s="668"/>
      <c r="H108" s="668"/>
      <c r="I108" s="680"/>
      <c r="J108" s="668"/>
      <c r="K108" s="668"/>
      <c r="L108" s="668"/>
      <c r="M108" s="668"/>
      <c r="P108" s="734"/>
      <c r="Q108" s="734"/>
      <c r="R108" s="734"/>
      <c r="S108" s="734"/>
    </row>
    <row r="109" spans="5:19" s="731" customFormat="1">
      <c r="E109" s="725"/>
      <c r="F109" s="732"/>
      <c r="G109" s="668"/>
      <c r="H109" s="668"/>
      <c r="I109" s="680"/>
      <c r="J109" s="668"/>
      <c r="K109" s="668"/>
      <c r="L109" s="668"/>
      <c r="M109" s="668"/>
      <c r="P109" s="734"/>
      <c r="Q109" s="734"/>
      <c r="R109" s="734"/>
      <c r="S109" s="734"/>
    </row>
    <row r="110" spans="5:19" s="731" customFormat="1">
      <c r="E110" s="725"/>
      <c r="F110" s="732"/>
      <c r="G110" s="668"/>
      <c r="H110" s="668"/>
      <c r="I110" s="680"/>
      <c r="J110" s="668"/>
      <c r="K110" s="668"/>
      <c r="L110" s="668"/>
      <c r="M110" s="668"/>
      <c r="P110" s="734"/>
      <c r="Q110" s="734"/>
      <c r="R110" s="734"/>
      <c r="S110" s="734"/>
    </row>
    <row r="111" spans="5:19" s="731" customFormat="1">
      <c r="E111" s="725"/>
      <c r="F111" s="732"/>
      <c r="G111" s="668"/>
      <c r="H111" s="668"/>
      <c r="I111" s="680"/>
      <c r="J111" s="668"/>
      <c r="K111" s="668"/>
      <c r="L111" s="668"/>
      <c r="M111" s="668"/>
      <c r="P111" s="734"/>
      <c r="Q111" s="734"/>
      <c r="R111" s="734"/>
      <c r="S111" s="734"/>
    </row>
    <row r="112" spans="5:19" s="731" customFormat="1">
      <c r="E112" s="725"/>
      <c r="F112" s="732"/>
      <c r="G112" s="668"/>
      <c r="H112" s="668"/>
      <c r="I112" s="680"/>
      <c r="J112" s="668"/>
      <c r="K112" s="668"/>
      <c r="L112" s="668"/>
      <c r="P112" s="734"/>
      <c r="Q112" s="734"/>
      <c r="R112" s="734"/>
      <c r="S112" s="734"/>
    </row>
    <row r="113" spans="5:19" s="731" customFormat="1">
      <c r="E113" s="725"/>
      <c r="F113" s="732"/>
      <c r="G113" s="668"/>
      <c r="H113" s="668"/>
      <c r="I113" s="680"/>
      <c r="J113" s="668"/>
      <c r="K113" s="668"/>
      <c r="L113" s="668"/>
      <c r="P113" s="734"/>
      <c r="Q113" s="734"/>
      <c r="R113" s="734"/>
      <c r="S113" s="734"/>
    </row>
    <row r="114" spans="5:19" s="731" customFormat="1">
      <c r="E114" s="725"/>
      <c r="F114" s="732"/>
      <c r="G114" s="668"/>
      <c r="H114" s="668"/>
      <c r="I114" s="680"/>
      <c r="J114" s="668"/>
      <c r="K114" s="668"/>
      <c r="L114" s="668"/>
      <c r="P114" s="734"/>
      <c r="Q114" s="734"/>
      <c r="R114" s="734"/>
      <c r="S114" s="734"/>
    </row>
    <row r="115" spans="5:19" s="731" customFormat="1">
      <c r="E115" s="725"/>
      <c r="F115" s="732"/>
      <c r="G115" s="668"/>
      <c r="H115" s="668"/>
      <c r="I115" s="680"/>
      <c r="J115" s="668"/>
      <c r="K115" s="668"/>
      <c r="L115" s="668"/>
      <c r="P115" s="734"/>
      <c r="Q115" s="734"/>
      <c r="R115" s="734"/>
      <c r="S115" s="734"/>
    </row>
    <row r="116" spans="5:19" s="731" customFormat="1">
      <c r="E116" s="725"/>
      <c r="F116" s="732"/>
      <c r="G116" s="668"/>
      <c r="H116" s="668"/>
      <c r="I116" s="680"/>
      <c r="J116" s="668"/>
      <c r="K116" s="668"/>
      <c r="L116" s="668"/>
      <c r="P116" s="734"/>
      <c r="Q116" s="734"/>
      <c r="R116" s="734"/>
      <c r="S116" s="734"/>
    </row>
    <row r="117" spans="5:19" s="731" customFormat="1">
      <c r="E117" s="725"/>
      <c r="F117" s="732"/>
      <c r="G117" s="668"/>
      <c r="H117" s="668"/>
      <c r="I117" s="680"/>
      <c r="J117" s="668"/>
      <c r="K117" s="668"/>
      <c r="L117" s="668"/>
      <c r="P117" s="734"/>
      <c r="Q117" s="734"/>
      <c r="R117" s="734"/>
      <c r="S117" s="734"/>
    </row>
    <row r="118" spans="5:19" s="731" customFormat="1">
      <c r="E118" s="725"/>
      <c r="F118" s="732"/>
      <c r="G118" s="668"/>
      <c r="H118" s="668"/>
      <c r="I118" s="680"/>
      <c r="J118" s="668"/>
      <c r="K118" s="668"/>
      <c r="L118" s="668"/>
      <c r="P118" s="734"/>
      <c r="Q118" s="734"/>
      <c r="R118" s="734"/>
      <c r="S118" s="734"/>
    </row>
    <row r="119" spans="5:19" s="731" customFormat="1">
      <c r="E119" s="725"/>
      <c r="F119" s="732"/>
      <c r="G119" s="668"/>
      <c r="H119" s="668"/>
      <c r="I119" s="680"/>
      <c r="J119" s="668"/>
      <c r="K119" s="668"/>
      <c r="L119" s="668"/>
      <c r="P119" s="734"/>
      <c r="Q119" s="734"/>
      <c r="R119" s="734"/>
      <c r="S119" s="734"/>
    </row>
    <row r="120" spans="5:19" s="731" customFormat="1">
      <c r="E120" s="725"/>
      <c r="F120" s="732"/>
      <c r="G120" s="668"/>
      <c r="H120" s="668"/>
      <c r="I120" s="680"/>
      <c r="J120" s="668"/>
      <c r="K120" s="668"/>
      <c r="L120" s="668"/>
      <c r="P120" s="734"/>
      <c r="Q120" s="734"/>
      <c r="R120" s="734"/>
      <c r="S120" s="734"/>
    </row>
    <row r="121" spans="5:19" s="731" customFormat="1">
      <c r="E121" s="725"/>
      <c r="F121" s="732"/>
      <c r="G121" s="668"/>
      <c r="H121" s="668"/>
      <c r="I121" s="680"/>
      <c r="J121" s="668"/>
      <c r="K121" s="668"/>
      <c r="L121" s="668"/>
      <c r="P121" s="734"/>
      <c r="Q121" s="734"/>
      <c r="R121" s="734"/>
      <c r="S121" s="734"/>
    </row>
    <row r="122" spans="5:19" s="731" customFormat="1">
      <c r="E122" s="725"/>
      <c r="F122" s="732"/>
      <c r="G122" s="668"/>
      <c r="H122" s="668"/>
      <c r="I122" s="680"/>
      <c r="J122" s="668"/>
      <c r="K122" s="668"/>
      <c r="L122" s="668"/>
      <c r="P122" s="734"/>
      <c r="Q122" s="734"/>
      <c r="R122" s="734"/>
      <c r="S122" s="734"/>
    </row>
    <row r="123" spans="5:19" s="731" customFormat="1">
      <c r="E123" s="725"/>
      <c r="F123" s="732"/>
      <c r="G123" s="668"/>
      <c r="H123" s="668"/>
      <c r="I123" s="680"/>
      <c r="J123" s="668"/>
      <c r="K123" s="668"/>
      <c r="L123" s="668"/>
      <c r="P123" s="734"/>
      <c r="Q123" s="734"/>
      <c r="R123" s="734"/>
      <c r="S123" s="734"/>
    </row>
    <row r="124" spans="5:19" s="731" customFormat="1">
      <c r="E124" s="725"/>
      <c r="F124" s="732"/>
      <c r="G124" s="668"/>
      <c r="H124" s="668"/>
      <c r="I124" s="680"/>
      <c r="J124" s="668"/>
      <c r="K124" s="668"/>
      <c r="L124" s="668"/>
      <c r="P124" s="734"/>
      <c r="Q124" s="734"/>
      <c r="R124" s="734"/>
      <c r="S124" s="734"/>
    </row>
    <row r="125" spans="5:19" s="731" customFormat="1">
      <c r="E125" s="725"/>
      <c r="F125" s="732"/>
      <c r="G125" s="668"/>
      <c r="H125" s="668"/>
      <c r="I125" s="680"/>
      <c r="J125" s="668"/>
      <c r="K125" s="668"/>
      <c r="L125" s="668"/>
      <c r="P125" s="734"/>
      <c r="Q125" s="734"/>
      <c r="R125" s="734"/>
      <c r="S125" s="734"/>
    </row>
    <row r="126" spans="5:19" s="731" customFormat="1">
      <c r="E126" s="725"/>
      <c r="F126" s="732"/>
      <c r="G126" s="668"/>
      <c r="H126" s="668"/>
      <c r="I126" s="680"/>
      <c r="J126" s="668"/>
      <c r="K126" s="668"/>
      <c r="L126" s="668"/>
      <c r="P126" s="734"/>
      <c r="Q126" s="734"/>
      <c r="R126" s="734"/>
      <c r="S126" s="734"/>
    </row>
    <row r="127" spans="5:19" s="731" customFormat="1">
      <c r="E127" s="725"/>
      <c r="F127" s="732"/>
      <c r="G127" s="668"/>
      <c r="H127" s="668"/>
      <c r="I127" s="680"/>
      <c r="J127" s="668"/>
      <c r="K127" s="668"/>
      <c r="L127" s="668"/>
      <c r="P127" s="734"/>
      <c r="Q127" s="734"/>
      <c r="R127" s="734"/>
      <c r="S127" s="734"/>
    </row>
    <row r="128" spans="5:19" s="731" customFormat="1">
      <c r="E128" s="725"/>
      <c r="F128" s="732"/>
      <c r="G128" s="668"/>
      <c r="H128" s="668"/>
      <c r="I128" s="680"/>
      <c r="J128" s="668"/>
      <c r="K128" s="668"/>
      <c r="L128" s="668"/>
      <c r="P128" s="734"/>
      <c r="Q128" s="734"/>
      <c r="R128" s="734"/>
      <c r="S128" s="734"/>
    </row>
    <row r="129" spans="5:19" s="731" customFormat="1">
      <c r="E129" s="725"/>
      <c r="F129" s="732"/>
      <c r="G129" s="668"/>
      <c r="H129" s="668"/>
      <c r="I129" s="680"/>
      <c r="J129" s="668"/>
      <c r="K129" s="668"/>
      <c r="L129" s="668"/>
      <c r="P129" s="734"/>
      <c r="Q129" s="734"/>
      <c r="R129" s="734"/>
      <c r="S129" s="734"/>
    </row>
    <row r="130" spans="5:19" s="731" customFormat="1">
      <c r="E130" s="725"/>
      <c r="F130" s="732"/>
      <c r="G130" s="668"/>
      <c r="H130" s="668"/>
      <c r="I130" s="680"/>
      <c r="J130" s="668"/>
      <c r="K130" s="668"/>
      <c r="L130" s="668"/>
      <c r="P130" s="734"/>
      <c r="Q130" s="734"/>
      <c r="R130" s="734"/>
      <c r="S130" s="734"/>
    </row>
    <row r="131" spans="5:19" s="731" customFormat="1">
      <c r="E131" s="725"/>
      <c r="F131" s="732"/>
      <c r="G131" s="668"/>
      <c r="H131" s="668"/>
      <c r="I131" s="680"/>
      <c r="J131" s="668"/>
      <c r="K131" s="668"/>
      <c r="L131" s="668"/>
      <c r="P131" s="734"/>
      <c r="Q131" s="734"/>
      <c r="R131" s="734"/>
      <c r="S131" s="734"/>
    </row>
    <row r="132" spans="5:19" s="731" customFormat="1">
      <c r="E132" s="725"/>
      <c r="F132" s="732"/>
      <c r="G132" s="668"/>
      <c r="H132" s="668"/>
      <c r="I132" s="680"/>
      <c r="J132" s="668"/>
      <c r="K132" s="668"/>
      <c r="L132" s="668"/>
      <c r="P132" s="734"/>
      <c r="Q132" s="734"/>
      <c r="R132" s="734"/>
      <c r="S132" s="734"/>
    </row>
    <row r="133" spans="5:19" s="731" customFormat="1">
      <c r="E133" s="725"/>
      <c r="F133" s="732"/>
      <c r="G133" s="668"/>
      <c r="H133" s="668"/>
      <c r="I133" s="680"/>
      <c r="J133" s="668"/>
      <c r="K133" s="668"/>
      <c r="L133" s="668"/>
      <c r="P133" s="734"/>
      <c r="Q133" s="734"/>
      <c r="R133" s="734"/>
      <c r="S133" s="734"/>
    </row>
    <row r="134" spans="5:19" s="731" customFormat="1">
      <c r="E134" s="725"/>
      <c r="F134" s="732"/>
      <c r="G134" s="668"/>
      <c r="H134" s="668"/>
      <c r="I134" s="680"/>
      <c r="J134" s="668"/>
      <c r="K134" s="668"/>
      <c r="L134" s="668"/>
      <c r="P134" s="734"/>
      <c r="Q134" s="734"/>
      <c r="R134" s="734"/>
      <c r="S134" s="734"/>
    </row>
    <row r="135" spans="5:19" s="731" customFormat="1">
      <c r="E135" s="725"/>
      <c r="F135" s="732"/>
      <c r="G135" s="668"/>
      <c r="H135" s="668"/>
      <c r="I135" s="680"/>
      <c r="J135" s="668"/>
      <c r="K135" s="668"/>
      <c r="L135" s="668"/>
      <c r="P135" s="734"/>
      <c r="Q135" s="734"/>
      <c r="R135" s="734"/>
      <c r="S135" s="734"/>
    </row>
    <row r="136" spans="5:19" s="731" customFormat="1">
      <c r="E136" s="725"/>
      <c r="F136" s="732"/>
      <c r="G136" s="668"/>
      <c r="H136" s="668"/>
      <c r="I136" s="680"/>
      <c r="J136" s="668"/>
      <c r="K136" s="668"/>
      <c r="L136" s="668"/>
      <c r="P136" s="734"/>
      <c r="Q136" s="734"/>
      <c r="R136" s="734"/>
      <c r="S136" s="734"/>
    </row>
    <row r="137" spans="5:19" s="731" customFormat="1">
      <c r="E137" s="725"/>
      <c r="F137" s="732"/>
      <c r="G137" s="668"/>
      <c r="H137" s="668"/>
      <c r="I137" s="680"/>
      <c r="J137" s="668"/>
      <c r="K137" s="668"/>
      <c r="L137" s="668"/>
      <c r="P137" s="734"/>
      <c r="Q137" s="734"/>
      <c r="R137" s="734"/>
      <c r="S137" s="734"/>
    </row>
    <row r="138" spans="5:19" s="731" customFormat="1">
      <c r="E138" s="725"/>
      <c r="F138" s="732"/>
      <c r="G138" s="668"/>
      <c r="H138" s="668"/>
      <c r="I138" s="680"/>
      <c r="J138" s="668"/>
      <c r="K138" s="668"/>
      <c r="L138" s="668"/>
      <c r="P138" s="734"/>
      <c r="Q138" s="734"/>
      <c r="R138" s="734"/>
      <c r="S138" s="734"/>
    </row>
    <row r="139" spans="5:19" s="731" customFormat="1">
      <c r="E139" s="725"/>
      <c r="F139" s="732"/>
      <c r="G139" s="668"/>
      <c r="H139" s="668"/>
      <c r="I139" s="680"/>
      <c r="J139" s="668"/>
      <c r="K139" s="668"/>
      <c r="L139" s="668"/>
      <c r="P139" s="734"/>
      <c r="Q139" s="734"/>
      <c r="R139" s="734"/>
      <c r="S139" s="734"/>
    </row>
    <row r="140" spans="5:19" s="731" customFormat="1">
      <c r="E140" s="725"/>
      <c r="F140" s="732"/>
      <c r="G140" s="668"/>
      <c r="H140" s="668"/>
      <c r="I140" s="680"/>
      <c r="J140" s="668"/>
      <c r="K140" s="668"/>
      <c r="L140" s="668"/>
      <c r="P140" s="734"/>
      <c r="Q140" s="734"/>
      <c r="R140" s="734"/>
      <c r="S140" s="734"/>
    </row>
    <row r="141" spans="5:19" s="731" customFormat="1">
      <c r="E141" s="725"/>
      <c r="F141" s="732"/>
      <c r="G141" s="668"/>
      <c r="H141" s="668"/>
      <c r="I141" s="680"/>
      <c r="J141" s="668"/>
      <c r="K141" s="668"/>
      <c r="L141" s="668"/>
      <c r="P141" s="734"/>
      <c r="Q141" s="734"/>
      <c r="R141" s="734"/>
      <c r="S141" s="734"/>
    </row>
    <row r="142" spans="5:19" s="731" customFormat="1">
      <c r="E142" s="725"/>
      <c r="F142" s="732"/>
      <c r="G142" s="668"/>
      <c r="H142" s="668"/>
      <c r="I142" s="680"/>
      <c r="J142" s="668"/>
      <c r="K142" s="668"/>
      <c r="L142" s="668"/>
      <c r="P142" s="734"/>
      <c r="Q142" s="734"/>
      <c r="R142" s="734"/>
      <c r="S142" s="734"/>
    </row>
    <row r="143" spans="5:19" s="731" customFormat="1">
      <c r="E143" s="725"/>
      <c r="F143" s="732"/>
      <c r="G143" s="668"/>
      <c r="H143" s="668"/>
      <c r="I143" s="680"/>
      <c r="J143" s="668"/>
      <c r="K143" s="668"/>
      <c r="L143" s="668"/>
      <c r="P143" s="734"/>
      <c r="Q143" s="734"/>
      <c r="R143" s="734"/>
      <c r="S143" s="734"/>
    </row>
    <row r="144" spans="5:19" s="731" customFormat="1">
      <c r="E144" s="725"/>
      <c r="F144" s="732"/>
      <c r="G144" s="668"/>
      <c r="H144" s="668"/>
      <c r="I144" s="680"/>
      <c r="J144" s="668"/>
      <c r="K144" s="668"/>
      <c r="L144" s="668"/>
      <c r="P144" s="734"/>
      <c r="Q144" s="734"/>
      <c r="R144" s="734"/>
      <c r="S144" s="734"/>
    </row>
    <row r="145" spans="1:19" s="731" customFormat="1">
      <c r="E145" s="725"/>
      <c r="F145" s="732"/>
      <c r="G145" s="668"/>
      <c r="H145" s="668"/>
      <c r="I145" s="680"/>
      <c r="J145" s="668"/>
      <c r="K145" s="668"/>
      <c r="L145" s="668"/>
      <c r="P145" s="734"/>
      <c r="Q145" s="734"/>
      <c r="R145" s="734"/>
      <c r="S145" s="734"/>
    </row>
    <row r="146" spans="1:19" s="731" customFormat="1">
      <c r="E146" s="725"/>
      <c r="F146" s="732"/>
      <c r="G146" s="668"/>
      <c r="H146" s="668"/>
      <c r="I146" s="680"/>
      <c r="J146" s="668"/>
      <c r="K146" s="668"/>
      <c r="L146" s="668"/>
      <c r="P146" s="734"/>
      <c r="Q146" s="734"/>
      <c r="R146" s="734"/>
      <c r="S146" s="734"/>
    </row>
    <row r="147" spans="1:19" s="731" customFormat="1">
      <c r="E147" s="725"/>
      <c r="F147" s="732"/>
      <c r="G147" s="668"/>
      <c r="H147" s="668"/>
      <c r="I147" s="680"/>
      <c r="J147" s="668"/>
      <c r="K147" s="668"/>
      <c r="L147" s="668"/>
      <c r="P147" s="734"/>
      <c r="Q147" s="734"/>
      <c r="R147" s="734"/>
      <c r="S147" s="734"/>
    </row>
    <row r="148" spans="1:19" s="731" customFormat="1">
      <c r="E148" s="725"/>
      <c r="F148" s="732"/>
      <c r="G148" s="668"/>
      <c r="H148" s="668"/>
      <c r="I148" s="680"/>
      <c r="J148" s="668"/>
      <c r="K148" s="668"/>
      <c r="L148" s="668"/>
      <c r="P148" s="734"/>
      <c r="Q148" s="734"/>
      <c r="R148" s="734"/>
      <c r="S148" s="734"/>
    </row>
    <row r="149" spans="1:19">
      <c r="A149" s="731"/>
      <c r="B149" s="731"/>
      <c r="C149" s="731"/>
      <c r="D149" s="731"/>
      <c r="E149" s="725"/>
      <c r="F149" s="732"/>
      <c r="G149" s="668"/>
      <c r="H149" s="668"/>
      <c r="I149" s="680"/>
      <c r="J149" s="668"/>
      <c r="K149" s="668"/>
      <c r="L149" s="668"/>
      <c r="M149" s="731"/>
      <c r="N149" s="731"/>
      <c r="O149" s="731"/>
      <c r="P149" s="734"/>
      <c r="Q149" s="734"/>
    </row>
    <row r="150" spans="1:19">
      <c r="A150" s="731"/>
      <c r="B150" s="731"/>
      <c r="C150" s="731"/>
      <c r="D150" s="731"/>
      <c r="E150" s="725"/>
      <c r="F150" s="732"/>
      <c r="G150" s="668"/>
      <c r="H150" s="668"/>
      <c r="I150" s="680"/>
      <c r="J150" s="668"/>
      <c r="K150" s="668"/>
      <c r="L150" s="668"/>
      <c r="M150" s="731"/>
      <c r="N150" s="731"/>
      <c r="O150" s="731"/>
      <c r="P150" s="734"/>
      <c r="Q150" s="734"/>
    </row>
    <row r="151" spans="1:19">
      <c r="A151" s="731"/>
      <c r="B151" s="731"/>
      <c r="C151" s="731"/>
      <c r="D151" s="731"/>
      <c r="E151" s="725"/>
      <c r="F151" s="732"/>
      <c r="G151" s="668"/>
      <c r="H151" s="668"/>
      <c r="I151" s="680"/>
      <c r="J151" s="668"/>
      <c r="K151" s="668"/>
      <c r="L151" s="668"/>
      <c r="M151" s="731"/>
      <c r="N151" s="731"/>
      <c r="O151" s="731"/>
      <c r="P151" s="734"/>
      <c r="Q151" s="734"/>
    </row>
    <row r="152" spans="1:19">
      <c r="A152" s="731"/>
      <c r="B152" s="731"/>
      <c r="C152" s="731"/>
      <c r="D152" s="731"/>
      <c r="E152" s="725"/>
      <c r="F152" s="732"/>
      <c r="G152" s="668"/>
      <c r="H152" s="668"/>
      <c r="I152" s="680"/>
      <c r="J152" s="668"/>
      <c r="K152" s="668"/>
      <c r="L152" s="668"/>
      <c r="M152" s="731"/>
      <c r="N152" s="731"/>
      <c r="O152" s="731"/>
      <c r="P152" s="734"/>
      <c r="Q152" s="734"/>
    </row>
    <row r="153" spans="1:19">
      <c r="A153" s="731"/>
      <c r="B153" s="731"/>
      <c r="C153" s="731"/>
      <c r="D153" s="731"/>
      <c r="E153" s="725"/>
      <c r="F153" s="732"/>
      <c r="G153" s="668"/>
      <c r="H153" s="668"/>
      <c r="I153" s="680"/>
      <c r="J153" s="668"/>
      <c r="K153" s="668"/>
      <c r="L153" s="668"/>
      <c r="M153" s="731"/>
      <c r="N153" s="731"/>
      <c r="O153" s="731"/>
      <c r="P153" s="734"/>
      <c r="Q153" s="734"/>
    </row>
    <row r="154" spans="1:19">
      <c r="A154" s="731"/>
      <c r="B154" s="731"/>
      <c r="C154" s="731"/>
      <c r="D154" s="731"/>
      <c r="E154" s="725"/>
      <c r="F154" s="732"/>
      <c r="G154" s="668"/>
      <c r="H154" s="668"/>
      <c r="I154" s="680"/>
      <c r="J154" s="668"/>
      <c r="K154" s="668"/>
      <c r="L154" s="668"/>
      <c r="M154" s="731"/>
    </row>
    <row r="155" spans="1:19">
      <c r="A155" s="731"/>
      <c r="B155" s="731"/>
      <c r="C155" s="731"/>
      <c r="D155" s="731"/>
      <c r="E155" s="725"/>
      <c r="F155" s="732"/>
      <c r="G155" s="668"/>
      <c r="H155" s="668"/>
      <c r="I155" s="680"/>
      <c r="J155" s="668"/>
      <c r="K155" s="668"/>
      <c r="L155" s="668"/>
      <c r="M155" s="731"/>
    </row>
    <row r="156" spans="1:19">
      <c r="A156" s="731"/>
      <c r="B156" s="731"/>
      <c r="C156" s="731"/>
      <c r="D156" s="731"/>
      <c r="E156" s="725"/>
      <c r="F156" s="732"/>
      <c r="G156" s="668"/>
      <c r="H156" s="668"/>
      <c r="I156" s="680"/>
      <c r="J156" s="668"/>
      <c r="K156" s="668"/>
      <c r="L156" s="668"/>
      <c r="M156" s="731"/>
    </row>
    <row r="157" spans="1:19">
      <c r="A157" s="731"/>
      <c r="B157" s="731"/>
      <c r="C157" s="731"/>
      <c r="D157" s="731"/>
      <c r="E157" s="725"/>
      <c r="F157" s="732"/>
      <c r="G157" s="668"/>
      <c r="H157" s="668"/>
      <c r="I157" s="680"/>
      <c r="J157" s="668"/>
      <c r="K157" s="668"/>
      <c r="L157" s="668"/>
      <c r="M157" s="731"/>
    </row>
    <row r="158" spans="1:19">
      <c r="J158" s="668"/>
      <c r="K158" s="668"/>
      <c r="L158" s="668"/>
      <c r="M158" s="731"/>
    </row>
    <row r="159" spans="1:19">
      <c r="J159" s="668"/>
      <c r="K159" s="668"/>
      <c r="L159" s="668"/>
      <c r="M159" s="731"/>
    </row>
    <row r="160" spans="1:19">
      <c r="J160" s="668"/>
      <c r="K160" s="668"/>
      <c r="L160" s="668"/>
      <c r="M160" s="731"/>
    </row>
    <row r="161" spans="10:13">
      <c r="J161" s="668"/>
      <c r="K161" s="668"/>
      <c r="L161" s="668"/>
      <c r="M161" s="731"/>
    </row>
    <row r="162" spans="10:13">
      <c r="J162" s="668"/>
      <c r="K162" s="668"/>
      <c r="L162" s="668"/>
      <c r="M162" s="731"/>
    </row>
    <row r="163" spans="10:13">
      <c r="J163" s="668"/>
      <c r="K163" s="668"/>
      <c r="L163" s="668"/>
      <c r="M163" s="731"/>
    </row>
    <row r="164" spans="10:13">
      <c r="K164" s="668"/>
      <c r="L164" s="668"/>
      <c r="M164" s="731"/>
    </row>
    <row r="165" spans="10:13">
      <c r="K165" s="668"/>
      <c r="L165" s="668"/>
      <c r="M165" s="731"/>
    </row>
    <row r="166" spans="10:13">
      <c r="K166" s="668"/>
      <c r="L166" s="668"/>
      <c r="M166" s="731"/>
    </row>
    <row r="167" spans="10:13">
      <c r="L167" s="668"/>
      <c r="M167" s="731"/>
    </row>
    <row r="168" spans="10:13">
      <c r="L168" s="668"/>
      <c r="M168" s="731"/>
    </row>
    <row r="169" spans="10:13">
      <c r="L169" s="668"/>
    </row>
    <row r="170" spans="10:13">
      <c r="L170" s="668"/>
    </row>
    <row r="171" spans="10:13">
      <c r="L171" s="668"/>
    </row>
  </sheetData>
  <mergeCells count="5">
    <mergeCell ref="A7:L7"/>
    <mergeCell ref="M7:O7"/>
    <mergeCell ref="U7:V7"/>
    <mergeCell ref="D9:F9"/>
    <mergeCell ref="H9:K9"/>
  </mergeCells>
  <conditionalFormatting sqref="Z9:Z59 P60:P76">
    <cfRule type="aboveAverage" dxfId="13" priority="1" aboveAverage="0" stdDev="1"/>
    <cfRule type="aboveAverage" dxfId="12" priority="2" stdDev="1"/>
  </conditionalFormatting>
  <dataValidations count="1">
    <dataValidation type="list" allowBlank="1" showInputMessage="1" showErrorMessage="1" sqref="B5" xr:uid="{6484DD83-6632-449D-BBE4-F479AB9F95D0}">
      <formula1>$AB$5:$AB$8</formula1>
    </dataValidation>
  </dataValidations>
  <pageMargins left="0.7" right="0.7" top="0.75" bottom="0.75" header="0.3" footer="0.3"/>
  <pageSetup orientation="portrait" horizontalDpi="1200" verticalDpi="1200"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69768-9B28-4360-8AD0-A62F70BFD1CA}">
  <dimension ref="A1:Q169"/>
  <sheetViews>
    <sheetView workbookViewId="0">
      <selection activeCell="I4" sqref="I4"/>
    </sheetView>
  </sheetViews>
  <sheetFormatPr defaultColWidth="7.88671875" defaultRowHeight="10.199999999999999"/>
  <cols>
    <col min="1" max="1" width="15.6640625" style="668" bestFit="1" customWidth="1"/>
    <col min="2" max="2" width="9.5546875" style="668" bestFit="1" customWidth="1"/>
    <col min="3" max="3" width="5.109375" style="735" customWidth="1"/>
    <col min="4" max="6" width="7.6640625" style="735" customWidth="1"/>
    <col min="7" max="7" width="6.33203125" style="731" customWidth="1"/>
    <col min="8" max="8" width="6.88671875" style="734" customWidth="1"/>
    <col min="9" max="9" width="9.6640625" style="731" customWidth="1"/>
    <col min="10" max="10" width="8.6640625" style="731" bestFit="1" customWidth="1"/>
    <col min="11" max="11" width="12.5546875" style="725" customWidth="1"/>
    <col min="12" max="12" width="17.33203125" style="732" bestFit="1" customWidth="1"/>
    <col min="13" max="13" width="12.88671875" style="668" customWidth="1"/>
    <col min="14" max="14" width="11.33203125" style="668" customWidth="1"/>
    <col min="15" max="15" width="14.5546875" style="680" customWidth="1"/>
    <col min="16" max="16" width="2.44140625" style="680" customWidth="1"/>
    <col min="17" max="17" width="14" style="668" bestFit="1" customWidth="1"/>
    <col min="18" max="18" width="5.44140625" style="668" customWidth="1"/>
    <col min="19" max="27" width="5.33203125" style="668" customWidth="1"/>
    <col min="28" max="28" width="17" style="668" customWidth="1"/>
    <col min="29" max="16384" width="7.88671875" style="668"/>
  </cols>
  <sheetData>
    <row r="1" spans="1:15" s="504" customFormat="1" ht="13.2">
      <c r="A1" s="752" t="s">
        <v>117</v>
      </c>
      <c r="B1" s="753" t="s">
        <v>174</v>
      </c>
      <c r="C1" s="498"/>
      <c r="D1" s="753"/>
      <c r="E1" s="499"/>
      <c r="F1" s="499"/>
      <c r="G1" s="500"/>
      <c r="H1" s="501" t="s">
        <v>182</v>
      </c>
      <c r="I1" s="502">
        <v>0</v>
      </c>
      <c r="J1" s="503"/>
      <c r="K1" s="753"/>
      <c r="L1" s="753"/>
      <c r="M1" s="754"/>
      <c r="N1" s="505"/>
    </row>
    <row r="2" spans="1:15" s="504" customFormat="1" ht="13.2">
      <c r="A2" s="755" t="s">
        <v>119</v>
      </c>
      <c r="B2" s="516" t="s">
        <v>10</v>
      </c>
      <c r="C2" s="508"/>
      <c r="D2" s="516"/>
      <c r="E2" s="509"/>
      <c r="F2" s="509"/>
      <c r="G2" s="510"/>
      <c r="H2" s="511" t="s">
        <v>183</v>
      </c>
      <c r="I2" s="756">
        <f>M53</f>
        <v>301.58333333333331</v>
      </c>
      <c r="J2" s="513"/>
      <c r="K2" s="516"/>
      <c r="L2" s="516"/>
      <c r="M2" s="757"/>
      <c r="N2" s="514"/>
    </row>
    <row r="3" spans="1:15" s="518" customFormat="1" ht="11.25" customHeight="1">
      <c r="A3" s="758" t="s">
        <v>121</v>
      </c>
      <c r="B3" s="516" t="s">
        <v>191</v>
      </c>
      <c r="C3" s="508"/>
      <c r="D3" s="509"/>
      <c r="E3" s="509"/>
      <c r="F3" s="509"/>
      <c r="G3" s="510"/>
      <c r="H3" s="515" t="s">
        <v>184</v>
      </c>
      <c r="I3" s="759">
        <f>M53/100</f>
        <v>3.0158333333333331</v>
      </c>
      <c r="J3" s="513"/>
      <c r="K3" s="516"/>
      <c r="L3" s="516"/>
      <c r="M3" s="760"/>
      <c r="N3" s="519"/>
    </row>
    <row r="4" spans="1:15" s="504" customFormat="1" ht="13.2">
      <c r="A4" s="758" t="s">
        <v>123</v>
      </c>
      <c r="B4" s="516" t="s">
        <v>115</v>
      </c>
      <c r="C4" s="508"/>
      <c r="D4" s="509"/>
      <c r="E4" s="509"/>
      <c r="F4" s="509"/>
      <c r="G4" s="510"/>
      <c r="H4" s="515" t="s">
        <v>185</v>
      </c>
      <c r="I4" s="759">
        <v>0.41</v>
      </c>
      <c r="J4" s="513"/>
      <c r="K4" s="516"/>
      <c r="L4" s="516"/>
      <c r="M4" s="757"/>
      <c r="N4" s="505"/>
    </row>
    <row r="5" spans="1:15" s="525" customFormat="1" ht="13.2">
      <c r="A5" s="755" t="s">
        <v>125</v>
      </c>
      <c r="B5" s="522" t="s">
        <v>126</v>
      </c>
      <c r="C5" s="508"/>
      <c r="D5" s="509"/>
      <c r="E5" s="509"/>
      <c r="F5" s="509"/>
      <c r="G5" s="510"/>
      <c r="H5" s="515"/>
      <c r="I5" s="523"/>
      <c r="J5" s="513"/>
      <c r="K5" s="516"/>
      <c r="L5" s="516"/>
      <c r="M5" s="553"/>
      <c r="N5" s="524"/>
    </row>
    <row r="6" spans="1:15" s="524" customFormat="1" ht="13.8" thickBot="1">
      <c r="A6" s="761"/>
      <c r="B6" s="762"/>
      <c r="C6" s="763"/>
      <c r="D6" s="764"/>
      <c r="E6" s="764"/>
      <c r="F6" s="764"/>
      <c r="G6" s="765"/>
      <c r="H6" s="766"/>
      <c r="I6" s="767"/>
      <c r="J6" s="765"/>
      <c r="K6" s="768"/>
      <c r="L6" s="762"/>
      <c r="M6" s="769"/>
    </row>
    <row r="7" spans="1:15" s="525" customFormat="1" ht="13.2" customHeight="1">
      <c r="A7" s="770" t="s">
        <v>127</v>
      </c>
      <c r="B7" s="771"/>
      <c r="C7" s="772"/>
      <c r="D7" s="773"/>
      <c r="E7" s="774" t="s">
        <v>128</v>
      </c>
      <c r="F7" s="771"/>
      <c r="G7" s="775" t="s">
        <v>129</v>
      </c>
      <c r="H7" s="537"/>
      <c r="I7" s="776" t="s">
        <v>130</v>
      </c>
      <c r="J7" s="776"/>
      <c r="K7" s="538"/>
      <c r="L7" s="1168" t="s">
        <v>131</v>
      </c>
      <c r="M7" s="1169"/>
      <c r="N7" s="524"/>
      <c r="O7" s="524"/>
    </row>
    <row r="8" spans="1:15" s="555" customFormat="1" ht="11.25" customHeight="1">
      <c r="A8" s="539"/>
      <c r="B8" s="534"/>
      <c r="C8" s="540"/>
      <c r="D8" s="549"/>
      <c r="E8" s="777"/>
      <c r="F8" s="549"/>
      <c r="G8" s="778"/>
      <c r="H8" s="551"/>
      <c r="I8" s="577"/>
      <c r="J8" s="577"/>
      <c r="K8" s="552"/>
      <c r="L8" s="553"/>
      <c r="M8" s="553"/>
      <c r="N8" s="554"/>
    </row>
    <row r="9" spans="1:15" s="566" customFormat="1">
      <c r="C9" s="557"/>
      <c r="D9" s="779"/>
      <c r="E9" s="777" t="s">
        <v>134</v>
      </c>
      <c r="F9" s="549"/>
      <c r="G9" s="778"/>
      <c r="H9" s="551"/>
      <c r="I9" s="680"/>
      <c r="J9" s="680"/>
      <c r="K9" s="552"/>
      <c r="L9" s="562"/>
      <c r="M9" s="563"/>
      <c r="N9" s="564"/>
      <c r="O9" s="565"/>
    </row>
    <row r="10" spans="1:15" s="566" customFormat="1">
      <c r="A10" s="567" t="s">
        <v>135</v>
      </c>
      <c r="B10" s="568" t="s">
        <v>136</v>
      </c>
      <c r="C10" s="569" t="s">
        <v>137</v>
      </c>
      <c r="D10" s="576" t="s">
        <v>147</v>
      </c>
      <c r="E10" s="574" t="s">
        <v>148</v>
      </c>
      <c r="F10" s="576" t="s">
        <v>149</v>
      </c>
      <c r="G10" s="778" t="s">
        <v>150</v>
      </c>
      <c r="H10" s="551" t="s">
        <v>151</v>
      </c>
      <c r="I10" s="577" t="s">
        <v>151</v>
      </c>
      <c r="J10" s="577" t="s">
        <v>150</v>
      </c>
      <c r="K10" s="578" t="s">
        <v>152</v>
      </c>
      <c r="L10" s="562" t="s">
        <v>153</v>
      </c>
      <c r="M10" s="562" t="s">
        <v>154</v>
      </c>
      <c r="N10" s="579"/>
    </row>
    <row r="11" spans="1:15" s="566" customFormat="1" ht="12" thickBot="1">
      <c r="A11" s="580" t="s">
        <v>155</v>
      </c>
      <c r="B11" s="581" t="s">
        <v>155</v>
      </c>
      <c r="C11" s="582" t="s">
        <v>156</v>
      </c>
      <c r="D11" s="591" t="s">
        <v>158</v>
      </c>
      <c r="E11" s="589" t="s">
        <v>156</v>
      </c>
      <c r="F11" s="591" t="s">
        <v>156</v>
      </c>
      <c r="G11" s="780" t="s">
        <v>159</v>
      </c>
      <c r="H11" s="593" t="s">
        <v>160</v>
      </c>
      <c r="I11" s="592" t="s">
        <v>160</v>
      </c>
      <c r="J11" s="592" t="s">
        <v>159</v>
      </c>
      <c r="K11" s="595"/>
      <c r="L11" s="596"/>
      <c r="M11" s="597" t="s">
        <v>156</v>
      </c>
      <c r="N11" s="579"/>
    </row>
    <row r="12" spans="1:15" s="566" customFormat="1">
      <c r="A12" s="617"/>
      <c r="B12" s="618"/>
      <c r="C12" s="606">
        <v>0</v>
      </c>
      <c r="D12" s="781"/>
      <c r="E12" s="782"/>
      <c r="F12" s="783"/>
      <c r="G12" s="784"/>
      <c r="H12" s="627"/>
      <c r="I12" s="785"/>
      <c r="J12" s="786"/>
      <c r="K12" s="630"/>
      <c r="L12" s="614" t="s">
        <v>186</v>
      </c>
      <c r="M12" s="615">
        <v>315</v>
      </c>
      <c r="N12" s="616"/>
    </row>
    <row r="13" spans="1:15" s="566" customFormat="1">
      <c r="A13" s="617"/>
      <c r="B13" s="618">
        <v>0</v>
      </c>
      <c r="C13" s="606">
        <v>10</v>
      </c>
      <c r="D13" s="781">
        <v>966</v>
      </c>
      <c r="E13" s="787">
        <f>C12</f>
        <v>0</v>
      </c>
      <c r="F13" s="788">
        <f>(C13+C14-10)/2</f>
        <v>10</v>
      </c>
      <c r="G13" s="626">
        <f t="shared" ref="G13:G54" si="0">(A13-B13)/966</f>
        <v>0</v>
      </c>
      <c r="H13" s="789">
        <f>(G13*(F13-E13))/100</f>
        <v>0</v>
      </c>
      <c r="I13" s="790">
        <f>SUM(H$13:H13)</f>
        <v>0</v>
      </c>
      <c r="J13" s="629">
        <f t="shared" ref="J13:J54" si="1">I13/F13*100</f>
        <v>0</v>
      </c>
      <c r="K13" s="630"/>
      <c r="L13" s="631" t="s">
        <v>186</v>
      </c>
      <c r="M13" s="632">
        <v>312</v>
      </c>
      <c r="N13" s="579"/>
    </row>
    <row r="14" spans="1:15" s="566" customFormat="1">
      <c r="A14" s="617"/>
      <c r="B14" s="618">
        <v>0</v>
      </c>
      <c r="C14" s="606">
        <v>20</v>
      </c>
      <c r="D14" s="781">
        <v>966</v>
      </c>
      <c r="E14" s="787">
        <f>(C13+C14-10)/2</f>
        <v>10</v>
      </c>
      <c r="F14" s="788">
        <f t="shared" ref="F14:F53" si="2">(C14+C15-10)/2</f>
        <v>20</v>
      </c>
      <c r="G14" s="626">
        <f t="shared" si="0"/>
        <v>0</v>
      </c>
      <c r="H14" s="789">
        <f t="shared" ref="H14:H54" si="3">(G14*(F14-E14))/100</f>
        <v>0</v>
      </c>
      <c r="I14" s="790">
        <f>SUM(H$13:H14)</f>
        <v>0</v>
      </c>
      <c r="J14" s="629">
        <f t="shared" si="1"/>
        <v>0</v>
      </c>
      <c r="K14" s="630"/>
      <c r="L14" s="631" t="s">
        <v>186</v>
      </c>
      <c r="M14" s="632">
        <v>310</v>
      </c>
      <c r="N14" s="579"/>
    </row>
    <row r="15" spans="1:15" s="566" customFormat="1">
      <c r="A15" s="617"/>
      <c r="B15" s="618">
        <v>0</v>
      </c>
      <c r="C15" s="606">
        <v>30</v>
      </c>
      <c r="D15" s="781">
        <v>966</v>
      </c>
      <c r="E15" s="787">
        <f>(C14+C15-10)/2</f>
        <v>20</v>
      </c>
      <c r="F15" s="788">
        <f t="shared" si="2"/>
        <v>30</v>
      </c>
      <c r="G15" s="626">
        <f t="shared" si="0"/>
        <v>0</v>
      </c>
      <c r="H15" s="789">
        <f t="shared" si="3"/>
        <v>0</v>
      </c>
      <c r="I15" s="790">
        <f>SUM(H$13:H15)</f>
        <v>0</v>
      </c>
      <c r="J15" s="629">
        <f t="shared" si="1"/>
        <v>0</v>
      </c>
      <c r="K15" s="630"/>
      <c r="L15" s="631" t="s">
        <v>186</v>
      </c>
      <c r="M15" s="633">
        <v>318</v>
      </c>
      <c r="N15" s="579"/>
    </row>
    <row r="16" spans="1:15" s="566" customFormat="1">
      <c r="A16" s="634"/>
      <c r="B16" s="618">
        <v>0</v>
      </c>
      <c r="C16" s="606">
        <v>40</v>
      </c>
      <c r="D16" s="781">
        <v>966</v>
      </c>
      <c r="E16" s="787">
        <f t="shared" ref="E16:E54" si="4">(C15+C16-10)/2</f>
        <v>30</v>
      </c>
      <c r="F16" s="788">
        <f t="shared" si="2"/>
        <v>40</v>
      </c>
      <c r="G16" s="626">
        <f t="shared" si="0"/>
        <v>0</v>
      </c>
      <c r="H16" s="789">
        <f t="shared" si="3"/>
        <v>0</v>
      </c>
      <c r="I16" s="790">
        <f>SUM(H$13:H16)</f>
        <v>0</v>
      </c>
      <c r="J16" s="629">
        <f t="shared" si="1"/>
        <v>0</v>
      </c>
      <c r="K16" s="630"/>
      <c r="L16" s="631" t="s">
        <v>187</v>
      </c>
      <c r="M16" s="632">
        <v>293</v>
      </c>
      <c r="N16" s="579"/>
    </row>
    <row r="17" spans="1:16" s="566" customFormat="1">
      <c r="A17" s="634"/>
      <c r="B17" s="618">
        <v>0</v>
      </c>
      <c r="C17" s="606">
        <v>50</v>
      </c>
      <c r="D17" s="781">
        <v>966</v>
      </c>
      <c r="E17" s="787">
        <f t="shared" si="4"/>
        <v>40</v>
      </c>
      <c r="F17" s="788">
        <f t="shared" si="2"/>
        <v>50</v>
      </c>
      <c r="G17" s="626">
        <f t="shared" si="0"/>
        <v>0</v>
      </c>
      <c r="H17" s="789">
        <f t="shared" si="3"/>
        <v>0</v>
      </c>
      <c r="I17" s="790">
        <f>SUM(H$13:H17)</f>
        <v>0</v>
      </c>
      <c r="J17" s="629">
        <f t="shared" si="1"/>
        <v>0</v>
      </c>
      <c r="K17" s="791" t="s">
        <v>166</v>
      </c>
      <c r="L17" s="631" t="s">
        <v>187</v>
      </c>
      <c r="M17" s="632">
        <v>284</v>
      </c>
      <c r="N17" s="564"/>
    </row>
    <row r="18" spans="1:16" s="566" customFormat="1">
      <c r="A18" s="634"/>
      <c r="B18" s="618">
        <v>0</v>
      </c>
      <c r="C18" s="606">
        <v>60</v>
      </c>
      <c r="D18" s="781">
        <v>966</v>
      </c>
      <c r="E18" s="787">
        <f t="shared" si="4"/>
        <v>50</v>
      </c>
      <c r="F18" s="788">
        <f t="shared" si="2"/>
        <v>60</v>
      </c>
      <c r="G18" s="626">
        <f t="shared" si="0"/>
        <v>0</v>
      </c>
      <c r="H18" s="789">
        <f t="shared" si="3"/>
        <v>0</v>
      </c>
      <c r="I18" s="790">
        <f>SUM(H$13:H18)</f>
        <v>0</v>
      </c>
      <c r="J18" s="629">
        <f t="shared" si="1"/>
        <v>0</v>
      </c>
      <c r="K18" s="635"/>
      <c r="L18" s="631" t="s">
        <v>187</v>
      </c>
      <c r="M18" s="632">
        <v>288</v>
      </c>
      <c r="N18" s="564"/>
    </row>
    <row r="19" spans="1:16" s="566" customFormat="1" ht="10.199999999999999" customHeight="1">
      <c r="A19" s="634"/>
      <c r="B19" s="618">
        <v>0</v>
      </c>
      <c r="C19" s="606">
        <v>70</v>
      </c>
      <c r="D19" s="781">
        <v>966</v>
      </c>
      <c r="E19" s="787">
        <f t="shared" si="4"/>
        <v>60</v>
      </c>
      <c r="F19" s="788">
        <f t="shared" si="2"/>
        <v>70</v>
      </c>
      <c r="G19" s="626">
        <f t="shared" si="0"/>
        <v>0</v>
      </c>
      <c r="H19" s="789">
        <f t="shared" si="3"/>
        <v>0</v>
      </c>
      <c r="I19" s="790">
        <f>SUM(H$13:H19)</f>
        <v>0</v>
      </c>
      <c r="J19" s="629">
        <f t="shared" si="1"/>
        <v>0</v>
      </c>
      <c r="K19" s="635"/>
      <c r="L19" s="631" t="s">
        <v>187</v>
      </c>
      <c r="M19" s="632">
        <v>289</v>
      </c>
      <c r="N19" s="636"/>
    </row>
    <row r="20" spans="1:16" s="566" customFormat="1">
      <c r="A20" s="634"/>
      <c r="B20" s="618">
        <v>0</v>
      </c>
      <c r="C20" s="606">
        <v>80</v>
      </c>
      <c r="D20" s="781">
        <v>966</v>
      </c>
      <c r="E20" s="787">
        <f t="shared" si="4"/>
        <v>70</v>
      </c>
      <c r="F20" s="788">
        <f t="shared" si="2"/>
        <v>80</v>
      </c>
      <c r="G20" s="626">
        <f t="shared" si="0"/>
        <v>0</v>
      </c>
      <c r="H20" s="789">
        <f t="shared" si="3"/>
        <v>0</v>
      </c>
      <c r="I20" s="790">
        <f>SUM(H$13:H20)</f>
        <v>0</v>
      </c>
      <c r="J20" s="629">
        <f t="shared" si="1"/>
        <v>0</v>
      </c>
      <c r="K20" s="630"/>
      <c r="L20" s="631" t="s">
        <v>190</v>
      </c>
      <c r="M20" s="632">
        <v>303</v>
      </c>
      <c r="N20" s="637"/>
    </row>
    <row r="21" spans="1:16" s="639" customFormat="1">
      <c r="A21" s="634"/>
      <c r="B21" s="618">
        <v>0</v>
      </c>
      <c r="C21" s="606">
        <v>90</v>
      </c>
      <c r="D21" s="781">
        <v>966</v>
      </c>
      <c r="E21" s="787">
        <f t="shared" si="4"/>
        <v>80</v>
      </c>
      <c r="F21" s="788">
        <f t="shared" si="2"/>
        <v>90</v>
      </c>
      <c r="G21" s="626">
        <f t="shared" si="0"/>
        <v>0</v>
      </c>
      <c r="H21" s="789">
        <f t="shared" si="3"/>
        <v>0</v>
      </c>
      <c r="I21" s="790">
        <f>SUM(H$13:H21)</f>
        <v>0</v>
      </c>
      <c r="J21" s="629">
        <f t="shared" si="1"/>
        <v>0</v>
      </c>
      <c r="K21" s="638"/>
      <c r="L21" s="631" t="s">
        <v>190</v>
      </c>
      <c r="M21" s="632">
        <v>305</v>
      </c>
      <c r="N21" s="637"/>
    </row>
    <row r="22" spans="1:16" s="639" customFormat="1">
      <c r="A22" s="634"/>
      <c r="B22" s="618">
        <v>0</v>
      </c>
      <c r="C22" s="606">
        <v>100</v>
      </c>
      <c r="D22" s="781">
        <v>966</v>
      </c>
      <c r="E22" s="787">
        <f t="shared" si="4"/>
        <v>90</v>
      </c>
      <c r="F22" s="788">
        <f t="shared" si="2"/>
        <v>100</v>
      </c>
      <c r="G22" s="626">
        <f t="shared" si="0"/>
        <v>0</v>
      </c>
      <c r="H22" s="789">
        <f t="shared" si="3"/>
        <v>0</v>
      </c>
      <c r="I22" s="790">
        <f>SUM(H$13:H22)</f>
        <v>0</v>
      </c>
      <c r="J22" s="629">
        <f t="shared" si="1"/>
        <v>0</v>
      </c>
      <c r="K22" s="630"/>
      <c r="L22" s="631" t="s">
        <v>190</v>
      </c>
      <c r="M22" s="641">
        <v>302</v>
      </c>
      <c r="N22" s="637"/>
    </row>
    <row r="23" spans="1:16" s="639" customFormat="1">
      <c r="A23" s="634"/>
      <c r="B23" s="618">
        <v>0</v>
      </c>
      <c r="C23" s="606">
        <v>110</v>
      </c>
      <c r="D23" s="781">
        <v>966</v>
      </c>
      <c r="E23" s="787">
        <f t="shared" si="4"/>
        <v>100</v>
      </c>
      <c r="F23" s="788">
        <f t="shared" si="2"/>
        <v>110</v>
      </c>
      <c r="G23" s="626">
        <f t="shared" si="0"/>
        <v>0</v>
      </c>
      <c r="H23" s="789">
        <f t="shared" si="3"/>
        <v>0</v>
      </c>
      <c r="I23" s="790">
        <f>SUM(H$13:H23)</f>
        <v>0</v>
      </c>
      <c r="J23" s="629">
        <f t="shared" si="1"/>
        <v>0</v>
      </c>
      <c r="K23" s="792"/>
      <c r="L23" s="631" t="s">
        <v>190</v>
      </c>
      <c r="M23" s="656">
        <v>300</v>
      </c>
      <c r="N23" s="657"/>
    </row>
    <row r="24" spans="1:16" s="639" customFormat="1">
      <c r="A24" s="634"/>
      <c r="B24" s="618">
        <v>0</v>
      </c>
      <c r="C24" s="606">
        <v>120</v>
      </c>
      <c r="D24" s="781">
        <v>966</v>
      </c>
      <c r="E24" s="787">
        <f t="shared" si="4"/>
        <v>110</v>
      </c>
      <c r="F24" s="788">
        <f t="shared" si="2"/>
        <v>120</v>
      </c>
      <c r="G24" s="626">
        <f t="shared" si="0"/>
        <v>0</v>
      </c>
      <c r="H24" s="789">
        <f t="shared" si="3"/>
        <v>0</v>
      </c>
      <c r="I24" s="790">
        <f>SUM(H$13:H24)</f>
        <v>0</v>
      </c>
      <c r="J24" s="629">
        <f t="shared" si="1"/>
        <v>0</v>
      </c>
      <c r="K24" s="793"/>
      <c r="L24" s="631" t="s">
        <v>165</v>
      </c>
      <c r="M24" s="656"/>
      <c r="N24" s="657"/>
    </row>
    <row r="25" spans="1:16" s="639" customFormat="1">
      <c r="A25" s="634"/>
      <c r="B25" s="618">
        <v>0</v>
      </c>
      <c r="C25" s="606">
        <v>130</v>
      </c>
      <c r="D25" s="781">
        <v>966</v>
      </c>
      <c r="E25" s="787">
        <f t="shared" si="4"/>
        <v>120</v>
      </c>
      <c r="F25" s="788">
        <f t="shared" si="2"/>
        <v>130</v>
      </c>
      <c r="G25" s="626">
        <f t="shared" si="0"/>
        <v>0</v>
      </c>
      <c r="H25" s="789">
        <f t="shared" si="3"/>
        <v>0</v>
      </c>
      <c r="I25" s="790">
        <f>SUM(H$13:H25)</f>
        <v>0</v>
      </c>
      <c r="J25" s="629">
        <f t="shared" si="1"/>
        <v>0</v>
      </c>
      <c r="K25" s="793"/>
      <c r="L25" s="631" t="s">
        <v>165</v>
      </c>
      <c r="M25" s="656"/>
      <c r="N25" s="657"/>
    </row>
    <row r="26" spans="1:16" s="639" customFormat="1">
      <c r="A26" s="634"/>
      <c r="B26" s="618">
        <v>0</v>
      </c>
      <c r="C26" s="606">
        <v>140</v>
      </c>
      <c r="D26" s="781">
        <v>966</v>
      </c>
      <c r="E26" s="787">
        <f t="shared" si="4"/>
        <v>130</v>
      </c>
      <c r="F26" s="788">
        <f t="shared" si="2"/>
        <v>140</v>
      </c>
      <c r="G26" s="626">
        <f t="shared" si="0"/>
        <v>0</v>
      </c>
      <c r="H26" s="789">
        <f t="shared" si="3"/>
        <v>0</v>
      </c>
      <c r="I26" s="790">
        <f>SUM(H$13:H26)</f>
        <v>0</v>
      </c>
      <c r="J26" s="629">
        <f t="shared" si="1"/>
        <v>0</v>
      </c>
      <c r="K26" s="793"/>
      <c r="L26" s="631" t="s">
        <v>165</v>
      </c>
      <c r="M26" s="632"/>
      <c r="N26" s="657"/>
    </row>
    <row r="27" spans="1:16" s="639" customFormat="1">
      <c r="A27" s="634"/>
      <c r="B27" s="618">
        <v>0</v>
      </c>
      <c r="C27" s="606">
        <v>150</v>
      </c>
      <c r="D27" s="781">
        <v>966</v>
      </c>
      <c r="E27" s="787">
        <f t="shared" si="4"/>
        <v>140</v>
      </c>
      <c r="F27" s="788">
        <f t="shared" si="2"/>
        <v>150</v>
      </c>
      <c r="G27" s="626">
        <f t="shared" si="0"/>
        <v>0</v>
      </c>
      <c r="H27" s="789">
        <f t="shared" si="3"/>
        <v>0</v>
      </c>
      <c r="I27" s="790">
        <f>SUM(H$13:H27)</f>
        <v>0</v>
      </c>
      <c r="J27" s="629">
        <f t="shared" si="1"/>
        <v>0</v>
      </c>
      <c r="K27" s="793"/>
      <c r="L27" s="631" t="s">
        <v>165</v>
      </c>
      <c r="M27" s="632"/>
      <c r="N27" s="657"/>
    </row>
    <row r="28" spans="1:16" s="639" customFormat="1">
      <c r="A28" s="634"/>
      <c r="B28" s="618">
        <v>0</v>
      </c>
      <c r="C28" s="606">
        <v>160</v>
      </c>
      <c r="D28" s="781">
        <v>966</v>
      </c>
      <c r="E28" s="787">
        <f t="shared" si="4"/>
        <v>150</v>
      </c>
      <c r="F28" s="788">
        <f t="shared" si="2"/>
        <v>160</v>
      </c>
      <c r="G28" s="626">
        <f t="shared" si="0"/>
        <v>0</v>
      </c>
      <c r="H28" s="789">
        <f t="shared" si="3"/>
        <v>0</v>
      </c>
      <c r="I28" s="790">
        <f>SUM(H$13:H28)</f>
        <v>0</v>
      </c>
      <c r="J28" s="629">
        <f t="shared" si="1"/>
        <v>0</v>
      </c>
      <c r="K28" s="793"/>
      <c r="L28" s="631" t="s">
        <v>165</v>
      </c>
      <c r="M28" s="632"/>
      <c r="N28" s="657"/>
    </row>
    <row r="29" spans="1:16">
      <c r="A29" s="634"/>
      <c r="B29" s="618">
        <v>0</v>
      </c>
      <c r="C29" s="606">
        <v>170</v>
      </c>
      <c r="D29" s="781">
        <v>966</v>
      </c>
      <c r="E29" s="787">
        <f t="shared" si="4"/>
        <v>160</v>
      </c>
      <c r="F29" s="788">
        <f t="shared" si="2"/>
        <v>170</v>
      </c>
      <c r="G29" s="626">
        <f t="shared" si="0"/>
        <v>0</v>
      </c>
      <c r="H29" s="789">
        <f t="shared" si="3"/>
        <v>0</v>
      </c>
      <c r="I29" s="790">
        <f>SUM(H$13:H29)</f>
        <v>0</v>
      </c>
      <c r="J29" s="629">
        <f t="shared" si="1"/>
        <v>0</v>
      </c>
      <c r="K29" s="793"/>
      <c r="L29" s="631" t="s">
        <v>165</v>
      </c>
      <c r="M29" s="632"/>
      <c r="N29" s="657"/>
      <c r="O29" s="639"/>
      <c r="P29" s="639"/>
    </row>
    <row r="30" spans="1:16">
      <c r="A30" s="634"/>
      <c r="B30" s="618">
        <v>0</v>
      </c>
      <c r="C30" s="606">
        <v>180</v>
      </c>
      <c r="D30" s="781">
        <v>966</v>
      </c>
      <c r="E30" s="787">
        <f t="shared" si="4"/>
        <v>170</v>
      </c>
      <c r="F30" s="788">
        <f t="shared" si="2"/>
        <v>180</v>
      </c>
      <c r="G30" s="626">
        <f t="shared" si="0"/>
        <v>0</v>
      </c>
      <c r="H30" s="789">
        <f t="shared" si="3"/>
        <v>0</v>
      </c>
      <c r="I30" s="790">
        <f>SUM(H$13:H30)</f>
        <v>0</v>
      </c>
      <c r="J30" s="629">
        <f t="shared" si="1"/>
        <v>0</v>
      </c>
      <c r="K30" s="793"/>
      <c r="L30" s="631" t="s">
        <v>165</v>
      </c>
      <c r="M30" s="632"/>
      <c r="N30" s="657"/>
      <c r="O30" s="639"/>
      <c r="P30" s="639"/>
    </row>
    <row r="31" spans="1:16">
      <c r="A31" s="634"/>
      <c r="B31" s="618">
        <v>0</v>
      </c>
      <c r="C31" s="606">
        <v>190</v>
      </c>
      <c r="D31" s="781">
        <v>966</v>
      </c>
      <c r="E31" s="787">
        <f t="shared" si="4"/>
        <v>180</v>
      </c>
      <c r="F31" s="788">
        <f t="shared" si="2"/>
        <v>190</v>
      </c>
      <c r="G31" s="626">
        <f t="shared" si="0"/>
        <v>0</v>
      </c>
      <c r="H31" s="789">
        <f t="shared" si="3"/>
        <v>0</v>
      </c>
      <c r="I31" s="790">
        <f>SUM(H$13:H31)</f>
        <v>0</v>
      </c>
      <c r="J31" s="629">
        <f t="shared" si="1"/>
        <v>0</v>
      </c>
      <c r="K31" s="793"/>
      <c r="L31" s="631" t="s">
        <v>165</v>
      </c>
      <c r="M31" s="632"/>
      <c r="N31" s="657"/>
      <c r="O31" s="639"/>
      <c r="P31" s="639"/>
    </row>
    <row r="32" spans="1:16">
      <c r="A32" s="634"/>
      <c r="B32" s="618">
        <v>0</v>
      </c>
      <c r="C32" s="606">
        <v>200</v>
      </c>
      <c r="D32" s="781">
        <v>966</v>
      </c>
      <c r="E32" s="787">
        <f t="shared" si="4"/>
        <v>190</v>
      </c>
      <c r="F32" s="788">
        <f t="shared" si="2"/>
        <v>200</v>
      </c>
      <c r="G32" s="626">
        <f t="shared" si="0"/>
        <v>0</v>
      </c>
      <c r="H32" s="789">
        <f t="shared" si="3"/>
        <v>0</v>
      </c>
      <c r="I32" s="790">
        <f>SUM(H$13:H32)</f>
        <v>0</v>
      </c>
      <c r="J32" s="629">
        <f t="shared" si="1"/>
        <v>0</v>
      </c>
      <c r="K32" s="640"/>
      <c r="L32" s="631" t="s">
        <v>165</v>
      </c>
      <c r="M32" s="632"/>
      <c r="N32" s="657"/>
      <c r="O32" s="639"/>
      <c r="P32" s="639"/>
    </row>
    <row r="33" spans="1:17">
      <c r="A33" s="634"/>
      <c r="B33" s="618">
        <v>0</v>
      </c>
      <c r="C33" s="606">
        <v>210</v>
      </c>
      <c r="D33" s="781">
        <v>966</v>
      </c>
      <c r="E33" s="787">
        <f t="shared" si="4"/>
        <v>200</v>
      </c>
      <c r="F33" s="788">
        <f t="shared" si="2"/>
        <v>210</v>
      </c>
      <c r="G33" s="626">
        <f t="shared" si="0"/>
        <v>0</v>
      </c>
      <c r="H33" s="789">
        <f t="shared" si="3"/>
        <v>0</v>
      </c>
      <c r="I33" s="790">
        <f>SUM(H$13:H33)</f>
        <v>0</v>
      </c>
      <c r="J33" s="629">
        <f t="shared" si="1"/>
        <v>0</v>
      </c>
      <c r="K33" s="640"/>
      <c r="L33" s="631" t="s">
        <v>165</v>
      </c>
      <c r="M33" s="632"/>
      <c r="N33" s="657"/>
      <c r="O33" s="639"/>
      <c r="P33" s="639"/>
    </row>
    <row r="34" spans="1:17">
      <c r="A34" s="634"/>
      <c r="B34" s="618">
        <v>0</v>
      </c>
      <c r="C34" s="606">
        <v>220</v>
      </c>
      <c r="D34" s="781">
        <v>966</v>
      </c>
      <c r="E34" s="787">
        <f t="shared" si="4"/>
        <v>210</v>
      </c>
      <c r="F34" s="788">
        <f t="shared" si="2"/>
        <v>220</v>
      </c>
      <c r="G34" s="626">
        <f t="shared" si="0"/>
        <v>0</v>
      </c>
      <c r="H34" s="789">
        <f t="shared" si="3"/>
        <v>0</v>
      </c>
      <c r="I34" s="790">
        <f>SUM(H$13:H34)</f>
        <v>0</v>
      </c>
      <c r="J34" s="629">
        <f t="shared" si="1"/>
        <v>0</v>
      </c>
      <c r="K34" s="640"/>
      <c r="L34" s="631"/>
      <c r="M34" s="632"/>
      <c r="N34" s="669"/>
      <c r="O34" s="668"/>
      <c r="P34" s="668"/>
    </row>
    <row r="35" spans="1:17">
      <c r="A35" s="634"/>
      <c r="B35" s="618">
        <v>0</v>
      </c>
      <c r="C35" s="606">
        <v>230</v>
      </c>
      <c r="D35" s="781">
        <v>966</v>
      </c>
      <c r="E35" s="787">
        <f t="shared" si="4"/>
        <v>220</v>
      </c>
      <c r="F35" s="788">
        <f t="shared" si="2"/>
        <v>230</v>
      </c>
      <c r="G35" s="626">
        <f t="shared" si="0"/>
        <v>0</v>
      </c>
      <c r="H35" s="789">
        <f t="shared" si="3"/>
        <v>0</v>
      </c>
      <c r="I35" s="790">
        <f>SUM(H$13:H35)</f>
        <v>0</v>
      </c>
      <c r="J35" s="629">
        <f t="shared" si="1"/>
        <v>0</v>
      </c>
      <c r="K35" s="640"/>
      <c r="L35" s="631"/>
      <c r="M35" s="632"/>
      <c r="N35" s="670"/>
      <c r="O35" s="671"/>
      <c r="P35" s="672"/>
      <c r="Q35" s="671"/>
    </row>
    <row r="36" spans="1:17">
      <c r="A36" s="634"/>
      <c r="B36" s="618">
        <v>0</v>
      </c>
      <c r="C36" s="606">
        <v>240</v>
      </c>
      <c r="D36" s="781">
        <v>966</v>
      </c>
      <c r="E36" s="787">
        <f t="shared" si="4"/>
        <v>230</v>
      </c>
      <c r="F36" s="788">
        <f t="shared" si="2"/>
        <v>240</v>
      </c>
      <c r="G36" s="626">
        <f t="shared" si="0"/>
        <v>0</v>
      </c>
      <c r="H36" s="789">
        <f t="shared" si="3"/>
        <v>0</v>
      </c>
      <c r="I36" s="790">
        <f>SUM(H$13:H36)</f>
        <v>0</v>
      </c>
      <c r="J36" s="629">
        <f t="shared" si="1"/>
        <v>0</v>
      </c>
      <c r="K36" s="640"/>
      <c r="L36" s="631"/>
      <c r="M36" s="632"/>
      <c r="N36" s="670"/>
      <c r="O36" s="671"/>
      <c r="P36" s="673"/>
      <c r="Q36" s="671"/>
    </row>
    <row r="37" spans="1:17">
      <c r="A37" s="634"/>
      <c r="B37" s="618">
        <v>0</v>
      </c>
      <c r="C37" s="606">
        <v>250</v>
      </c>
      <c r="D37" s="781">
        <v>966</v>
      </c>
      <c r="E37" s="787">
        <f t="shared" si="4"/>
        <v>240</v>
      </c>
      <c r="F37" s="788">
        <f t="shared" si="2"/>
        <v>250</v>
      </c>
      <c r="G37" s="626">
        <f t="shared" si="0"/>
        <v>0</v>
      </c>
      <c r="H37" s="789">
        <f t="shared" si="3"/>
        <v>0</v>
      </c>
      <c r="I37" s="790">
        <f>SUM(H$13:H37)</f>
        <v>0</v>
      </c>
      <c r="J37" s="629">
        <f t="shared" si="1"/>
        <v>0</v>
      </c>
      <c r="K37" s="640"/>
      <c r="L37" s="631"/>
      <c r="M37" s="632"/>
      <c r="N37" s="674"/>
      <c r="O37" s="671"/>
      <c r="P37" s="671"/>
      <c r="Q37" s="671"/>
    </row>
    <row r="38" spans="1:17">
      <c r="A38" s="634"/>
      <c r="B38" s="618">
        <v>0</v>
      </c>
      <c r="C38" s="606">
        <v>260</v>
      </c>
      <c r="D38" s="781">
        <v>966</v>
      </c>
      <c r="E38" s="787">
        <f t="shared" si="4"/>
        <v>250</v>
      </c>
      <c r="F38" s="788">
        <f t="shared" si="2"/>
        <v>260</v>
      </c>
      <c r="G38" s="626">
        <f t="shared" si="0"/>
        <v>0</v>
      </c>
      <c r="H38" s="789">
        <f t="shared" si="3"/>
        <v>0</v>
      </c>
      <c r="I38" s="790">
        <f>SUM(H$13:H38)</f>
        <v>0</v>
      </c>
      <c r="J38" s="629">
        <f t="shared" si="1"/>
        <v>0</v>
      </c>
      <c r="K38" s="640"/>
      <c r="L38" s="631"/>
      <c r="M38" s="632"/>
      <c r="N38" s="675"/>
      <c r="O38" s="676"/>
      <c r="P38" s="668"/>
    </row>
    <row r="39" spans="1:17">
      <c r="A39" s="634"/>
      <c r="B39" s="618">
        <v>0</v>
      </c>
      <c r="C39" s="606">
        <v>270</v>
      </c>
      <c r="D39" s="781">
        <v>966</v>
      </c>
      <c r="E39" s="787">
        <f t="shared" si="4"/>
        <v>260</v>
      </c>
      <c r="F39" s="788">
        <f t="shared" si="2"/>
        <v>270</v>
      </c>
      <c r="G39" s="626">
        <f t="shared" si="0"/>
        <v>0</v>
      </c>
      <c r="H39" s="789">
        <f t="shared" si="3"/>
        <v>0</v>
      </c>
      <c r="I39" s="790">
        <f>SUM(H$13:H39)</f>
        <v>0</v>
      </c>
      <c r="J39" s="629">
        <f t="shared" si="1"/>
        <v>0</v>
      </c>
      <c r="K39" s="640"/>
      <c r="L39" s="631"/>
      <c r="M39" s="632"/>
      <c r="N39" s="676"/>
      <c r="O39" s="676"/>
      <c r="P39" s="668"/>
    </row>
    <row r="40" spans="1:17">
      <c r="A40" s="634"/>
      <c r="B40" s="618">
        <v>0</v>
      </c>
      <c r="C40" s="606">
        <v>280</v>
      </c>
      <c r="D40" s="781">
        <v>966</v>
      </c>
      <c r="E40" s="787">
        <f t="shared" si="4"/>
        <v>270</v>
      </c>
      <c r="F40" s="788">
        <f t="shared" si="2"/>
        <v>280</v>
      </c>
      <c r="G40" s="626">
        <f t="shared" si="0"/>
        <v>0</v>
      </c>
      <c r="H40" s="789">
        <f t="shared" si="3"/>
        <v>0</v>
      </c>
      <c r="I40" s="790">
        <f>SUM(H$13:H40)</f>
        <v>0</v>
      </c>
      <c r="J40" s="629">
        <f t="shared" si="1"/>
        <v>0</v>
      </c>
      <c r="K40" s="640"/>
      <c r="L40" s="631"/>
      <c r="M40" s="632"/>
      <c r="O40" s="668"/>
      <c r="P40" s="668"/>
    </row>
    <row r="41" spans="1:17">
      <c r="A41" s="634"/>
      <c r="B41" s="618">
        <v>0</v>
      </c>
      <c r="C41" s="606">
        <v>290</v>
      </c>
      <c r="D41" s="781">
        <v>966</v>
      </c>
      <c r="E41" s="787">
        <f t="shared" si="4"/>
        <v>280</v>
      </c>
      <c r="F41" s="788">
        <f t="shared" si="2"/>
        <v>290</v>
      </c>
      <c r="G41" s="626">
        <f t="shared" si="0"/>
        <v>0</v>
      </c>
      <c r="H41" s="789">
        <f t="shared" si="3"/>
        <v>0</v>
      </c>
      <c r="I41" s="790">
        <f>SUM(H$13:H41)</f>
        <v>0</v>
      </c>
      <c r="J41" s="629">
        <f t="shared" si="1"/>
        <v>0</v>
      </c>
      <c r="K41" s="640"/>
      <c r="L41" s="631"/>
      <c r="M41" s="632"/>
      <c r="O41" s="668"/>
      <c r="P41" s="668"/>
    </row>
    <row r="42" spans="1:17">
      <c r="A42" s="634"/>
      <c r="B42" s="618">
        <v>0</v>
      </c>
      <c r="C42" s="606">
        <v>300</v>
      </c>
      <c r="D42" s="781">
        <v>966</v>
      </c>
      <c r="E42" s="787">
        <f t="shared" si="4"/>
        <v>290</v>
      </c>
      <c r="F42" s="788">
        <f t="shared" si="2"/>
        <v>300</v>
      </c>
      <c r="G42" s="626">
        <f t="shared" si="0"/>
        <v>0</v>
      </c>
      <c r="H42" s="789">
        <f t="shared" si="3"/>
        <v>0</v>
      </c>
      <c r="I42" s="790">
        <f>SUM(H$13:H42)</f>
        <v>0</v>
      </c>
      <c r="J42" s="629">
        <f t="shared" si="1"/>
        <v>0</v>
      </c>
      <c r="K42" s="640"/>
      <c r="L42" s="631"/>
      <c r="M42" s="632"/>
      <c r="O42" s="668"/>
      <c r="P42" s="668"/>
    </row>
    <row r="43" spans="1:17">
      <c r="A43" s="634"/>
      <c r="B43" s="618">
        <v>0</v>
      </c>
      <c r="C43" s="606">
        <v>310</v>
      </c>
      <c r="D43" s="781">
        <v>966</v>
      </c>
      <c r="E43" s="787">
        <f t="shared" si="4"/>
        <v>300</v>
      </c>
      <c r="F43" s="788">
        <f t="shared" si="2"/>
        <v>310</v>
      </c>
      <c r="G43" s="626">
        <f t="shared" si="0"/>
        <v>0</v>
      </c>
      <c r="H43" s="789">
        <f t="shared" si="3"/>
        <v>0</v>
      </c>
      <c r="I43" s="790">
        <f>SUM(H$13:H43)</f>
        <v>0</v>
      </c>
      <c r="J43" s="629">
        <f t="shared" si="1"/>
        <v>0</v>
      </c>
      <c r="K43" s="640"/>
      <c r="L43" s="631"/>
      <c r="M43" s="632"/>
      <c r="O43" s="668"/>
      <c r="P43" s="668"/>
    </row>
    <row r="44" spans="1:17">
      <c r="A44" s="634"/>
      <c r="B44" s="618">
        <v>0</v>
      </c>
      <c r="C44" s="606">
        <v>320</v>
      </c>
      <c r="D44" s="781">
        <v>966</v>
      </c>
      <c r="E44" s="787">
        <f t="shared" si="4"/>
        <v>310</v>
      </c>
      <c r="F44" s="788">
        <f t="shared" si="2"/>
        <v>320</v>
      </c>
      <c r="G44" s="626">
        <f t="shared" si="0"/>
        <v>0</v>
      </c>
      <c r="H44" s="789">
        <f t="shared" si="3"/>
        <v>0</v>
      </c>
      <c r="I44" s="790">
        <f>SUM(H$13:H44)</f>
        <v>0</v>
      </c>
      <c r="J44" s="629">
        <f t="shared" si="1"/>
        <v>0</v>
      </c>
      <c r="K44" s="640"/>
      <c r="L44" s="631"/>
      <c r="M44" s="632"/>
      <c r="O44" s="668"/>
      <c r="P44" s="668"/>
    </row>
    <row r="45" spans="1:17">
      <c r="A45" s="634"/>
      <c r="B45" s="618">
        <v>0</v>
      </c>
      <c r="C45" s="606">
        <v>330</v>
      </c>
      <c r="D45" s="781">
        <v>966</v>
      </c>
      <c r="E45" s="787">
        <f t="shared" si="4"/>
        <v>320</v>
      </c>
      <c r="F45" s="788">
        <f t="shared" si="2"/>
        <v>330</v>
      </c>
      <c r="G45" s="626">
        <f t="shared" si="0"/>
        <v>0</v>
      </c>
      <c r="H45" s="789">
        <f t="shared" si="3"/>
        <v>0</v>
      </c>
      <c r="I45" s="790">
        <f>SUM(H$13:H45)</f>
        <v>0</v>
      </c>
      <c r="J45" s="629">
        <f t="shared" si="1"/>
        <v>0</v>
      </c>
      <c r="K45" s="640"/>
      <c r="L45" s="631"/>
      <c r="M45" s="632"/>
      <c r="O45" s="668"/>
      <c r="P45" s="668"/>
    </row>
    <row r="46" spans="1:17">
      <c r="A46" s="634"/>
      <c r="B46" s="618">
        <v>0</v>
      </c>
      <c r="C46" s="606">
        <v>340</v>
      </c>
      <c r="D46" s="781">
        <v>966</v>
      </c>
      <c r="E46" s="787">
        <f t="shared" si="4"/>
        <v>330</v>
      </c>
      <c r="F46" s="788">
        <f t="shared" si="2"/>
        <v>340</v>
      </c>
      <c r="G46" s="626">
        <f t="shared" si="0"/>
        <v>0</v>
      </c>
      <c r="H46" s="789">
        <f t="shared" si="3"/>
        <v>0</v>
      </c>
      <c r="I46" s="790">
        <f>SUM(H$13:H46)</f>
        <v>0</v>
      </c>
      <c r="J46" s="629">
        <f t="shared" si="1"/>
        <v>0</v>
      </c>
      <c r="K46" s="640"/>
      <c r="L46" s="631"/>
      <c r="M46" s="632"/>
      <c r="O46" s="668"/>
      <c r="P46" s="668"/>
    </row>
    <row r="47" spans="1:17">
      <c r="A47" s="634"/>
      <c r="B47" s="618">
        <v>0</v>
      </c>
      <c r="C47" s="606">
        <v>350</v>
      </c>
      <c r="D47" s="781">
        <v>966</v>
      </c>
      <c r="E47" s="787">
        <f t="shared" si="4"/>
        <v>340</v>
      </c>
      <c r="F47" s="788">
        <f t="shared" si="2"/>
        <v>350</v>
      </c>
      <c r="G47" s="626">
        <f t="shared" si="0"/>
        <v>0</v>
      </c>
      <c r="H47" s="789">
        <f t="shared" si="3"/>
        <v>0</v>
      </c>
      <c r="I47" s="790">
        <f>SUM(H$13:H47)</f>
        <v>0</v>
      </c>
      <c r="J47" s="629">
        <f t="shared" si="1"/>
        <v>0</v>
      </c>
      <c r="K47" s="640"/>
      <c r="L47" s="631"/>
      <c r="M47" s="632"/>
      <c r="O47" s="668"/>
      <c r="P47" s="668"/>
    </row>
    <row r="48" spans="1:17">
      <c r="A48" s="634"/>
      <c r="B48" s="618">
        <v>0</v>
      </c>
      <c r="C48" s="606">
        <v>360</v>
      </c>
      <c r="D48" s="781">
        <v>966</v>
      </c>
      <c r="E48" s="787">
        <f t="shared" si="4"/>
        <v>350</v>
      </c>
      <c r="F48" s="788">
        <f t="shared" si="2"/>
        <v>360</v>
      </c>
      <c r="G48" s="626">
        <f t="shared" si="0"/>
        <v>0</v>
      </c>
      <c r="H48" s="789">
        <f t="shared" si="3"/>
        <v>0</v>
      </c>
      <c r="I48" s="790">
        <f>SUM(H$13:H48)</f>
        <v>0</v>
      </c>
      <c r="J48" s="629">
        <f t="shared" si="1"/>
        <v>0</v>
      </c>
      <c r="K48" s="640"/>
      <c r="L48" s="631"/>
      <c r="M48" s="632"/>
      <c r="O48" s="668"/>
      <c r="P48" s="668"/>
    </row>
    <row r="49" spans="1:17">
      <c r="A49" s="634"/>
      <c r="B49" s="618">
        <v>0</v>
      </c>
      <c r="C49" s="606">
        <v>370</v>
      </c>
      <c r="D49" s="781">
        <v>966</v>
      </c>
      <c r="E49" s="787">
        <f t="shared" si="4"/>
        <v>360</v>
      </c>
      <c r="F49" s="788">
        <f t="shared" si="2"/>
        <v>370</v>
      </c>
      <c r="G49" s="626">
        <f t="shared" si="0"/>
        <v>0</v>
      </c>
      <c r="H49" s="789">
        <f t="shared" si="3"/>
        <v>0</v>
      </c>
      <c r="I49" s="790">
        <f>SUM(H$13:H49)</f>
        <v>0</v>
      </c>
      <c r="J49" s="629">
        <f t="shared" si="1"/>
        <v>0</v>
      </c>
      <c r="K49" s="640"/>
      <c r="L49" s="631"/>
      <c r="M49" s="632"/>
      <c r="O49" s="668"/>
      <c r="P49" s="668"/>
    </row>
    <row r="50" spans="1:17">
      <c r="A50" s="634"/>
      <c r="B50" s="618">
        <v>0</v>
      </c>
      <c r="C50" s="606">
        <v>380</v>
      </c>
      <c r="D50" s="781">
        <v>966</v>
      </c>
      <c r="E50" s="787">
        <f t="shared" si="4"/>
        <v>370</v>
      </c>
      <c r="F50" s="788">
        <f t="shared" si="2"/>
        <v>380</v>
      </c>
      <c r="G50" s="626">
        <f t="shared" si="0"/>
        <v>0</v>
      </c>
      <c r="H50" s="789">
        <f t="shared" si="3"/>
        <v>0</v>
      </c>
      <c r="I50" s="790">
        <f>SUM(H$13:H50)</f>
        <v>0</v>
      </c>
      <c r="J50" s="629">
        <f t="shared" si="1"/>
        <v>0</v>
      </c>
      <c r="K50" s="640"/>
      <c r="L50" s="631"/>
      <c r="M50" s="632"/>
      <c r="O50" s="668"/>
      <c r="P50" s="668"/>
    </row>
    <row r="51" spans="1:17">
      <c r="A51" s="634"/>
      <c r="B51" s="618">
        <v>0</v>
      </c>
      <c r="C51" s="606">
        <v>390</v>
      </c>
      <c r="D51" s="781">
        <v>966</v>
      </c>
      <c r="E51" s="787">
        <f t="shared" si="4"/>
        <v>380</v>
      </c>
      <c r="F51" s="788">
        <f t="shared" si="2"/>
        <v>390</v>
      </c>
      <c r="G51" s="626">
        <f t="shared" si="0"/>
        <v>0</v>
      </c>
      <c r="H51" s="789">
        <f t="shared" si="3"/>
        <v>0</v>
      </c>
      <c r="I51" s="790">
        <f>SUM(H$13:H51)</f>
        <v>0</v>
      </c>
      <c r="J51" s="629">
        <f t="shared" si="1"/>
        <v>0</v>
      </c>
      <c r="K51" s="640"/>
      <c r="L51" s="631"/>
      <c r="M51" s="632"/>
      <c r="O51" s="668"/>
      <c r="P51" s="668"/>
    </row>
    <row r="52" spans="1:17" ht="10.8" thickBot="1">
      <c r="A52" s="634"/>
      <c r="B52" s="618">
        <v>0</v>
      </c>
      <c r="C52" s="606">
        <v>400</v>
      </c>
      <c r="D52" s="781">
        <v>966</v>
      </c>
      <c r="E52" s="787">
        <f t="shared" si="4"/>
        <v>390</v>
      </c>
      <c r="F52" s="788">
        <f t="shared" si="2"/>
        <v>400</v>
      </c>
      <c r="G52" s="626">
        <f t="shared" si="0"/>
        <v>0</v>
      </c>
      <c r="H52" s="789">
        <f t="shared" si="3"/>
        <v>0</v>
      </c>
      <c r="I52" s="790">
        <f>SUM(H$13:H52)</f>
        <v>0</v>
      </c>
      <c r="J52" s="629">
        <f t="shared" si="1"/>
        <v>0</v>
      </c>
      <c r="K52" s="640"/>
      <c r="L52" s="631"/>
      <c r="M52" s="677"/>
      <c r="O52" s="668"/>
      <c r="P52" s="668"/>
    </row>
    <row r="53" spans="1:17">
      <c r="A53" s="634"/>
      <c r="B53" s="618">
        <v>0</v>
      </c>
      <c r="C53" s="606">
        <v>410</v>
      </c>
      <c r="D53" s="781">
        <v>966</v>
      </c>
      <c r="E53" s="787">
        <f t="shared" si="4"/>
        <v>400</v>
      </c>
      <c r="F53" s="788">
        <f t="shared" si="2"/>
        <v>410</v>
      </c>
      <c r="G53" s="626">
        <f t="shared" si="0"/>
        <v>0</v>
      </c>
      <c r="H53" s="789">
        <f t="shared" si="3"/>
        <v>0</v>
      </c>
      <c r="I53" s="790">
        <f>SUM(H$13:H53)</f>
        <v>0</v>
      </c>
      <c r="J53" s="629">
        <f t="shared" si="1"/>
        <v>0</v>
      </c>
      <c r="K53" s="640"/>
      <c r="L53" s="678" t="s">
        <v>168</v>
      </c>
      <c r="M53" s="679">
        <f>AVERAGE(M12:M52)</f>
        <v>301.58333333333331</v>
      </c>
      <c r="O53" s="668"/>
      <c r="P53" s="668"/>
    </row>
    <row r="54" spans="1:17">
      <c r="A54" s="634"/>
      <c r="B54" s="618">
        <v>0</v>
      </c>
      <c r="C54" s="606">
        <v>420</v>
      </c>
      <c r="D54" s="781">
        <v>966</v>
      </c>
      <c r="E54" s="787">
        <f t="shared" si="4"/>
        <v>410</v>
      </c>
      <c r="F54" s="788">
        <f>C54</f>
        <v>420</v>
      </c>
      <c r="G54" s="626">
        <f t="shared" si="0"/>
        <v>0</v>
      </c>
      <c r="H54" s="789">
        <f t="shared" si="3"/>
        <v>0</v>
      </c>
      <c r="I54" s="790">
        <f>SUM(H$13:H54)</f>
        <v>0</v>
      </c>
      <c r="J54" s="629">
        <f t="shared" si="1"/>
        <v>0</v>
      </c>
      <c r="K54" s="640"/>
      <c r="L54" s="505" t="s">
        <v>169</v>
      </c>
      <c r="M54" s="677">
        <f>STDEV(M12:M52)</f>
        <v>11.163726433354944</v>
      </c>
      <c r="N54" s="680"/>
      <c r="P54" s="668"/>
    </row>
    <row r="55" spans="1:17">
      <c r="A55" s="681" t="s">
        <v>170</v>
      </c>
      <c r="B55" s="682"/>
      <c r="C55" s="683"/>
      <c r="D55" s="794"/>
      <c r="E55" s="795"/>
      <c r="F55" s="796"/>
      <c r="G55" s="688"/>
      <c r="H55" s="797"/>
      <c r="I55" s="798"/>
      <c r="J55" s="691"/>
      <c r="K55" s="692"/>
      <c r="L55" s="505" t="s">
        <v>171</v>
      </c>
      <c r="M55" s="677">
        <f>M54/SQRT(COUNT(M12:M51))</f>
        <v>3.2226902307284089</v>
      </c>
      <c r="N55" s="675"/>
      <c r="Q55" s="680"/>
    </row>
    <row r="56" spans="1:17">
      <c r="A56" s="693"/>
      <c r="B56" s="694"/>
      <c r="C56" s="695"/>
      <c r="D56" s="799"/>
      <c r="E56" s="800"/>
      <c r="F56" s="801"/>
      <c r="G56" s="802"/>
      <c r="H56" s="701"/>
      <c r="I56" s="803"/>
      <c r="J56" s="804"/>
      <c r="K56" s="704"/>
      <c r="L56" s="505" t="s">
        <v>172</v>
      </c>
      <c r="M56" s="677">
        <f>MAX(M12:M51)</f>
        <v>318</v>
      </c>
      <c r="N56" s="675"/>
      <c r="O56" s="668"/>
      <c r="P56" s="668"/>
    </row>
    <row r="57" spans="1:17" ht="10.8" thickBot="1">
      <c r="A57" s="705"/>
      <c r="B57" s="706"/>
      <c r="C57" s="707"/>
      <c r="D57" s="805"/>
      <c r="E57" s="806"/>
      <c r="F57" s="807"/>
      <c r="G57" s="808"/>
      <c r="H57" s="713"/>
      <c r="I57" s="809"/>
      <c r="J57" s="810"/>
      <c r="K57" s="716"/>
      <c r="L57" s="717" t="s">
        <v>173</v>
      </c>
      <c r="M57" s="718">
        <f>MIN(M12:M51)</f>
        <v>284</v>
      </c>
      <c r="N57" s="680"/>
      <c r="O57" s="668"/>
      <c r="P57" s="668"/>
    </row>
    <row r="58" spans="1:17">
      <c r="A58" s="719"/>
      <c r="B58" s="719"/>
      <c r="C58" s="720"/>
      <c r="D58" s="721"/>
      <c r="E58" s="721"/>
      <c r="F58" s="721"/>
      <c r="G58" s="722"/>
      <c r="H58" s="723"/>
      <c r="I58" s="724"/>
      <c r="J58" s="725"/>
      <c r="K58" s="726"/>
      <c r="L58" s="727"/>
      <c r="M58" s="680"/>
      <c r="O58" s="668"/>
      <c r="P58" s="668"/>
    </row>
    <row r="59" spans="1:17">
      <c r="A59" s="680"/>
      <c r="B59" s="680"/>
      <c r="C59" s="729"/>
      <c r="D59" s="729"/>
      <c r="E59" s="729"/>
      <c r="F59" s="729"/>
      <c r="G59" s="724"/>
      <c r="H59" s="723"/>
      <c r="I59" s="724"/>
      <c r="J59" s="725"/>
      <c r="K59" s="730"/>
      <c r="L59" s="727"/>
      <c r="M59" s="680"/>
      <c r="O59" s="668"/>
      <c r="P59" s="668"/>
    </row>
    <row r="60" spans="1:17">
      <c r="A60" s="731"/>
      <c r="B60" s="731"/>
      <c r="C60" s="731"/>
      <c r="D60" s="731"/>
      <c r="E60" s="725"/>
      <c r="F60" s="732"/>
      <c r="G60" s="680"/>
      <c r="H60" s="668"/>
      <c r="I60" s="680"/>
      <c r="J60" s="668"/>
      <c r="K60" s="668"/>
      <c r="L60" s="680"/>
      <c r="M60" s="680"/>
      <c r="O60" s="668"/>
      <c r="P60" s="668"/>
    </row>
    <row r="61" spans="1:17">
      <c r="A61" s="733"/>
      <c r="B61" s="733"/>
      <c r="C61" s="731"/>
      <c r="D61" s="731"/>
      <c r="E61" s="725"/>
      <c r="F61" s="732"/>
      <c r="G61" s="668"/>
      <c r="H61" s="668"/>
      <c r="I61" s="680"/>
      <c r="J61" s="668"/>
      <c r="K61" s="668"/>
      <c r="L61" s="680"/>
      <c r="M61" s="680"/>
      <c r="O61" s="668"/>
      <c r="P61" s="668"/>
    </row>
    <row r="62" spans="1:17">
      <c r="A62" s="577"/>
      <c r="B62" s="577"/>
      <c r="C62" s="731"/>
      <c r="D62" s="731"/>
      <c r="E62" s="725"/>
      <c r="F62" s="732"/>
      <c r="G62" s="668"/>
      <c r="H62" s="668"/>
      <c r="I62" s="680"/>
      <c r="J62" s="668"/>
      <c r="K62" s="668"/>
      <c r="L62" s="680"/>
      <c r="M62" s="680"/>
      <c r="O62" s="668"/>
      <c r="P62" s="668"/>
    </row>
    <row r="63" spans="1:17">
      <c r="A63" s="731"/>
      <c r="B63" s="731"/>
      <c r="C63" s="731"/>
      <c r="D63" s="731"/>
      <c r="E63" s="725"/>
      <c r="F63" s="732"/>
      <c r="G63" s="668"/>
      <c r="H63" s="668"/>
      <c r="I63" s="680"/>
      <c r="J63" s="668"/>
      <c r="K63" s="668"/>
      <c r="L63" s="680"/>
      <c r="M63" s="680"/>
      <c r="O63" s="668"/>
      <c r="P63" s="668"/>
    </row>
    <row r="64" spans="1:17">
      <c r="A64" s="731"/>
      <c r="B64" s="731"/>
      <c r="C64" s="731"/>
      <c r="D64" s="731"/>
      <c r="E64" s="725"/>
      <c r="F64" s="732"/>
      <c r="G64" s="668"/>
      <c r="H64" s="668"/>
      <c r="I64" s="680"/>
      <c r="J64" s="724"/>
      <c r="K64" s="668"/>
      <c r="L64" s="680"/>
      <c r="M64" s="680"/>
      <c r="O64" s="668"/>
      <c r="P64" s="668"/>
    </row>
    <row r="65" spans="1:16">
      <c r="A65" s="731"/>
      <c r="B65" s="731"/>
      <c r="C65" s="731"/>
      <c r="D65" s="731"/>
      <c r="E65" s="725"/>
      <c r="F65" s="732"/>
      <c r="G65" s="668"/>
      <c r="H65" s="668"/>
      <c r="I65" s="680"/>
      <c r="J65" s="724"/>
      <c r="K65" s="668"/>
      <c r="L65" s="680"/>
      <c r="M65" s="680"/>
      <c r="O65" s="668"/>
      <c r="P65" s="668"/>
    </row>
    <row r="66" spans="1:16">
      <c r="A66" s="731"/>
      <c r="B66" s="731"/>
      <c r="C66" s="731"/>
      <c r="D66" s="731"/>
      <c r="E66" s="725"/>
      <c r="F66" s="732"/>
      <c r="G66" s="668"/>
      <c r="H66" s="668"/>
      <c r="I66" s="680"/>
      <c r="J66" s="668"/>
      <c r="K66" s="668"/>
      <c r="L66" s="680"/>
      <c r="M66" s="680"/>
      <c r="O66" s="668"/>
      <c r="P66" s="668"/>
    </row>
    <row r="67" spans="1:16">
      <c r="A67" s="731"/>
      <c r="B67" s="731"/>
      <c r="C67" s="731"/>
      <c r="D67" s="731"/>
      <c r="E67" s="725"/>
      <c r="F67" s="732"/>
      <c r="G67" s="668"/>
      <c r="H67" s="668"/>
      <c r="I67" s="680"/>
      <c r="J67" s="668"/>
      <c r="K67" s="668"/>
      <c r="L67" s="680"/>
      <c r="M67" s="680"/>
      <c r="O67" s="668"/>
      <c r="P67" s="668"/>
    </row>
    <row r="68" spans="1:16">
      <c r="A68" s="731"/>
      <c r="B68" s="731"/>
      <c r="C68" s="731"/>
      <c r="D68" s="731"/>
      <c r="E68" s="725"/>
      <c r="F68" s="732"/>
      <c r="G68" s="668"/>
      <c r="H68" s="668"/>
      <c r="I68" s="680"/>
      <c r="J68" s="668"/>
      <c r="K68" s="668"/>
      <c r="L68" s="680"/>
      <c r="M68" s="680"/>
      <c r="O68" s="668"/>
      <c r="P68" s="668"/>
    </row>
    <row r="69" spans="1:16">
      <c r="A69" s="731"/>
      <c r="B69" s="731"/>
      <c r="C69" s="731"/>
      <c r="D69" s="731"/>
      <c r="E69" s="725"/>
      <c r="F69" s="732"/>
      <c r="G69" s="668"/>
      <c r="H69" s="668"/>
      <c r="I69" s="680"/>
      <c r="J69" s="668"/>
      <c r="K69" s="668"/>
      <c r="L69" s="680"/>
      <c r="M69" s="680"/>
      <c r="O69" s="668"/>
      <c r="P69" s="668"/>
    </row>
    <row r="70" spans="1:16">
      <c r="A70" s="731"/>
      <c r="B70" s="731"/>
      <c r="C70" s="731"/>
      <c r="D70" s="731"/>
      <c r="E70" s="725"/>
      <c r="F70" s="732"/>
      <c r="G70" s="668"/>
      <c r="H70" s="668"/>
      <c r="I70" s="680"/>
      <c r="J70" s="668"/>
      <c r="K70" s="668"/>
      <c r="L70" s="680"/>
      <c r="M70" s="680"/>
      <c r="O70" s="668"/>
      <c r="P70" s="668"/>
    </row>
    <row r="71" spans="1:16">
      <c r="A71" s="731"/>
      <c r="B71" s="731"/>
      <c r="C71" s="731"/>
      <c r="D71" s="731"/>
      <c r="E71" s="725"/>
      <c r="F71" s="732"/>
      <c r="G71" s="668"/>
      <c r="H71" s="668"/>
      <c r="I71" s="680"/>
      <c r="J71" s="668"/>
      <c r="K71" s="668"/>
      <c r="L71" s="680"/>
      <c r="O71" s="668"/>
      <c r="P71" s="668"/>
    </row>
    <row r="72" spans="1:16">
      <c r="A72" s="731"/>
      <c r="B72" s="731"/>
      <c r="C72" s="731"/>
      <c r="D72" s="731"/>
      <c r="E72" s="725"/>
      <c r="F72" s="732"/>
      <c r="G72" s="668"/>
      <c r="H72" s="668"/>
      <c r="I72" s="680"/>
      <c r="J72" s="668"/>
      <c r="K72" s="668"/>
      <c r="L72" s="680"/>
      <c r="O72" s="668"/>
      <c r="P72" s="668"/>
    </row>
    <row r="73" spans="1:16">
      <c r="A73" s="731"/>
      <c r="B73" s="731"/>
      <c r="C73" s="731"/>
      <c r="D73" s="731"/>
      <c r="E73" s="725"/>
      <c r="F73" s="732"/>
      <c r="G73" s="668"/>
      <c r="H73" s="668"/>
      <c r="I73" s="680"/>
      <c r="J73" s="668"/>
      <c r="K73" s="668"/>
      <c r="L73" s="668"/>
      <c r="O73" s="668"/>
      <c r="P73" s="668"/>
    </row>
    <row r="74" spans="1:16">
      <c r="A74" s="731"/>
      <c r="B74" s="731"/>
      <c r="C74" s="731"/>
      <c r="D74" s="731"/>
      <c r="E74" s="725"/>
      <c r="F74" s="732"/>
      <c r="G74" s="668"/>
      <c r="H74" s="668"/>
      <c r="I74" s="680"/>
      <c r="J74" s="668"/>
      <c r="K74" s="668"/>
      <c r="L74" s="668"/>
      <c r="O74" s="668"/>
      <c r="P74" s="668"/>
    </row>
    <row r="75" spans="1:16">
      <c r="A75" s="731"/>
      <c r="B75" s="731"/>
      <c r="C75" s="731"/>
      <c r="D75" s="731"/>
      <c r="E75" s="725"/>
      <c r="F75" s="732"/>
      <c r="G75" s="668"/>
      <c r="H75" s="668"/>
      <c r="I75" s="680"/>
      <c r="J75" s="668"/>
      <c r="K75" s="668"/>
      <c r="L75" s="668"/>
      <c r="O75" s="668"/>
      <c r="P75" s="668"/>
    </row>
    <row r="76" spans="1:16">
      <c r="A76" s="731"/>
      <c r="B76" s="731"/>
      <c r="C76" s="731"/>
      <c r="D76" s="731"/>
      <c r="E76" s="725"/>
      <c r="F76" s="732"/>
      <c r="G76" s="668"/>
      <c r="H76" s="668"/>
      <c r="I76" s="680"/>
      <c r="J76" s="668"/>
      <c r="K76" s="668"/>
      <c r="L76" s="668"/>
      <c r="O76" s="668"/>
      <c r="P76" s="668"/>
    </row>
    <row r="77" spans="1:16">
      <c r="A77" s="731"/>
      <c r="B77" s="731"/>
      <c r="C77" s="731"/>
      <c r="D77" s="731"/>
      <c r="E77" s="725"/>
      <c r="F77" s="732"/>
      <c r="G77" s="668"/>
      <c r="H77" s="668"/>
      <c r="I77" s="680"/>
      <c r="J77" s="668"/>
      <c r="K77" s="668"/>
      <c r="L77" s="668"/>
      <c r="O77" s="668"/>
      <c r="P77" s="668"/>
    </row>
    <row r="78" spans="1:16">
      <c r="A78" s="731"/>
      <c r="B78" s="731"/>
      <c r="C78" s="731"/>
      <c r="D78" s="731"/>
      <c r="E78" s="725"/>
      <c r="F78" s="732"/>
      <c r="G78" s="668"/>
      <c r="H78" s="668"/>
      <c r="I78" s="680"/>
      <c r="J78" s="668"/>
      <c r="K78" s="668"/>
      <c r="L78" s="668"/>
      <c r="O78" s="668"/>
      <c r="P78" s="668"/>
    </row>
    <row r="79" spans="1:16">
      <c r="A79" s="731"/>
      <c r="B79" s="731"/>
      <c r="C79" s="731"/>
      <c r="D79" s="731"/>
      <c r="E79" s="725"/>
      <c r="F79" s="732"/>
      <c r="G79" s="668"/>
      <c r="H79" s="668"/>
      <c r="I79" s="680"/>
      <c r="J79" s="668"/>
      <c r="K79" s="668"/>
      <c r="L79" s="668"/>
      <c r="O79" s="668"/>
      <c r="P79" s="668"/>
    </row>
    <row r="80" spans="1:16">
      <c r="A80" s="731"/>
      <c r="B80" s="731"/>
      <c r="C80" s="731"/>
      <c r="D80" s="731"/>
      <c r="E80" s="725"/>
      <c r="F80" s="732"/>
      <c r="G80" s="668"/>
      <c r="H80" s="668"/>
      <c r="I80" s="680"/>
      <c r="J80" s="668"/>
      <c r="K80" s="668"/>
      <c r="L80" s="668"/>
      <c r="O80" s="668"/>
      <c r="P80" s="668"/>
    </row>
    <row r="81" spans="1:17">
      <c r="A81" s="731"/>
      <c r="B81" s="731"/>
      <c r="C81" s="731"/>
      <c r="D81" s="731"/>
      <c r="E81" s="725"/>
      <c r="F81" s="732"/>
      <c r="G81" s="668"/>
      <c r="H81" s="668"/>
      <c r="I81" s="680"/>
      <c r="J81" s="668"/>
      <c r="K81" s="668"/>
      <c r="L81" s="668"/>
      <c r="O81" s="668"/>
      <c r="P81" s="668"/>
    </row>
    <row r="82" spans="1:17">
      <c r="A82" s="731"/>
      <c r="B82" s="731"/>
      <c r="C82" s="731"/>
      <c r="D82" s="731"/>
      <c r="E82" s="725"/>
      <c r="F82" s="732"/>
      <c r="G82" s="668"/>
      <c r="H82" s="668"/>
      <c r="I82" s="680"/>
      <c r="J82" s="668"/>
      <c r="K82" s="668"/>
      <c r="L82" s="668"/>
      <c r="O82" s="668"/>
      <c r="P82" s="668"/>
    </row>
    <row r="83" spans="1:17">
      <c r="A83" s="731"/>
      <c r="B83" s="731"/>
      <c r="C83" s="731"/>
      <c r="D83" s="731"/>
      <c r="E83" s="725"/>
      <c r="F83" s="732"/>
      <c r="G83" s="668"/>
      <c r="H83" s="668"/>
      <c r="I83" s="680"/>
      <c r="J83" s="668"/>
      <c r="K83" s="668"/>
      <c r="L83" s="668"/>
      <c r="O83" s="668"/>
      <c r="P83" s="668"/>
    </row>
    <row r="84" spans="1:17">
      <c r="A84" s="731"/>
      <c r="B84" s="731"/>
      <c r="C84" s="731"/>
      <c r="D84" s="731"/>
      <c r="E84" s="725"/>
      <c r="F84" s="732"/>
      <c r="G84" s="728"/>
      <c r="H84" s="668"/>
      <c r="I84" s="680"/>
      <c r="J84" s="668"/>
      <c r="K84" s="668"/>
      <c r="L84" s="668"/>
      <c r="O84" s="668"/>
      <c r="P84" s="668"/>
    </row>
    <row r="85" spans="1:17">
      <c r="A85" s="731"/>
      <c r="B85" s="731"/>
      <c r="C85" s="731"/>
      <c r="D85" s="731"/>
      <c r="E85" s="725"/>
      <c r="F85" s="732"/>
      <c r="G85" s="728"/>
      <c r="H85" s="668"/>
      <c r="I85" s="680"/>
      <c r="J85" s="668"/>
      <c r="K85" s="668"/>
      <c r="L85" s="668"/>
      <c r="O85" s="668"/>
      <c r="P85" s="668"/>
    </row>
    <row r="86" spans="1:17">
      <c r="A86" s="731"/>
      <c r="B86" s="731"/>
      <c r="C86" s="731"/>
      <c r="D86" s="731"/>
      <c r="E86" s="725"/>
      <c r="F86" s="732"/>
      <c r="G86" s="728"/>
      <c r="H86" s="668"/>
      <c r="I86" s="680"/>
      <c r="J86" s="668"/>
      <c r="K86" s="668"/>
      <c r="L86" s="668"/>
      <c r="O86" s="668"/>
      <c r="P86" s="668"/>
    </row>
    <row r="87" spans="1:17">
      <c r="A87" s="731"/>
      <c r="B87" s="731"/>
      <c r="C87" s="731"/>
      <c r="D87" s="731"/>
      <c r="E87" s="725"/>
      <c r="F87" s="732"/>
      <c r="G87" s="728"/>
      <c r="H87" s="668"/>
      <c r="I87" s="680"/>
      <c r="J87" s="668"/>
      <c r="K87" s="668"/>
      <c r="L87" s="668"/>
      <c r="O87" s="668"/>
      <c r="P87" s="668"/>
    </row>
    <row r="88" spans="1:17">
      <c r="A88" s="731"/>
      <c r="B88" s="731"/>
      <c r="C88" s="731"/>
      <c r="D88" s="731"/>
      <c r="E88" s="725"/>
      <c r="F88" s="732"/>
      <c r="G88" s="668"/>
      <c r="H88" s="668"/>
      <c r="I88" s="680"/>
      <c r="J88" s="668"/>
      <c r="K88" s="668"/>
      <c r="L88" s="668"/>
      <c r="O88" s="668"/>
      <c r="P88" s="668"/>
    </row>
    <row r="89" spans="1:17">
      <c r="A89" s="731"/>
      <c r="B89" s="731"/>
      <c r="C89" s="731"/>
      <c r="D89" s="731"/>
      <c r="E89" s="725"/>
      <c r="F89" s="732"/>
      <c r="G89" s="668"/>
      <c r="H89" s="668"/>
      <c r="I89" s="680"/>
      <c r="J89" s="668"/>
      <c r="K89" s="668"/>
      <c r="L89" s="668"/>
      <c r="O89" s="668"/>
      <c r="P89" s="668"/>
    </row>
    <row r="90" spans="1:17" s="731" customFormat="1">
      <c r="E90" s="725"/>
      <c r="F90" s="732"/>
      <c r="G90" s="668"/>
      <c r="H90" s="668"/>
      <c r="I90" s="680"/>
      <c r="J90" s="668"/>
      <c r="K90" s="668"/>
      <c r="L90" s="668"/>
      <c r="M90" s="668"/>
      <c r="N90" s="668"/>
      <c r="O90" s="668"/>
      <c r="P90" s="668"/>
      <c r="Q90" s="668"/>
    </row>
    <row r="91" spans="1:17" s="731" customFormat="1">
      <c r="E91" s="725"/>
      <c r="F91" s="732"/>
      <c r="G91" s="668"/>
      <c r="H91" s="668"/>
      <c r="I91" s="680"/>
      <c r="J91" s="668"/>
      <c r="K91" s="668"/>
      <c r="L91" s="668"/>
      <c r="M91" s="668"/>
      <c r="N91" s="668"/>
      <c r="O91" s="668"/>
      <c r="P91" s="668"/>
      <c r="Q91" s="668"/>
    </row>
    <row r="92" spans="1:17" s="731" customFormat="1">
      <c r="E92" s="725"/>
      <c r="F92" s="732"/>
      <c r="G92" s="668"/>
      <c r="H92" s="668"/>
      <c r="I92" s="680"/>
      <c r="J92" s="668"/>
      <c r="K92" s="668"/>
      <c r="L92" s="668"/>
      <c r="M92" s="668"/>
      <c r="N92" s="668"/>
      <c r="O92" s="668"/>
      <c r="P92" s="668"/>
      <c r="Q92" s="668"/>
    </row>
    <row r="93" spans="1:17" s="731" customFormat="1">
      <c r="E93" s="725"/>
      <c r="F93" s="732"/>
      <c r="G93" s="668"/>
      <c r="H93" s="668"/>
      <c r="I93" s="680"/>
      <c r="J93" s="668"/>
      <c r="K93" s="668"/>
      <c r="L93" s="668"/>
      <c r="M93" s="668"/>
      <c r="N93" s="668"/>
      <c r="O93" s="668"/>
      <c r="P93" s="668"/>
      <c r="Q93" s="668"/>
    </row>
    <row r="94" spans="1:17" s="731" customFormat="1">
      <c r="E94" s="725"/>
      <c r="F94" s="732"/>
      <c r="G94" s="668"/>
      <c r="H94" s="668"/>
      <c r="I94" s="680"/>
      <c r="J94" s="668"/>
      <c r="K94" s="668"/>
      <c r="L94" s="668"/>
      <c r="M94" s="668"/>
      <c r="N94" s="668"/>
      <c r="O94" s="668"/>
      <c r="P94" s="668"/>
      <c r="Q94" s="668"/>
    </row>
    <row r="95" spans="1:17" s="731" customFormat="1">
      <c r="E95" s="725"/>
      <c r="F95" s="732"/>
      <c r="G95" s="668"/>
      <c r="H95" s="668"/>
      <c r="I95" s="680"/>
      <c r="J95" s="668"/>
      <c r="K95" s="668"/>
      <c r="L95" s="668"/>
      <c r="M95" s="668"/>
    </row>
    <row r="96" spans="1:17" s="731" customFormat="1">
      <c r="E96" s="725"/>
      <c r="F96" s="732"/>
      <c r="G96" s="668"/>
      <c r="H96" s="668"/>
      <c r="I96" s="680"/>
      <c r="J96" s="668"/>
      <c r="K96" s="668"/>
      <c r="L96" s="668"/>
      <c r="M96" s="668"/>
    </row>
    <row r="97" spans="5:13" s="731" customFormat="1">
      <c r="E97" s="725"/>
      <c r="F97" s="732"/>
      <c r="G97" s="668"/>
      <c r="H97" s="668"/>
      <c r="I97" s="680"/>
      <c r="J97" s="668"/>
      <c r="K97" s="668"/>
      <c r="L97" s="668"/>
      <c r="M97" s="668"/>
    </row>
    <row r="98" spans="5:13" s="731" customFormat="1">
      <c r="E98" s="725"/>
      <c r="F98" s="732"/>
      <c r="G98" s="668"/>
      <c r="H98" s="668"/>
      <c r="I98" s="680"/>
      <c r="J98" s="668"/>
      <c r="K98" s="668"/>
      <c r="L98" s="668"/>
      <c r="M98" s="668"/>
    </row>
    <row r="99" spans="5:13" s="731" customFormat="1">
      <c r="E99" s="725"/>
      <c r="F99" s="732"/>
      <c r="G99" s="668"/>
      <c r="H99" s="668"/>
      <c r="I99" s="680"/>
      <c r="J99" s="668"/>
      <c r="K99" s="668"/>
      <c r="L99" s="668"/>
      <c r="M99" s="668"/>
    </row>
    <row r="100" spans="5:13" s="731" customFormat="1">
      <c r="E100" s="725"/>
      <c r="F100" s="732"/>
      <c r="G100" s="668"/>
      <c r="H100" s="668"/>
      <c r="I100" s="680"/>
      <c r="J100" s="668"/>
      <c r="K100" s="668"/>
      <c r="L100" s="668"/>
      <c r="M100" s="668"/>
    </row>
    <row r="101" spans="5:13" s="731" customFormat="1">
      <c r="E101" s="725"/>
      <c r="F101" s="732"/>
      <c r="G101" s="668"/>
      <c r="H101" s="668"/>
      <c r="I101" s="680"/>
      <c r="J101" s="668"/>
      <c r="K101" s="668"/>
      <c r="L101" s="668"/>
      <c r="M101" s="668"/>
    </row>
    <row r="102" spans="5:13" s="731" customFormat="1">
      <c r="E102" s="725"/>
      <c r="F102" s="732"/>
      <c r="G102" s="668"/>
      <c r="H102" s="668"/>
      <c r="I102" s="680"/>
      <c r="J102" s="668"/>
      <c r="K102" s="668"/>
      <c r="L102" s="668"/>
      <c r="M102" s="668"/>
    </row>
    <row r="103" spans="5:13" s="731" customFormat="1">
      <c r="E103" s="725"/>
      <c r="F103" s="732"/>
      <c r="G103" s="668"/>
      <c r="H103" s="668"/>
      <c r="I103" s="680"/>
      <c r="J103" s="668"/>
      <c r="K103" s="668"/>
      <c r="L103" s="668"/>
      <c r="M103" s="668"/>
    </row>
    <row r="104" spans="5:13" s="731" customFormat="1">
      <c r="E104" s="725"/>
      <c r="F104" s="732"/>
      <c r="G104" s="668"/>
      <c r="H104" s="668"/>
      <c r="I104" s="680"/>
      <c r="J104" s="668"/>
      <c r="K104" s="668"/>
      <c r="L104" s="668"/>
      <c r="M104" s="668"/>
    </row>
    <row r="105" spans="5:13" s="731" customFormat="1">
      <c r="E105" s="725"/>
      <c r="F105" s="732"/>
      <c r="G105" s="668"/>
      <c r="H105" s="668"/>
      <c r="I105" s="680"/>
      <c r="J105" s="668"/>
      <c r="K105" s="668"/>
      <c r="L105" s="668"/>
      <c r="M105" s="668"/>
    </row>
    <row r="106" spans="5:13" s="731" customFormat="1">
      <c r="E106" s="725"/>
      <c r="F106" s="732"/>
      <c r="G106" s="668"/>
      <c r="H106" s="668"/>
      <c r="I106" s="680"/>
      <c r="J106" s="668"/>
      <c r="K106" s="668"/>
      <c r="L106" s="668"/>
      <c r="M106" s="668"/>
    </row>
    <row r="107" spans="5:13" s="731" customFormat="1">
      <c r="E107" s="725"/>
      <c r="F107" s="732"/>
      <c r="G107" s="668"/>
      <c r="H107" s="668"/>
      <c r="I107" s="680"/>
      <c r="J107" s="668"/>
      <c r="K107" s="668"/>
      <c r="L107" s="668"/>
      <c r="M107" s="668"/>
    </row>
    <row r="108" spans="5:13" s="731" customFormat="1">
      <c r="E108" s="725"/>
      <c r="F108" s="732"/>
      <c r="G108" s="668"/>
      <c r="H108" s="668"/>
      <c r="I108" s="680"/>
      <c r="J108" s="668"/>
      <c r="K108" s="668"/>
      <c r="L108" s="668"/>
      <c r="M108" s="668"/>
    </row>
    <row r="109" spans="5:13" s="731" customFormat="1">
      <c r="E109" s="725"/>
      <c r="F109" s="732"/>
      <c r="G109" s="668"/>
      <c r="H109" s="668"/>
      <c r="I109" s="680"/>
      <c r="J109" s="668"/>
      <c r="K109" s="668"/>
      <c r="L109" s="668"/>
      <c r="M109" s="668"/>
    </row>
    <row r="110" spans="5:13" s="731" customFormat="1">
      <c r="E110" s="725"/>
      <c r="F110" s="732"/>
      <c r="G110" s="668"/>
      <c r="H110" s="668"/>
      <c r="I110" s="680"/>
      <c r="J110" s="668"/>
      <c r="K110" s="668"/>
      <c r="L110" s="668"/>
    </row>
    <row r="111" spans="5:13" s="731" customFormat="1">
      <c r="E111" s="725"/>
      <c r="F111" s="732"/>
      <c r="G111" s="668"/>
      <c r="H111" s="668"/>
      <c r="I111" s="680"/>
      <c r="J111" s="668"/>
      <c r="K111" s="668"/>
      <c r="L111" s="668"/>
    </row>
    <row r="112" spans="5:13" s="731" customFormat="1">
      <c r="E112" s="725"/>
      <c r="F112" s="732"/>
      <c r="G112" s="668"/>
      <c r="H112" s="668"/>
      <c r="I112" s="680"/>
      <c r="J112" s="668"/>
      <c r="K112" s="668"/>
      <c r="L112" s="668"/>
    </row>
    <row r="113" spans="5:12" s="731" customFormat="1">
      <c r="E113" s="725"/>
      <c r="F113" s="732"/>
      <c r="G113" s="668"/>
      <c r="H113" s="668"/>
      <c r="I113" s="680"/>
      <c r="J113" s="668"/>
      <c r="K113" s="668"/>
      <c r="L113" s="668"/>
    </row>
    <row r="114" spans="5:12" s="731" customFormat="1">
      <c r="E114" s="725"/>
      <c r="F114" s="732"/>
      <c r="G114" s="668"/>
      <c r="H114" s="668"/>
      <c r="I114" s="680"/>
      <c r="J114" s="668"/>
      <c r="K114" s="668"/>
      <c r="L114" s="668"/>
    </row>
    <row r="115" spans="5:12" s="731" customFormat="1">
      <c r="E115" s="725"/>
      <c r="F115" s="732"/>
      <c r="G115" s="668"/>
      <c r="H115" s="668"/>
      <c r="I115" s="680"/>
      <c r="J115" s="668"/>
      <c r="K115" s="668"/>
      <c r="L115" s="668"/>
    </row>
    <row r="116" spans="5:12" s="731" customFormat="1">
      <c r="E116" s="725"/>
      <c r="F116" s="732"/>
      <c r="G116" s="668"/>
      <c r="H116" s="668"/>
      <c r="I116" s="680"/>
      <c r="J116" s="668"/>
      <c r="K116" s="668"/>
      <c r="L116" s="668"/>
    </row>
    <row r="117" spans="5:12" s="731" customFormat="1">
      <c r="E117" s="725"/>
      <c r="F117" s="732"/>
      <c r="G117" s="668"/>
      <c r="H117" s="668"/>
      <c r="I117" s="680"/>
      <c r="J117" s="668"/>
      <c r="K117" s="668"/>
      <c r="L117" s="668"/>
    </row>
    <row r="118" spans="5:12" s="731" customFormat="1">
      <c r="E118" s="725"/>
      <c r="F118" s="732"/>
      <c r="G118" s="668"/>
      <c r="H118" s="668"/>
      <c r="I118" s="680"/>
      <c r="J118" s="668"/>
      <c r="K118" s="668"/>
      <c r="L118" s="668"/>
    </row>
    <row r="119" spans="5:12" s="731" customFormat="1">
      <c r="E119" s="725"/>
      <c r="F119" s="732"/>
      <c r="G119" s="668"/>
      <c r="H119" s="668"/>
      <c r="I119" s="680"/>
      <c r="J119" s="668"/>
      <c r="K119" s="668"/>
      <c r="L119" s="668"/>
    </row>
    <row r="120" spans="5:12" s="731" customFormat="1">
      <c r="E120" s="725"/>
      <c r="F120" s="732"/>
      <c r="G120" s="668"/>
      <c r="H120" s="668"/>
      <c r="I120" s="680"/>
      <c r="J120" s="668"/>
      <c r="K120" s="668"/>
      <c r="L120" s="668"/>
    </row>
    <row r="121" spans="5:12" s="731" customFormat="1">
      <c r="E121" s="725"/>
      <c r="F121" s="732"/>
      <c r="G121" s="668"/>
      <c r="H121" s="668"/>
      <c r="I121" s="680"/>
      <c r="J121" s="668"/>
      <c r="K121" s="668"/>
      <c r="L121" s="668"/>
    </row>
    <row r="122" spans="5:12" s="731" customFormat="1">
      <c r="E122" s="725"/>
      <c r="F122" s="732"/>
      <c r="G122" s="668"/>
      <c r="H122" s="668"/>
      <c r="I122" s="680"/>
      <c r="J122" s="668"/>
      <c r="K122" s="668"/>
      <c r="L122" s="668"/>
    </row>
    <row r="123" spans="5:12" s="731" customFormat="1">
      <c r="E123" s="725"/>
      <c r="F123" s="732"/>
      <c r="G123" s="668"/>
      <c r="H123" s="668"/>
      <c r="I123" s="680"/>
      <c r="J123" s="668"/>
      <c r="K123" s="668"/>
      <c r="L123" s="668"/>
    </row>
    <row r="124" spans="5:12" s="731" customFormat="1">
      <c r="E124" s="725"/>
      <c r="F124" s="732"/>
      <c r="G124" s="668"/>
      <c r="H124" s="668"/>
      <c r="I124" s="680"/>
      <c r="J124" s="668"/>
      <c r="K124" s="668"/>
      <c r="L124" s="668"/>
    </row>
    <row r="125" spans="5:12" s="731" customFormat="1">
      <c r="E125" s="725"/>
      <c r="F125" s="732"/>
      <c r="G125" s="668"/>
      <c r="H125" s="668"/>
      <c r="I125" s="680"/>
      <c r="J125" s="668"/>
      <c r="K125" s="668"/>
      <c r="L125" s="668"/>
    </row>
    <row r="126" spans="5:12" s="731" customFormat="1">
      <c r="E126" s="725"/>
      <c r="F126" s="732"/>
      <c r="G126" s="668"/>
      <c r="H126" s="668"/>
      <c r="I126" s="680"/>
      <c r="J126" s="668"/>
      <c r="K126" s="668"/>
      <c r="L126" s="668"/>
    </row>
    <row r="127" spans="5:12" s="731" customFormat="1">
      <c r="E127" s="725"/>
      <c r="F127" s="732"/>
      <c r="G127" s="668"/>
      <c r="H127" s="668"/>
      <c r="I127" s="680"/>
      <c r="J127" s="668"/>
      <c r="K127" s="668"/>
      <c r="L127" s="668"/>
    </row>
    <row r="128" spans="5:12" s="731" customFormat="1">
      <c r="E128" s="725"/>
      <c r="F128" s="732"/>
      <c r="G128" s="668"/>
      <c r="H128" s="668"/>
      <c r="I128" s="680"/>
      <c r="J128" s="668"/>
      <c r="K128" s="668"/>
      <c r="L128" s="668"/>
    </row>
    <row r="129" spans="5:12" s="731" customFormat="1">
      <c r="E129" s="725"/>
      <c r="F129" s="732"/>
      <c r="G129" s="668"/>
      <c r="H129" s="668"/>
      <c r="I129" s="680"/>
      <c r="J129" s="668"/>
      <c r="K129" s="668"/>
      <c r="L129" s="668"/>
    </row>
    <row r="130" spans="5:12" s="731" customFormat="1">
      <c r="E130" s="725"/>
      <c r="F130" s="732"/>
      <c r="G130" s="668"/>
      <c r="H130" s="668"/>
      <c r="I130" s="680"/>
      <c r="J130" s="668"/>
      <c r="K130" s="668"/>
      <c r="L130" s="668"/>
    </row>
    <row r="131" spans="5:12" s="731" customFormat="1">
      <c r="E131" s="725"/>
      <c r="F131" s="732"/>
      <c r="G131" s="668"/>
      <c r="H131" s="668"/>
      <c r="I131" s="680"/>
      <c r="J131" s="668"/>
      <c r="K131" s="668"/>
      <c r="L131" s="668"/>
    </row>
    <row r="132" spans="5:12" s="731" customFormat="1">
      <c r="E132" s="725"/>
      <c r="F132" s="732"/>
      <c r="G132" s="668"/>
      <c r="H132" s="668"/>
      <c r="I132" s="680"/>
      <c r="J132" s="668"/>
      <c r="K132" s="668"/>
      <c r="L132" s="668"/>
    </row>
    <row r="133" spans="5:12" s="731" customFormat="1">
      <c r="E133" s="725"/>
      <c r="F133" s="732"/>
      <c r="G133" s="668"/>
      <c r="H133" s="668"/>
      <c r="I133" s="680"/>
      <c r="J133" s="668"/>
      <c r="K133" s="668"/>
      <c r="L133" s="668"/>
    </row>
    <row r="134" spans="5:12" s="731" customFormat="1">
      <c r="E134" s="725"/>
      <c r="F134" s="732"/>
      <c r="G134" s="668"/>
      <c r="H134" s="668"/>
      <c r="I134" s="680"/>
      <c r="J134" s="668"/>
      <c r="K134" s="668"/>
      <c r="L134" s="668"/>
    </row>
    <row r="135" spans="5:12" s="731" customFormat="1">
      <c r="E135" s="725"/>
      <c r="F135" s="732"/>
      <c r="G135" s="668"/>
      <c r="H135" s="668"/>
      <c r="I135" s="680"/>
      <c r="J135" s="668"/>
      <c r="K135" s="668"/>
      <c r="L135" s="668"/>
    </row>
    <row r="136" spans="5:12" s="731" customFormat="1">
      <c r="E136" s="725"/>
      <c r="F136" s="732"/>
      <c r="G136" s="668"/>
      <c r="H136" s="668"/>
      <c r="I136" s="680"/>
      <c r="J136" s="668"/>
      <c r="K136" s="668"/>
      <c r="L136" s="668"/>
    </row>
    <row r="137" spans="5:12" s="731" customFormat="1">
      <c r="E137" s="725"/>
      <c r="F137" s="732"/>
      <c r="G137" s="668"/>
      <c r="H137" s="668"/>
      <c r="I137" s="680"/>
      <c r="J137" s="668"/>
      <c r="K137" s="668"/>
      <c r="L137" s="668"/>
    </row>
    <row r="138" spans="5:12" s="731" customFormat="1">
      <c r="E138" s="725"/>
      <c r="F138" s="732"/>
      <c r="G138" s="668"/>
      <c r="H138" s="668"/>
      <c r="I138" s="680"/>
      <c r="J138" s="668"/>
      <c r="K138" s="668"/>
      <c r="L138" s="668"/>
    </row>
    <row r="139" spans="5:12" s="731" customFormat="1">
      <c r="E139" s="725"/>
      <c r="F139" s="732"/>
      <c r="G139" s="668"/>
      <c r="H139" s="668"/>
      <c r="I139" s="680"/>
      <c r="J139" s="668"/>
      <c r="K139" s="668"/>
      <c r="L139" s="668"/>
    </row>
    <row r="140" spans="5:12" s="731" customFormat="1">
      <c r="E140" s="725"/>
      <c r="F140" s="732"/>
      <c r="G140" s="668"/>
      <c r="H140" s="668"/>
      <c r="I140" s="680"/>
      <c r="J140" s="668"/>
      <c r="K140" s="668"/>
      <c r="L140" s="668"/>
    </row>
    <row r="141" spans="5:12" s="731" customFormat="1">
      <c r="E141" s="725"/>
      <c r="F141" s="732"/>
      <c r="G141" s="668"/>
      <c r="H141" s="668"/>
      <c r="I141" s="680"/>
      <c r="J141" s="668"/>
      <c r="K141" s="668"/>
      <c r="L141" s="668"/>
    </row>
    <row r="142" spans="5:12" s="731" customFormat="1">
      <c r="E142" s="725"/>
      <c r="F142" s="732"/>
      <c r="G142" s="668"/>
      <c r="H142" s="668"/>
      <c r="I142" s="680"/>
      <c r="J142" s="668"/>
      <c r="K142" s="668"/>
      <c r="L142" s="668"/>
    </row>
    <row r="143" spans="5:12" s="731" customFormat="1">
      <c r="E143" s="725"/>
      <c r="F143" s="732"/>
      <c r="G143" s="668"/>
      <c r="H143" s="668"/>
      <c r="I143" s="680"/>
      <c r="J143" s="668"/>
      <c r="K143" s="668"/>
      <c r="L143" s="668"/>
    </row>
    <row r="144" spans="5:12" s="731" customFormat="1">
      <c r="E144" s="725"/>
      <c r="F144" s="732"/>
      <c r="G144" s="668"/>
      <c r="H144" s="668"/>
      <c r="I144" s="680"/>
      <c r="J144" s="668"/>
      <c r="K144" s="668"/>
      <c r="L144" s="668"/>
    </row>
    <row r="145" spans="1:17" s="731" customFormat="1">
      <c r="E145" s="725"/>
      <c r="F145" s="732"/>
      <c r="G145" s="668"/>
      <c r="H145" s="668"/>
      <c r="I145" s="680"/>
      <c r="J145" s="668"/>
      <c r="K145" s="668"/>
      <c r="L145" s="668"/>
    </row>
    <row r="146" spans="1:17" s="731" customFormat="1">
      <c r="E146" s="725"/>
      <c r="F146" s="732"/>
      <c r="G146" s="668"/>
      <c r="H146" s="668"/>
      <c r="I146" s="680"/>
      <c r="J146" s="668"/>
      <c r="K146" s="668"/>
      <c r="L146" s="668"/>
    </row>
    <row r="147" spans="1:17">
      <c r="A147" s="731"/>
      <c r="B147" s="731"/>
      <c r="C147" s="731"/>
      <c r="D147" s="731"/>
      <c r="E147" s="725"/>
      <c r="F147" s="732"/>
      <c r="G147" s="668"/>
      <c r="H147" s="668"/>
      <c r="I147" s="680"/>
      <c r="J147" s="668"/>
      <c r="K147" s="668"/>
      <c r="L147" s="668"/>
      <c r="M147" s="731"/>
      <c r="N147" s="731"/>
      <c r="O147" s="731"/>
      <c r="P147" s="731"/>
      <c r="Q147" s="731"/>
    </row>
    <row r="148" spans="1:17">
      <c r="A148" s="731"/>
      <c r="B148" s="731"/>
      <c r="C148" s="731"/>
      <c r="D148" s="731"/>
      <c r="E148" s="725"/>
      <c r="F148" s="732"/>
      <c r="G148" s="668"/>
      <c r="H148" s="668"/>
      <c r="I148" s="680"/>
      <c r="J148" s="668"/>
      <c r="K148" s="668"/>
      <c r="L148" s="668"/>
      <c r="M148" s="731"/>
      <c r="N148" s="731"/>
      <c r="O148" s="731"/>
      <c r="P148" s="731"/>
      <c r="Q148" s="731"/>
    </row>
    <row r="149" spans="1:17">
      <c r="A149" s="731"/>
      <c r="B149" s="731"/>
      <c r="C149" s="731"/>
      <c r="D149" s="731"/>
      <c r="E149" s="725"/>
      <c r="F149" s="732"/>
      <c r="G149" s="668"/>
      <c r="H149" s="668"/>
      <c r="I149" s="680"/>
      <c r="J149" s="668"/>
      <c r="K149" s="668"/>
      <c r="L149" s="668"/>
      <c r="M149" s="731"/>
      <c r="N149" s="731"/>
      <c r="O149" s="731"/>
      <c r="P149" s="731"/>
      <c r="Q149" s="731"/>
    </row>
    <row r="150" spans="1:17">
      <c r="A150" s="731"/>
      <c r="B150" s="731"/>
      <c r="C150" s="731"/>
      <c r="D150" s="731"/>
      <c r="E150" s="725"/>
      <c r="F150" s="732"/>
      <c r="G150" s="668"/>
      <c r="H150" s="668"/>
      <c r="I150" s="680"/>
      <c r="J150" s="668"/>
      <c r="K150" s="668"/>
      <c r="L150" s="668"/>
      <c r="M150" s="731"/>
      <c r="N150" s="731"/>
      <c r="O150" s="731"/>
      <c r="P150" s="731"/>
      <c r="Q150" s="731"/>
    </row>
    <row r="151" spans="1:17">
      <c r="A151" s="731"/>
      <c r="B151" s="731"/>
      <c r="C151" s="731"/>
      <c r="D151" s="731"/>
      <c r="E151" s="725"/>
      <c r="F151" s="732"/>
      <c r="G151" s="668"/>
      <c r="H151" s="668"/>
      <c r="I151" s="680"/>
      <c r="J151" s="668"/>
      <c r="K151" s="668"/>
      <c r="L151" s="668"/>
      <c r="M151" s="731"/>
      <c r="N151" s="731"/>
      <c r="O151" s="731"/>
      <c r="P151" s="731"/>
      <c r="Q151" s="731"/>
    </row>
    <row r="152" spans="1:17">
      <c r="A152" s="731"/>
      <c r="B152" s="731"/>
      <c r="C152" s="731"/>
      <c r="D152" s="731"/>
      <c r="E152" s="725"/>
      <c r="F152" s="732"/>
      <c r="G152" s="668"/>
      <c r="H152" s="668"/>
      <c r="I152" s="680"/>
      <c r="J152" s="668"/>
      <c r="K152" s="668"/>
      <c r="L152" s="668"/>
      <c r="M152" s="731"/>
    </row>
    <row r="153" spans="1:17">
      <c r="A153" s="731"/>
      <c r="B153" s="731"/>
      <c r="C153" s="731"/>
      <c r="D153" s="731"/>
      <c r="E153" s="725"/>
      <c r="F153" s="732"/>
      <c r="G153" s="668"/>
      <c r="H153" s="668"/>
      <c r="I153" s="680"/>
      <c r="J153" s="668"/>
      <c r="K153" s="668"/>
      <c r="L153" s="668"/>
      <c r="M153" s="731"/>
    </row>
    <row r="154" spans="1:17">
      <c r="A154" s="731"/>
      <c r="B154" s="731"/>
      <c r="C154" s="731"/>
      <c r="D154" s="731"/>
      <c r="E154" s="725"/>
      <c r="F154" s="732"/>
      <c r="G154" s="668"/>
      <c r="H154" s="668"/>
      <c r="I154" s="680"/>
      <c r="J154" s="668"/>
      <c r="K154" s="668"/>
      <c r="L154" s="668"/>
      <c r="M154" s="731"/>
    </row>
    <row r="155" spans="1:17">
      <c r="A155" s="731"/>
      <c r="B155" s="731"/>
      <c r="C155" s="731"/>
      <c r="D155" s="731"/>
      <c r="E155" s="725"/>
      <c r="F155" s="732"/>
      <c r="G155" s="668"/>
      <c r="H155" s="668"/>
      <c r="I155" s="680"/>
      <c r="J155" s="668"/>
      <c r="K155" s="668"/>
      <c r="L155" s="668"/>
      <c r="M155" s="731"/>
    </row>
    <row r="156" spans="1:17">
      <c r="J156" s="668"/>
      <c r="K156" s="668"/>
      <c r="L156" s="668"/>
      <c r="M156" s="731"/>
    </row>
    <row r="157" spans="1:17">
      <c r="J157" s="668"/>
      <c r="K157" s="668"/>
      <c r="L157" s="668"/>
      <c r="M157" s="731"/>
    </row>
    <row r="158" spans="1:17">
      <c r="J158" s="668"/>
      <c r="K158" s="668"/>
      <c r="L158" s="668"/>
      <c r="M158" s="731"/>
    </row>
    <row r="159" spans="1:17">
      <c r="J159" s="668"/>
      <c r="K159" s="668"/>
      <c r="L159" s="668"/>
      <c r="M159" s="731"/>
    </row>
    <row r="160" spans="1:17">
      <c r="J160" s="668"/>
      <c r="K160" s="668"/>
      <c r="L160" s="668"/>
      <c r="M160" s="731"/>
    </row>
    <row r="161" spans="10:13">
      <c r="J161" s="668"/>
      <c r="K161" s="668"/>
      <c r="L161" s="668"/>
      <c r="M161" s="731"/>
    </row>
    <row r="162" spans="10:13">
      <c r="K162" s="668"/>
      <c r="L162" s="668"/>
      <c r="M162" s="731"/>
    </row>
    <row r="163" spans="10:13">
      <c r="K163" s="668"/>
      <c r="L163" s="668"/>
      <c r="M163" s="731"/>
    </row>
    <row r="164" spans="10:13">
      <c r="K164" s="668"/>
      <c r="L164" s="668"/>
      <c r="M164" s="731"/>
    </row>
    <row r="165" spans="10:13">
      <c r="L165" s="668"/>
      <c r="M165" s="731"/>
    </row>
    <row r="166" spans="10:13">
      <c r="L166" s="668"/>
      <c r="M166" s="731"/>
    </row>
    <row r="167" spans="10:13">
      <c r="L167" s="668"/>
    </row>
    <row r="168" spans="10:13">
      <c r="L168" s="668"/>
    </row>
    <row r="169" spans="10:13">
      <c r="L169" s="668"/>
    </row>
  </sheetData>
  <mergeCells count="1">
    <mergeCell ref="L7:M7"/>
  </mergeCells>
  <dataValidations count="1">
    <dataValidation type="list" allowBlank="1" showInputMessage="1" showErrorMessage="1" sqref="B5" xr:uid="{0E1A4635-3045-4D9B-9B8B-4A79F5B61991}">
      <formula1>$AB$5:$AB$8</formula1>
    </dataValidation>
  </dataValidations>
  <pageMargins left="0.7" right="0.7" top="0.75" bottom="0.75" header="0.3" footer="0.3"/>
  <pageSetup orientation="portrait" verticalDpi="0"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7B8E4-8DDF-4954-95A8-D0B3928C0CA7}">
  <dimension ref="A1:AB174"/>
  <sheetViews>
    <sheetView zoomScale="90" zoomScaleNormal="90" workbookViewId="0">
      <selection activeCell="I4" sqref="I4"/>
    </sheetView>
  </sheetViews>
  <sheetFormatPr defaultColWidth="7.88671875" defaultRowHeight="10.199999999999999"/>
  <cols>
    <col min="1" max="1" width="15.6640625" style="668" bestFit="1" customWidth="1"/>
    <col min="2" max="2" width="9.5546875" style="668" bestFit="1" customWidth="1"/>
    <col min="3" max="3" width="5.109375" style="735" customWidth="1"/>
    <col min="4" max="6" width="7.6640625" style="735" customWidth="1"/>
    <col min="7" max="7" width="12" style="731" bestFit="1" customWidth="1"/>
    <col min="8" max="8" width="9.33203125" style="734" customWidth="1"/>
    <col min="9" max="10" width="8.44140625" style="731" bestFit="1" customWidth="1"/>
    <col min="11" max="11" width="8.44140625" style="725" bestFit="1" customWidth="1"/>
    <col min="12" max="12" width="13.6640625" style="732" bestFit="1" customWidth="1"/>
    <col min="13" max="13" width="6.33203125" style="668" bestFit="1" customWidth="1"/>
    <col min="14" max="14" width="5.6640625" style="668" bestFit="1" customWidth="1"/>
    <col min="15" max="15" width="5.88671875" style="680" bestFit="1" customWidth="1"/>
    <col min="16" max="16" width="5.88671875" style="561" bestFit="1" customWidth="1"/>
    <col min="17" max="17" width="14" style="728" bestFit="1" customWidth="1"/>
    <col min="18" max="18" width="6" style="728" bestFit="1" customWidth="1"/>
    <col min="19" max="19" width="8.6640625" style="728" bestFit="1" customWidth="1"/>
    <col min="20" max="21" width="17.33203125" style="668" bestFit="1" customWidth="1"/>
    <col min="22" max="22" width="9.33203125" style="668" bestFit="1" customWidth="1"/>
    <col min="23" max="27" width="5.33203125" style="668" customWidth="1"/>
    <col min="28" max="28" width="17" style="668" customWidth="1"/>
    <col min="29" max="16384" width="7.88671875" style="668"/>
  </cols>
  <sheetData>
    <row r="1" spans="1:24" s="504" customFormat="1" ht="13.2">
      <c r="A1" s="496" t="s">
        <v>117</v>
      </c>
      <c r="B1" s="497" t="s">
        <v>174</v>
      </c>
      <c r="C1" s="498"/>
      <c r="D1" s="497"/>
      <c r="E1" s="499"/>
      <c r="F1" s="499"/>
      <c r="G1" s="500"/>
      <c r="H1" s="501" t="s">
        <v>118</v>
      </c>
      <c r="I1" s="502">
        <f>C37</f>
        <v>461</v>
      </c>
      <c r="J1" s="503"/>
      <c r="K1" s="497"/>
      <c r="L1" s="497"/>
      <c r="N1" s="505"/>
      <c r="P1" s="506"/>
      <c r="Q1" s="506"/>
      <c r="R1" s="506"/>
      <c r="S1" s="506"/>
    </row>
    <row r="2" spans="1:24" s="504" customFormat="1" ht="13.2">
      <c r="A2" s="507" t="s">
        <v>119</v>
      </c>
      <c r="B2" s="497" t="s">
        <v>9</v>
      </c>
      <c r="C2" s="508"/>
      <c r="D2" s="497"/>
      <c r="E2" s="509"/>
      <c r="F2" s="509"/>
      <c r="G2" s="510"/>
      <c r="H2" s="511" t="s">
        <v>120</v>
      </c>
      <c r="I2" s="512">
        <f>V12</f>
        <v>400</v>
      </c>
      <c r="J2" s="513"/>
      <c r="K2" s="497"/>
      <c r="L2" s="497"/>
      <c r="N2" s="514"/>
      <c r="P2" s="506"/>
      <c r="Q2" s="506"/>
      <c r="R2" s="506"/>
      <c r="S2" s="506"/>
    </row>
    <row r="3" spans="1:24" s="518" customFormat="1" ht="11.25" customHeight="1">
      <c r="A3" s="515" t="s">
        <v>121</v>
      </c>
      <c r="B3" s="516" t="s">
        <v>221</v>
      </c>
      <c r="C3" s="508"/>
      <c r="D3" s="509"/>
      <c r="E3" s="509"/>
      <c r="F3" s="509"/>
      <c r="G3" s="510"/>
      <c r="H3" s="515" t="s">
        <v>122</v>
      </c>
      <c r="I3" s="891">
        <f>V58</f>
        <v>400</v>
      </c>
      <c r="J3" s="513"/>
      <c r="K3" s="497"/>
      <c r="L3" s="497"/>
      <c r="N3" s="519"/>
      <c r="P3" s="520"/>
      <c r="Q3" s="520"/>
      <c r="R3" s="520"/>
      <c r="S3" s="520"/>
    </row>
    <row r="4" spans="1:24" s="504" customFormat="1" ht="13.2">
      <c r="A4" s="515" t="s">
        <v>123</v>
      </c>
      <c r="B4" s="516" t="s">
        <v>220</v>
      </c>
      <c r="C4" s="508"/>
      <c r="D4" s="509"/>
      <c r="E4" s="509"/>
      <c r="F4" s="509"/>
      <c r="G4" s="510"/>
      <c r="H4" s="515" t="s">
        <v>124</v>
      </c>
      <c r="I4" s="521">
        <f>S36</f>
        <v>0.39032349112237957</v>
      </c>
      <c r="J4" s="513"/>
      <c r="K4" s="497"/>
      <c r="L4" s="497"/>
      <c r="M4" s="505"/>
      <c r="N4" s="505"/>
      <c r="P4" s="506"/>
      <c r="Q4" s="506"/>
      <c r="R4" s="506"/>
      <c r="S4" s="506"/>
    </row>
    <row r="5" spans="1:24" s="525" customFormat="1" ht="13.2">
      <c r="A5" s="507" t="s">
        <v>125</v>
      </c>
      <c r="B5" s="522" t="s">
        <v>126</v>
      </c>
      <c r="C5" s="508"/>
      <c r="D5" s="509"/>
      <c r="E5" s="509"/>
      <c r="F5" s="509"/>
      <c r="G5" s="510"/>
      <c r="H5" s="515"/>
      <c r="I5" s="523"/>
      <c r="J5" s="513"/>
      <c r="K5" s="497"/>
      <c r="L5" s="497"/>
      <c r="M5" s="524"/>
      <c r="N5" s="524"/>
      <c r="P5" s="526"/>
      <c r="Q5" s="526"/>
      <c r="R5" s="526"/>
      <c r="S5" s="526"/>
    </row>
    <row r="6" spans="1:24" s="524" customFormat="1" ht="13.8" thickBot="1">
      <c r="A6" s="527"/>
      <c r="B6" s="528"/>
      <c r="C6" s="529"/>
      <c r="D6" s="530"/>
      <c r="E6" s="530"/>
      <c r="F6" s="530"/>
      <c r="G6" s="531"/>
      <c r="H6" s="532"/>
      <c r="I6" s="533"/>
      <c r="J6" s="531"/>
      <c r="K6" s="528"/>
      <c r="L6" s="528"/>
      <c r="M6" s="534"/>
      <c r="P6" s="535"/>
      <c r="Q6" s="535"/>
      <c r="R6" s="535"/>
      <c r="S6" s="535"/>
    </row>
    <row r="7" spans="1:24" s="525" customFormat="1" ht="13.2" customHeight="1">
      <c r="A7" s="1170" t="s">
        <v>127</v>
      </c>
      <c r="B7" s="1171"/>
      <c r="C7" s="1171"/>
      <c r="D7" s="1171"/>
      <c r="E7" s="1171"/>
      <c r="F7" s="1171"/>
      <c r="G7" s="1171"/>
      <c r="H7" s="1171"/>
      <c r="I7" s="1171"/>
      <c r="J7" s="1171"/>
      <c r="K7" s="1171"/>
      <c r="L7" s="1171"/>
      <c r="M7" s="1172" t="s">
        <v>128</v>
      </c>
      <c r="N7" s="1173"/>
      <c r="O7" s="1174"/>
      <c r="P7" s="536" t="s">
        <v>129</v>
      </c>
      <c r="Q7" s="537"/>
      <c r="R7" s="536" t="s">
        <v>130</v>
      </c>
      <c r="S7" s="536"/>
      <c r="T7" s="538"/>
      <c r="U7" s="1168" t="s">
        <v>131</v>
      </c>
      <c r="V7" s="1169"/>
      <c r="W7" s="524"/>
      <c r="X7" s="524"/>
    </row>
    <row r="8" spans="1:24" s="555" customFormat="1">
      <c r="A8" s="539"/>
      <c r="B8" s="534"/>
      <c r="C8" s="540"/>
      <c r="D8" s="541"/>
      <c r="E8" s="542"/>
      <c r="F8" s="543"/>
      <c r="G8" s="544"/>
      <c r="H8" s="545"/>
      <c r="I8" s="545"/>
      <c r="J8" s="545"/>
      <c r="K8" s="545"/>
      <c r="L8" s="546"/>
      <c r="M8" s="547"/>
      <c r="N8" s="548"/>
      <c r="O8" s="549"/>
      <c r="P8" s="550"/>
      <c r="Q8" s="551"/>
      <c r="R8" s="550"/>
      <c r="S8" s="550"/>
      <c r="T8" s="552"/>
      <c r="U8" s="553"/>
      <c r="V8" s="553"/>
      <c r="W8" s="554"/>
    </row>
    <row r="9" spans="1:24" s="566" customFormat="1" ht="13.2" customHeight="1">
      <c r="A9" s="556"/>
      <c r="B9" s="524"/>
      <c r="C9" s="557"/>
      <c r="D9" s="1175" t="s">
        <v>132</v>
      </c>
      <c r="E9" s="1176"/>
      <c r="F9" s="1177"/>
      <c r="G9" s="558"/>
      <c r="H9" s="1178" t="s">
        <v>133</v>
      </c>
      <c r="I9" s="1179"/>
      <c r="J9" s="1179"/>
      <c r="K9" s="1180"/>
      <c r="L9" s="559"/>
      <c r="M9" s="560"/>
      <c r="N9" s="548" t="s">
        <v>134</v>
      </c>
      <c r="O9" s="549"/>
      <c r="P9" s="550"/>
      <c r="Q9" s="551"/>
      <c r="R9" s="561"/>
      <c r="S9" s="561"/>
      <c r="T9" s="552"/>
      <c r="U9" s="562"/>
      <c r="V9" s="563"/>
      <c r="W9" s="564"/>
      <c r="X9" s="565"/>
    </row>
    <row r="10" spans="1:24" s="566" customFormat="1">
      <c r="A10" s="567" t="s">
        <v>135</v>
      </c>
      <c r="B10" s="568" t="s">
        <v>136</v>
      </c>
      <c r="C10" s="569" t="s">
        <v>137</v>
      </c>
      <c r="D10" s="570" t="s">
        <v>138</v>
      </c>
      <c r="E10" s="571" t="s">
        <v>139</v>
      </c>
      <c r="F10" s="572" t="s">
        <v>140</v>
      </c>
      <c r="G10" s="558" t="s">
        <v>141</v>
      </c>
      <c r="H10" s="573" t="s">
        <v>142</v>
      </c>
      <c r="I10" s="573" t="s">
        <v>143</v>
      </c>
      <c r="J10" s="573" t="s">
        <v>144</v>
      </c>
      <c r="K10" s="573" t="s">
        <v>145</v>
      </c>
      <c r="L10" s="559" t="s">
        <v>146</v>
      </c>
      <c r="M10" s="574" t="s">
        <v>147</v>
      </c>
      <c r="N10" s="575" t="s">
        <v>148</v>
      </c>
      <c r="O10" s="576" t="s">
        <v>149</v>
      </c>
      <c r="P10" s="577" t="s">
        <v>150</v>
      </c>
      <c r="Q10" s="551" t="s">
        <v>151</v>
      </c>
      <c r="R10" s="577" t="s">
        <v>151</v>
      </c>
      <c r="S10" s="577" t="s">
        <v>150</v>
      </c>
      <c r="T10" s="578" t="s">
        <v>152</v>
      </c>
      <c r="U10" s="562" t="s">
        <v>153</v>
      </c>
      <c r="V10" s="562" t="s">
        <v>154</v>
      </c>
      <c r="W10" s="579"/>
    </row>
    <row r="11" spans="1:24" s="566" customFormat="1" ht="12" thickBot="1">
      <c r="A11" s="580" t="s">
        <v>155</v>
      </c>
      <c r="B11" s="581" t="s">
        <v>155</v>
      </c>
      <c r="C11" s="582" t="s">
        <v>156</v>
      </c>
      <c r="D11" s="583" t="s">
        <v>157</v>
      </c>
      <c r="E11" s="584" t="s">
        <v>157</v>
      </c>
      <c r="F11" s="585" t="s">
        <v>157</v>
      </c>
      <c r="G11" s="586" t="s">
        <v>157</v>
      </c>
      <c r="H11" s="587" t="s">
        <v>157</v>
      </c>
      <c r="I11" s="587" t="s">
        <v>157</v>
      </c>
      <c r="J11" s="587" t="s">
        <v>157</v>
      </c>
      <c r="K11" s="587" t="s">
        <v>157</v>
      </c>
      <c r="L11" s="588" t="s">
        <v>157</v>
      </c>
      <c r="M11" s="589" t="s">
        <v>158</v>
      </c>
      <c r="N11" s="590" t="s">
        <v>156</v>
      </c>
      <c r="O11" s="591" t="s">
        <v>156</v>
      </c>
      <c r="P11" s="592" t="s">
        <v>159</v>
      </c>
      <c r="Q11" s="593" t="s">
        <v>160</v>
      </c>
      <c r="R11" s="594" t="s">
        <v>39</v>
      </c>
      <c r="S11" s="594" t="s">
        <v>161</v>
      </c>
      <c r="T11" s="595"/>
      <c r="U11" s="596"/>
      <c r="V11" s="597" t="s">
        <v>157</v>
      </c>
      <c r="W11" s="579"/>
    </row>
    <row r="12" spans="1:24" s="566" customFormat="1">
      <c r="A12" s="598" t="s">
        <v>162</v>
      </c>
      <c r="B12" s="599"/>
      <c r="C12" s="600">
        <v>0</v>
      </c>
      <c r="D12" s="601" t="s">
        <v>163</v>
      </c>
      <c r="E12" s="602" t="s">
        <v>163</v>
      </c>
      <c r="F12" s="603" t="s">
        <v>163</v>
      </c>
      <c r="G12" s="604" t="s">
        <v>163</v>
      </c>
      <c r="H12" s="602" t="s">
        <v>163</v>
      </c>
      <c r="I12" s="602" t="s">
        <v>163</v>
      </c>
      <c r="J12" s="602" t="s">
        <v>163</v>
      </c>
      <c r="K12" s="602" t="s">
        <v>163</v>
      </c>
      <c r="L12" s="605" t="s">
        <v>163</v>
      </c>
      <c r="M12" s="606"/>
      <c r="N12" s="607"/>
      <c r="O12" s="608"/>
      <c r="P12" s="609"/>
      <c r="Q12" s="610"/>
      <c r="R12" s="611"/>
      <c r="S12" s="612"/>
      <c r="T12" s="613"/>
      <c r="U12" s="614" t="s">
        <v>164</v>
      </c>
      <c r="V12" s="615">
        <v>400</v>
      </c>
      <c r="W12" s="616"/>
    </row>
    <row r="13" spans="1:24" s="566" customFormat="1">
      <c r="A13" s="617">
        <v>175</v>
      </c>
      <c r="B13" s="618">
        <v>0</v>
      </c>
      <c r="C13" s="606">
        <v>10</v>
      </c>
      <c r="D13" s="619" t="s">
        <v>163</v>
      </c>
      <c r="E13" s="620" t="s">
        <v>163</v>
      </c>
      <c r="F13" s="621" t="s">
        <v>163</v>
      </c>
      <c r="G13" s="622" t="s">
        <v>163</v>
      </c>
      <c r="H13" s="620" t="s">
        <v>163</v>
      </c>
      <c r="I13" s="620" t="s">
        <v>163</v>
      </c>
      <c r="J13" s="620" t="s">
        <v>163</v>
      </c>
      <c r="K13" s="620" t="s">
        <v>163</v>
      </c>
      <c r="L13" s="623" t="s">
        <v>163</v>
      </c>
      <c r="M13" s="606">
        <v>966</v>
      </c>
      <c r="N13" s="624">
        <f>C12</f>
        <v>0</v>
      </c>
      <c r="O13" s="625">
        <f t="shared" ref="O13:O21" si="0">(C13+C14-10)/2</f>
        <v>10</v>
      </c>
      <c r="P13" s="626">
        <f>(A13-B13)/M13</f>
        <v>0.18115942028985507</v>
      </c>
      <c r="Q13" s="627">
        <f>(P13*(O13-N13))/100</f>
        <v>1.8115942028985508E-2</v>
      </c>
      <c r="R13" s="628">
        <f>SUM(Q$13:Q13)</f>
        <v>1.8115942028985508E-2</v>
      </c>
      <c r="S13" s="629">
        <f>R13/O13*100</f>
        <v>0.18115942028985507</v>
      </c>
      <c r="T13" s="630"/>
      <c r="U13" s="631" t="s">
        <v>165</v>
      </c>
      <c r="V13" s="632"/>
      <c r="W13" s="579"/>
    </row>
    <row r="14" spans="1:24" s="566" customFormat="1">
      <c r="A14" s="617">
        <v>180</v>
      </c>
      <c r="B14" s="618">
        <v>0</v>
      </c>
      <c r="C14" s="606">
        <v>20</v>
      </c>
      <c r="D14" s="619" t="s">
        <v>163</v>
      </c>
      <c r="E14" s="620" t="s">
        <v>163</v>
      </c>
      <c r="F14" s="621" t="s">
        <v>163</v>
      </c>
      <c r="G14" s="622" t="s">
        <v>163</v>
      </c>
      <c r="H14" s="620" t="s">
        <v>163</v>
      </c>
      <c r="I14" s="620" t="s">
        <v>163</v>
      </c>
      <c r="J14" s="620" t="s">
        <v>163</v>
      </c>
      <c r="K14" s="620" t="s">
        <v>163</v>
      </c>
      <c r="L14" s="623" t="s">
        <v>163</v>
      </c>
      <c r="M14" s="606">
        <v>966</v>
      </c>
      <c r="N14" s="624">
        <f t="shared" ref="N14:N21" si="1">(C13+C14-10)/2</f>
        <v>10</v>
      </c>
      <c r="O14" s="625">
        <f t="shared" si="0"/>
        <v>20</v>
      </c>
      <c r="P14" s="626">
        <f t="shared" ref="P14:P21" si="2">(A14-B14)/M14</f>
        <v>0.18633540372670807</v>
      </c>
      <c r="Q14" s="627">
        <f t="shared" ref="Q14:Q27" si="3">(P14*(O14-N14))/100</f>
        <v>1.8633540372670808E-2</v>
      </c>
      <c r="R14" s="628">
        <f>SUM(Q$13:Q14)</f>
        <v>3.6749482401656319E-2</v>
      </c>
      <c r="S14" s="629">
        <f t="shared" ref="S14:S21" si="4">R14/O14*100</f>
        <v>0.1837474120082816</v>
      </c>
      <c r="T14" s="630"/>
      <c r="U14" s="631" t="s">
        <v>165</v>
      </c>
      <c r="V14" s="632"/>
      <c r="W14" s="579"/>
    </row>
    <row r="15" spans="1:24" s="566" customFormat="1">
      <c r="A15" s="617">
        <v>235</v>
      </c>
      <c r="B15" s="618">
        <v>0</v>
      </c>
      <c r="C15" s="606">
        <v>30</v>
      </c>
      <c r="D15" s="619" t="s">
        <v>163</v>
      </c>
      <c r="E15" s="620" t="s">
        <v>163</v>
      </c>
      <c r="F15" s="621" t="s">
        <v>163</v>
      </c>
      <c r="G15" s="622" t="s">
        <v>163</v>
      </c>
      <c r="H15" s="620" t="s">
        <v>163</v>
      </c>
      <c r="I15" s="620" t="s">
        <v>163</v>
      </c>
      <c r="J15" s="620" t="s">
        <v>163</v>
      </c>
      <c r="K15" s="620" t="s">
        <v>163</v>
      </c>
      <c r="L15" s="623" t="s">
        <v>163</v>
      </c>
      <c r="M15" s="606">
        <v>966</v>
      </c>
      <c r="N15" s="624">
        <f t="shared" si="1"/>
        <v>20</v>
      </c>
      <c r="O15" s="625">
        <f t="shared" si="0"/>
        <v>30</v>
      </c>
      <c r="P15" s="626">
        <f t="shared" si="2"/>
        <v>0.2432712215320911</v>
      </c>
      <c r="Q15" s="627">
        <f t="shared" si="3"/>
        <v>2.4327122153209108E-2</v>
      </c>
      <c r="R15" s="628">
        <f>SUM(Q$13:Q15)</f>
        <v>6.1076604554865424E-2</v>
      </c>
      <c r="S15" s="629">
        <f t="shared" si="4"/>
        <v>0.20358868184955142</v>
      </c>
      <c r="T15" s="630"/>
      <c r="U15" s="631" t="s">
        <v>165</v>
      </c>
      <c r="V15" s="633"/>
      <c r="W15" s="579"/>
    </row>
    <row r="16" spans="1:24" s="566" customFormat="1">
      <c r="A16" s="634">
        <v>260</v>
      </c>
      <c r="B16" s="618">
        <v>0</v>
      </c>
      <c r="C16" s="606">
        <v>40</v>
      </c>
      <c r="D16" s="619" t="s">
        <v>163</v>
      </c>
      <c r="E16" s="620" t="s">
        <v>163</v>
      </c>
      <c r="F16" s="621" t="s">
        <v>163</v>
      </c>
      <c r="G16" s="622" t="s">
        <v>163</v>
      </c>
      <c r="H16" s="620" t="s">
        <v>163</v>
      </c>
      <c r="I16" s="620" t="s">
        <v>163</v>
      </c>
      <c r="J16" s="620" t="s">
        <v>163</v>
      </c>
      <c r="K16" s="620" t="s">
        <v>163</v>
      </c>
      <c r="L16" s="623" t="s">
        <v>163</v>
      </c>
      <c r="M16" s="606">
        <v>966</v>
      </c>
      <c r="N16" s="624">
        <f t="shared" si="1"/>
        <v>30</v>
      </c>
      <c r="O16" s="625">
        <f t="shared" si="0"/>
        <v>40</v>
      </c>
      <c r="P16" s="626">
        <f t="shared" si="2"/>
        <v>0.2691511387163561</v>
      </c>
      <c r="Q16" s="627">
        <f t="shared" si="3"/>
        <v>2.6915113871635608E-2</v>
      </c>
      <c r="R16" s="628">
        <f>SUM(Q$13:Q16)</f>
        <v>8.7991718426501025E-2</v>
      </c>
      <c r="S16" s="629">
        <f t="shared" si="4"/>
        <v>0.21997929606625255</v>
      </c>
      <c r="T16" s="630"/>
      <c r="U16" s="631" t="s">
        <v>165</v>
      </c>
      <c r="V16" s="632"/>
      <c r="W16" s="579"/>
    </row>
    <row r="17" spans="1:23" s="566" customFormat="1">
      <c r="A17" s="634">
        <v>250</v>
      </c>
      <c r="B17" s="618">
        <v>0</v>
      </c>
      <c r="C17" s="606">
        <v>50</v>
      </c>
      <c r="D17" s="619" t="s">
        <v>163</v>
      </c>
      <c r="E17" s="620" t="s">
        <v>163</v>
      </c>
      <c r="F17" s="621" t="s">
        <v>163</v>
      </c>
      <c r="G17" s="622" t="s">
        <v>163</v>
      </c>
      <c r="H17" s="620" t="s">
        <v>163</v>
      </c>
      <c r="I17" s="620" t="s">
        <v>163</v>
      </c>
      <c r="J17" s="620" t="s">
        <v>163</v>
      </c>
      <c r="K17" s="620" t="s">
        <v>163</v>
      </c>
      <c r="L17" s="623" t="s">
        <v>163</v>
      </c>
      <c r="M17" s="606">
        <v>966</v>
      </c>
      <c r="N17" s="624">
        <f t="shared" si="1"/>
        <v>40</v>
      </c>
      <c r="O17" s="625">
        <f t="shared" si="0"/>
        <v>50</v>
      </c>
      <c r="P17" s="626">
        <f t="shared" si="2"/>
        <v>0.25879917184265011</v>
      </c>
      <c r="Q17" s="627">
        <f t="shared" si="3"/>
        <v>2.5879917184265012E-2</v>
      </c>
      <c r="R17" s="628">
        <f>SUM(Q$13:Q17)</f>
        <v>0.11387163561076603</v>
      </c>
      <c r="S17" s="629">
        <f t="shared" si="4"/>
        <v>0.2277432712215321</v>
      </c>
      <c r="T17" s="630" t="s">
        <v>166</v>
      </c>
      <c r="U17" s="631" t="s">
        <v>165</v>
      </c>
      <c r="V17" s="632"/>
      <c r="W17" s="564"/>
    </row>
    <row r="18" spans="1:23" s="566" customFormat="1">
      <c r="A18" s="634">
        <v>250</v>
      </c>
      <c r="B18" s="618">
        <v>0</v>
      </c>
      <c r="C18" s="606">
        <v>60</v>
      </c>
      <c r="D18" s="619" t="s">
        <v>163</v>
      </c>
      <c r="E18" s="620" t="s">
        <v>163</v>
      </c>
      <c r="F18" s="621" t="s">
        <v>163</v>
      </c>
      <c r="G18" s="622" t="s">
        <v>163</v>
      </c>
      <c r="H18" s="620" t="s">
        <v>163</v>
      </c>
      <c r="I18" s="620" t="s">
        <v>163</v>
      </c>
      <c r="J18" s="620" t="s">
        <v>163</v>
      </c>
      <c r="K18" s="620" t="s">
        <v>163</v>
      </c>
      <c r="L18" s="623" t="s">
        <v>163</v>
      </c>
      <c r="M18" s="606">
        <v>966</v>
      </c>
      <c r="N18" s="624">
        <f t="shared" si="1"/>
        <v>50</v>
      </c>
      <c r="O18" s="625">
        <f t="shared" si="0"/>
        <v>60</v>
      </c>
      <c r="P18" s="626">
        <f t="shared" si="2"/>
        <v>0.25879917184265011</v>
      </c>
      <c r="Q18" s="627">
        <f>(P18*(O18-N18))/100</f>
        <v>2.5879917184265012E-2</v>
      </c>
      <c r="R18" s="628">
        <f>SUM(Q$13:Q18)</f>
        <v>0.13975155279503104</v>
      </c>
      <c r="S18" s="629">
        <f t="shared" si="4"/>
        <v>0.23291925465838506</v>
      </c>
      <c r="T18" s="635"/>
      <c r="U18" s="631" t="s">
        <v>165</v>
      </c>
      <c r="V18" s="632"/>
      <c r="W18" s="564"/>
    </row>
    <row r="19" spans="1:23" s="566" customFormat="1" ht="10.199999999999999" customHeight="1">
      <c r="A19" s="634">
        <v>280</v>
      </c>
      <c r="B19" s="618">
        <v>0</v>
      </c>
      <c r="C19" s="606">
        <v>70</v>
      </c>
      <c r="D19" s="619" t="s">
        <v>163</v>
      </c>
      <c r="E19" s="620" t="s">
        <v>163</v>
      </c>
      <c r="F19" s="621" t="s">
        <v>163</v>
      </c>
      <c r="G19" s="622" t="s">
        <v>163</v>
      </c>
      <c r="H19" s="620" t="s">
        <v>163</v>
      </c>
      <c r="I19" s="620" t="s">
        <v>163</v>
      </c>
      <c r="J19" s="620" t="s">
        <v>163</v>
      </c>
      <c r="K19" s="620" t="s">
        <v>163</v>
      </c>
      <c r="L19" s="623" t="s">
        <v>163</v>
      </c>
      <c r="M19" s="606">
        <v>966</v>
      </c>
      <c r="N19" s="624">
        <f t="shared" si="1"/>
        <v>60</v>
      </c>
      <c r="O19" s="625">
        <f t="shared" si="0"/>
        <v>70</v>
      </c>
      <c r="P19" s="626">
        <f t="shared" si="2"/>
        <v>0.28985507246376813</v>
      </c>
      <c r="Q19" s="627">
        <f t="shared" si="3"/>
        <v>2.8985507246376812E-2</v>
      </c>
      <c r="R19" s="628">
        <f>SUM(Q$13:Q19)</f>
        <v>0.16873706004140784</v>
      </c>
      <c r="S19" s="629">
        <f t="shared" si="4"/>
        <v>0.24105294291629692</v>
      </c>
      <c r="T19" s="635"/>
      <c r="U19" s="631" t="s">
        <v>165</v>
      </c>
      <c r="V19" s="632"/>
      <c r="W19" s="636"/>
    </row>
    <row r="20" spans="1:23" s="566" customFormat="1">
      <c r="A20" s="634">
        <v>315</v>
      </c>
      <c r="B20" s="618">
        <v>0</v>
      </c>
      <c r="C20" s="606">
        <v>80</v>
      </c>
      <c r="D20" s="619" t="s">
        <v>163</v>
      </c>
      <c r="E20" s="620" t="s">
        <v>163</v>
      </c>
      <c r="F20" s="621" t="s">
        <v>163</v>
      </c>
      <c r="G20" s="622" t="s">
        <v>163</v>
      </c>
      <c r="H20" s="620" t="s">
        <v>163</v>
      </c>
      <c r="I20" s="620" t="s">
        <v>163</v>
      </c>
      <c r="J20" s="620" t="s">
        <v>163</v>
      </c>
      <c r="K20" s="620" t="s">
        <v>163</v>
      </c>
      <c r="L20" s="623" t="s">
        <v>163</v>
      </c>
      <c r="M20" s="606">
        <v>966</v>
      </c>
      <c r="N20" s="624">
        <f t="shared" si="1"/>
        <v>70</v>
      </c>
      <c r="O20" s="625">
        <f t="shared" si="0"/>
        <v>80</v>
      </c>
      <c r="P20" s="626">
        <f t="shared" si="2"/>
        <v>0.32608695652173914</v>
      </c>
      <c r="Q20" s="627">
        <f t="shared" si="3"/>
        <v>3.2608695652173919E-2</v>
      </c>
      <c r="R20" s="628">
        <f>SUM(Q$13:Q20)</f>
        <v>0.20134575569358176</v>
      </c>
      <c r="S20" s="629">
        <f t="shared" si="4"/>
        <v>0.25168219461697722</v>
      </c>
      <c r="T20" s="630"/>
      <c r="U20" s="631" t="s">
        <v>165</v>
      </c>
      <c r="V20" s="632"/>
      <c r="W20" s="637"/>
    </row>
    <row r="21" spans="1:23" s="639" customFormat="1">
      <c r="A21" s="634">
        <v>290</v>
      </c>
      <c r="B21" s="618">
        <v>0</v>
      </c>
      <c r="C21" s="606">
        <v>90</v>
      </c>
      <c r="D21" s="619" t="s">
        <v>163</v>
      </c>
      <c r="E21" s="620" t="s">
        <v>163</v>
      </c>
      <c r="F21" s="621" t="s">
        <v>163</v>
      </c>
      <c r="G21" s="622" t="s">
        <v>163</v>
      </c>
      <c r="H21" s="620" t="s">
        <v>163</v>
      </c>
      <c r="I21" s="620" t="s">
        <v>163</v>
      </c>
      <c r="J21" s="620" t="s">
        <v>163</v>
      </c>
      <c r="K21" s="620" t="s">
        <v>163</v>
      </c>
      <c r="L21" s="623" t="s">
        <v>163</v>
      </c>
      <c r="M21" s="606">
        <v>966</v>
      </c>
      <c r="N21" s="624">
        <f t="shared" si="1"/>
        <v>80</v>
      </c>
      <c r="O21" s="625">
        <f t="shared" si="0"/>
        <v>90</v>
      </c>
      <c r="P21" s="626">
        <f t="shared" si="2"/>
        <v>0.30020703933747411</v>
      </c>
      <c r="Q21" s="627">
        <f t="shared" si="3"/>
        <v>3.0020703933747409E-2</v>
      </c>
      <c r="R21" s="628">
        <f>SUM(Q$13:Q21)</f>
        <v>0.23136645962732916</v>
      </c>
      <c r="S21" s="629">
        <f t="shared" si="4"/>
        <v>0.25707384403036571</v>
      </c>
      <c r="T21" s="638"/>
      <c r="U21" s="631" t="s">
        <v>165</v>
      </c>
      <c r="V21" s="632"/>
      <c r="W21" s="637"/>
    </row>
    <row r="22" spans="1:23" s="639" customFormat="1">
      <c r="A22" s="634">
        <v>330</v>
      </c>
      <c r="B22" s="618">
        <v>0</v>
      </c>
      <c r="C22" s="606">
        <v>100</v>
      </c>
      <c r="D22" s="619" t="s">
        <v>163</v>
      </c>
      <c r="E22" s="620" t="s">
        <v>163</v>
      </c>
      <c r="F22" s="621" t="s">
        <v>163</v>
      </c>
      <c r="G22" s="622" t="s">
        <v>163</v>
      </c>
      <c r="H22" s="620" t="s">
        <v>163</v>
      </c>
      <c r="I22" s="620" t="s">
        <v>163</v>
      </c>
      <c r="J22" s="620" t="s">
        <v>163</v>
      </c>
      <c r="K22" s="620" t="s">
        <v>163</v>
      </c>
      <c r="L22" s="623" t="s">
        <v>163</v>
      </c>
      <c r="M22" s="606">
        <v>966</v>
      </c>
      <c r="N22" s="624">
        <f t="shared" ref="N22:N27" si="5">(C21+C22-10)/2</f>
        <v>90</v>
      </c>
      <c r="O22" s="625">
        <f t="shared" ref="O22:O26" si="6">(C22+C23-10)/2</f>
        <v>100</v>
      </c>
      <c r="P22" s="626">
        <f t="shared" ref="P22:P27" si="7">(A22-B22)/M22</f>
        <v>0.34161490683229812</v>
      </c>
      <c r="Q22" s="627">
        <f t="shared" si="3"/>
        <v>3.4161490683229809E-2</v>
      </c>
      <c r="R22" s="628">
        <f>SUM(Q$13:Q22)</f>
        <v>0.26552795031055898</v>
      </c>
      <c r="S22" s="629">
        <f t="shared" ref="S22:S27" si="8">R22/O22*100</f>
        <v>0.26552795031055898</v>
      </c>
      <c r="T22" s="640"/>
      <c r="U22" s="631" t="s">
        <v>165</v>
      </c>
      <c r="V22" s="641"/>
      <c r="W22" s="637"/>
    </row>
    <row r="23" spans="1:23" s="639" customFormat="1">
      <c r="A23" s="634">
        <v>310</v>
      </c>
      <c r="B23" s="618">
        <v>0</v>
      </c>
      <c r="C23" s="606">
        <v>110</v>
      </c>
      <c r="D23" s="619"/>
      <c r="E23" s="620"/>
      <c r="F23" s="621"/>
      <c r="G23" s="622"/>
      <c r="H23" s="620"/>
      <c r="I23" s="620"/>
      <c r="J23" s="620"/>
      <c r="K23" s="620"/>
      <c r="L23" s="623"/>
      <c r="M23" s="606">
        <v>966</v>
      </c>
      <c r="N23" s="624">
        <f t="shared" si="5"/>
        <v>100</v>
      </c>
      <c r="O23" s="625">
        <f t="shared" si="6"/>
        <v>110</v>
      </c>
      <c r="P23" s="626">
        <f t="shared" si="7"/>
        <v>0.32091097308488614</v>
      </c>
      <c r="Q23" s="627">
        <f t="shared" si="3"/>
        <v>3.2091097308488609E-2</v>
      </c>
      <c r="R23" s="628">
        <f>SUM(Q$13:Q23)</f>
        <v>0.29761904761904756</v>
      </c>
      <c r="S23" s="629">
        <f t="shared" si="8"/>
        <v>0.2705627705627705</v>
      </c>
      <c r="T23" s="640"/>
      <c r="U23" s="631"/>
      <c r="V23" s="641"/>
      <c r="W23" s="637"/>
    </row>
    <row r="24" spans="1:23" s="639" customFormat="1">
      <c r="A24" s="634">
        <v>320</v>
      </c>
      <c r="B24" s="618">
        <v>0</v>
      </c>
      <c r="C24" s="606">
        <v>120</v>
      </c>
      <c r="D24" s="619"/>
      <c r="E24" s="620"/>
      <c r="F24" s="621"/>
      <c r="G24" s="622"/>
      <c r="H24" s="620"/>
      <c r="I24" s="620"/>
      <c r="J24" s="620"/>
      <c r="K24" s="620"/>
      <c r="L24" s="623"/>
      <c r="M24" s="606">
        <v>966</v>
      </c>
      <c r="N24" s="624">
        <f t="shared" si="5"/>
        <v>110</v>
      </c>
      <c r="O24" s="625">
        <f t="shared" si="6"/>
        <v>120</v>
      </c>
      <c r="P24" s="626">
        <f t="shared" si="7"/>
        <v>0.33126293995859213</v>
      </c>
      <c r="Q24" s="627">
        <f t="shared" si="3"/>
        <v>3.3126293995859209E-2</v>
      </c>
      <c r="R24" s="628">
        <f>SUM(Q$13:Q24)</f>
        <v>0.33074534161490676</v>
      </c>
      <c r="S24" s="629">
        <f t="shared" si="8"/>
        <v>0.27562111801242228</v>
      </c>
      <c r="T24" s="640"/>
      <c r="U24" s="631"/>
      <c r="V24" s="641"/>
      <c r="W24" s="637"/>
    </row>
    <row r="25" spans="1:23" s="639" customFormat="1">
      <c r="A25" s="634">
        <v>325</v>
      </c>
      <c r="B25" s="618">
        <v>0</v>
      </c>
      <c r="C25" s="606">
        <v>130</v>
      </c>
      <c r="D25" s="619"/>
      <c r="E25" s="620"/>
      <c r="F25" s="621"/>
      <c r="G25" s="622"/>
      <c r="H25" s="620"/>
      <c r="I25" s="620"/>
      <c r="J25" s="620"/>
      <c r="K25" s="620"/>
      <c r="L25" s="623"/>
      <c r="M25" s="606">
        <v>966</v>
      </c>
      <c r="N25" s="624">
        <f t="shared" si="5"/>
        <v>120</v>
      </c>
      <c r="O25" s="625">
        <f t="shared" si="6"/>
        <v>130</v>
      </c>
      <c r="P25" s="626">
        <f t="shared" si="7"/>
        <v>0.33643892339544512</v>
      </c>
      <c r="Q25" s="627">
        <f t="shared" si="3"/>
        <v>3.3643892339544512E-2</v>
      </c>
      <c r="R25" s="628">
        <f>SUM(Q$13:Q25)</f>
        <v>0.36438923395445127</v>
      </c>
      <c r="S25" s="629">
        <f t="shared" si="8"/>
        <v>0.28029941073419329</v>
      </c>
      <c r="T25" s="640"/>
      <c r="U25" s="631"/>
      <c r="V25" s="641"/>
      <c r="W25" s="637"/>
    </row>
    <row r="26" spans="1:23" s="639" customFormat="1">
      <c r="A26" s="634">
        <v>350</v>
      </c>
      <c r="B26" s="618">
        <v>0</v>
      </c>
      <c r="C26" s="606">
        <v>140</v>
      </c>
      <c r="D26" s="619"/>
      <c r="E26" s="620"/>
      <c r="F26" s="621"/>
      <c r="G26" s="622"/>
      <c r="H26" s="620"/>
      <c r="I26" s="620"/>
      <c r="J26" s="620"/>
      <c r="K26" s="620"/>
      <c r="L26" s="623"/>
      <c r="M26" s="606">
        <v>966</v>
      </c>
      <c r="N26" s="624">
        <f t="shared" si="5"/>
        <v>130</v>
      </c>
      <c r="O26" s="625">
        <f t="shared" si="6"/>
        <v>140</v>
      </c>
      <c r="P26" s="626">
        <f t="shared" si="7"/>
        <v>0.36231884057971014</v>
      </c>
      <c r="Q26" s="627">
        <f t="shared" si="3"/>
        <v>3.6231884057971016E-2</v>
      </c>
      <c r="R26" s="628">
        <f>SUM(Q$13:Q26)</f>
        <v>0.40062111801242228</v>
      </c>
      <c r="S26" s="629">
        <f t="shared" si="8"/>
        <v>0.2861579414374445</v>
      </c>
      <c r="T26" s="640"/>
      <c r="U26" s="631"/>
      <c r="V26" s="641"/>
      <c r="W26" s="637"/>
    </row>
    <row r="27" spans="1:23" s="639" customFormat="1">
      <c r="A27" s="634">
        <v>380</v>
      </c>
      <c r="B27" s="618">
        <v>0</v>
      </c>
      <c r="C27" s="606">
        <v>150</v>
      </c>
      <c r="D27" s="619"/>
      <c r="E27" s="620"/>
      <c r="F27" s="621"/>
      <c r="G27" s="622"/>
      <c r="H27" s="620"/>
      <c r="I27" s="620"/>
      <c r="J27" s="620"/>
      <c r="K27" s="620"/>
      <c r="L27" s="623"/>
      <c r="M27" s="606">
        <v>966</v>
      </c>
      <c r="N27" s="624">
        <f t="shared" si="5"/>
        <v>140</v>
      </c>
      <c r="O27" s="625">
        <f>(C27+C30-G30)/2</f>
        <v>145.25</v>
      </c>
      <c r="P27" s="626">
        <f t="shared" si="7"/>
        <v>0.39337474120082816</v>
      </c>
      <c r="Q27" s="627">
        <f t="shared" si="3"/>
        <v>2.0652173913043477E-2</v>
      </c>
      <c r="R27" s="628">
        <f>SUM(Q$13:Q27)</f>
        <v>0.42127329192546575</v>
      </c>
      <c r="S27" s="629">
        <f t="shared" si="8"/>
        <v>0.29003324745298847</v>
      </c>
      <c r="T27" s="640"/>
      <c r="U27" s="631"/>
      <c r="V27" s="641"/>
      <c r="W27" s="637"/>
    </row>
    <row r="28" spans="1:23" s="639" customFormat="1" ht="10.8" thickBot="1">
      <c r="A28" s="642"/>
      <c r="B28" s="643"/>
      <c r="C28" s="644"/>
      <c r="D28" s="645"/>
      <c r="E28" s="644"/>
      <c r="F28" s="646"/>
      <c r="G28" s="647"/>
      <c r="H28" s="644"/>
      <c r="I28" s="644"/>
      <c r="J28" s="644"/>
      <c r="K28" s="644"/>
      <c r="L28" s="648"/>
      <c r="M28" s="644"/>
      <c r="N28" s="649"/>
      <c r="O28" s="650"/>
      <c r="P28" s="651"/>
      <c r="Q28" s="652"/>
      <c r="R28" s="653"/>
      <c r="S28" s="654"/>
      <c r="T28" s="655"/>
      <c r="U28" s="631" t="s">
        <v>165</v>
      </c>
      <c r="V28" s="656"/>
      <c r="W28" s="657"/>
    </row>
    <row r="29" spans="1:23" s="639" customFormat="1">
      <c r="A29" s="658" t="s">
        <v>167</v>
      </c>
      <c r="B29" s="618"/>
      <c r="C29" s="606"/>
      <c r="D29" s="659"/>
      <c r="E29" s="606"/>
      <c r="F29" s="660"/>
      <c r="G29" s="661"/>
      <c r="H29" s="606"/>
      <c r="I29" s="606"/>
      <c r="J29" s="606"/>
      <c r="K29" s="606"/>
      <c r="L29" s="662"/>
      <c r="M29" s="606"/>
      <c r="N29" s="624"/>
      <c r="O29" s="625"/>
      <c r="P29" s="626"/>
      <c r="Q29" s="627"/>
      <c r="R29" s="628"/>
      <c r="S29" s="629"/>
      <c r="T29" s="640"/>
      <c r="U29" s="631" t="s">
        <v>165</v>
      </c>
      <c r="V29" s="656"/>
      <c r="W29" s="657"/>
    </row>
    <row r="30" spans="1:23" s="639" customFormat="1">
      <c r="A30" s="634">
        <v>525</v>
      </c>
      <c r="B30" s="618">
        <v>0</v>
      </c>
      <c r="C30" s="606">
        <f t="shared" ref="C30:C34" si="9">C31-D31</f>
        <v>184.5</v>
      </c>
      <c r="D30" s="663">
        <v>44</v>
      </c>
      <c r="E30" s="664"/>
      <c r="F30" s="665"/>
      <c r="G30" s="666">
        <f t="shared" ref="G30:G59" si="10">AVERAGE(D30:F30)</f>
        <v>44</v>
      </c>
      <c r="H30" s="664">
        <v>5.7</v>
      </c>
      <c r="I30" s="664"/>
      <c r="J30" s="664"/>
      <c r="K30" s="664"/>
      <c r="L30" s="667">
        <f t="shared" ref="L30:L59" si="11">AVERAGE(H30:K30)</f>
        <v>5.7</v>
      </c>
      <c r="M30" s="606">
        <f>G30*    PI()* (L30/2)^2</f>
        <v>1122.7737984664561</v>
      </c>
      <c r="N30" s="624">
        <f>(C27+C30-G30)/2</f>
        <v>145.25</v>
      </c>
      <c r="O30" s="625">
        <f>(C30+C31-G31)/2</f>
        <v>184.5</v>
      </c>
      <c r="P30" s="626">
        <f>(A30-B30)/M30</f>
        <v>0.46759195905450662</v>
      </c>
      <c r="Q30" s="627">
        <f t="shared" ref="Q30:Q59" si="12">(P30*(O30-N30))/100</f>
        <v>0.18352984392889385</v>
      </c>
      <c r="R30" s="628">
        <f>SUM(Q$13:Q30)</f>
        <v>0.60480313585435963</v>
      </c>
      <c r="S30" s="629">
        <f t="shared" ref="S30:S59" si="13">R30/O30*100</f>
        <v>0.32780657769883992</v>
      </c>
      <c r="T30" s="640"/>
      <c r="U30" s="631" t="s">
        <v>165</v>
      </c>
      <c r="V30" s="656"/>
      <c r="W30" s="657"/>
    </row>
    <row r="31" spans="1:23" s="639" customFormat="1">
      <c r="A31" s="634">
        <v>460</v>
      </c>
      <c r="B31" s="618">
        <v>0</v>
      </c>
      <c r="C31" s="606">
        <v>232</v>
      </c>
      <c r="D31" s="663">
        <v>47.5</v>
      </c>
      <c r="E31" s="664"/>
      <c r="F31" s="665"/>
      <c r="G31" s="666">
        <f t="shared" si="10"/>
        <v>47.5</v>
      </c>
      <c r="H31" s="664">
        <v>5.7</v>
      </c>
      <c r="I31" s="664"/>
      <c r="J31" s="664"/>
      <c r="K31" s="664"/>
      <c r="L31" s="667">
        <f t="shared" si="11"/>
        <v>5.7</v>
      </c>
      <c r="M31" s="606">
        <f t="shared" ref="M31:M59" si="14">G31*    PI()* (L31/2)^2</f>
        <v>1212.085350617197</v>
      </c>
      <c r="N31" s="624">
        <f>(C30+C31-G31)/2</f>
        <v>184.5</v>
      </c>
      <c r="O31" s="625">
        <f>(C31+C32-G32)/2</f>
        <v>234</v>
      </c>
      <c r="P31" s="626">
        <f>(A31-B31)/M31</f>
        <v>0.3795112281208306</v>
      </c>
      <c r="Q31" s="627">
        <f t="shared" si="12"/>
        <v>0.18785805791981114</v>
      </c>
      <c r="R31" s="628">
        <f>SUM(Q$13:Q31)</f>
        <v>0.79266119377417077</v>
      </c>
      <c r="S31" s="629">
        <f t="shared" si="13"/>
        <v>0.3387440999034918</v>
      </c>
      <c r="T31" s="640"/>
      <c r="U31" s="631" t="s">
        <v>165</v>
      </c>
      <c r="V31" s="632"/>
      <c r="W31" s="657"/>
    </row>
    <row r="32" spans="1:23" s="639" customFormat="1">
      <c r="A32" s="634">
        <v>510</v>
      </c>
      <c r="B32" s="618">
        <v>0</v>
      </c>
      <c r="C32" s="606">
        <f t="shared" si="9"/>
        <v>278</v>
      </c>
      <c r="D32" s="663">
        <v>42</v>
      </c>
      <c r="E32" s="664"/>
      <c r="F32" s="665"/>
      <c r="G32" s="666">
        <f t="shared" si="10"/>
        <v>42</v>
      </c>
      <c r="H32" s="664">
        <v>5.7</v>
      </c>
      <c r="I32" s="664"/>
      <c r="J32" s="664"/>
      <c r="K32" s="664"/>
      <c r="L32" s="667">
        <f t="shared" si="11"/>
        <v>5.7</v>
      </c>
      <c r="M32" s="606">
        <f t="shared" si="14"/>
        <v>1071.73862580889</v>
      </c>
      <c r="N32" s="624">
        <f t="shared" ref="N32:N37" si="15">(C31+C32-G32)/2</f>
        <v>234</v>
      </c>
      <c r="O32" s="625">
        <f t="shared" ref="O32:O58" si="16">(C32+C33-G33)/2</f>
        <v>278</v>
      </c>
      <c r="P32" s="626">
        <f t="shared" ref="P32:P59" si="17">(A32-B32)/M32</f>
        <v>0.4758622930241781</v>
      </c>
      <c r="Q32" s="627">
        <f t="shared" si="12"/>
        <v>0.20937940893063836</v>
      </c>
      <c r="R32" s="628">
        <f>SUM(Q$13:Q32)</f>
        <v>1.0020406027048092</v>
      </c>
      <c r="S32" s="629">
        <f t="shared" si="13"/>
        <v>0.36044625996575874</v>
      </c>
      <c r="T32" s="640"/>
      <c r="U32" s="631" t="s">
        <v>165</v>
      </c>
      <c r="V32" s="632"/>
      <c r="W32" s="657"/>
    </row>
    <row r="33" spans="1:26" s="639" customFormat="1">
      <c r="A33" s="634">
        <v>370</v>
      </c>
      <c r="B33" s="618">
        <v>0</v>
      </c>
      <c r="C33" s="606">
        <v>315</v>
      </c>
      <c r="D33" s="663">
        <v>37</v>
      </c>
      <c r="E33" s="664"/>
      <c r="F33" s="665"/>
      <c r="G33" s="666">
        <f t="shared" si="10"/>
        <v>37</v>
      </c>
      <c r="H33" s="664">
        <v>5.7</v>
      </c>
      <c r="I33" s="664"/>
      <c r="J33" s="664"/>
      <c r="K33" s="664"/>
      <c r="L33" s="667">
        <f t="shared" si="11"/>
        <v>5.7</v>
      </c>
      <c r="M33" s="606">
        <f t="shared" si="14"/>
        <v>944.15069416497454</v>
      </c>
      <c r="N33" s="624">
        <f t="shared" si="15"/>
        <v>278</v>
      </c>
      <c r="O33" s="625">
        <f t="shared" si="16"/>
        <v>313.5</v>
      </c>
      <c r="P33" s="626">
        <f t="shared" si="17"/>
        <v>0.3918865942552055</v>
      </c>
      <c r="Q33" s="627">
        <f t="shared" si="12"/>
        <v>0.13911974096059795</v>
      </c>
      <c r="R33" s="628">
        <f>SUM(Q$13:Q33)</f>
        <v>1.1411603436654072</v>
      </c>
      <c r="S33" s="629">
        <f t="shared" si="13"/>
        <v>0.36400648920746642</v>
      </c>
      <c r="T33" s="640"/>
      <c r="U33" s="631" t="s">
        <v>165</v>
      </c>
      <c r="V33" s="632"/>
      <c r="W33" s="657"/>
    </row>
    <row r="34" spans="1:26">
      <c r="A34" s="634">
        <v>500</v>
      </c>
      <c r="B34" s="618">
        <v>0</v>
      </c>
      <c r="C34" s="606">
        <f t="shared" si="9"/>
        <v>350.5</v>
      </c>
      <c r="D34" s="663">
        <v>38.5</v>
      </c>
      <c r="E34" s="664"/>
      <c r="F34" s="665"/>
      <c r="G34" s="666">
        <f t="shared" si="10"/>
        <v>38.5</v>
      </c>
      <c r="H34" s="664">
        <v>5.7</v>
      </c>
      <c r="I34" s="664"/>
      <c r="J34" s="664"/>
      <c r="K34" s="664"/>
      <c r="L34" s="667">
        <f t="shared" si="11"/>
        <v>5.7</v>
      </c>
      <c r="M34" s="606">
        <f t="shared" si="14"/>
        <v>982.4270736581492</v>
      </c>
      <c r="N34" s="624">
        <f t="shared" si="15"/>
        <v>313.5</v>
      </c>
      <c r="O34" s="625">
        <f t="shared" si="16"/>
        <v>350.5</v>
      </c>
      <c r="P34" s="626">
        <f t="shared" si="17"/>
        <v>0.50894362890286426</v>
      </c>
      <c r="Q34" s="627">
        <f t="shared" si="12"/>
        <v>0.18830914269405977</v>
      </c>
      <c r="R34" s="628">
        <f>SUM(Q$13:Q34)</f>
        <v>1.3294694863594669</v>
      </c>
      <c r="S34" s="629">
        <f t="shared" si="13"/>
        <v>0.37930655816247277</v>
      </c>
      <c r="T34" s="640" t="s">
        <v>224</v>
      </c>
      <c r="U34" s="631" t="s">
        <v>165</v>
      </c>
      <c r="V34" s="632"/>
      <c r="W34" s="657"/>
      <c r="X34" s="639"/>
      <c r="Y34" s="639"/>
    </row>
    <row r="35" spans="1:26">
      <c r="A35" s="634">
        <v>480</v>
      </c>
      <c r="B35" s="618">
        <v>0</v>
      </c>
      <c r="C35" s="606">
        <v>388</v>
      </c>
      <c r="D35" s="663">
        <v>37.5</v>
      </c>
      <c r="E35" s="664"/>
      <c r="F35" s="665"/>
      <c r="G35" s="666">
        <f t="shared" si="10"/>
        <v>37.5</v>
      </c>
      <c r="H35" s="664">
        <v>5.7</v>
      </c>
      <c r="I35" s="664"/>
      <c r="J35" s="664"/>
      <c r="K35" s="664"/>
      <c r="L35" s="667">
        <f t="shared" si="11"/>
        <v>5.7</v>
      </c>
      <c r="M35" s="606">
        <f t="shared" si="14"/>
        <v>956.90948732936613</v>
      </c>
      <c r="N35" s="624">
        <f t="shared" si="15"/>
        <v>350.5</v>
      </c>
      <c r="O35" s="625">
        <f t="shared" si="16"/>
        <v>385</v>
      </c>
      <c r="P35" s="626">
        <f t="shared" si="17"/>
        <v>0.50161484064666306</v>
      </c>
      <c r="Q35" s="627">
        <f t="shared" si="12"/>
        <v>0.17305712002309875</v>
      </c>
      <c r="R35" s="628">
        <f>SUM(Q$13:Q35)</f>
        <v>1.5025266063825657</v>
      </c>
      <c r="S35" s="629">
        <f t="shared" si="13"/>
        <v>0.39026665100845864</v>
      </c>
      <c r="T35" s="640" t="s">
        <v>222</v>
      </c>
      <c r="U35" s="631" t="s">
        <v>165</v>
      </c>
      <c r="V35" s="632"/>
      <c r="W35" s="657"/>
      <c r="X35" s="639"/>
      <c r="Y35" s="639"/>
    </row>
    <row r="36" spans="1:26">
      <c r="A36" s="634">
        <v>170</v>
      </c>
      <c r="B36" s="618">
        <v>0</v>
      </c>
      <c r="C36" s="606">
        <f>C37-D37</f>
        <v>399</v>
      </c>
      <c r="D36" s="663">
        <v>17</v>
      </c>
      <c r="E36" s="664"/>
      <c r="F36" s="665"/>
      <c r="G36" s="666">
        <f t="shared" si="10"/>
        <v>17</v>
      </c>
      <c r="H36" s="664">
        <v>5.7</v>
      </c>
      <c r="I36" s="664"/>
      <c r="J36" s="664"/>
      <c r="K36" s="664"/>
      <c r="L36" s="667">
        <f t="shared" si="11"/>
        <v>5.7</v>
      </c>
      <c r="M36" s="606">
        <f t="shared" si="14"/>
        <v>433.79896758931267</v>
      </c>
      <c r="N36" s="624">
        <f t="shared" si="15"/>
        <v>385</v>
      </c>
      <c r="O36" s="625">
        <f t="shared" si="16"/>
        <v>399</v>
      </c>
      <c r="P36" s="626">
        <f t="shared" si="17"/>
        <v>0.39188659425520544</v>
      </c>
      <c r="Q36" s="627">
        <f t="shared" si="12"/>
        <v>5.486412319572876E-2</v>
      </c>
      <c r="R36" s="628">
        <f>SUM(Q$13:Q36)</f>
        <v>1.5573907295782945</v>
      </c>
      <c r="S36" s="629">
        <f t="shared" si="13"/>
        <v>0.39032349112237957</v>
      </c>
      <c r="T36" s="890" t="s">
        <v>225</v>
      </c>
      <c r="U36" s="631" t="s">
        <v>165</v>
      </c>
      <c r="V36" s="632"/>
      <c r="W36" s="657"/>
      <c r="X36" s="639"/>
      <c r="Y36" s="639"/>
    </row>
    <row r="37" spans="1:26">
      <c r="A37" s="634">
        <v>735</v>
      </c>
      <c r="B37" s="618">
        <v>0</v>
      </c>
      <c r="C37" s="606">
        <v>461</v>
      </c>
      <c r="D37" s="663">
        <v>62</v>
      </c>
      <c r="E37" s="664"/>
      <c r="F37" s="665"/>
      <c r="G37" s="666">
        <f t="shared" si="10"/>
        <v>62</v>
      </c>
      <c r="H37" s="664">
        <v>5.7</v>
      </c>
      <c r="I37" s="664"/>
      <c r="J37" s="664"/>
      <c r="K37" s="664"/>
      <c r="L37" s="667">
        <f t="shared" si="11"/>
        <v>5.7</v>
      </c>
      <c r="M37" s="606">
        <f t="shared" si="14"/>
        <v>1582.0903523845518</v>
      </c>
      <c r="N37" s="624">
        <f t="shared" si="15"/>
        <v>399</v>
      </c>
      <c r="O37" s="625">
        <f>C37</f>
        <v>461</v>
      </c>
      <c r="P37" s="626">
        <f t="shared" si="17"/>
        <v>0.46457523673802592</v>
      </c>
      <c r="Q37" s="627">
        <f t="shared" si="12"/>
        <v>0.28803664677757607</v>
      </c>
      <c r="R37" s="628">
        <f>SUM(Q$13:Q37)</f>
        <v>1.8454273763558706</v>
      </c>
      <c r="S37" s="629">
        <f t="shared" si="13"/>
        <v>0.40030962610756415</v>
      </c>
      <c r="T37" s="640" t="s">
        <v>223</v>
      </c>
      <c r="U37" s="631" t="s">
        <v>165</v>
      </c>
      <c r="V37" s="632"/>
      <c r="W37" s="657"/>
      <c r="X37" s="639"/>
      <c r="Y37" s="639"/>
    </row>
    <row r="38" spans="1:26">
      <c r="A38" s="634"/>
      <c r="B38" s="618">
        <v>0</v>
      </c>
      <c r="C38" s="606"/>
      <c r="D38" s="663"/>
      <c r="E38" s="664"/>
      <c r="F38" s="665"/>
      <c r="G38" s="666" t="e">
        <f t="shared" si="10"/>
        <v>#DIV/0!</v>
      </c>
      <c r="H38" s="664"/>
      <c r="I38" s="664"/>
      <c r="J38" s="664"/>
      <c r="K38" s="664"/>
      <c r="L38" s="667" t="e">
        <f t="shared" si="11"/>
        <v>#DIV/0!</v>
      </c>
      <c r="M38" s="606" t="e">
        <f t="shared" si="14"/>
        <v>#DIV/0!</v>
      </c>
      <c r="N38" s="624" t="e">
        <f t="shared" ref="N38:N59" si="18">(C30+C38-G38)/2</f>
        <v>#DIV/0!</v>
      </c>
      <c r="O38" s="625" t="e">
        <f t="shared" si="16"/>
        <v>#DIV/0!</v>
      </c>
      <c r="P38" s="626" t="e">
        <f t="shared" si="17"/>
        <v>#DIV/0!</v>
      </c>
      <c r="Q38" s="627" t="e">
        <f t="shared" si="12"/>
        <v>#DIV/0!</v>
      </c>
      <c r="R38" s="628" t="e">
        <f>SUM(Q$13:Q38)</f>
        <v>#DIV/0!</v>
      </c>
      <c r="S38" s="629" t="e">
        <f t="shared" si="13"/>
        <v>#DIV/0!</v>
      </c>
      <c r="T38" s="640"/>
      <c r="U38" s="631" t="s">
        <v>165</v>
      </c>
      <c r="V38" s="632"/>
      <c r="W38" s="657"/>
      <c r="X38" s="639"/>
      <c r="Y38" s="639"/>
    </row>
    <row r="39" spans="1:26">
      <c r="A39" s="634"/>
      <c r="B39" s="618">
        <v>0</v>
      </c>
      <c r="C39" s="606"/>
      <c r="D39" s="663"/>
      <c r="E39" s="664"/>
      <c r="F39" s="665"/>
      <c r="G39" s="666" t="e">
        <f t="shared" si="10"/>
        <v>#DIV/0!</v>
      </c>
      <c r="H39" s="664"/>
      <c r="I39" s="664"/>
      <c r="J39" s="664"/>
      <c r="K39" s="664"/>
      <c r="L39" s="667" t="e">
        <f t="shared" si="11"/>
        <v>#DIV/0!</v>
      </c>
      <c r="M39" s="606" t="e">
        <f t="shared" si="14"/>
        <v>#DIV/0!</v>
      </c>
      <c r="N39" s="624" t="e">
        <f t="shared" si="18"/>
        <v>#DIV/0!</v>
      </c>
      <c r="O39" s="625" t="e">
        <f t="shared" si="16"/>
        <v>#DIV/0!</v>
      </c>
      <c r="P39" s="626" t="e">
        <f t="shared" si="17"/>
        <v>#DIV/0!</v>
      </c>
      <c r="Q39" s="627" t="e">
        <f t="shared" si="12"/>
        <v>#DIV/0!</v>
      </c>
      <c r="R39" s="628" t="e">
        <f>SUM(Q$13:Q39)</f>
        <v>#DIV/0!</v>
      </c>
      <c r="S39" s="629" t="e">
        <f t="shared" si="13"/>
        <v>#DIV/0!</v>
      </c>
      <c r="T39" s="640"/>
      <c r="U39" s="631"/>
      <c r="V39" s="632"/>
      <c r="W39" s="669"/>
    </row>
    <row r="40" spans="1:26">
      <c r="A40" s="634"/>
      <c r="B40" s="618">
        <v>0</v>
      </c>
      <c r="C40" s="606"/>
      <c r="D40" s="663"/>
      <c r="E40" s="664"/>
      <c r="F40" s="665"/>
      <c r="G40" s="666" t="e">
        <f t="shared" si="10"/>
        <v>#DIV/0!</v>
      </c>
      <c r="H40" s="664"/>
      <c r="I40" s="664"/>
      <c r="J40" s="664"/>
      <c r="K40" s="664"/>
      <c r="L40" s="667" t="e">
        <f t="shared" si="11"/>
        <v>#DIV/0!</v>
      </c>
      <c r="M40" s="606" t="e">
        <f t="shared" si="14"/>
        <v>#DIV/0!</v>
      </c>
      <c r="N40" s="624" t="e">
        <f t="shared" si="18"/>
        <v>#DIV/0!</v>
      </c>
      <c r="O40" s="625" t="e">
        <f t="shared" si="16"/>
        <v>#DIV/0!</v>
      </c>
      <c r="P40" s="626" t="e">
        <f t="shared" si="17"/>
        <v>#DIV/0!</v>
      </c>
      <c r="Q40" s="627" t="e">
        <f t="shared" si="12"/>
        <v>#DIV/0!</v>
      </c>
      <c r="R40" s="628" t="e">
        <f>SUM(Q$13:Q40)</f>
        <v>#DIV/0!</v>
      </c>
      <c r="S40" s="629" t="e">
        <f t="shared" si="13"/>
        <v>#DIV/0!</v>
      </c>
      <c r="T40" s="640"/>
      <c r="U40" s="631"/>
      <c r="V40" s="632"/>
      <c r="W40" s="670"/>
      <c r="X40" s="671"/>
      <c r="Y40" s="672"/>
      <c r="Z40" s="671"/>
    </row>
    <row r="41" spans="1:26">
      <c r="A41" s="634"/>
      <c r="B41" s="618">
        <v>0</v>
      </c>
      <c r="C41" s="606"/>
      <c r="D41" s="663"/>
      <c r="E41" s="664"/>
      <c r="F41" s="665"/>
      <c r="G41" s="666" t="e">
        <f t="shared" si="10"/>
        <v>#DIV/0!</v>
      </c>
      <c r="H41" s="664"/>
      <c r="I41" s="664"/>
      <c r="J41" s="664"/>
      <c r="K41" s="664"/>
      <c r="L41" s="667" t="e">
        <f t="shared" si="11"/>
        <v>#DIV/0!</v>
      </c>
      <c r="M41" s="606" t="e">
        <f t="shared" si="14"/>
        <v>#DIV/0!</v>
      </c>
      <c r="N41" s="624" t="e">
        <f t="shared" si="18"/>
        <v>#DIV/0!</v>
      </c>
      <c r="O41" s="625" t="e">
        <f t="shared" si="16"/>
        <v>#DIV/0!</v>
      </c>
      <c r="P41" s="626" t="e">
        <f t="shared" si="17"/>
        <v>#DIV/0!</v>
      </c>
      <c r="Q41" s="627" t="e">
        <f t="shared" si="12"/>
        <v>#DIV/0!</v>
      </c>
      <c r="R41" s="628" t="e">
        <f>SUM(Q$13:Q41)</f>
        <v>#DIV/0!</v>
      </c>
      <c r="S41" s="629" t="e">
        <f t="shared" si="13"/>
        <v>#DIV/0!</v>
      </c>
      <c r="T41" s="640"/>
      <c r="U41" s="631"/>
      <c r="V41" s="632"/>
      <c r="W41" s="670"/>
      <c r="X41" s="671"/>
      <c r="Y41" s="673"/>
      <c r="Z41" s="671"/>
    </row>
    <row r="42" spans="1:26">
      <c r="A42" s="634"/>
      <c r="B42" s="618">
        <v>0</v>
      </c>
      <c r="C42" s="606"/>
      <c r="D42" s="663"/>
      <c r="E42" s="664"/>
      <c r="F42" s="665"/>
      <c r="G42" s="666" t="e">
        <f t="shared" si="10"/>
        <v>#DIV/0!</v>
      </c>
      <c r="H42" s="664"/>
      <c r="I42" s="664"/>
      <c r="J42" s="664"/>
      <c r="K42" s="664"/>
      <c r="L42" s="667" t="e">
        <f t="shared" si="11"/>
        <v>#DIV/0!</v>
      </c>
      <c r="M42" s="606" t="e">
        <f t="shared" si="14"/>
        <v>#DIV/0!</v>
      </c>
      <c r="N42" s="624" t="e">
        <f t="shared" si="18"/>
        <v>#DIV/0!</v>
      </c>
      <c r="O42" s="625" t="e">
        <f t="shared" si="16"/>
        <v>#DIV/0!</v>
      </c>
      <c r="P42" s="626" t="e">
        <f t="shared" si="17"/>
        <v>#DIV/0!</v>
      </c>
      <c r="Q42" s="627" t="e">
        <f t="shared" si="12"/>
        <v>#DIV/0!</v>
      </c>
      <c r="R42" s="628" t="e">
        <f>SUM(Q$13:Q42)</f>
        <v>#DIV/0!</v>
      </c>
      <c r="S42" s="629" t="e">
        <f t="shared" si="13"/>
        <v>#DIV/0!</v>
      </c>
      <c r="T42" s="640"/>
      <c r="U42" s="631"/>
      <c r="V42" s="632"/>
      <c r="W42" s="674"/>
      <c r="X42" s="671"/>
      <c r="Y42" s="671"/>
      <c r="Z42" s="671"/>
    </row>
    <row r="43" spans="1:26">
      <c r="A43" s="634"/>
      <c r="B43" s="618">
        <v>0</v>
      </c>
      <c r="C43" s="606"/>
      <c r="D43" s="663"/>
      <c r="E43" s="664"/>
      <c r="F43" s="665"/>
      <c r="G43" s="666" t="e">
        <f t="shared" si="10"/>
        <v>#DIV/0!</v>
      </c>
      <c r="H43" s="664"/>
      <c r="I43" s="664"/>
      <c r="J43" s="664"/>
      <c r="K43" s="664"/>
      <c r="L43" s="667" t="e">
        <f t="shared" si="11"/>
        <v>#DIV/0!</v>
      </c>
      <c r="M43" s="606" t="e">
        <f t="shared" si="14"/>
        <v>#DIV/0!</v>
      </c>
      <c r="N43" s="624" t="e">
        <f t="shared" si="18"/>
        <v>#DIV/0!</v>
      </c>
      <c r="O43" s="625" t="e">
        <f t="shared" si="16"/>
        <v>#DIV/0!</v>
      </c>
      <c r="P43" s="626" t="e">
        <f t="shared" si="17"/>
        <v>#DIV/0!</v>
      </c>
      <c r="Q43" s="627" t="e">
        <f t="shared" si="12"/>
        <v>#DIV/0!</v>
      </c>
      <c r="R43" s="628" t="e">
        <f>SUM(Q$13:Q43)</f>
        <v>#DIV/0!</v>
      </c>
      <c r="S43" s="629" t="e">
        <f t="shared" si="13"/>
        <v>#DIV/0!</v>
      </c>
      <c r="T43" s="640"/>
      <c r="U43" s="631"/>
      <c r="V43" s="632"/>
      <c r="W43" s="675"/>
      <c r="X43" s="676"/>
    </row>
    <row r="44" spans="1:26">
      <c r="A44" s="634"/>
      <c r="B44" s="618">
        <v>0</v>
      </c>
      <c r="C44" s="606"/>
      <c r="D44" s="663"/>
      <c r="E44" s="664"/>
      <c r="F44" s="665"/>
      <c r="G44" s="666" t="e">
        <f t="shared" si="10"/>
        <v>#DIV/0!</v>
      </c>
      <c r="H44" s="664"/>
      <c r="I44" s="664"/>
      <c r="J44" s="664"/>
      <c r="K44" s="664"/>
      <c r="L44" s="667" t="e">
        <f t="shared" si="11"/>
        <v>#DIV/0!</v>
      </c>
      <c r="M44" s="606" t="e">
        <f t="shared" si="14"/>
        <v>#DIV/0!</v>
      </c>
      <c r="N44" s="624" t="e">
        <f t="shared" si="18"/>
        <v>#DIV/0!</v>
      </c>
      <c r="O44" s="625" t="e">
        <f t="shared" si="16"/>
        <v>#DIV/0!</v>
      </c>
      <c r="P44" s="626" t="e">
        <f t="shared" si="17"/>
        <v>#DIV/0!</v>
      </c>
      <c r="Q44" s="627" t="e">
        <f t="shared" si="12"/>
        <v>#DIV/0!</v>
      </c>
      <c r="R44" s="628" t="e">
        <f>SUM(Q$13:Q44)</f>
        <v>#DIV/0!</v>
      </c>
      <c r="S44" s="629" t="e">
        <f t="shared" si="13"/>
        <v>#DIV/0!</v>
      </c>
      <c r="T44" s="640"/>
      <c r="U44" s="631"/>
      <c r="V44" s="632"/>
      <c r="W44" s="676"/>
      <c r="X44" s="676"/>
    </row>
    <row r="45" spans="1:26">
      <c r="A45" s="634"/>
      <c r="B45" s="618">
        <v>0</v>
      </c>
      <c r="C45" s="606"/>
      <c r="D45" s="663"/>
      <c r="E45" s="664"/>
      <c r="F45" s="665"/>
      <c r="G45" s="666" t="e">
        <f t="shared" si="10"/>
        <v>#DIV/0!</v>
      </c>
      <c r="H45" s="664"/>
      <c r="I45" s="664"/>
      <c r="J45" s="664"/>
      <c r="K45" s="664"/>
      <c r="L45" s="667" t="e">
        <f t="shared" si="11"/>
        <v>#DIV/0!</v>
      </c>
      <c r="M45" s="606" t="e">
        <f t="shared" si="14"/>
        <v>#DIV/0!</v>
      </c>
      <c r="N45" s="624" t="e">
        <f t="shared" si="18"/>
        <v>#DIV/0!</v>
      </c>
      <c r="O45" s="625" t="e">
        <f t="shared" si="16"/>
        <v>#DIV/0!</v>
      </c>
      <c r="P45" s="626" t="e">
        <f t="shared" si="17"/>
        <v>#DIV/0!</v>
      </c>
      <c r="Q45" s="627" t="e">
        <f t="shared" si="12"/>
        <v>#DIV/0!</v>
      </c>
      <c r="R45" s="628" t="e">
        <f>SUM(Q$13:Q45)</f>
        <v>#DIV/0!</v>
      </c>
      <c r="S45" s="629" t="e">
        <f t="shared" si="13"/>
        <v>#DIV/0!</v>
      </c>
      <c r="T45" s="640"/>
      <c r="U45" s="631"/>
      <c r="V45" s="632"/>
    </row>
    <row r="46" spans="1:26">
      <c r="A46" s="634"/>
      <c r="B46" s="618">
        <v>0</v>
      </c>
      <c r="C46" s="606"/>
      <c r="D46" s="663"/>
      <c r="E46" s="664"/>
      <c r="F46" s="665"/>
      <c r="G46" s="666" t="e">
        <f t="shared" si="10"/>
        <v>#DIV/0!</v>
      </c>
      <c r="H46" s="664"/>
      <c r="I46" s="664"/>
      <c r="J46" s="664"/>
      <c r="K46" s="664"/>
      <c r="L46" s="667" t="e">
        <f t="shared" si="11"/>
        <v>#DIV/0!</v>
      </c>
      <c r="M46" s="606" t="e">
        <f t="shared" si="14"/>
        <v>#DIV/0!</v>
      </c>
      <c r="N46" s="624" t="e">
        <f t="shared" si="18"/>
        <v>#DIV/0!</v>
      </c>
      <c r="O46" s="625" t="e">
        <f t="shared" si="16"/>
        <v>#DIV/0!</v>
      </c>
      <c r="P46" s="626" t="e">
        <f t="shared" si="17"/>
        <v>#DIV/0!</v>
      </c>
      <c r="Q46" s="627" t="e">
        <f t="shared" si="12"/>
        <v>#DIV/0!</v>
      </c>
      <c r="R46" s="628" t="e">
        <f>SUM(Q$13:Q46)</f>
        <v>#DIV/0!</v>
      </c>
      <c r="S46" s="629" t="e">
        <f t="shared" si="13"/>
        <v>#DIV/0!</v>
      </c>
      <c r="T46" s="640"/>
      <c r="U46" s="631"/>
      <c r="V46" s="632"/>
    </row>
    <row r="47" spans="1:26">
      <c r="A47" s="634"/>
      <c r="B47" s="618">
        <v>0</v>
      </c>
      <c r="C47" s="606"/>
      <c r="D47" s="663"/>
      <c r="E47" s="664"/>
      <c r="F47" s="665"/>
      <c r="G47" s="666" t="e">
        <f t="shared" si="10"/>
        <v>#DIV/0!</v>
      </c>
      <c r="H47" s="664"/>
      <c r="I47" s="664"/>
      <c r="J47" s="664"/>
      <c r="K47" s="664"/>
      <c r="L47" s="667" t="e">
        <f t="shared" si="11"/>
        <v>#DIV/0!</v>
      </c>
      <c r="M47" s="606" t="e">
        <f t="shared" si="14"/>
        <v>#DIV/0!</v>
      </c>
      <c r="N47" s="624" t="e">
        <f t="shared" si="18"/>
        <v>#DIV/0!</v>
      </c>
      <c r="O47" s="625" t="e">
        <f t="shared" si="16"/>
        <v>#DIV/0!</v>
      </c>
      <c r="P47" s="626" t="e">
        <f t="shared" si="17"/>
        <v>#DIV/0!</v>
      </c>
      <c r="Q47" s="627" t="e">
        <f t="shared" si="12"/>
        <v>#DIV/0!</v>
      </c>
      <c r="R47" s="628" t="e">
        <f>SUM(Q$13:Q47)</f>
        <v>#DIV/0!</v>
      </c>
      <c r="S47" s="629" t="e">
        <f t="shared" si="13"/>
        <v>#DIV/0!</v>
      </c>
      <c r="T47" s="640"/>
      <c r="U47" s="631"/>
      <c r="V47" s="632"/>
    </row>
    <row r="48" spans="1:26">
      <c r="A48" s="634"/>
      <c r="B48" s="618">
        <v>0</v>
      </c>
      <c r="C48" s="606"/>
      <c r="D48" s="663"/>
      <c r="E48" s="664"/>
      <c r="F48" s="665"/>
      <c r="G48" s="666" t="e">
        <f t="shared" si="10"/>
        <v>#DIV/0!</v>
      </c>
      <c r="H48" s="664"/>
      <c r="I48" s="664"/>
      <c r="J48" s="664"/>
      <c r="K48" s="664"/>
      <c r="L48" s="667" t="e">
        <f t="shared" si="11"/>
        <v>#DIV/0!</v>
      </c>
      <c r="M48" s="606" t="e">
        <f t="shared" si="14"/>
        <v>#DIV/0!</v>
      </c>
      <c r="N48" s="624" t="e">
        <f t="shared" si="18"/>
        <v>#DIV/0!</v>
      </c>
      <c r="O48" s="625" t="e">
        <f t="shared" si="16"/>
        <v>#DIV/0!</v>
      </c>
      <c r="P48" s="626" t="e">
        <f t="shared" si="17"/>
        <v>#DIV/0!</v>
      </c>
      <c r="Q48" s="627" t="e">
        <f t="shared" si="12"/>
        <v>#DIV/0!</v>
      </c>
      <c r="R48" s="628" t="e">
        <f>SUM(Q$13:Q48)</f>
        <v>#DIV/0!</v>
      </c>
      <c r="S48" s="629" t="e">
        <f t="shared" si="13"/>
        <v>#DIV/0!</v>
      </c>
      <c r="T48" s="640"/>
      <c r="U48" s="631"/>
      <c r="V48" s="632"/>
    </row>
    <row r="49" spans="1:26">
      <c r="A49" s="634"/>
      <c r="B49" s="618">
        <v>0</v>
      </c>
      <c r="C49" s="606"/>
      <c r="D49" s="663"/>
      <c r="E49" s="664"/>
      <c r="F49" s="665"/>
      <c r="G49" s="666" t="e">
        <f t="shared" si="10"/>
        <v>#DIV/0!</v>
      </c>
      <c r="H49" s="664"/>
      <c r="I49" s="664"/>
      <c r="J49" s="664"/>
      <c r="K49" s="664"/>
      <c r="L49" s="667" t="e">
        <f t="shared" si="11"/>
        <v>#DIV/0!</v>
      </c>
      <c r="M49" s="606" t="e">
        <f t="shared" si="14"/>
        <v>#DIV/0!</v>
      </c>
      <c r="N49" s="624" t="e">
        <f t="shared" si="18"/>
        <v>#DIV/0!</v>
      </c>
      <c r="O49" s="625" t="e">
        <f t="shared" si="16"/>
        <v>#DIV/0!</v>
      </c>
      <c r="P49" s="626" t="e">
        <f t="shared" si="17"/>
        <v>#DIV/0!</v>
      </c>
      <c r="Q49" s="627" t="e">
        <f t="shared" si="12"/>
        <v>#DIV/0!</v>
      </c>
      <c r="R49" s="628" t="e">
        <f>SUM(Q$13:Q49)</f>
        <v>#DIV/0!</v>
      </c>
      <c r="S49" s="629" t="e">
        <f t="shared" si="13"/>
        <v>#DIV/0!</v>
      </c>
      <c r="T49" s="640"/>
      <c r="U49" s="631"/>
      <c r="V49" s="632"/>
    </row>
    <row r="50" spans="1:26">
      <c r="A50" s="634"/>
      <c r="B50" s="618">
        <v>0</v>
      </c>
      <c r="C50" s="606"/>
      <c r="D50" s="663"/>
      <c r="E50" s="664"/>
      <c r="F50" s="665"/>
      <c r="G50" s="666" t="e">
        <f t="shared" si="10"/>
        <v>#DIV/0!</v>
      </c>
      <c r="H50" s="664"/>
      <c r="I50" s="664"/>
      <c r="J50" s="664"/>
      <c r="K50" s="664"/>
      <c r="L50" s="667" t="e">
        <f t="shared" si="11"/>
        <v>#DIV/0!</v>
      </c>
      <c r="M50" s="606" t="e">
        <f t="shared" si="14"/>
        <v>#DIV/0!</v>
      </c>
      <c r="N50" s="624" t="e">
        <f t="shared" si="18"/>
        <v>#DIV/0!</v>
      </c>
      <c r="O50" s="625" t="e">
        <f t="shared" si="16"/>
        <v>#DIV/0!</v>
      </c>
      <c r="P50" s="626" t="e">
        <f t="shared" si="17"/>
        <v>#DIV/0!</v>
      </c>
      <c r="Q50" s="627" t="e">
        <f t="shared" si="12"/>
        <v>#DIV/0!</v>
      </c>
      <c r="R50" s="628" t="e">
        <f>SUM(Q$13:Q50)</f>
        <v>#DIV/0!</v>
      </c>
      <c r="S50" s="629" t="e">
        <f t="shared" si="13"/>
        <v>#DIV/0!</v>
      </c>
      <c r="T50" s="640"/>
      <c r="U50" s="631"/>
      <c r="V50" s="632"/>
    </row>
    <row r="51" spans="1:26">
      <c r="A51" s="634"/>
      <c r="B51" s="618">
        <v>0</v>
      </c>
      <c r="C51" s="606"/>
      <c r="D51" s="663"/>
      <c r="E51" s="664"/>
      <c r="F51" s="665"/>
      <c r="G51" s="666" t="e">
        <f t="shared" si="10"/>
        <v>#DIV/0!</v>
      </c>
      <c r="H51" s="664"/>
      <c r="I51" s="664"/>
      <c r="J51" s="664"/>
      <c r="K51" s="664"/>
      <c r="L51" s="667" t="e">
        <f t="shared" si="11"/>
        <v>#DIV/0!</v>
      </c>
      <c r="M51" s="606" t="e">
        <f t="shared" si="14"/>
        <v>#DIV/0!</v>
      </c>
      <c r="N51" s="624" t="e">
        <f t="shared" si="18"/>
        <v>#DIV/0!</v>
      </c>
      <c r="O51" s="625" t="e">
        <f t="shared" si="16"/>
        <v>#DIV/0!</v>
      </c>
      <c r="P51" s="626" t="e">
        <f t="shared" si="17"/>
        <v>#DIV/0!</v>
      </c>
      <c r="Q51" s="627" t="e">
        <f t="shared" si="12"/>
        <v>#DIV/0!</v>
      </c>
      <c r="R51" s="628" t="e">
        <f>SUM(Q$13:Q51)</f>
        <v>#DIV/0!</v>
      </c>
      <c r="S51" s="629" t="e">
        <f t="shared" si="13"/>
        <v>#DIV/0!</v>
      </c>
      <c r="T51" s="640"/>
      <c r="U51" s="631"/>
      <c r="V51" s="632"/>
    </row>
    <row r="52" spans="1:26">
      <c r="A52" s="634"/>
      <c r="B52" s="618">
        <v>0</v>
      </c>
      <c r="C52" s="606"/>
      <c r="D52" s="663"/>
      <c r="E52" s="664"/>
      <c r="F52" s="665"/>
      <c r="G52" s="666" t="e">
        <f t="shared" si="10"/>
        <v>#DIV/0!</v>
      </c>
      <c r="H52" s="664"/>
      <c r="I52" s="664"/>
      <c r="J52" s="664"/>
      <c r="K52" s="664"/>
      <c r="L52" s="667" t="e">
        <f t="shared" si="11"/>
        <v>#DIV/0!</v>
      </c>
      <c r="M52" s="606" t="e">
        <f t="shared" si="14"/>
        <v>#DIV/0!</v>
      </c>
      <c r="N52" s="624" t="e">
        <f t="shared" si="18"/>
        <v>#DIV/0!</v>
      </c>
      <c r="O52" s="625" t="e">
        <f t="shared" si="16"/>
        <v>#DIV/0!</v>
      </c>
      <c r="P52" s="626" t="e">
        <f t="shared" si="17"/>
        <v>#DIV/0!</v>
      </c>
      <c r="Q52" s="627" t="e">
        <f t="shared" si="12"/>
        <v>#DIV/0!</v>
      </c>
      <c r="R52" s="628" t="e">
        <f>SUM(Q$13:Q52)</f>
        <v>#DIV/0!</v>
      </c>
      <c r="S52" s="629" t="e">
        <f t="shared" si="13"/>
        <v>#DIV/0!</v>
      </c>
      <c r="T52" s="640"/>
      <c r="U52" s="631"/>
      <c r="V52" s="632"/>
    </row>
    <row r="53" spans="1:26">
      <c r="A53" s="634"/>
      <c r="B53" s="618">
        <v>0</v>
      </c>
      <c r="C53" s="606"/>
      <c r="D53" s="663"/>
      <c r="E53" s="664"/>
      <c r="F53" s="665"/>
      <c r="G53" s="666" t="e">
        <f t="shared" si="10"/>
        <v>#DIV/0!</v>
      </c>
      <c r="H53" s="664"/>
      <c r="I53" s="664"/>
      <c r="J53" s="664"/>
      <c r="K53" s="664"/>
      <c r="L53" s="667" t="e">
        <f t="shared" si="11"/>
        <v>#DIV/0!</v>
      </c>
      <c r="M53" s="606" t="e">
        <f t="shared" si="14"/>
        <v>#DIV/0!</v>
      </c>
      <c r="N53" s="624" t="e">
        <f t="shared" si="18"/>
        <v>#DIV/0!</v>
      </c>
      <c r="O53" s="625" t="e">
        <f t="shared" si="16"/>
        <v>#DIV/0!</v>
      </c>
      <c r="P53" s="626" t="e">
        <f t="shared" si="17"/>
        <v>#DIV/0!</v>
      </c>
      <c r="Q53" s="627" t="e">
        <f t="shared" si="12"/>
        <v>#DIV/0!</v>
      </c>
      <c r="R53" s="628" t="e">
        <f>SUM(Q$13:Q53)</f>
        <v>#DIV/0!</v>
      </c>
      <c r="S53" s="629" t="e">
        <f t="shared" si="13"/>
        <v>#DIV/0!</v>
      </c>
      <c r="T53" s="640"/>
      <c r="U53" s="631"/>
      <c r="V53" s="632"/>
    </row>
    <row r="54" spans="1:26">
      <c r="A54" s="634"/>
      <c r="B54" s="618">
        <v>0</v>
      </c>
      <c r="C54" s="606"/>
      <c r="D54" s="663"/>
      <c r="E54" s="664"/>
      <c r="F54" s="665"/>
      <c r="G54" s="666" t="e">
        <f t="shared" si="10"/>
        <v>#DIV/0!</v>
      </c>
      <c r="H54" s="664"/>
      <c r="I54" s="664"/>
      <c r="J54" s="664"/>
      <c r="K54" s="664"/>
      <c r="L54" s="667" t="e">
        <f t="shared" si="11"/>
        <v>#DIV/0!</v>
      </c>
      <c r="M54" s="606" t="e">
        <f t="shared" si="14"/>
        <v>#DIV/0!</v>
      </c>
      <c r="N54" s="624" t="e">
        <f t="shared" si="18"/>
        <v>#DIV/0!</v>
      </c>
      <c r="O54" s="625" t="e">
        <f t="shared" si="16"/>
        <v>#DIV/0!</v>
      </c>
      <c r="P54" s="626" t="e">
        <f t="shared" si="17"/>
        <v>#DIV/0!</v>
      </c>
      <c r="Q54" s="627" t="e">
        <f t="shared" si="12"/>
        <v>#DIV/0!</v>
      </c>
      <c r="R54" s="628" t="e">
        <f>SUM(Q$13:Q54)</f>
        <v>#DIV/0!</v>
      </c>
      <c r="S54" s="629" t="e">
        <f t="shared" si="13"/>
        <v>#DIV/0!</v>
      </c>
      <c r="T54" s="640"/>
      <c r="U54" s="631"/>
      <c r="V54" s="632"/>
    </row>
    <row r="55" spans="1:26">
      <c r="A55" s="634"/>
      <c r="B55" s="618">
        <v>0</v>
      </c>
      <c r="C55" s="606"/>
      <c r="D55" s="663"/>
      <c r="E55" s="664"/>
      <c r="F55" s="665"/>
      <c r="G55" s="666" t="e">
        <f t="shared" si="10"/>
        <v>#DIV/0!</v>
      </c>
      <c r="H55" s="664"/>
      <c r="I55" s="664"/>
      <c r="J55" s="664"/>
      <c r="K55" s="664"/>
      <c r="L55" s="667" t="e">
        <f t="shared" si="11"/>
        <v>#DIV/0!</v>
      </c>
      <c r="M55" s="606" t="e">
        <f t="shared" si="14"/>
        <v>#DIV/0!</v>
      </c>
      <c r="N55" s="624" t="e">
        <f t="shared" si="18"/>
        <v>#DIV/0!</v>
      </c>
      <c r="O55" s="625" t="e">
        <f t="shared" si="16"/>
        <v>#DIV/0!</v>
      </c>
      <c r="P55" s="626" t="e">
        <f t="shared" si="17"/>
        <v>#DIV/0!</v>
      </c>
      <c r="Q55" s="627" t="e">
        <f t="shared" si="12"/>
        <v>#DIV/0!</v>
      </c>
      <c r="R55" s="628" t="e">
        <f>SUM(Q$13:Q55)</f>
        <v>#DIV/0!</v>
      </c>
      <c r="S55" s="629" t="e">
        <f t="shared" si="13"/>
        <v>#DIV/0!</v>
      </c>
      <c r="T55" s="640"/>
      <c r="U55" s="631"/>
      <c r="V55" s="632"/>
    </row>
    <row r="56" spans="1:26">
      <c r="A56" s="634"/>
      <c r="B56" s="618">
        <v>0</v>
      </c>
      <c r="C56" s="606"/>
      <c r="D56" s="663"/>
      <c r="E56" s="664"/>
      <c r="F56" s="665"/>
      <c r="G56" s="666" t="e">
        <f t="shared" si="10"/>
        <v>#DIV/0!</v>
      </c>
      <c r="H56" s="664"/>
      <c r="I56" s="664"/>
      <c r="J56" s="664"/>
      <c r="K56" s="664"/>
      <c r="L56" s="667" t="e">
        <f t="shared" si="11"/>
        <v>#DIV/0!</v>
      </c>
      <c r="M56" s="606" t="e">
        <f t="shared" si="14"/>
        <v>#DIV/0!</v>
      </c>
      <c r="N56" s="624" t="e">
        <f t="shared" si="18"/>
        <v>#DIV/0!</v>
      </c>
      <c r="O56" s="625" t="e">
        <f t="shared" si="16"/>
        <v>#DIV/0!</v>
      </c>
      <c r="P56" s="626" t="e">
        <f t="shared" si="17"/>
        <v>#DIV/0!</v>
      </c>
      <c r="Q56" s="627" t="e">
        <f t="shared" si="12"/>
        <v>#DIV/0!</v>
      </c>
      <c r="R56" s="628" t="e">
        <f>SUM(Q$13:Q56)</f>
        <v>#DIV/0!</v>
      </c>
      <c r="S56" s="629" t="e">
        <f t="shared" si="13"/>
        <v>#DIV/0!</v>
      </c>
      <c r="T56" s="640"/>
      <c r="U56" s="631"/>
      <c r="V56" s="632"/>
    </row>
    <row r="57" spans="1:26" ht="10.8" thickBot="1">
      <c r="A57" s="634"/>
      <c r="B57" s="618">
        <v>0</v>
      </c>
      <c r="C57" s="606"/>
      <c r="D57" s="663"/>
      <c r="E57" s="664"/>
      <c r="F57" s="665"/>
      <c r="G57" s="666" t="e">
        <f t="shared" si="10"/>
        <v>#DIV/0!</v>
      </c>
      <c r="H57" s="664"/>
      <c r="I57" s="664"/>
      <c r="J57" s="664"/>
      <c r="K57" s="664"/>
      <c r="L57" s="667" t="e">
        <f t="shared" si="11"/>
        <v>#DIV/0!</v>
      </c>
      <c r="M57" s="606" t="e">
        <f t="shared" si="14"/>
        <v>#DIV/0!</v>
      </c>
      <c r="N57" s="624" t="e">
        <f t="shared" si="18"/>
        <v>#DIV/0!</v>
      </c>
      <c r="O57" s="625" t="e">
        <f t="shared" si="16"/>
        <v>#DIV/0!</v>
      </c>
      <c r="P57" s="626" t="e">
        <f t="shared" si="17"/>
        <v>#DIV/0!</v>
      </c>
      <c r="Q57" s="627" t="e">
        <f t="shared" si="12"/>
        <v>#DIV/0!</v>
      </c>
      <c r="R57" s="628" t="e">
        <f>SUM(Q$13:Q57)</f>
        <v>#DIV/0!</v>
      </c>
      <c r="S57" s="629" t="e">
        <f t="shared" si="13"/>
        <v>#DIV/0!</v>
      </c>
      <c r="T57" s="640"/>
      <c r="U57" s="631"/>
      <c r="V57" s="677"/>
    </row>
    <row r="58" spans="1:26">
      <c r="A58" s="634"/>
      <c r="B58" s="618">
        <v>0</v>
      </c>
      <c r="C58" s="606"/>
      <c r="D58" s="663"/>
      <c r="E58" s="664"/>
      <c r="F58" s="665"/>
      <c r="G58" s="666" t="e">
        <f t="shared" si="10"/>
        <v>#DIV/0!</v>
      </c>
      <c r="H58" s="664"/>
      <c r="I58" s="664"/>
      <c r="J58" s="664"/>
      <c r="K58" s="664"/>
      <c r="L58" s="667" t="e">
        <f t="shared" si="11"/>
        <v>#DIV/0!</v>
      </c>
      <c r="M58" s="606" t="e">
        <f t="shared" si="14"/>
        <v>#DIV/0!</v>
      </c>
      <c r="N58" s="624" t="e">
        <f t="shared" si="18"/>
        <v>#DIV/0!</v>
      </c>
      <c r="O58" s="625" t="e">
        <f t="shared" si="16"/>
        <v>#DIV/0!</v>
      </c>
      <c r="P58" s="626" t="e">
        <f t="shared" si="17"/>
        <v>#DIV/0!</v>
      </c>
      <c r="Q58" s="627" t="e">
        <f t="shared" si="12"/>
        <v>#DIV/0!</v>
      </c>
      <c r="R58" s="628" t="e">
        <f>SUM(Q$13:Q58)</f>
        <v>#DIV/0!</v>
      </c>
      <c r="S58" s="629" t="e">
        <f t="shared" si="13"/>
        <v>#DIV/0!</v>
      </c>
      <c r="T58" s="640"/>
      <c r="U58" s="678" t="s">
        <v>168</v>
      </c>
      <c r="V58" s="679">
        <f>AVERAGE(V12:V57)</f>
        <v>400</v>
      </c>
    </row>
    <row r="59" spans="1:26">
      <c r="A59" s="634"/>
      <c r="B59" s="618">
        <v>0</v>
      </c>
      <c r="C59" s="606"/>
      <c r="D59" s="663"/>
      <c r="E59" s="664"/>
      <c r="F59" s="665"/>
      <c r="G59" s="666" t="e">
        <f t="shared" si="10"/>
        <v>#DIV/0!</v>
      </c>
      <c r="H59" s="664"/>
      <c r="I59" s="664"/>
      <c r="J59" s="664"/>
      <c r="K59" s="664"/>
      <c r="L59" s="667" t="e">
        <f t="shared" si="11"/>
        <v>#DIV/0!</v>
      </c>
      <c r="M59" s="606" t="e">
        <f t="shared" si="14"/>
        <v>#DIV/0!</v>
      </c>
      <c r="N59" s="624" t="e">
        <f t="shared" si="18"/>
        <v>#DIV/0!</v>
      </c>
      <c r="O59" s="625">
        <f>C59</f>
        <v>0</v>
      </c>
      <c r="P59" s="626" t="e">
        <f t="shared" si="17"/>
        <v>#DIV/0!</v>
      </c>
      <c r="Q59" s="627" t="e">
        <f t="shared" si="12"/>
        <v>#DIV/0!</v>
      </c>
      <c r="R59" s="628" t="e">
        <f>SUM(Q$13:Q59)</f>
        <v>#DIV/0!</v>
      </c>
      <c r="S59" s="629" t="e">
        <f t="shared" si="13"/>
        <v>#DIV/0!</v>
      </c>
      <c r="T59" s="640"/>
      <c r="U59" s="505" t="s">
        <v>169</v>
      </c>
      <c r="V59" s="677" t="e">
        <f>STDEV(V12:V57)</f>
        <v>#DIV/0!</v>
      </c>
      <c r="W59" s="680"/>
      <c r="X59" s="680"/>
    </row>
    <row r="60" spans="1:26">
      <c r="A60" s="681" t="s">
        <v>170</v>
      </c>
      <c r="B60" s="682"/>
      <c r="C60" s="683"/>
      <c r="D60" s="683"/>
      <c r="E60" s="683"/>
      <c r="F60" s="683"/>
      <c r="G60" s="684"/>
      <c r="H60" s="683"/>
      <c r="I60" s="683"/>
      <c r="J60" s="683"/>
      <c r="K60" s="683"/>
      <c r="L60" s="685"/>
      <c r="M60" s="683"/>
      <c r="N60" s="686"/>
      <c r="O60" s="687"/>
      <c r="P60" s="688"/>
      <c r="Q60" s="689"/>
      <c r="R60" s="690"/>
      <c r="S60" s="691"/>
      <c r="T60" s="692"/>
      <c r="U60" s="505" t="s">
        <v>171</v>
      </c>
      <c r="V60" s="677" t="e">
        <f>V59/SQRT(COUNT(V12:V56))</f>
        <v>#DIV/0!</v>
      </c>
      <c r="W60" s="675"/>
      <c r="X60" s="680"/>
      <c r="Y60" s="680"/>
      <c r="Z60" s="680"/>
    </row>
    <row r="61" spans="1:26">
      <c r="A61" s="693"/>
      <c r="B61" s="694"/>
      <c r="C61" s="695"/>
      <c r="D61" s="695"/>
      <c r="E61" s="695"/>
      <c r="F61" s="695"/>
      <c r="G61" s="696"/>
      <c r="H61" s="695"/>
      <c r="I61" s="695"/>
      <c r="J61" s="695"/>
      <c r="K61" s="695"/>
      <c r="L61" s="697"/>
      <c r="M61" s="695"/>
      <c r="N61" s="698"/>
      <c r="O61" s="699"/>
      <c r="P61" s="700"/>
      <c r="Q61" s="701"/>
      <c r="R61" s="702"/>
      <c r="S61" s="703"/>
      <c r="T61" s="704"/>
      <c r="U61" s="505" t="s">
        <v>172</v>
      </c>
      <c r="V61" s="677">
        <f>MAX(V12:V57)</f>
        <v>400</v>
      </c>
      <c r="W61" s="675"/>
    </row>
    <row r="62" spans="1:26" ht="10.8" thickBot="1">
      <c r="A62" s="705"/>
      <c r="B62" s="706"/>
      <c r="C62" s="707"/>
      <c r="D62" s="707"/>
      <c r="E62" s="707"/>
      <c r="F62" s="707"/>
      <c r="G62" s="708"/>
      <c r="H62" s="707"/>
      <c r="I62" s="707"/>
      <c r="J62" s="707"/>
      <c r="K62" s="707"/>
      <c r="L62" s="709"/>
      <c r="M62" s="707"/>
      <c r="N62" s="710"/>
      <c r="O62" s="711"/>
      <c r="P62" s="712"/>
      <c r="Q62" s="713"/>
      <c r="R62" s="714"/>
      <c r="S62" s="715"/>
      <c r="T62" s="716"/>
      <c r="U62" s="717" t="s">
        <v>173</v>
      </c>
      <c r="V62" s="718">
        <f>MIN(V12:V57)</f>
        <v>400</v>
      </c>
      <c r="W62" s="680"/>
    </row>
    <row r="63" spans="1:26">
      <c r="A63" s="719"/>
      <c r="B63" s="719"/>
      <c r="C63" s="720"/>
      <c r="D63" s="721"/>
      <c r="E63" s="721"/>
      <c r="F63" s="721"/>
      <c r="G63" s="722"/>
      <c r="H63" s="723"/>
      <c r="I63" s="724"/>
      <c r="J63" s="725"/>
      <c r="K63" s="726"/>
      <c r="L63" s="727"/>
      <c r="M63" s="680"/>
      <c r="O63" s="668"/>
      <c r="P63" s="728"/>
    </row>
    <row r="64" spans="1:26">
      <c r="A64" s="680"/>
      <c r="B64" s="680"/>
      <c r="C64" s="729"/>
      <c r="D64" s="729"/>
      <c r="E64" s="729"/>
      <c r="F64" s="729"/>
      <c r="G64" s="724"/>
      <c r="H64" s="723"/>
      <c r="I64" s="724"/>
      <c r="J64" s="725"/>
      <c r="K64" s="730"/>
      <c r="L64" s="727"/>
      <c r="M64" s="680"/>
      <c r="O64" s="668"/>
      <c r="P64" s="728"/>
    </row>
    <row r="65" spans="1:28">
      <c r="A65" s="731"/>
      <c r="B65" s="731"/>
      <c r="C65" s="731"/>
      <c r="D65" s="731"/>
      <c r="E65" s="725"/>
      <c r="F65" s="732"/>
      <c r="G65" s="680"/>
      <c r="H65" s="668"/>
      <c r="I65" s="680"/>
      <c r="J65" s="668"/>
      <c r="K65" s="668"/>
      <c r="L65" s="680"/>
      <c r="M65" s="680"/>
      <c r="O65" s="668"/>
      <c r="P65" s="728"/>
    </row>
    <row r="66" spans="1:28">
      <c r="A66" s="733"/>
      <c r="B66" s="733"/>
      <c r="C66" s="731"/>
      <c r="D66" s="731"/>
      <c r="E66" s="725"/>
      <c r="F66" s="732"/>
      <c r="G66" s="668"/>
      <c r="H66" s="668"/>
      <c r="I66" s="680"/>
      <c r="J66" s="668"/>
      <c r="K66" s="668"/>
      <c r="L66" s="680"/>
      <c r="M66" s="680"/>
      <c r="O66" s="668"/>
      <c r="P66" s="728"/>
    </row>
    <row r="67" spans="1:28">
      <c r="A67" s="577"/>
      <c r="B67" s="577"/>
      <c r="C67" s="731"/>
      <c r="D67" s="731"/>
      <c r="E67" s="725"/>
      <c r="F67" s="732"/>
      <c r="G67" s="668"/>
      <c r="H67" s="668"/>
      <c r="I67" s="680"/>
      <c r="J67" s="668"/>
      <c r="K67" s="668"/>
      <c r="L67" s="680"/>
      <c r="M67" s="680"/>
      <c r="O67" s="668"/>
      <c r="P67" s="728"/>
    </row>
    <row r="68" spans="1:28">
      <c r="A68" s="731"/>
      <c r="B68" s="731"/>
      <c r="C68" s="731"/>
      <c r="D68" s="731"/>
      <c r="E68" s="725"/>
      <c r="F68" s="732"/>
      <c r="G68" s="668"/>
      <c r="H68" s="668"/>
      <c r="I68" s="680"/>
      <c r="J68" s="668"/>
      <c r="K68" s="668"/>
      <c r="L68" s="680"/>
      <c r="M68" s="680"/>
      <c r="O68" s="668"/>
      <c r="P68" s="728"/>
    </row>
    <row r="69" spans="1:28">
      <c r="A69" s="731"/>
      <c r="B69" s="731"/>
      <c r="C69" s="731"/>
      <c r="D69" s="731"/>
      <c r="E69" s="725"/>
      <c r="F69" s="732"/>
      <c r="G69" s="668"/>
      <c r="H69" s="668"/>
      <c r="I69" s="680"/>
      <c r="J69" s="724"/>
      <c r="K69" s="668"/>
      <c r="L69" s="680"/>
      <c r="M69" s="680"/>
      <c r="O69" s="668"/>
      <c r="P69" s="728"/>
    </row>
    <row r="70" spans="1:28" s="728" customFormat="1">
      <c r="A70" s="731"/>
      <c r="B70" s="731"/>
      <c r="C70" s="731"/>
      <c r="D70" s="731"/>
      <c r="E70" s="725"/>
      <c r="F70" s="732"/>
      <c r="G70" s="668"/>
      <c r="H70" s="668"/>
      <c r="I70" s="680"/>
      <c r="J70" s="724"/>
      <c r="K70" s="668"/>
      <c r="L70" s="680"/>
      <c r="M70" s="680"/>
      <c r="N70" s="668"/>
      <c r="O70" s="668"/>
      <c r="T70" s="668"/>
      <c r="U70" s="668"/>
      <c r="V70" s="668"/>
      <c r="W70" s="668"/>
      <c r="X70" s="668"/>
      <c r="Y70" s="668"/>
      <c r="Z70" s="668"/>
      <c r="AA70" s="668"/>
      <c r="AB70" s="668"/>
    </row>
    <row r="71" spans="1:28" s="728" customFormat="1">
      <c r="A71" s="731"/>
      <c r="B71" s="731"/>
      <c r="C71" s="731"/>
      <c r="D71" s="731"/>
      <c r="E71" s="725"/>
      <c r="F71" s="732"/>
      <c r="G71" s="668"/>
      <c r="H71" s="668"/>
      <c r="I71" s="680"/>
      <c r="J71" s="668"/>
      <c r="K71" s="668"/>
      <c r="L71" s="680"/>
      <c r="M71" s="680"/>
      <c r="N71" s="668"/>
      <c r="O71" s="668"/>
      <c r="T71" s="668"/>
      <c r="U71" s="668"/>
      <c r="V71" s="668"/>
      <c r="W71" s="668"/>
      <c r="X71" s="668"/>
      <c r="Y71" s="668"/>
      <c r="Z71" s="668"/>
      <c r="AA71" s="668"/>
      <c r="AB71" s="668"/>
    </row>
    <row r="72" spans="1:28" s="728" customFormat="1">
      <c r="A72" s="731"/>
      <c r="B72" s="731"/>
      <c r="C72" s="731"/>
      <c r="D72" s="731"/>
      <c r="E72" s="725"/>
      <c r="F72" s="732"/>
      <c r="G72" s="668"/>
      <c r="H72" s="668"/>
      <c r="I72" s="680"/>
      <c r="J72" s="668"/>
      <c r="K72" s="668"/>
      <c r="L72" s="680"/>
      <c r="M72" s="680"/>
      <c r="N72" s="668"/>
      <c r="O72" s="668"/>
      <c r="T72" s="668"/>
      <c r="U72" s="668"/>
      <c r="V72" s="668"/>
      <c r="W72" s="668"/>
      <c r="X72" s="668"/>
      <c r="Y72" s="668"/>
      <c r="Z72" s="668"/>
      <c r="AA72" s="668"/>
      <c r="AB72" s="668"/>
    </row>
    <row r="73" spans="1:28" s="728" customFormat="1">
      <c r="A73" s="731"/>
      <c r="B73" s="731"/>
      <c r="C73" s="731"/>
      <c r="D73" s="731"/>
      <c r="E73" s="725"/>
      <c r="F73" s="732"/>
      <c r="G73" s="668"/>
      <c r="H73" s="668"/>
      <c r="I73" s="680"/>
      <c r="J73" s="668"/>
      <c r="K73" s="668"/>
      <c r="L73" s="680"/>
      <c r="M73" s="680"/>
      <c r="N73" s="668"/>
      <c r="O73" s="668"/>
      <c r="T73" s="668"/>
      <c r="U73" s="668"/>
      <c r="V73" s="668"/>
      <c r="W73" s="668"/>
      <c r="X73" s="668"/>
      <c r="Y73" s="668"/>
      <c r="Z73" s="668"/>
      <c r="AA73" s="668"/>
      <c r="AB73" s="668"/>
    </row>
    <row r="74" spans="1:28" s="728" customFormat="1">
      <c r="A74" s="731"/>
      <c r="B74" s="731"/>
      <c r="C74" s="731"/>
      <c r="D74" s="731"/>
      <c r="E74" s="725"/>
      <c r="F74" s="732"/>
      <c r="G74" s="668"/>
      <c r="H74" s="668"/>
      <c r="I74" s="680"/>
      <c r="J74" s="668"/>
      <c r="K74" s="668"/>
      <c r="L74" s="680"/>
      <c r="M74" s="680"/>
      <c r="N74" s="668"/>
      <c r="O74" s="668"/>
      <c r="T74" s="668"/>
      <c r="U74" s="668"/>
      <c r="V74" s="668"/>
      <c r="W74" s="668"/>
      <c r="X74" s="668"/>
      <c r="Y74" s="668"/>
      <c r="Z74" s="668"/>
      <c r="AA74" s="668"/>
      <c r="AB74" s="668"/>
    </row>
    <row r="75" spans="1:28" s="728" customFormat="1">
      <c r="A75" s="731"/>
      <c r="B75" s="731"/>
      <c r="C75" s="731"/>
      <c r="D75" s="731"/>
      <c r="E75" s="725"/>
      <c r="F75" s="732"/>
      <c r="G75" s="668"/>
      <c r="H75" s="668"/>
      <c r="I75" s="680"/>
      <c r="J75" s="668"/>
      <c r="K75" s="668"/>
      <c r="L75" s="680"/>
      <c r="M75" s="680"/>
      <c r="N75" s="668"/>
      <c r="O75" s="668"/>
      <c r="T75" s="668"/>
      <c r="U75" s="668"/>
      <c r="V75" s="668"/>
      <c r="W75" s="668"/>
      <c r="X75" s="668"/>
      <c r="Y75" s="668"/>
      <c r="Z75" s="668"/>
      <c r="AA75" s="668"/>
      <c r="AB75" s="668"/>
    </row>
    <row r="76" spans="1:28" s="728" customFormat="1">
      <c r="A76" s="731"/>
      <c r="B76" s="731"/>
      <c r="C76" s="731"/>
      <c r="D76" s="731"/>
      <c r="E76" s="725"/>
      <c r="F76" s="732"/>
      <c r="G76" s="668"/>
      <c r="H76" s="668"/>
      <c r="I76" s="680"/>
      <c r="J76" s="668"/>
      <c r="K76" s="668"/>
      <c r="L76" s="680"/>
      <c r="M76" s="668"/>
      <c r="N76" s="668"/>
      <c r="O76" s="668"/>
      <c r="T76" s="668"/>
      <c r="U76" s="668"/>
      <c r="V76" s="668"/>
      <c r="W76" s="668"/>
      <c r="X76" s="668"/>
      <c r="Y76" s="668"/>
      <c r="Z76" s="668"/>
      <c r="AA76" s="668"/>
      <c r="AB76" s="668"/>
    </row>
    <row r="77" spans="1:28" s="728" customFormat="1">
      <c r="A77" s="731"/>
      <c r="B77" s="731"/>
      <c r="C77" s="731"/>
      <c r="D77" s="731"/>
      <c r="E77" s="725"/>
      <c r="F77" s="732"/>
      <c r="G77" s="668"/>
      <c r="H77" s="668"/>
      <c r="I77" s="680"/>
      <c r="J77" s="668"/>
      <c r="K77" s="668"/>
      <c r="L77" s="680"/>
      <c r="M77" s="668"/>
      <c r="N77" s="668"/>
      <c r="O77" s="668"/>
      <c r="T77" s="668"/>
      <c r="U77" s="668"/>
      <c r="V77" s="668"/>
      <c r="W77" s="668"/>
      <c r="X77" s="668"/>
      <c r="Y77" s="668"/>
      <c r="Z77" s="668"/>
      <c r="AA77" s="668"/>
      <c r="AB77" s="668"/>
    </row>
    <row r="78" spans="1:28" s="728" customFormat="1">
      <c r="A78" s="731"/>
      <c r="B78" s="731"/>
      <c r="C78" s="731"/>
      <c r="D78" s="731"/>
      <c r="E78" s="725"/>
      <c r="F78" s="732"/>
      <c r="G78" s="668"/>
      <c r="H78" s="668"/>
      <c r="I78" s="680"/>
      <c r="J78" s="668"/>
      <c r="K78" s="668"/>
      <c r="L78" s="668"/>
      <c r="M78" s="668"/>
      <c r="N78" s="668"/>
      <c r="O78" s="668"/>
      <c r="T78" s="668"/>
      <c r="U78" s="668"/>
      <c r="V78" s="668"/>
      <c r="W78" s="668"/>
      <c r="X78" s="668"/>
      <c r="Y78" s="668"/>
      <c r="Z78" s="668"/>
      <c r="AA78" s="668"/>
      <c r="AB78" s="668"/>
    </row>
    <row r="79" spans="1:28" s="728" customFormat="1">
      <c r="A79" s="731"/>
      <c r="B79" s="731"/>
      <c r="C79" s="731"/>
      <c r="D79" s="731"/>
      <c r="E79" s="725"/>
      <c r="F79" s="732"/>
      <c r="G79" s="668"/>
      <c r="H79" s="668"/>
      <c r="I79" s="680"/>
      <c r="J79" s="668"/>
      <c r="K79" s="668"/>
      <c r="L79" s="668"/>
      <c r="M79" s="668"/>
      <c r="N79" s="668"/>
      <c r="O79" s="668"/>
      <c r="T79" s="668"/>
      <c r="U79" s="668"/>
      <c r="V79" s="668"/>
      <c r="W79" s="668"/>
      <c r="X79" s="668"/>
      <c r="Y79" s="668"/>
      <c r="Z79" s="668"/>
      <c r="AA79" s="668"/>
      <c r="AB79" s="668"/>
    </row>
    <row r="80" spans="1:28" s="728" customFormat="1">
      <c r="A80" s="731"/>
      <c r="B80" s="731"/>
      <c r="C80" s="731"/>
      <c r="D80" s="731"/>
      <c r="E80" s="725"/>
      <c r="F80" s="732"/>
      <c r="G80" s="668"/>
      <c r="H80" s="668"/>
      <c r="I80" s="680"/>
      <c r="J80" s="668"/>
      <c r="K80" s="668"/>
      <c r="L80" s="668"/>
      <c r="M80" s="668"/>
      <c r="N80" s="668"/>
      <c r="O80" s="668"/>
      <c r="T80" s="668"/>
      <c r="U80" s="668"/>
      <c r="V80" s="668"/>
      <c r="W80" s="668"/>
      <c r="X80" s="668"/>
      <c r="Y80" s="668"/>
      <c r="Z80" s="668"/>
      <c r="AA80" s="668"/>
      <c r="AB80" s="668"/>
    </row>
    <row r="81" spans="1:28" s="728" customFormat="1">
      <c r="A81" s="731"/>
      <c r="B81" s="731"/>
      <c r="C81" s="731"/>
      <c r="D81" s="731"/>
      <c r="E81" s="725"/>
      <c r="F81" s="732"/>
      <c r="G81" s="668"/>
      <c r="H81" s="668"/>
      <c r="I81" s="680"/>
      <c r="J81" s="668"/>
      <c r="K81" s="668"/>
      <c r="L81" s="668"/>
      <c r="M81" s="668"/>
      <c r="N81" s="668"/>
      <c r="O81" s="668"/>
      <c r="T81" s="668"/>
      <c r="U81" s="668"/>
      <c r="V81" s="668"/>
      <c r="W81" s="668"/>
      <c r="X81" s="668"/>
      <c r="Y81" s="668"/>
      <c r="Z81" s="668"/>
      <c r="AA81" s="668"/>
      <c r="AB81" s="668"/>
    </row>
    <row r="82" spans="1:28" s="728" customFormat="1">
      <c r="A82" s="731"/>
      <c r="B82" s="731"/>
      <c r="C82" s="731"/>
      <c r="D82" s="731"/>
      <c r="E82" s="725"/>
      <c r="F82" s="732"/>
      <c r="G82" s="668"/>
      <c r="H82" s="668"/>
      <c r="I82" s="680"/>
      <c r="J82" s="668"/>
      <c r="K82" s="668"/>
      <c r="L82" s="668"/>
      <c r="M82" s="668"/>
      <c r="N82" s="668"/>
      <c r="O82" s="668"/>
      <c r="T82" s="668"/>
      <c r="U82" s="668"/>
      <c r="V82" s="668"/>
      <c r="W82" s="668"/>
      <c r="X82" s="668"/>
      <c r="Y82" s="668"/>
      <c r="Z82" s="668"/>
      <c r="AA82" s="668"/>
      <c r="AB82" s="668"/>
    </row>
    <row r="83" spans="1:28" s="728" customFormat="1">
      <c r="A83" s="731"/>
      <c r="B83" s="731"/>
      <c r="C83" s="731"/>
      <c r="D83" s="731"/>
      <c r="E83" s="725"/>
      <c r="F83" s="732"/>
      <c r="G83" s="668"/>
      <c r="H83" s="668"/>
      <c r="I83" s="680"/>
      <c r="J83" s="668"/>
      <c r="K83" s="668"/>
      <c r="L83" s="668"/>
      <c r="M83" s="668"/>
      <c r="N83" s="668"/>
      <c r="O83" s="668"/>
      <c r="T83" s="668"/>
      <c r="U83" s="668"/>
      <c r="V83" s="668"/>
      <c r="W83" s="668"/>
      <c r="X83" s="668"/>
      <c r="Y83" s="668"/>
      <c r="Z83" s="668"/>
      <c r="AA83" s="668"/>
      <c r="AB83" s="668"/>
    </row>
    <row r="84" spans="1:28" s="728" customFormat="1">
      <c r="A84" s="731"/>
      <c r="B84" s="731"/>
      <c r="C84" s="731"/>
      <c r="D84" s="731"/>
      <c r="E84" s="725"/>
      <c r="F84" s="732"/>
      <c r="G84" s="668"/>
      <c r="H84" s="668"/>
      <c r="I84" s="680"/>
      <c r="J84" s="668"/>
      <c r="K84" s="668"/>
      <c r="L84" s="668"/>
      <c r="M84" s="668"/>
      <c r="N84" s="668"/>
      <c r="O84" s="668"/>
      <c r="T84" s="668"/>
      <c r="U84" s="668"/>
      <c r="V84" s="668"/>
      <c r="W84" s="668"/>
      <c r="X84" s="668"/>
      <c r="Y84" s="668"/>
      <c r="Z84" s="668"/>
      <c r="AA84" s="668"/>
      <c r="AB84" s="668"/>
    </row>
    <row r="85" spans="1:28" s="728" customFormat="1">
      <c r="A85" s="731"/>
      <c r="B85" s="731"/>
      <c r="C85" s="731"/>
      <c r="D85" s="731"/>
      <c r="E85" s="725"/>
      <c r="F85" s="732"/>
      <c r="G85" s="668"/>
      <c r="H85" s="668"/>
      <c r="I85" s="680"/>
      <c r="J85" s="668"/>
      <c r="K85" s="668"/>
      <c r="L85" s="668"/>
      <c r="M85" s="668"/>
      <c r="N85" s="668"/>
      <c r="O85" s="668"/>
      <c r="T85" s="668"/>
      <c r="U85" s="668"/>
      <c r="V85" s="668"/>
      <c r="W85" s="668"/>
      <c r="X85" s="668"/>
      <c r="Y85" s="668"/>
      <c r="Z85" s="668"/>
      <c r="AA85" s="668"/>
      <c r="AB85" s="668"/>
    </row>
    <row r="86" spans="1:28">
      <c r="A86" s="731"/>
      <c r="B86" s="731"/>
      <c r="C86" s="731"/>
      <c r="D86" s="731"/>
      <c r="E86" s="725"/>
      <c r="F86" s="732"/>
      <c r="G86" s="668"/>
      <c r="H86" s="668"/>
      <c r="I86" s="680"/>
      <c r="J86" s="668"/>
      <c r="K86" s="668"/>
      <c r="L86" s="668"/>
      <c r="O86" s="668"/>
      <c r="P86" s="728"/>
    </row>
    <row r="87" spans="1:28">
      <c r="A87" s="731"/>
      <c r="B87" s="731"/>
      <c r="C87" s="731"/>
      <c r="D87" s="731"/>
      <c r="E87" s="725"/>
      <c r="F87" s="732"/>
      <c r="G87" s="668"/>
      <c r="H87" s="668"/>
      <c r="I87" s="680"/>
      <c r="J87" s="668"/>
      <c r="K87" s="668"/>
      <c r="L87" s="668"/>
      <c r="O87" s="668"/>
      <c r="P87" s="728"/>
    </row>
    <row r="88" spans="1:28">
      <c r="A88" s="731"/>
      <c r="B88" s="731"/>
      <c r="C88" s="731"/>
      <c r="D88" s="731"/>
      <c r="E88" s="725"/>
      <c r="F88" s="732"/>
      <c r="G88" s="668"/>
      <c r="H88" s="668"/>
      <c r="I88" s="680"/>
      <c r="J88" s="668"/>
      <c r="K88" s="668"/>
      <c r="L88" s="668"/>
      <c r="O88" s="668"/>
      <c r="P88" s="728"/>
    </row>
    <row r="89" spans="1:28">
      <c r="A89" s="731"/>
      <c r="B89" s="731"/>
      <c r="C89" s="731"/>
      <c r="D89" s="731"/>
      <c r="E89" s="725"/>
      <c r="F89" s="732"/>
      <c r="G89" s="728"/>
      <c r="H89" s="668"/>
      <c r="I89" s="680"/>
      <c r="J89" s="668"/>
      <c r="K89" s="668"/>
      <c r="L89" s="668"/>
      <c r="O89" s="668"/>
      <c r="P89" s="728"/>
    </row>
    <row r="90" spans="1:28">
      <c r="A90" s="731"/>
      <c r="B90" s="731"/>
      <c r="C90" s="731"/>
      <c r="D90" s="731"/>
      <c r="E90" s="725"/>
      <c r="F90" s="732"/>
      <c r="G90" s="728"/>
      <c r="H90" s="668"/>
      <c r="I90" s="680"/>
      <c r="J90" s="668"/>
      <c r="K90" s="668"/>
      <c r="L90" s="668"/>
      <c r="O90" s="668"/>
      <c r="P90" s="728"/>
    </row>
    <row r="91" spans="1:28">
      <c r="A91" s="731"/>
      <c r="B91" s="731"/>
      <c r="C91" s="731"/>
      <c r="D91" s="731"/>
      <c r="E91" s="725"/>
      <c r="F91" s="732"/>
      <c r="G91" s="728"/>
      <c r="H91" s="668"/>
      <c r="I91" s="680"/>
      <c r="J91" s="668"/>
      <c r="K91" s="668"/>
      <c r="L91" s="668"/>
      <c r="O91" s="668"/>
      <c r="P91" s="728"/>
    </row>
    <row r="92" spans="1:28">
      <c r="A92" s="731"/>
      <c r="B92" s="731"/>
      <c r="C92" s="731"/>
      <c r="D92" s="731"/>
      <c r="E92" s="725"/>
      <c r="F92" s="732"/>
      <c r="G92" s="728"/>
      <c r="H92" s="668"/>
      <c r="I92" s="680"/>
      <c r="J92" s="668"/>
      <c r="K92" s="668"/>
      <c r="L92" s="668"/>
      <c r="O92" s="668"/>
      <c r="P92" s="728"/>
    </row>
    <row r="93" spans="1:28">
      <c r="A93" s="731"/>
      <c r="B93" s="731"/>
      <c r="C93" s="731"/>
      <c r="D93" s="731"/>
      <c r="E93" s="725"/>
      <c r="F93" s="732"/>
      <c r="G93" s="668"/>
      <c r="H93" s="668"/>
      <c r="I93" s="680"/>
      <c r="J93" s="668"/>
      <c r="K93" s="668"/>
      <c r="L93" s="668"/>
      <c r="O93" s="668"/>
      <c r="P93" s="728"/>
    </row>
    <row r="94" spans="1:28">
      <c r="A94" s="731"/>
      <c r="B94" s="731"/>
      <c r="C94" s="731"/>
      <c r="D94" s="731"/>
      <c r="E94" s="725"/>
      <c r="F94" s="732"/>
      <c r="G94" s="668"/>
      <c r="H94" s="668"/>
      <c r="I94" s="680"/>
      <c r="J94" s="668"/>
      <c r="K94" s="668"/>
      <c r="L94" s="668"/>
      <c r="O94" s="668"/>
      <c r="P94" s="728"/>
    </row>
    <row r="95" spans="1:28" s="731" customFormat="1">
      <c r="E95" s="725"/>
      <c r="F95" s="732"/>
      <c r="G95" s="668"/>
      <c r="H95" s="668"/>
      <c r="I95" s="680"/>
      <c r="J95" s="668"/>
      <c r="K95" s="668"/>
      <c r="L95" s="668"/>
      <c r="M95" s="668"/>
      <c r="N95" s="668"/>
      <c r="O95" s="668"/>
      <c r="P95" s="728"/>
      <c r="Q95" s="728"/>
      <c r="R95" s="734"/>
      <c r="S95" s="734"/>
    </row>
    <row r="96" spans="1:28" s="731" customFormat="1">
      <c r="E96" s="725"/>
      <c r="F96" s="732"/>
      <c r="G96" s="668"/>
      <c r="H96" s="668"/>
      <c r="I96" s="680"/>
      <c r="J96" s="668"/>
      <c r="K96" s="668"/>
      <c r="L96" s="668"/>
      <c r="M96" s="668"/>
      <c r="N96" s="668"/>
      <c r="O96" s="668"/>
      <c r="P96" s="728"/>
      <c r="Q96" s="728"/>
      <c r="R96" s="734"/>
      <c r="S96" s="734"/>
    </row>
    <row r="97" spans="5:19" s="731" customFormat="1">
      <c r="E97" s="725"/>
      <c r="F97" s="732"/>
      <c r="G97" s="668"/>
      <c r="H97" s="668"/>
      <c r="I97" s="680"/>
      <c r="J97" s="668"/>
      <c r="K97" s="668"/>
      <c r="L97" s="668"/>
      <c r="M97" s="668"/>
      <c r="N97" s="668"/>
      <c r="O97" s="668"/>
      <c r="P97" s="728"/>
      <c r="Q97" s="728"/>
      <c r="R97" s="734"/>
      <c r="S97" s="734"/>
    </row>
    <row r="98" spans="5:19" s="731" customFormat="1">
      <c r="E98" s="725"/>
      <c r="F98" s="732"/>
      <c r="G98" s="668"/>
      <c r="H98" s="668"/>
      <c r="I98" s="680"/>
      <c r="J98" s="668"/>
      <c r="K98" s="668"/>
      <c r="L98" s="668"/>
      <c r="M98" s="668"/>
      <c r="N98" s="668"/>
      <c r="O98" s="668"/>
      <c r="P98" s="728"/>
      <c r="Q98" s="728"/>
      <c r="R98" s="734"/>
      <c r="S98" s="734"/>
    </row>
    <row r="99" spans="5:19" s="731" customFormat="1">
      <c r="E99" s="725"/>
      <c r="F99" s="732"/>
      <c r="G99" s="668"/>
      <c r="H99" s="668"/>
      <c r="I99" s="680"/>
      <c r="J99" s="668"/>
      <c r="K99" s="668"/>
      <c r="L99" s="668"/>
      <c r="M99" s="668"/>
      <c r="N99" s="668"/>
      <c r="O99" s="668"/>
      <c r="P99" s="728"/>
      <c r="Q99" s="728"/>
      <c r="R99" s="734"/>
      <c r="S99" s="734"/>
    </row>
    <row r="100" spans="5:19" s="731" customFormat="1">
      <c r="E100" s="725"/>
      <c r="F100" s="732"/>
      <c r="G100" s="668"/>
      <c r="H100" s="668"/>
      <c r="I100" s="680"/>
      <c r="J100" s="668"/>
      <c r="K100" s="668"/>
      <c r="L100" s="668"/>
      <c r="M100" s="668"/>
      <c r="P100" s="734"/>
      <c r="Q100" s="734"/>
      <c r="R100" s="734"/>
      <c r="S100" s="734"/>
    </row>
    <row r="101" spans="5:19" s="731" customFormat="1">
      <c r="E101" s="725"/>
      <c r="F101" s="732"/>
      <c r="G101" s="668"/>
      <c r="H101" s="668"/>
      <c r="I101" s="680"/>
      <c r="J101" s="668"/>
      <c r="K101" s="668"/>
      <c r="L101" s="668"/>
      <c r="M101" s="668"/>
      <c r="P101" s="734"/>
      <c r="Q101" s="734"/>
      <c r="R101" s="734"/>
      <c r="S101" s="734"/>
    </row>
    <row r="102" spans="5:19" s="731" customFormat="1">
      <c r="E102" s="725"/>
      <c r="F102" s="732"/>
      <c r="G102" s="668"/>
      <c r="H102" s="668"/>
      <c r="I102" s="680"/>
      <c r="J102" s="668"/>
      <c r="K102" s="668"/>
      <c r="L102" s="668"/>
      <c r="M102" s="668"/>
      <c r="P102" s="734"/>
      <c r="Q102" s="734"/>
      <c r="R102" s="734"/>
      <c r="S102" s="734"/>
    </row>
    <row r="103" spans="5:19" s="731" customFormat="1">
      <c r="E103" s="725"/>
      <c r="F103" s="732"/>
      <c r="G103" s="668"/>
      <c r="H103" s="668"/>
      <c r="I103" s="680"/>
      <c r="J103" s="668"/>
      <c r="K103" s="668"/>
      <c r="L103" s="668"/>
      <c r="M103" s="668"/>
      <c r="P103" s="734"/>
      <c r="Q103" s="734"/>
      <c r="R103" s="734"/>
      <c r="S103" s="734"/>
    </row>
    <row r="104" spans="5:19" s="731" customFormat="1">
      <c r="E104" s="725"/>
      <c r="F104" s="732"/>
      <c r="G104" s="668"/>
      <c r="H104" s="668"/>
      <c r="I104" s="680"/>
      <c r="J104" s="668"/>
      <c r="K104" s="668"/>
      <c r="L104" s="668"/>
      <c r="M104" s="668"/>
      <c r="P104" s="734"/>
      <c r="Q104" s="734"/>
      <c r="R104" s="734"/>
      <c r="S104" s="734"/>
    </row>
    <row r="105" spans="5:19" s="731" customFormat="1">
      <c r="E105" s="725"/>
      <c r="F105" s="732"/>
      <c r="G105" s="668"/>
      <c r="H105" s="668"/>
      <c r="I105" s="680"/>
      <c r="J105" s="668"/>
      <c r="K105" s="668"/>
      <c r="L105" s="668"/>
      <c r="M105" s="668"/>
      <c r="P105" s="734"/>
      <c r="Q105" s="734"/>
      <c r="R105" s="734"/>
      <c r="S105" s="734"/>
    </row>
    <row r="106" spans="5:19" s="731" customFormat="1">
      <c r="E106" s="725"/>
      <c r="F106" s="732"/>
      <c r="G106" s="668"/>
      <c r="H106" s="668"/>
      <c r="I106" s="680"/>
      <c r="J106" s="668"/>
      <c r="K106" s="668"/>
      <c r="L106" s="668"/>
      <c r="M106" s="668"/>
      <c r="P106" s="734"/>
      <c r="Q106" s="734"/>
      <c r="R106" s="734"/>
      <c r="S106" s="734"/>
    </row>
    <row r="107" spans="5:19" s="731" customFormat="1">
      <c r="E107" s="725"/>
      <c r="F107" s="732"/>
      <c r="G107" s="668"/>
      <c r="H107" s="668"/>
      <c r="I107" s="680"/>
      <c r="J107" s="668"/>
      <c r="K107" s="668"/>
      <c r="L107" s="668"/>
      <c r="M107" s="668"/>
      <c r="P107" s="734"/>
      <c r="Q107" s="734"/>
      <c r="R107" s="734"/>
      <c r="S107" s="734"/>
    </row>
    <row r="108" spans="5:19" s="731" customFormat="1">
      <c r="E108" s="725"/>
      <c r="F108" s="732"/>
      <c r="G108" s="668"/>
      <c r="H108" s="668"/>
      <c r="I108" s="680"/>
      <c r="J108" s="668"/>
      <c r="K108" s="668"/>
      <c r="L108" s="668"/>
      <c r="M108" s="668"/>
      <c r="P108" s="734"/>
      <c r="Q108" s="734"/>
      <c r="R108" s="734"/>
      <c r="S108" s="734"/>
    </row>
    <row r="109" spans="5:19" s="731" customFormat="1">
      <c r="E109" s="725"/>
      <c r="F109" s="732"/>
      <c r="G109" s="668"/>
      <c r="H109" s="668"/>
      <c r="I109" s="680"/>
      <c r="J109" s="668"/>
      <c r="K109" s="668"/>
      <c r="L109" s="668"/>
      <c r="M109" s="668"/>
      <c r="P109" s="734"/>
      <c r="Q109" s="734"/>
      <c r="R109" s="734"/>
      <c r="S109" s="734"/>
    </row>
    <row r="110" spans="5:19" s="731" customFormat="1">
      <c r="E110" s="725"/>
      <c r="F110" s="732"/>
      <c r="G110" s="668"/>
      <c r="H110" s="668"/>
      <c r="I110" s="680"/>
      <c r="J110" s="668"/>
      <c r="K110" s="668"/>
      <c r="L110" s="668"/>
      <c r="M110" s="668"/>
      <c r="P110" s="734"/>
      <c r="Q110" s="734"/>
      <c r="R110" s="734"/>
      <c r="S110" s="734"/>
    </row>
    <row r="111" spans="5:19" s="731" customFormat="1">
      <c r="E111" s="725"/>
      <c r="F111" s="732"/>
      <c r="G111" s="668"/>
      <c r="H111" s="668"/>
      <c r="I111" s="680"/>
      <c r="J111" s="668"/>
      <c r="K111" s="668"/>
      <c r="L111" s="668"/>
      <c r="M111" s="668"/>
      <c r="P111" s="734"/>
      <c r="Q111" s="734"/>
      <c r="R111" s="734"/>
      <c r="S111" s="734"/>
    </row>
    <row r="112" spans="5:19" s="731" customFormat="1">
      <c r="E112" s="725"/>
      <c r="F112" s="732"/>
      <c r="G112" s="668"/>
      <c r="H112" s="668"/>
      <c r="I112" s="680"/>
      <c r="J112" s="668"/>
      <c r="K112" s="668"/>
      <c r="L112" s="668"/>
      <c r="M112" s="668"/>
      <c r="P112" s="734"/>
      <c r="Q112" s="734"/>
      <c r="R112" s="734"/>
      <c r="S112" s="734"/>
    </row>
    <row r="113" spans="5:19" s="731" customFormat="1">
      <c r="E113" s="725"/>
      <c r="F113" s="732"/>
      <c r="G113" s="668"/>
      <c r="H113" s="668"/>
      <c r="I113" s="680"/>
      <c r="J113" s="668"/>
      <c r="K113" s="668"/>
      <c r="L113" s="668"/>
      <c r="M113" s="668"/>
      <c r="P113" s="734"/>
      <c r="Q113" s="734"/>
      <c r="R113" s="734"/>
      <c r="S113" s="734"/>
    </row>
    <row r="114" spans="5:19" s="731" customFormat="1">
      <c r="E114" s="725"/>
      <c r="F114" s="732"/>
      <c r="G114" s="668"/>
      <c r="H114" s="668"/>
      <c r="I114" s="680"/>
      <c r="J114" s="668"/>
      <c r="K114" s="668"/>
      <c r="L114" s="668"/>
      <c r="M114" s="668"/>
      <c r="P114" s="734"/>
      <c r="Q114" s="734"/>
      <c r="R114" s="734"/>
      <c r="S114" s="734"/>
    </row>
    <row r="115" spans="5:19" s="731" customFormat="1">
      <c r="E115" s="725"/>
      <c r="F115" s="732"/>
      <c r="G115" s="668"/>
      <c r="H115" s="668"/>
      <c r="I115" s="680"/>
      <c r="J115" s="668"/>
      <c r="K115" s="668"/>
      <c r="L115" s="668"/>
      <c r="P115" s="734"/>
      <c r="Q115" s="734"/>
      <c r="R115" s="734"/>
      <c r="S115" s="734"/>
    </row>
    <row r="116" spans="5:19" s="731" customFormat="1">
      <c r="E116" s="725"/>
      <c r="F116" s="732"/>
      <c r="G116" s="668"/>
      <c r="H116" s="668"/>
      <c r="I116" s="680"/>
      <c r="J116" s="668"/>
      <c r="K116" s="668"/>
      <c r="L116" s="668"/>
      <c r="P116" s="734"/>
      <c r="Q116" s="734"/>
      <c r="R116" s="734"/>
      <c r="S116" s="734"/>
    </row>
    <row r="117" spans="5:19" s="731" customFormat="1">
      <c r="E117" s="725"/>
      <c r="F117" s="732"/>
      <c r="G117" s="668"/>
      <c r="H117" s="668"/>
      <c r="I117" s="680"/>
      <c r="J117" s="668"/>
      <c r="K117" s="668"/>
      <c r="L117" s="668"/>
      <c r="P117" s="734"/>
      <c r="Q117" s="734"/>
      <c r="R117" s="734"/>
      <c r="S117" s="734"/>
    </row>
    <row r="118" spans="5:19" s="731" customFormat="1">
      <c r="E118" s="725"/>
      <c r="F118" s="732"/>
      <c r="G118" s="668"/>
      <c r="H118" s="668"/>
      <c r="I118" s="680"/>
      <c r="J118" s="668"/>
      <c r="K118" s="668"/>
      <c r="L118" s="668"/>
      <c r="P118" s="734"/>
      <c r="Q118" s="734"/>
      <c r="R118" s="734"/>
      <c r="S118" s="734"/>
    </row>
    <row r="119" spans="5:19" s="731" customFormat="1">
      <c r="E119" s="725"/>
      <c r="F119" s="732"/>
      <c r="G119" s="668"/>
      <c r="H119" s="668"/>
      <c r="I119" s="680"/>
      <c r="J119" s="668"/>
      <c r="K119" s="668"/>
      <c r="L119" s="668"/>
      <c r="P119" s="734"/>
      <c r="Q119" s="734"/>
      <c r="R119" s="734"/>
      <c r="S119" s="734"/>
    </row>
    <row r="120" spans="5:19" s="731" customFormat="1">
      <c r="E120" s="725"/>
      <c r="F120" s="732"/>
      <c r="G120" s="668"/>
      <c r="H120" s="668"/>
      <c r="I120" s="680"/>
      <c r="J120" s="668"/>
      <c r="K120" s="668"/>
      <c r="L120" s="668"/>
      <c r="P120" s="734"/>
      <c r="Q120" s="734"/>
      <c r="R120" s="734"/>
      <c r="S120" s="734"/>
    </row>
    <row r="121" spans="5:19" s="731" customFormat="1">
      <c r="E121" s="725"/>
      <c r="F121" s="732"/>
      <c r="G121" s="668"/>
      <c r="H121" s="668"/>
      <c r="I121" s="680"/>
      <c r="J121" s="668"/>
      <c r="K121" s="668"/>
      <c r="L121" s="668"/>
      <c r="P121" s="734"/>
      <c r="Q121" s="734"/>
      <c r="R121" s="734"/>
      <c r="S121" s="734"/>
    </row>
    <row r="122" spans="5:19" s="731" customFormat="1">
      <c r="E122" s="725"/>
      <c r="F122" s="732"/>
      <c r="G122" s="668"/>
      <c r="H122" s="668"/>
      <c r="I122" s="680"/>
      <c r="J122" s="668"/>
      <c r="K122" s="668"/>
      <c r="L122" s="668"/>
      <c r="P122" s="734"/>
      <c r="Q122" s="734"/>
      <c r="R122" s="734"/>
      <c r="S122" s="734"/>
    </row>
    <row r="123" spans="5:19" s="731" customFormat="1">
      <c r="E123" s="725"/>
      <c r="F123" s="732"/>
      <c r="G123" s="668"/>
      <c r="H123" s="668"/>
      <c r="I123" s="680"/>
      <c r="J123" s="668"/>
      <c r="K123" s="668"/>
      <c r="L123" s="668"/>
      <c r="P123" s="734"/>
      <c r="Q123" s="734"/>
      <c r="R123" s="734"/>
      <c r="S123" s="734"/>
    </row>
    <row r="124" spans="5:19" s="731" customFormat="1">
      <c r="E124" s="725"/>
      <c r="F124" s="732"/>
      <c r="G124" s="668"/>
      <c r="H124" s="668"/>
      <c r="I124" s="680"/>
      <c r="J124" s="668"/>
      <c r="K124" s="668"/>
      <c r="L124" s="668"/>
      <c r="P124" s="734"/>
      <c r="Q124" s="734"/>
      <c r="R124" s="734"/>
      <c r="S124" s="734"/>
    </row>
    <row r="125" spans="5:19" s="731" customFormat="1">
      <c r="E125" s="725"/>
      <c r="F125" s="732"/>
      <c r="G125" s="668"/>
      <c r="H125" s="668"/>
      <c r="I125" s="680"/>
      <c r="J125" s="668"/>
      <c r="K125" s="668"/>
      <c r="L125" s="668"/>
      <c r="P125" s="734"/>
      <c r="Q125" s="734"/>
      <c r="R125" s="734"/>
      <c r="S125" s="734"/>
    </row>
    <row r="126" spans="5:19" s="731" customFormat="1">
      <c r="E126" s="725"/>
      <c r="F126" s="732"/>
      <c r="G126" s="668"/>
      <c r="H126" s="668"/>
      <c r="I126" s="680"/>
      <c r="J126" s="668"/>
      <c r="K126" s="668"/>
      <c r="L126" s="668"/>
      <c r="P126" s="734"/>
      <c r="Q126" s="734"/>
      <c r="R126" s="734"/>
      <c r="S126" s="734"/>
    </row>
    <row r="127" spans="5:19" s="731" customFormat="1">
      <c r="E127" s="725"/>
      <c r="F127" s="732"/>
      <c r="G127" s="668"/>
      <c r="H127" s="668"/>
      <c r="I127" s="680"/>
      <c r="J127" s="668"/>
      <c r="K127" s="668"/>
      <c r="L127" s="668"/>
      <c r="P127" s="734"/>
      <c r="Q127" s="734"/>
      <c r="R127" s="734"/>
      <c r="S127" s="734"/>
    </row>
    <row r="128" spans="5:19" s="731" customFormat="1">
      <c r="E128" s="725"/>
      <c r="F128" s="732"/>
      <c r="G128" s="668"/>
      <c r="H128" s="668"/>
      <c r="I128" s="680"/>
      <c r="J128" s="668"/>
      <c r="K128" s="668"/>
      <c r="L128" s="668"/>
      <c r="P128" s="734"/>
      <c r="Q128" s="734"/>
      <c r="R128" s="734"/>
      <c r="S128" s="734"/>
    </row>
    <row r="129" spans="5:19" s="731" customFormat="1">
      <c r="E129" s="725"/>
      <c r="F129" s="732"/>
      <c r="G129" s="668"/>
      <c r="H129" s="668"/>
      <c r="I129" s="680"/>
      <c r="J129" s="668"/>
      <c r="K129" s="668"/>
      <c r="L129" s="668"/>
      <c r="P129" s="734"/>
      <c r="Q129" s="734"/>
      <c r="R129" s="734"/>
      <c r="S129" s="734"/>
    </row>
    <row r="130" spans="5:19" s="731" customFormat="1">
      <c r="E130" s="725"/>
      <c r="F130" s="732"/>
      <c r="G130" s="668"/>
      <c r="H130" s="668"/>
      <c r="I130" s="680"/>
      <c r="J130" s="668"/>
      <c r="K130" s="668"/>
      <c r="L130" s="668"/>
      <c r="P130" s="734"/>
      <c r="Q130" s="734"/>
      <c r="R130" s="734"/>
      <c r="S130" s="734"/>
    </row>
    <row r="131" spans="5:19" s="731" customFormat="1">
      <c r="E131" s="725"/>
      <c r="F131" s="732"/>
      <c r="G131" s="668"/>
      <c r="H131" s="668"/>
      <c r="I131" s="680"/>
      <c r="J131" s="668"/>
      <c r="K131" s="668"/>
      <c r="L131" s="668"/>
      <c r="P131" s="734"/>
      <c r="Q131" s="734"/>
      <c r="R131" s="734"/>
      <c r="S131" s="734"/>
    </row>
    <row r="132" spans="5:19" s="731" customFormat="1">
      <c r="E132" s="725"/>
      <c r="F132" s="732"/>
      <c r="G132" s="668"/>
      <c r="H132" s="668"/>
      <c r="I132" s="680"/>
      <c r="J132" s="668"/>
      <c r="K132" s="668"/>
      <c r="L132" s="668"/>
      <c r="P132" s="734"/>
      <c r="Q132" s="734"/>
      <c r="R132" s="734"/>
      <c r="S132" s="734"/>
    </row>
    <row r="133" spans="5:19" s="731" customFormat="1">
      <c r="E133" s="725"/>
      <c r="F133" s="732"/>
      <c r="G133" s="668"/>
      <c r="H133" s="668"/>
      <c r="I133" s="680"/>
      <c r="J133" s="668"/>
      <c r="K133" s="668"/>
      <c r="L133" s="668"/>
      <c r="P133" s="734"/>
      <c r="Q133" s="734"/>
      <c r="R133" s="734"/>
      <c r="S133" s="734"/>
    </row>
    <row r="134" spans="5:19" s="731" customFormat="1">
      <c r="E134" s="725"/>
      <c r="F134" s="732"/>
      <c r="G134" s="668"/>
      <c r="H134" s="668"/>
      <c r="I134" s="680"/>
      <c r="J134" s="668"/>
      <c r="K134" s="668"/>
      <c r="L134" s="668"/>
      <c r="P134" s="734"/>
      <c r="Q134" s="734"/>
      <c r="R134" s="734"/>
      <c r="S134" s="734"/>
    </row>
    <row r="135" spans="5:19" s="731" customFormat="1">
      <c r="E135" s="725"/>
      <c r="F135" s="732"/>
      <c r="G135" s="668"/>
      <c r="H135" s="668"/>
      <c r="I135" s="680"/>
      <c r="J135" s="668"/>
      <c r="K135" s="668"/>
      <c r="L135" s="668"/>
      <c r="P135" s="734"/>
      <c r="Q135" s="734"/>
      <c r="R135" s="734"/>
      <c r="S135" s="734"/>
    </row>
    <row r="136" spans="5:19" s="731" customFormat="1">
      <c r="E136" s="725"/>
      <c r="F136" s="732"/>
      <c r="G136" s="668"/>
      <c r="H136" s="668"/>
      <c r="I136" s="680"/>
      <c r="J136" s="668"/>
      <c r="K136" s="668"/>
      <c r="L136" s="668"/>
      <c r="P136" s="734"/>
      <c r="Q136" s="734"/>
      <c r="R136" s="734"/>
      <c r="S136" s="734"/>
    </row>
    <row r="137" spans="5:19" s="731" customFormat="1">
      <c r="E137" s="725"/>
      <c r="F137" s="732"/>
      <c r="G137" s="668"/>
      <c r="H137" s="668"/>
      <c r="I137" s="680"/>
      <c r="J137" s="668"/>
      <c r="K137" s="668"/>
      <c r="L137" s="668"/>
      <c r="P137" s="734"/>
      <c r="Q137" s="734"/>
      <c r="R137" s="734"/>
      <c r="S137" s="734"/>
    </row>
    <row r="138" spans="5:19" s="731" customFormat="1">
      <c r="E138" s="725"/>
      <c r="F138" s="732"/>
      <c r="G138" s="668"/>
      <c r="H138" s="668"/>
      <c r="I138" s="680"/>
      <c r="J138" s="668"/>
      <c r="K138" s="668"/>
      <c r="L138" s="668"/>
      <c r="P138" s="734"/>
      <c r="Q138" s="734"/>
      <c r="R138" s="734"/>
      <c r="S138" s="734"/>
    </row>
    <row r="139" spans="5:19" s="731" customFormat="1">
      <c r="E139" s="725"/>
      <c r="F139" s="732"/>
      <c r="G139" s="668"/>
      <c r="H139" s="668"/>
      <c r="I139" s="680"/>
      <c r="J139" s="668"/>
      <c r="K139" s="668"/>
      <c r="L139" s="668"/>
      <c r="P139" s="734"/>
      <c r="Q139" s="734"/>
      <c r="R139" s="734"/>
      <c r="S139" s="734"/>
    </row>
    <row r="140" spans="5:19" s="731" customFormat="1">
      <c r="E140" s="725"/>
      <c r="F140" s="732"/>
      <c r="G140" s="668"/>
      <c r="H140" s="668"/>
      <c r="I140" s="680"/>
      <c r="J140" s="668"/>
      <c r="K140" s="668"/>
      <c r="L140" s="668"/>
      <c r="P140" s="734"/>
      <c r="Q140" s="734"/>
      <c r="R140" s="734"/>
      <c r="S140" s="734"/>
    </row>
    <row r="141" spans="5:19" s="731" customFormat="1">
      <c r="E141" s="725"/>
      <c r="F141" s="732"/>
      <c r="G141" s="668"/>
      <c r="H141" s="668"/>
      <c r="I141" s="680"/>
      <c r="J141" s="668"/>
      <c r="K141" s="668"/>
      <c r="L141" s="668"/>
      <c r="P141" s="734"/>
      <c r="Q141" s="734"/>
      <c r="R141" s="734"/>
      <c r="S141" s="734"/>
    </row>
    <row r="142" spans="5:19" s="731" customFormat="1">
      <c r="E142" s="725"/>
      <c r="F142" s="732"/>
      <c r="G142" s="668"/>
      <c r="H142" s="668"/>
      <c r="I142" s="680"/>
      <c r="J142" s="668"/>
      <c r="K142" s="668"/>
      <c r="L142" s="668"/>
      <c r="P142" s="734"/>
      <c r="Q142" s="734"/>
      <c r="R142" s="734"/>
      <c r="S142" s="734"/>
    </row>
    <row r="143" spans="5:19" s="731" customFormat="1">
      <c r="E143" s="725"/>
      <c r="F143" s="732"/>
      <c r="G143" s="668"/>
      <c r="H143" s="668"/>
      <c r="I143" s="680"/>
      <c r="J143" s="668"/>
      <c r="K143" s="668"/>
      <c r="L143" s="668"/>
      <c r="P143" s="734"/>
      <c r="Q143" s="734"/>
      <c r="R143" s="734"/>
      <c r="S143" s="734"/>
    </row>
    <row r="144" spans="5:19" s="731" customFormat="1">
      <c r="E144" s="725"/>
      <c r="F144" s="732"/>
      <c r="G144" s="668"/>
      <c r="H144" s="668"/>
      <c r="I144" s="680"/>
      <c r="J144" s="668"/>
      <c r="K144" s="668"/>
      <c r="L144" s="668"/>
      <c r="P144" s="734"/>
      <c r="Q144" s="734"/>
      <c r="R144" s="734"/>
      <c r="S144" s="734"/>
    </row>
    <row r="145" spans="1:19" s="731" customFormat="1">
      <c r="E145" s="725"/>
      <c r="F145" s="732"/>
      <c r="G145" s="668"/>
      <c r="H145" s="668"/>
      <c r="I145" s="680"/>
      <c r="J145" s="668"/>
      <c r="K145" s="668"/>
      <c r="L145" s="668"/>
      <c r="P145" s="734"/>
      <c r="Q145" s="734"/>
      <c r="R145" s="734"/>
      <c r="S145" s="734"/>
    </row>
    <row r="146" spans="1:19" s="731" customFormat="1">
      <c r="E146" s="725"/>
      <c r="F146" s="732"/>
      <c r="G146" s="668"/>
      <c r="H146" s="668"/>
      <c r="I146" s="680"/>
      <c r="J146" s="668"/>
      <c r="K146" s="668"/>
      <c r="L146" s="668"/>
      <c r="P146" s="734"/>
      <c r="Q146" s="734"/>
      <c r="R146" s="734"/>
      <c r="S146" s="734"/>
    </row>
    <row r="147" spans="1:19" s="731" customFormat="1">
      <c r="E147" s="725"/>
      <c r="F147" s="732"/>
      <c r="G147" s="668"/>
      <c r="H147" s="668"/>
      <c r="I147" s="680"/>
      <c r="J147" s="668"/>
      <c r="K147" s="668"/>
      <c r="L147" s="668"/>
      <c r="P147" s="734"/>
      <c r="Q147" s="734"/>
      <c r="R147" s="734"/>
      <c r="S147" s="734"/>
    </row>
    <row r="148" spans="1:19" s="731" customFormat="1">
      <c r="E148" s="725"/>
      <c r="F148" s="732"/>
      <c r="G148" s="668"/>
      <c r="H148" s="668"/>
      <c r="I148" s="680"/>
      <c r="J148" s="668"/>
      <c r="K148" s="668"/>
      <c r="L148" s="668"/>
      <c r="P148" s="734"/>
      <c r="Q148" s="734"/>
      <c r="R148" s="734"/>
      <c r="S148" s="734"/>
    </row>
    <row r="149" spans="1:19" s="731" customFormat="1">
      <c r="E149" s="725"/>
      <c r="F149" s="732"/>
      <c r="G149" s="668"/>
      <c r="H149" s="668"/>
      <c r="I149" s="680"/>
      <c r="J149" s="668"/>
      <c r="K149" s="668"/>
      <c r="L149" s="668"/>
      <c r="P149" s="734"/>
      <c r="Q149" s="734"/>
      <c r="R149" s="734"/>
      <c r="S149" s="734"/>
    </row>
    <row r="150" spans="1:19" s="731" customFormat="1">
      <c r="E150" s="725"/>
      <c r="F150" s="732"/>
      <c r="G150" s="668"/>
      <c r="H150" s="668"/>
      <c r="I150" s="680"/>
      <c r="J150" s="668"/>
      <c r="K150" s="668"/>
      <c r="L150" s="668"/>
      <c r="P150" s="734"/>
      <c r="Q150" s="734"/>
      <c r="R150" s="734"/>
      <c r="S150" s="734"/>
    </row>
    <row r="151" spans="1:19" s="731" customFormat="1">
      <c r="E151" s="725"/>
      <c r="F151" s="732"/>
      <c r="G151" s="668"/>
      <c r="H151" s="668"/>
      <c r="I151" s="680"/>
      <c r="J151" s="668"/>
      <c r="K151" s="668"/>
      <c r="L151" s="668"/>
      <c r="P151" s="734"/>
      <c r="Q151" s="734"/>
      <c r="R151" s="734"/>
      <c r="S151" s="734"/>
    </row>
    <row r="152" spans="1:19">
      <c r="A152" s="731"/>
      <c r="B152" s="731"/>
      <c r="C152" s="731"/>
      <c r="D152" s="731"/>
      <c r="E152" s="725"/>
      <c r="F152" s="732"/>
      <c r="G152" s="668"/>
      <c r="H152" s="668"/>
      <c r="I152" s="680"/>
      <c r="J152" s="668"/>
      <c r="K152" s="668"/>
      <c r="L152" s="668"/>
      <c r="M152" s="731"/>
      <c r="N152" s="731"/>
      <c r="O152" s="731"/>
      <c r="P152" s="734"/>
      <c r="Q152" s="734"/>
    </row>
    <row r="153" spans="1:19">
      <c r="A153" s="731"/>
      <c r="B153" s="731"/>
      <c r="C153" s="731"/>
      <c r="D153" s="731"/>
      <c r="E153" s="725"/>
      <c r="F153" s="732"/>
      <c r="G153" s="668"/>
      <c r="H153" s="668"/>
      <c r="I153" s="680"/>
      <c r="J153" s="668"/>
      <c r="K153" s="668"/>
      <c r="L153" s="668"/>
      <c r="M153" s="731"/>
      <c r="N153" s="731"/>
      <c r="O153" s="731"/>
      <c r="P153" s="734"/>
      <c r="Q153" s="734"/>
    </row>
    <row r="154" spans="1:19">
      <c r="A154" s="731"/>
      <c r="B154" s="731"/>
      <c r="C154" s="731"/>
      <c r="D154" s="731"/>
      <c r="E154" s="725"/>
      <c r="F154" s="732"/>
      <c r="G154" s="668"/>
      <c r="H154" s="668"/>
      <c r="I154" s="680"/>
      <c r="J154" s="668"/>
      <c r="K154" s="668"/>
      <c r="L154" s="668"/>
      <c r="M154" s="731"/>
      <c r="N154" s="731"/>
      <c r="O154" s="731"/>
      <c r="P154" s="734"/>
      <c r="Q154" s="734"/>
    </row>
    <row r="155" spans="1:19">
      <c r="A155" s="731"/>
      <c r="B155" s="731"/>
      <c r="C155" s="731"/>
      <c r="D155" s="731"/>
      <c r="E155" s="725"/>
      <c r="F155" s="732"/>
      <c r="G155" s="668"/>
      <c r="H155" s="668"/>
      <c r="I155" s="680"/>
      <c r="J155" s="668"/>
      <c r="K155" s="668"/>
      <c r="L155" s="668"/>
      <c r="M155" s="731"/>
      <c r="N155" s="731"/>
      <c r="O155" s="731"/>
      <c r="P155" s="734"/>
      <c r="Q155" s="734"/>
    </row>
    <row r="156" spans="1:19">
      <c r="A156" s="731"/>
      <c r="B156" s="731"/>
      <c r="C156" s="731"/>
      <c r="D156" s="731"/>
      <c r="E156" s="725"/>
      <c r="F156" s="732"/>
      <c r="G156" s="668"/>
      <c r="H156" s="668"/>
      <c r="I156" s="680"/>
      <c r="J156" s="668"/>
      <c r="K156" s="668"/>
      <c r="L156" s="668"/>
      <c r="M156" s="731"/>
      <c r="N156" s="731"/>
      <c r="O156" s="731"/>
      <c r="P156" s="734"/>
      <c r="Q156" s="734"/>
    </row>
    <row r="157" spans="1:19">
      <c r="A157" s="731"/>
      <c r="B157" s="731"/>
      <c r="C157" s="731"/>
      <c r="D157" s="731"/>
      <c r="E157" s="725"/>
      <c r="F157" s="732"/>
      <c r="G157" s="668"/>
      <c r="H157" s="668"/>
      <c r="I157" s="680"/>
      <c r="J157" s="668"/>
      <c r="K157" s="668"/>
      <c r="L157" s="668"/>
      <c r="M157" s="731"/>
    </row>
    <row r="158" spans="1:19">
      <c r="A158" s="731"/>
      <c r="B158" s="731"/>
      <c r="C158" s="731"/>
      <c r="D158" s="731"/>
      <c r="E158" s="725"/>
      <c r="F158" s="732"/>
      <c r="G158" s="668"/>
      <c r="H158" s="668"/>
      <c r="I158" s="680"/>
      <c r="J158" s="668"/>
      <c r="K158" s="668"/>
      <c r="L158" s="668"/>
      <c r="M158" s="731"/>
    </row>
    <row r="159" spans="1:19">
      <c r="A159" s="731"/>
      <c r="B159" s="731"/>
      <c r="C159" s="731"/>
      <c r="D159" s="731"/>
      <c r="E159" s="725"/>
      <c r="F159" s="732"/>
      <c r="G159" s="668"/>
      <c r="H159" s="668"/>
      <c r="I159" s="680"/>
      <c r="J159" s="668"/>
      <c r="K159" s="668"/>
      <c r="L159" s="668"/>
      <c r="M159" s="731"/>
    </row>
    <row r="160" spans="1:19">
      <c r="A160" s="731"/>
      <c r="B160" s="731"/>
      <c r="C160" s="731"/>
      <c r="D160" s="731"/>
      <c r="E160" s="725"/>
      <c r="F160" s="732"/>
      <c r="G160" s="668"/>
      <c r="H160" s="668"/>
      <c r="I160" s="680"/>
      <c r="J160" s="668"/>
      <c r="K160" s="668"/>
      <c r="L160" s="668"/>
      <c r="M160" s="731"/>
    </row>
    <row r="161" spans="10:13">
      <c r="J161" s="668"/>
      <c r="K161" s="668"/>
      <c r="L161" s="668"/>
      <c r="M161" s="731"/>
    </row>
    <row r="162" spans="10:13">
      <c r="J162" s="668"/>
      <c r="K162" s="668"/>
      <c r="L162" s="668"/>
      <c r="M162" s="731"/>
    </row>
    <row r="163" spans="10:13">
      <c r="J163" s="668"/>
      <c r="K163" s="668"/>
      <c r="L163" s="668"/>
      <c r="M163" s="731"/>
    </row>
    <row r="164" spans="10:13">
      <c r="J164" s="668"/>
      <c r="K164" s="668"/>
      <c r="L164" s="668"/>
      <c r="M164" s="731"/>
    </row>
    <row r="165" spans="10:13">
      <c r="J165" s="668"/>
      <c r="K165" s="668"/>
      <c r="L165" s="668"/>
      <c r="M165" s="731"/>
    </row>
    <row r="166" spans="10:13">
      <c r="J166" s="668"/>
      <c r="K166" s="668"/>
      <c r="L166" s="668"/>
      <c r="M166" s="731"/>
    </row>
    <row r="167" spans="10:13">
      <c r="K167" s="668"/>
      <c r="L167" s="668"/>
      <c r="M167" s="731"/>
    </row>
    <row r="168" spans="10:13">
      <c r="K168" s="668"/>
      <c r="L168" s="668"/>
      <c r="M168" s="731"/>
    </row>
    <row r="169" spans="10:13">
      <c r="K169" s="668"/>
      <c r="L169" s="668"/>
      <c r="M169" s="731"/>
    </row>
    <row r="170" spans="10:13">
      <c r="L170" s="668"/>
      <c r="M170" s="731"/>
    </row>
    <row r="171" spans="10:13">
      <c r="L171" s="668"/>
      <c r="M171" s="731"/>
    </row>
    <row r="172" spans="10:13">
      <c r="L172" s="668"/>
    </row>
    <row r="173" spans="10:13">
      <c r="L173" s="668"/>
    </row>
    <row r="174" spans="10:13">
      <c r="L174" s="668"/>
    </row>
  </sheetData>
  <mergeCells count="5">
    <mergeCell ref="A7:L7"/>
    <mergeCell ref="M7:O7"/>
    <mergeCell ref="U7:V7"/>
    <mergeCell ref="D9:F9"/>
    <mergeCell ref="H9:K9"/>
  </mergeCells>
  <conditionalFormatting sqref="Z9:Z62 P63:P79">
    <cfRule type="aboveAverage" dxfId="11" priority="1" aboveAverage="0" stdDev="1"/>
    <cfRule type="aboveAverage" dxfId="10" priority="2" stdDev="1"/>
  </conditionalFormatting>
  <dataValidations count="1">
    <dataValidation type="list" allowBlank="1" showInputMessage="1" showErrorMessage="1" sqref="B5" xr:uid="{948F1BCA-C1C8-4B0B-AF27-308D269D157A}">
      <formula1>$AB$5:$AB$8</formula1>
    </dataValidation>
  </dataValidations>
  <pageMargins left="0.7" right="0.7" top="0.75" bottom="0.75" header="0.3" footer="0.3"/>
  <pageSetup orientation="portrait" horizontalDpi="1200" verticalDpi="1200"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EC03F-818E-46F1-98FD-C9798263D050}">
  <dimension ref="A1:Z167"/>
  <sheetViews>
    <sheetView zoomScale="80" zoomScaleNormal="80" workbookViewId="0">
      <selection activeCell="I5" sqref="I5"/>
    </sheetView>
  </sheetViews>
  <sheetFormatPr defaultColWidth="7.88671875" defaultRowHeight="10.199999999999999"/>
  <cols>
    <col min="1" max="1" width="15.6640625" style="668" bestFit="1" customWidth="1"/>
    <col min="2" max="2" width="9.5546875" style="668" bestFit="1" customWidth="1"/>
    <col min="3" max="3" width="5.109375" style="735" customWidth="1"/>
    <col min="4" max="6" width="7.6640625" style="735" customWidth="1"/>
    <col min="7" max="7" width="12" style="731" bestFit="1" customWidth="1"/>
    <col min="8" max="8" width="9.33203125" style="734" customWidth="1"/>
    <col min="9" max="10" width="8.44140625" style="731" bestFit="1" customWidth="1"/>
    <col min="11" max="11" width="8.44140625" style="725" bestFit="1" customWidth="1"/>
    <col min="12" max="12" width="13.6640625" style="732" bestFit="1" customWidth="1"/>
    <col min="13" max="13" width="6.33203125" style="668" bestFit="1" customWidth="1"/>
    <col min="14" max="14" width="5.6640625" style="668" bestFit="1" customWidth="1"/>
    <col min="15" max="15" width="5.88671875" style="680" bestFit="1" customWidth="1"/>
    <col min="16" max="16" width="5.88671875" style="561" bestFit="1" customWidth="1"/>
    <col min="17" max="17" width="14" style="728" bestFit="1" customWidth="1"/>
    <col min="18" max="18" width="6" style="728" bestFit="1" customWidth="1"/>
    <col min="19" max="19" width="8.6640625" style="728" bestFit="1" customWidth="1"/>
    <col min="20" max="21" width="17.33203125" style="668" bestFit="1" customWidth="1"/>
    <col min="22" max="22" width="9.33203125" style="668" bestFit="1" customWidth="1"/>
    <col min="23" max="27" width="5.33203125" style="668" customWidth="1"/>
    <col min="28" max="28" width="17" style="668" customWidth="1"/>
    <col min="29" max="16384" width="7.88671875" style="668"/>
  </cols>
  <sheetData>
    <row r="1" spans="1:24" s="504" customFormat="1" ht="13.2">
      <c r="A1" s="496" t="s">
        <v>117</v>
      </c>
      <c r="B1" s="497" t="s">
        <v>174</v>
      </c>
      <c r="C1" s="498"/>
      <c r="D1" s="497"/>
      <c r="E1" s="499"/>
      <c r="F1" s="499"/>
      <c r="G1" s="500"/>
      <c r="H1" s="501" t="s">
        <v>118</v>
      </c>
      <c r="I1" s="502">
        <f>C52</f>
        <v>0</v>
      </c>
      <c r="J1" s="503"/>
      <c r="K1" s="497"/>
      <c r="L1" s="497"/>
      <c r="N1" s="505"/>
      <c r="P1" s="506"/>
      <c r="Q1" s="506"/>
      <c r="R1" s="506"/>
      <c r="S1" s="506"/>
    </row>
    <row r="2" spans="1:24" s="504" customFormat="1" ht="13.2">
      <c r="A2" s="507" t="s">
        <v>119</v>
      </c>
      <c r="B2" s="497" t="s">
        <v>233</v>
      </c>
      <c r="C2" s="508"/>
      <c r="D2" s="497"/>
      <c r="E2" s="509"/>
      <c r="F2" s="509"/>
      <c r="G2" s="510"/>
      <c r="H2" s="511" t="s">
        <v>120</v>
      </c>
      <c r="I2" s="512">
        <v>306</v>
      </c>
      <c r="J2" s="513"/>
      <c r="K2" s="497"/>
      <c r="L2" s="497"/>
      <c r="N2" s="514"/>
      <c r="P2" s="506"/>
      <c r="Q2" s="506"/>
      <c r="R2" s="506"/>
      <c r="S2" s="506"/>
    </row>
    <row r="3" spans="1:24" s="518" customFormat="1" ht="11.25" customHeight="1">
      <c r="A3" s="515" t="s">
        <v>121</v>
      </c>
      <c r="B3" s="865">
        <v>44670</v>
      </c>
      <c r="C3" s="508"/>
      <c r="D3" s="509"/>
      <c r="E3" s="509"/>
      <c r="F3" s="509"/>
      <c r="G3" s="510"/>
      <c r="H3" s="515" t="s">
        <v>122</v>
      </c>
      <c r="I3" s="517">
        <f>V53/100</f>
        <v>3.04</v>
      </c>
      <c r="J3" s="513"/>
      <c r="K3" s="497"/>
      <c r="L3" s="497"/>
      <c r="N3" s="519"/>
      <c r="P3" s="520"/>
      <c r="Q3" s="520"/>
      <c r="R3" s="520"/>
      <c r="S3" s="520"/>
    </row>
    <row r="4" spans="1:24" s="504" customFormat="1" ht="13.2">
      <c r="A4" s="515" t="s">
        <v>123</v>
      </c>
      <c r="B4" s="516" t="s">
        <v>234</v>
      </c>
      <c r="C4" s="508"/>
      <c r="D4" s="509"/>
      <c r="E4" s="509"/>
      <c r="F4" s="509"/>
      <c r="G4" s="510"/>
      <c r="H4" s="515" t="s">
        <v>124</v>
      </c>
      <c r="I4" s="521">
        <f>S20</f>
        <v>0.25598147671726273</v>
      </c>
      <c r="J4" s="513"/>
      <c r="K4" s="497"/>
      <c r="L4" s="497"/>
      <c r="M4" s="505"/>
      <c r="N4" s="505"/>
      <c r="P4" s="506"/>
      <c r="Q4" s="506"/>
      <c r="R4" s="506"/>
      <c r="S4" s="506"/>
    </row>
    <row r="5" spans="1:24" s="525" customFormat="1" ht="13.2">
      <c r="A5" s="507" t="s">
        <v>125</v>
      </c>
      <c r="B5" s="522" t="s">
        <v>126</v>
      </c>
      <c r="C5" s="508"/>
      <c r="D5" s="509"/>
      <c r="E5" s="509"/>
      <c r="F5" s="509"/>
      <c r="G5" s="510"/>
      <c r="H5" s="515"/>
      <c r="I5" s="523"/>
      <c r="J5" s="513"/>
      <c r="K5" s="497"/>
      <c r="L5" s="497"/>
      <c r="M5" s="524"/>
      <c r="N5" s="524"/>
      <c r="P5" s="526"/>
      <c r="Q5" s="526"/>
      <c r="R5" s="526"/>
      <c r="S5" s="526"/>
    </row>
    <row r="6" spans="1:24" s="524" customFormat="1" ht="13.8" thickBot="1">
      <c r="A6" s="527"/>
      <c r="B6" s="528"/>
      <c r="C6" s="529"/>
      <c r="D6" s="530"/>
      <c r="E6" s="530"/>
      <c r="F6" s="530"/>
      <c r="G6" s="531"/>
      <c r="H6" s="532"/>
      <c r="I6" s="533"/>
      <c r="J6" s="531"/>
      <c r="K6" s="528"/>
      <c r="L6" s="528"/>
      <c r="M6" s="534"/>
      <c r="P6" s="535"/>
      <c r="Q6" s="535"/>
      <c r="R6" s="535"/>
      <c r="S6" s="535"/>
    </row>
    <row r="7" spans="1:24" s="525" customFormat="1" ht="13.2" customHeight="1">
      <c r="A7" s="1170" t="s">
        <v>127</v>
      </c>
      <c r="B7" s="1171"/>
      <c r="C7" s="1171"/>
      <c r="D7" s="1171"/>
      <c r="E7" s="1171"/>
      <c r="F7" s="1171"/>
      <c r="G7" s="1171"/>
      <c r="H7" s="1171"/>
      <c r="I7" s="1171"/>
      <c r="J7" s="1171"/>
      <c r="K7" s="1171"/>
      <c r="L7" s="1171"/>
      <c r="M7" s="1172" t="s">
        <v>128</v>
      </c>
      <c r="N7" s="1173"/>
      <c r="O7" s="1174"/>
      <c r="P7" s="536" t="s">
        <v>129</v>
      </c>
      <c r="Q7" s="537"/>
      <c r="R7" s="536" t="s">
        <v>130</v>
      </c>
      <c r="S7" s="536"/>
      <c r="T7" s="538"/>
      <c r="U7" s="1168" t="s">
        <v>131</v>
      </c>
      <c r="V7" s="1169"/>
      <c r="W7" s="524"/>
      <c r="X7" s="524"/>
    </row>
    <row r="8" spans="1:24" s="555" customFormat="1">
      <c r="A8" s="539"/>
      <c r="B8" s="534"/>
      <c r="C8" s="540"/>
      <c r="D8" s="541"/>
      <c r="E8" s="542"/>
      <c r="F8" s="543"/>
      <c r="G8" s="544"/>
      <c r="H8" s="545"/>
      <c r="I8" s="545"/>
      <c r="J8" s="545"/>
      <c r="K8" s="545"/>
      <c r="L8" s="546"/>
      <c r="M8" s="547"/>
      <c r="N8" s="548"/>
      <c r="O8" s="549"/>
      <c r="P8" s="550"/>
      <c r="Q8" s="551"/>
      <c r="R8" s="550"/>
      <c r="S8" s="550"/>
      <c r="T8" s="552"/>
      <c r="U8" s="553"/>
      <c r="V8" s="553"/>
      <c r="W8" s="554"/>
    </row>
    <row r="9" spans="1:24" s="566" customFormat="1" ht="13.2" customHeight="1">
      <c r="A9" s="556"/>
      <c r="B9" s="524"/>
      <c r="C9" s="557"/>
      <c r="D9" s="1175" t="s">
        <v>132</v>
      </c>
      <c r="E9" s="1176"/>
      <c r="F9" s="1177"/>
      <c r="G9" s="558"/>
      <c r="H9" s="1178" t="s">
        <v>133</v>
      </c>
      <c r="I9" s="1179"/>
      <c r="J9" s="1179"/>
      <c r="K9" s="1180"/>
      <c r="L9" s="559"/>
      <c r="M9" s="560"/>
      <c r="N9" s="548" t="s">
        <v>134</v>
      </c>
      <c r="O9" s="549"/>
      <c r="P9" s="550"/>
      <c r="Q9" s="551"/>
      <c r="R9" s="561"/>
      <c r="S9" s="561"/>
      <c r="T9" s="552"/>
      <c r="U9" s="562"/>
      <c r="V9" s="563"/>
      <c r="W9" s="564"/>
      <c r="X9" s="565"/>
    </row>
    <row r="10" spans="1:24" s="566" customFormat="1">
      <c r="A10" s="567" t="s">
        <v>135</v>
      </c>
      <c r="B10" s="568" t="s">
        <v>136</v>
      </c>
      <c r="C10" s="569" t="s">
        <v>137</v>
      </c>
      <c r="D10" s="570" t="s">
        <v>138</v>
      </c>
      <c r="E10" s="571" t="s">
        <v>139</v>
      </c>
      <c r="F10" s="572" t="s">
        <v>140</v>
      </c>
      <c r="G10" s="558" t="s">
        <v>141</v>
      </c>
      <c r="H10" s="573" t="s">
        <v>142</v>
      </c>
      <c r="I10" s="573" t="s">
        <v>143</v>
      </c>
      <c r="J10" s="573" t="s">
        <v>144</v>
      </c>
      <c r="K10" s="573" t="s">
        <v>145</v>
      </c>
      <c r="L10" s="559" t="s">
        <v>146</v>
      </c>
      <c r="M10" s="574" t="s">
        <v>147</v>
      </c>
      <c r="N10" s="575" t="s">
        <v>148</v>
      </c>
      <c r="O10" s="576" t="s">
        <v>149</v>
      </c>
      <c r="P10" s="577" t="s">
        <v>150</v>
      </c>
      <c r="Q10" s="551" t="s">
        <v>151</v>
      </c>
      <c r="R10" s="577" t="s">
        <v>151</v>
      </c>
      <c r="S10" s="577" t="s">
        <v>150</v>
      </c>
      <c r="T10" s="578" t="s">
        <v>152</v>
      </c>
      <c r="U10" s="562" t="s">
        <v>153</v>
      </c>
      <c r="V10" s="562" t="s">
        <v>154</v>
      </c>
      <c r="W10" s="579"/>
    </row>
    <row r="11" spans="1:24" s="566" customFormat="1" ht="12" thickBot="1">
      <c r="A11" s="580" t="s">
        <v>155</v>
      </c>
      <c r="B11" s="581" t="s">
        <v>155</v>
      </c>
      <c r="C11" s="582" t="s">
        <v>156</v>
      </c>
      <c r="D11" s="583" t="s">
        <v>157</v>
      </c>
      <c r="E11" s="584" t="s">
        <v>157</v>
      </c>
      <c r="F11" s="585" t="s">
        <v>157</v>
      </c>
      <c r="G11" s="586" t="s">
        <v>157</v>
      </c>
      <c r="H11" s="587" t="s">
        <v>157</v>
      </c>
      <c r="I11" s="587" t="s">
        <v>157</v>
      </c>
      <c r="J11" s="587" t="s">
        <v>157</v>
      </c>
      <c r="K11" s="587" t="s">
        <v>157</v>
      </c>
      <c r="L11" s="588" t="s">
        <v>157</v>
      </c>
      <c r="M11" s="589" t="s">
        <v>158</v>
      </c>
      <c r="N11" s="590" t="s">
        <v>156</v>
      </c>
      <c r="O11" s="591" t="s">
        <v>156</v>
      </c>
      <c r="P11" s="592" t="s">
        <v>159</v>
      </c>
      <c r="Q11" s="593" t="s">
        <v>160</v>
      </c>
      <c r="R11" s="594" t="s">
        <v>39</v>
      </c>
      <c r="S11" s="594" t="s">
        <v>161</v>
      </c>
      <c r="T11" s="595"/>
      <c r="U11" s="596"/>
      <c r="V11" s="597" t="s">
        <v>157</v>
      </c>
      <c r="W11" s="579"/>
    </row>
    <row r="12" spans="1:24" s="566" customFormat="1">
      <c r="A12" s="598" t="s">
        <v>162</v>
      </c>
      <c r="B12" s="599"/>
      <c r="C12" s="600">
        <v>0</v>
      </c>
      <c r="D12" s="601" t="s">
        <v>163</v>
      </c>
      <c r="E12" s="602" t="s">
        <v>163</v>
      </c>
      <c r="F12" s="603" t="s">
        <v>163</v>
      </c>
      <c r="G12" s="604" t="s">
        <v>163</v>
      </c>
      <c r="H12" s="602" t="s">
        <v>163</v>
      </c>
      <c r="I12" s="602" t="s">
        <v>163</v>
      </c>
      <c r="J12" s="602" t="s">
        <v>163</v>
      </c>
      <c r="K12" s="602" t="s">
        <v>163</v>
      </c>
      <c r="L12" s="605" t="s">
        <v>163</v>
      </c>
      <c r="M12" s="606"/>
      <c r="N12" s="607"/>
      <c r="O12" s="608"/>
      <c r="P12" s="609"/>
      <c r="Q12" s="610"/>
      <c r="R12" s="611"/>
      <c r="S12" s="612"/>
      <c r="T12" s="613"/>
      <c r="U12" s="614" t="s">
        <v>164</v>
      </c>
      <c r="V12" s="615">
        <v>306</v>
      </c>
      <c r="W12" s="616"/>
    </row>
    <row r="13" spans="1:24" s="566" customFormat="1">
      <c r="A13" s="617">
        <v>140</v>
      </c>
      <c r="B13" s="618">
        <v>0</v>
      </c>
      <c r="C13" s="606">
        <v>10</v>
      </c>
      <c r="D13" s="619" t="s">
        <v>163</v>
      </c>
      <c r="E13" s="620" t="s">
        <v>163</v>
      </c>
      <c r="F13" s="621" t="s">
        <v>163</v>
      </c>
      <c r="G13" s="622" t="s">
        <v>163</v>
      </c>
      <c r="H13" s="620" t="s">
        <v>163</v>
      </c>
      <c r="I13" s="620" t="s">
        <v>163</v>
      </c>
      <c r="J13" s="620" t="s">
        <v>163</v>
      </c>
      <c r="K13" s="620" t="s">
        <v>163</v>
      </c>
      <c r="L13" s="623" t="s">
        <v>163</v>
      </c>
      <c r="M13" s="606">
        <v>966</v>
      </c>
      <c r="N13" s="624">
        <f>C12</f>
        <v>0</v>
      </c>
      <c r="O13" s="625">
        <f t="shared" ref="O13:O19" si="0">(C13+C14-10)/2</f>
        <v>10</v>
      </c>
      <c r="P13" s="626">
        <f>(A13-B13)/M13</f>
        <v>0.14492753623188406</v>
      </c>
      <c r="Q13" s="627">
        <f>(P13*(O13-N13))/100</f>
        <v>1.4492753623188406E-2</v>
      </c>
      <c r="R13" s="628">
        <f>SUM(Q$13:Q13)</f>
        <v>1.4492753623188406E-2</v>
      </c>
      <c r="S13" s="629">
        <f>R13/O13*100</f>
        <v>0.14492753623188406</v>
      </c>
      <c r="T13" s="630"/>
      <c r="U13" s="631" t="s">
        <v>165</v>
      </c>
      <c r="V13" s="632">
        <v>302</v>
      </c>
      <c r="W13" s="579"/>
    </row>
    <row r="14" spans="1:24" s="566" customFormat="1">
      <c r="A14" s="617">
        <v>210</v>
      </c>
      <c r="B14" s="618">
        <v>0</v>
      </c>
      <c r="C14" s="606">
        <v>20</v>
      </c>
      <c r="D14" s="619" t="s">
        <v>163</v>
      </c>
      <c r="E14" s="620" t="s">
        <v>163</v>
      </c>
      <c r="F14" s="621" t="s">
        <v>163</v>
      </c>
      <c r="G14" s="622" t="s">
        <v>163</v>
      </c>
      <c r="H14" s="620" t="s">
        <v>163</v>
      </c>
      <c r="I14" s="620" t="s">
        <v>163</v>
      </c>
      <c r="J14" s="620" t="s">
        <v>163</v>
      </c>
      <c r="K14" s="620" t="s">
        <v>163</v>
      </c>
      <c r="L14" s="623" t="s">
        <v>163</v>
      </c>
      <c r="M14" s="606">
        <v>966</v>
      </c>
      <c r="N14" s="624">
        <f t="shared" ref="N14:N20" si="1">(C13+C14-10)/2</f>
        <v>10</v>
      </c>
      <c r="O14" s="625">
        <f t="shared" si="0"/>
        <v>20</v>
      </c>
      <c r="P14" s="626">
        <f t="shared" ref="P14:P20" si="2">(A14-B14)/M14</f>
        <v>0.21739130434782608</v>
      </c>
      <c r="Q14" s="627">
        <f t="shared" ref="Q14:Q18" si="3">(P14*(O14-N14))/100</f>
        <v>2.1739130434782608E-2</v>
      </c>
      <c r="R14" s="628">
        <f>SUM(Q$13:Q14)</f>
        <v>3.6231884057971016E-2</v>
      </c>
      <c r="S14" s="629">
        <f t="shared" ref="S14:S20" si="4">R14/O14*100</f>
        <v>0.18115942028985507</v>
      </c>
      <c r="T14" s="630"/>
      <c r="U14" s="631" t="s">
        <v>165</v>
      </c>
      <c r="V14" s="632"/>
      <c r="W14" s="579"/>
    </row>
    <row r="15" spans="1:24" s="566" customFormat="1">
      <c r="A15" s="617">
        <v>195</v>
      </c>
      <c r="B15" s="618">
        <v>0</v>
      </c>
      <c r="C15" s="606">
        <v>30</v>
      </c>
      <c r="D15" s="619" t="s">
        <v>163</v>
      </c>
      <c r="E15" s="620" t="s">
        <v>163</v>
      </c>
      <c r="F15" s="621" t="s">
        <v>163</v>
      </c>
      <c r="G15" s="622" t="s">
        <v>163</v>
      </c>
      <c r="H15" s="620" t="s">
        <v>163</v>
      </c>
      <c r="I15" s="620" t="s">
        <v>163</v>
      </c>
      <c r="J15" s="620" t="s">
        <v>163</v>
      </c>
      <c r="K15" s="620" t="s">
        <v>163</v>
      </c>
      <c r="L15" s="623" t="s">
        <v>163</v>
      </c>
      <c r="M15" s="606">
        <v>966</v>
      </c>
      <c r="N15" s="624">
        <f t="shared" si="1"/>
        <v>20</v>
      </c>
      <c r="O15" s="625">
        <f t="shared" si="0"/>
        <v>30</v>
      </c>
      <c r="P15" s="626">
        <f t="shared" si="2"/>
        <v>0.20186335403726707</v>
      </c>
      <c r="Q15" s="627">
        <f t="shared" si="3"/>
        <v>2.0186335403726705E-2</v>
      </c>
      <c r="R15" s="628">
        <f>SUM(Q$13:Q15)</f>
        <v>5.641821946169772E-2</v>
      </c>
      <c r="S15" s="629">
        <f t="shared" si="4"/>
        <v>0.18806073153899242</v>
      </c>
      <c r="T15" s="630"/>
      <c r="U15" s="631" t="s">
        <v>165</v>
      </c>
      <c r="V15" s="633"/>
      <c r="W15" s="579"/>
    </row>
    <row r="16" spans="1:24" s="566" customFormat="1">
      <c r="A16" s="634">
        <v>250</v>
      </c>
      <c r="B16" s="618">
        <v>0</v>
      </c>
      <c r="C16" s="606">
        <v>40</v>
      </c>
      <c r="D16" s="619" t="s">
        <v>163</v>
      </c>
      <c r="E16" s="620" t="s">
        <v>163</v>
      </c>
      <c r="F16" s="621" t="s">
        <v>163</v>
      </c>
      <c r="G16" s="622" t="s">
        <v>163</v>
      </c>
      <c r="H16" s="620" t="s">
        <v>163</v>
      </c>
      <c r="I16" s="620" t="s">
        <v>163</v>
      </c>
      <c r="J16" s="620" t="s">
        <v>163</v>
      </c>
      <c r="K16" s="620" t="s">
        <v>163</v>
      </c>
      <c r="L16" s="623" t="s">
        <v>163</v>
      </c>
      <c r="M16" s="606">
        <v>966</v>
      </c>
      <c r="N16" s="624">
        <f t="shared" si="1"/>
        <v>30</v>
      </c>
      <c r="O16" s="625">
        <f t="shared" si="0"/>
        <v>40</v>
      </c>
      <c r="P16" s="626">
        <f t="shared" si="2"/>
        <v>0.25879917184265011</v>
      </c>
      <c r="Q16" s="627">
        <f t="shared" si="3"/>
        <v>2.5879917184265012E-2</v>
      </c>
      <c r="R16" s="628">
        <f>SUM(Q$13:Q16)</f>
        <v>8.2298136645962736E-2</v>
      </c>
      <c r="S16" s="629">
        <f t="shared" si="4"/>
        <v>0.20574534161490682</v>
      </c>
      <c r="T16" s="630"/>
      <c r="U16" s="631" t="s">
        <v>165</v>
      </c>
      <c r="V16" s="632"/>
      <c r="W16" s="579"/>
    </row>
    <row r="17" spans="1:25" s="566" customFormat="1">
      <c r="A17" s="634">
        <v>230</v>
      </c>
      <c r="B17" s="618">
        <v>0</v>
      </c>
      <c r="C17" s="606">
        <v>50</v>
      </c>
      <c r="D17" s="619" t="s">
        <v>163</v>
      </c>
      <c r="E17" s="620" t="s">
        <v>163</v>
      </c>
      <c r="F17" s="621" t="s">
        <v>163</v>
      </c>
      <c r="G17" s="622" t="s">
        <v>163</v>
      </c>
      <c r="H17" s="620" t="s">
        <v>163</v>
      </c>
      <c r="I17" s="620" t="s">
        <v>163</v>
      </c>
      <c r="J17" s="620" t="s">
        <v>163</v>
      </c>
      <c r="K17" s="620" t="s">
        <v>163</v>
      </c>
      <c r="L17" s="623" t="s">
        <v>163</v>
      </c>
      <c r="M17" s="606">
        <v>966</v>
      </c>
      <c r="N17" s="624">
        <f t="shared" si="1"/>
        <v>40</v>
      </c>
      <c r="O17" s="625">
        <f t="shared" si="0"/>
        <v>50</v>
      </c>
      <c r="P17" s="626">
        <f t="shared" si="2"/>
        <v>0.23809523809523808</v>
      </c>
      <c r="Q17" s="627">
        <f t="shared" si="3"/>
        <v>2.3809523809523808E-2</v>
      </c>
      <c r="R17" s="628">
        <f>SUM(Q$13:Q17)</f>
        <v>0.10610766045548654</v>
      </c>
      <c r="S17" s="629">
        <f t="shared" si="4"/>
        <v>0.21221532091097306</v>
      </c>
      <c r="T17" s="630" t="s">
        <v>166</v>
      </c>
      <c r="U17" s="631" t="s">
        <v>165</v>
      </c>
      <c r="V17" s="632"/>
      <c r="W17" s="564"/>
    </row>
    <row r="18" spans="1:25" s="566" customFormat="1">
      <c r="A18" s="634">
        <v>315</v>
      </c>
      <c r="B18" s="618">
        <v>0</v>
      </c>
      <c r="C18" s="606">
        <v>60</v>
      </c>
      <c r="D18" s="619" t="s">
        <v>163</v>
      </c>
      <c r="E18" s="620" t="s">
        <v>163</v>
      </c>
      <c r="F18" s="621" t="s">
        <v>163</v>
      </c>
      <c r="G18" s="622" t="s">
        <v>163</v>
      </c>
      <c r="H18" s="620" t="s">
        <v>163</v>
      </c>
      <c r="I18" s="620" t="s">
        <v>163</v>
      </c>
      <c r="J18" s="620" t="s">
        <v>163</v>
      </c>
      <c r="K18" s="620" t="s">
        <v>163</v>
      </c>
      <c r="L18" s="623" t="s">
        <v>163</v>
      </c>
      <c r="M18" s="606">
        <v>966</v>
      </c>
      <c r="N18" s="624">
        <f t="shared" si="1"/>
        <v>50</v>
      </c>
      <c r="O18" s="625">
        <f t="shared" si="0"/>
        <v>60</v>
      </c>
      <c r="P18" s="626">
        <f t="shared" si="2"/>
        <v>0.32608695652173914</v>
      </c>
      <c r="Q18" s="627">
        <f t="shared" si="3"/>
        <v>3.2608695652173919E-2</v>
      </c>
      <c r="R18" s="628">
        <f>SUM(Q$13:Q18)</f>
        <v>0.13871635610766048</v>
      </c>
      <c r="S18" s="629">
        <f t="shared" si="4"/>
        <v>0.23119392684610079</v>
      </c>
      <c r="T18" s="635"/>
      <c r="U18" s="631" t="s">
        <v>165</v>
      </c>
      <c r="V18" s="632"/>
      <c r="W18" s="564"/>
    </row>
    <row r="19" spans="1:25" s="566" customFormat="1" ht="10.199999999999999" customHeight="1">
      <c r="A19" s="634">
        <v>300</v>
      </c>
      <c r="B19" s="618">
        <v>0</v>
      </c>
      <c r="C19" s="606">
        <v>70</v>
      </c>
      <c r="D19" s="619" t="s">
        <v>163</v>
      </c>
      <c r="E19" s="620" t="s">
        <v>163</v>
      </c>
      <c r="F19" s="621" t="s">
        <v>163</v>
      </c>
      <c r="G19" s="622" t="s">
        <v>163</v>
      </c>
      <c r="H19" s="620" t="s">
        <v>163</v>
      </c>
      <c r="I19" s="620" t="s">
        <v>163</v>
      </c>
      <c r="J19" s="620" t="s">
        <v>163</v>
      </c>
      <c r="K19" s="620" t="s">
        <v>163</v>
      </c>
      <c r="L19" s="623" t="s">
        <v>163</v>
      </c>
      <c r="M19" s="606">
        <v>966</v>
      </c>
      <c r="N19" s="624">
        <f t="shared" si="1"/>
        <v>60</v>
      </c>
      <c r="O19" s="625">
        <f t="shared" si="0"/>
        <v>70</v>
      </c>
      <c r="P19" s="626">
        <f t="shared" si="2"/>
        <v>0.3105590062111801</v>
      </c>
      <c r="Q19" s="627">
        <f>(P19*(O19-N19))/100</f>
        <v>3.1055900621118009E-2</v>
      </c>
      <c r="R19" s="628">
        <f>SUM(Q$13:Q19)</f>
        <v>0.16977225672877849</v>
      </c>
      <c r="S19" s="629">
        <f t="shared" si="4"/>
        <v>0.24253179532682639</v>
      </c>
      <c r="T19" s="635"/>
      <c r="U19" s="631" t="s">
        <v>165</v>
      </c>
      <c r="V19" s="632"/>
      <c r="W19" s="636"/>
    </row>
    <row r="20" spans="1:25" s="566" customFormat="1">
      <c r="A20" s="634">
        <v>310</v>
      </c>
      <c r="B20" s="618">
        <v>0</v>
      </c>
      <c r="C20" s="606">
        <v>80</v>
      </c>
      <c r="D20" s="619" t="s">
        <v>163</v>
      </c>
      <c r="E20" s="620" t="s">
        <v>163</v>
      </c>
      <c r="F20" s="621" t="s">
        <v>163</v>
      </c>
      <c r="G20" s="622" t="s">
        <v>163</v>
      </c>
      <c r="H20" s="620" t="s">
        <v>163</v>
      </c>
      <c r="I20" s="620" t="s">
        <v>163</v>
      </c>
      <c r="J20" s="620" t="s">
        <v>163</v>
      </c>
      <c r="K20" s="620" t="s">
        <v>163</v>
      </c>
      <c r="L20" s="623" t="s">
        <v>163</v>
      </c>
      <c r="M20" s="606">
        <v>966</v>
      </c>
      <c r="N20" s="624">
        <f t="shared" si="1"/>
        <v>70</v>
      </c>
      <c r="O20" s="625">
        <f>N23</f>
        <v>84.5</v>
      </c>
      <c r="P20" s="626">
        <f t="shared" si="2"/>
        <v>0.32091097308488614</v>
      </c>
      <c r="Q20" s="627">
        <f>(P20*(O20-N20))/100</f>
        <v>4.6532091097308485E-2</v>
      </c>
      <c r="R20" s="628">
        <f>SUM(Q$13:Q20)</f>
        <v>0.21630434782608698</v>
      </c>
      <c r="S20" s="629">
        <f t="shared" si="4"/>
        <v>0.25598147671726273</v>
      </c>
      <c r="T20" s="630"/>
      <c r="U20" s="631" t="s">
        <v>165</v>
      </c>
      <c r="V20" s="632"/>
      <c r="W20" s="637"/>
    </row>
    <row r="21" spans="1:25" s="639" customFormat="1" ht="10.8" thickBot="1">
      <c r="A21" s="642"/>
      <c r="B21" s="643"/>
      <c r="C21" s="644"/>
      <c r="D21" s="645"/>
      <c r="E21" s="644"/>
      <c r="F21" s="646"/>
      <c r="G21" s="647"/>
      <c r="H21" s="644"/>
      <c r="I21" s="644"/>
      <c r="J21" s="644"/>
      <c r="K21" s="644"/>
      <c r="L21" s="648"/>
      <c r="M21" s="644"/>
      <c r="N21" s="649"/>
      <c r="O21" s="650"/>
      <c r="P21" s="651"/>
      <c r="Q21" s="652"/>
      <c r="R21" s="653"/>
      <c r="S21" s="654"/>
      <c r="T21" s="655"/>
      <c r="U21" s="631" t="s">
        <v>165</v>
      </c>
      <c r="V21" s="632"/>
      <c r="W21" s="637"/>
    </row>
    <row r="22" spans="1:25" s="639" customFormat="1">
      <c r="A22" s="658" t="s">
        <v>167</v>
      </c>
      <c r="B22" s="618"/>
      <c r="C22" s="606"/>
      <c r="D22" s="659"/>
      <c r="E22" s="606"/>
      <c r="F22" s="660"/>
      <c r="G22" s="661"/>
      <c r="H22" s="606"/>
      <c r="I22" s="606"/>
      <c r="J22" s="606"/>
      <c r="K22" s="606"/>
      <c r="L22" s="662"/>
      <c r="M22" s="606"/>
      <c r="N22" s="624"/>
      <c r="O22" s="625"/>
      <c r="P22" s="626"/>
      <c r="Q22" s="627"/>
      <c r="R22" s="628"/>
      <c r="S22" s="629"/>
      <c r="T22" s="640"/>
      <c r="U22" s="631" t="s">
        <v>165</v>
      </c>
      <c r="V22" s="641"/>
      <c r="W22" s="637"/>
    </row>
    <row r="23" spans="1:25" s="639" customFormat="1">
      <c r="A23" s="634">
        <v>305</v>
      </c>
      <c r="B23" s="618">
        <v>0</v>
      </c>
      <c r="C23" s="606">
        <v>121</v>
      </c>
      <c r="D23" s="663">
        <v>32</v>
      </c>
      <c r="E23" s="664"/>
      <c r="F23" s="665"/>
      <c r="G23" s="666">
        <f t="shared" ref="G23:G52" si="5">AVERAGE(D23:F23)</f>
        <v>32</v>
      </c>
      <c r="H23" s="664">
        <v>5.7</v>
      </c>
      <c r="I23" s="664"/>
      <c r="J23" s="664"/>
      <c r="K23" s="664"/>
      <c r="L23" s="667">
        <f t="shared" ref="L23:L52" si="6">AVERAGE(H23:K23)</f>
        <v>5.7</v>
      </c>
      <c r="M23" s="606">
        <f>G23*    PI()* (L23/2)^2</f>
        <v>816.56276252105908</v>
      </c>
      <c r="N23" s="624">
        <f>(C20+C23-G23)/2</f>
        <v>84.5</v>
      </c>
      <c r="O23" s="625">
        <f>(C23+C24-G24)/2</f>
        <v>120.5</v>
      </c>
      <c r="P23" s="626">
        <f>(A23-B23)/M23</f>
        <v>0.37351691014949273</v>
      </c>
      <c r="Q23" s="627">
        <f t="shared" ref="Q23:Q52" si="7">(P23*(O23-N23))/100</f>
        <v>0.13446608765381737</v>
      </c>
      <c r="R23" s="628">
        <f>SUM(Q$13:Q23)</f>
        <v>0.35077043547990439</v>
      </c>
      <c r="S23" s="629">
        <f t="shared" ref="S23:S52" si="8">R23/O23*100</f>
        <v>0.29109579707875882</v>
      </c>
      <c r="T23" s="640"/>
      <c r="U23" s="631" t="s">
        <v>165</v>
      </c>
      <c r="V23" s="656"/>
      <c r="W23" s="657"/>
    </row>
    <row r="24" spans="1:25" s="639" customFormat="1">
      <c r="A24" s="634">
        <v>605</v>
      </c>
      <c r="B24" s="618">
        <v>0</v>
      </c>
      <c r="C24" s="606">
        <v>180</v>
      </c>
      <c r="D24" s="663">
        <v>60</v>
      </c>
      <c r="E24" s="664"/>
      <c r="F24" s="665"/>
      <c r="G24" s="666">
        <f t="shared" si="5"/>
        <v>60</v>
      </c>
      <c r="H24" s="664">
        <v>5.7</v>
      </c>
      <c r="I24" s="664"/>
      <c r="J24" s="664"/>
      <c r="K24" s="664"/>
      <c r="L24" s="667">
        <f t="shared" si="6"/>
        <v>5.7</v>
      </c>
      <c r="M24" s="606">
        <f t="shared" ref="M24:M52" si="9">G24*    PI()* (L24/2)^2</f>
        <v>1531.0551797269857</v>
      </c>
      <c r="N24" s="624">
        <f>(C23+C24-G24)/2</f>
        <v>120.5</v>
      </c>
      <c r="O24" s="625">
        <f>(C24+C25-G25)/2</f>
        <v>180</v>
      </c>
      <c r="P24" s="626">
        <f>(A24-B24)/M24</f>
        <v>0.39515231587399891</v>
      </c>
      <c r="Q24" s="627">
        <f t="shared" si="7"/>
        <v>0.23511562794502935</v>
      </c>
      <c r="R24" s="628">
        <f>SUM(Q$13:Q24)</f>
        <v>0.58588606342493377</v>
      </c>
      <c r="S24" s="629">
        <f t="shared" si="8"/>
        <v>0.32549225745829652</v>
      </c>
      <c r="T24" s="640"/>
      <c r="U24" s="631" t="s">
        <v>165</v>
      </c>
      <c r="V24" s="656"/>
      <c r="W24" s="657"/>
    </row>
    <row r="25" spans="1:25" s="639" customFormat="1">
      <c r="A25" s="634">
        <v>500</v>
      </c>
      <c r="B25" s="618">
        <v>0</v>
      </c>
      <c r="C25" s="606">
        <v>225</v>
      </c>
      <c r="D25" s="663">
        <v>45</v>
      </c>
      <c r="E25" s="664"/>
      <c r="F25" s="665"/>
      <c r="G25" s="666">
        <f t="shared" si="5"/>
        <v>45</v>
      </c>
      <c r="H25" s="664">
        <v>5.7</v>
      </c>
      <c r="I25" s="664"/>
      <c r="J25" s="664"/>
      <c r="K25" s="664"/>
      <c r="L25" s="667">
        <f t="shared" si="6"/>
        <v>5.7</v>
      </c>
      <c r="M25" s="606">
        <f t="shared" si="9"/>
        <v>1148.2913847952393</v>
      </c>
      <c r="N25" s="624">
        <f t="shared" ref="N25:N52" si="10">(C24+C25-G25)/2</f>
        <v>180</v>
      </c>
      <c r="O25" s="625">
        <f>306</f>
        <v>306</v>
      </c>
      <c r="P25" s="626">
        <f t="shared" ref="P25:P52" si="11">(A25-B25)/M25</f>
        <v>0.43542954917245058</v>
      </c>
      <c r="Q25" s="627">
        <f t="shared" si="7"/>
        <v>0.54864123195728776</v>
      </c>
      <c r="R25" s="628">
        <f>SUM(Q$13:Q25)</f>
        <v>1.1345272953822216</v>
      </c>
      <c r="S25" s="629">
        <f t="shared" si="8"/>
        <v>0.37076055404647767</v>
      </c>
      <c r="T25" s="640"/>
      <c r="U25" s="631" t="s">
        <v>165</v>
      </c>
      <c r="V25" s="656"/>
      <c r="W25" s="657"/>
    </row>
    <row r="26" spans="1:25" s="639" customFormat="1">
      <c r="A26" s="634"/>
      <c r="B26" s="618">
        <v>0</v>
      </c>
      <c r="C26" s="606"/>
      <c r="D26" s="663"/>
      <c r="E26" s="664"/>
      <c r="F26" s="665"/>
      <c r="G26" s="666" t="e">
        <f t="shared" si="5"/>
        <v>#DIV/0!</v>
      </c>
      <c r="H26" s="664"/>
      <c r="I26" s="664"/>
      <c r="J26" s="664"/>
      <c r="K26" s="664"/>
      <c r="L26" s="667" t="e">
        <f t="shared" si="6"/>
        <v>#DIV/0!</v>
      </c>
      <c r="M26" s="606" t="e">
        <f t="shared" si="9"/>
        <v>#DIV/0!</v>
      </c>
      <c r="N26" s="624" t="e">
        <f t="shared" si="10"/>
        <v>#DIV/0!</v>
      </c>
      <c r="O26" s="625" t="e">
        <f t="shared" ref="O26:O51" si="12">(C26+C27-G27)/2</f>
        <v>#DIV/0!</v>
      </c>
      <c r="P26" s="626" t="e">
        <f t="shared" si="11"/>
        <v>#DIV/0!</v>
      </c>
      <c r="Q26" s="627" t="e">
        <f t="shared" si="7"/>
        <v>#DIV/0!</v>
      </c>
      <c r="R26" s="628" t="e">
        <f>SUM(Q$13:Q26)</f>
        <v>#DIV/0!</v>
      </c>
      <c r="S26" s="629" t="e">
        <f t="shared" si="8"/>
        <v>#DIV/0!</v>
      </c>
      <c r="T26" s="640"/>
      <c r="U26" s="631" t="s">
        <v>165</v>
      </c>
      <c r="V26" s="632"/>
      <c r="W26" s="657"/>
    </row>
    <row r="27" spans="1:25" s="639" customFormat="1">
      <c r="A27" s="634"/>
      <c r="B27" s="618">
        <v>0</v>
      </c>
      <c r="C27" s="606"/>
      <c r="D27" s="663"/>
      <c r="E27" s="664"/>
      <c r="F27" s="665"/>
      <c r="G27" s="666" t="e">
        <f t="shared" si="5"/>
        <v>#DIV/0!</v>
      </c>
      <c r="H27" s="664"/>
      <c r="I27" s="664"/>
      <c r="J27" s="664"/>
      <c r="K27" s="664"/>
      <c r="L27" s="667" t="e">
        <f t="shared" si="6"/>
        <v>#DIV/0!</v>
      </c>
      <c r="M27" s="606" t="e">
        <f t="shared" si="9"/>
        <v>#DIV/0!</v>
      </c>
      <c r="N27" s="624" t="e">
        <f t="shared" si="10"/>
        <v>#DIV/0!</v>
      </c>
      <c r="O27" s="625" t="e">
        <f t="shared" si="12"/>
        <v>#DIV/0!</v>
      </c>
      <c r="P27" s="626" t="e">
        <f t="shared" si="11"/>
        <v>#DIV/0!</v>
      </c>
      <c r="Q27" s="627" t="e">
        <f t="shared" si="7"/>
        <v>#DIV/0!</v>
      </c>
      <c r="R27" s="628" t="e">
        <f>SUM(Q$13:Q27)</f>
        <v>#DIV/0!</v>
      </c>
      <c r="S27" s="629" t="e">
        <f t="shared" si="8"/>
        <v>#DIV/0!</v>
      </c>
      <c r="T27" s="640"/>
      <c r="U27" s="631" t="s">
        <v>165</v>
      </c>
      <c r="V27" s="632"/>
      <c r="W27" s="657"/>
    </row>
    <row r="28" spans="1:25" s="639" customFormat="1">
      <c r="A28" s="634"/>
      <c r="B28" s="618">
        <v>0</v>
      </c>
      <c r="C28" s="606"/>
      <c r="D28" s="663"/>
      <c r="E28" s="664"/>
      <c r="F28" s="665"/>
      <c r="G28" s="666" t="e">
        <f t="shared" si="5"/>
        <v>#DIV/0!</v>
      </c>
      <c r="H28" s="664"/>
      <c r="I28" s="664"/>
      <c r="J28" s="664"/>
      <c r="K28" s="664"/>
      <c r="L28" s="667" t="e">
        <f t="shared" si="6"/>
        <v>#DIV/0!</v>
      </c>
      <c r="M28" s="606" t="e">
        <f t="shared" si="9"/>
        <v>#DIV/0!</v>
      </c>
      <c r="N28" s="624" t="e">
        <f t="shared" si="10"/>
        <v>#DIV/0!</v>
      </c>
      <c r="O28" s="625" t="e">
        <f t="shared" si="12"/>
        <v>#DIV/0!</v>
      </c>
      <c r="P28" s="626" t="e">
        <f t="shared" si="11"/>
        <v>#DIV/0!</v>
      </c>
      <c r="Q28" s="627" t="e">
        <f t="shared" si="7"/>
        <v>#DIV/0!</v>
      </c>
      <c r="R28" s="628" t="e">
        <f>SUM(Q$13:Q28)</f>
        <v>#DIV/0!</v>
      </c>
      <c r="S28" s="629" t="e">
        <f t="shared" si="8"/>
        <v>#DIV/0!</v>
      </c>
      <c r="T28" s="640"/>
      <c r="U28" s="631" t="s">
        <v>165</v>
      </c>
      <c r="V28" s="632"/>
      <c r="W28" s="657"/>
    </row>
    <row r="29" spans="1:25">
      <c r="A29" s="634"/>
      <c r="B29" s="618">
        <v>0</v>
      </c>
      <c r="C29" s="606"/>
      <c r="D29" s="663"/>
      <c r="E29" s="664"/>
      <c r="F29" s="665"/>
      <c r="G29" s="666" t="e">
        <f t="shared" si="5"/>
        <v>#DIV/0!</v>
      </c>
      <c r="H29" s="664"/>
      <c r="I29" s="664"/>
      <c r="J29" s="664"/>
      <c r="K29" s="664"/>
      <c r="L29" s="667" t="e">
        <f t="shared" si="6"/>
        <v>#DIV/0!</v>
      </c>
      <c r="M29" s="606" t="e">
        <f t="shared" si="9"/>
        <v>#DIV/0!</v>
      </c>
      <c r="N29" s="624" t="e">
        <f t="shared" si="10"/>
        <v>#DIV/0!</v>
      </c>
      <c r="O29" s="625" t="e">
        <f t="shared" si="12"/>
        <v>#DIV/0!</v>
      </c>
      <c r="P29" s="626" t="e">
        <f t="shared" si="11"/>
        <v>#DIV/0!</v>
      </c>
      <c r="Q29" s="627" t="e">
        <f t="shared" si="7"/>
        <v>#DIV/0!</v>
      </c>
      <c r="R29" s="628" t="e">
        <f>SUM(Q$13:Q29)</f>
        <v>#DIV/0!</v>
      </c>
      <c r="S29" s="629" t="e">
        <f t="shared" si="8"/>
        <v>#DIV/0!</v>
      </c>
      <c r="T29" s="640"/>
      <c r="U29" s="631" t="s">
        <v>165</v>
      </c>
      <c r="V29" s="632"/>
      <c r="W29" s="657"/>
      <c r="X29" s="639"/>
      <c r="Y29" s="639"/>
    </row>
    <row r="30" spans="1:25">
      <c r="A30" s="634"/>
      <c r="B30" s="618">
        <v>0</v>
      </c>
      <c r="C30" s="606"/>
      <c r="D30" s="663"/>
      <c r="E30" s="664"/>
      <c r="F30" s="665"/>
      <c r="G30" s="666" t="e">
        <f t="shared" si="5"/>
        <v>#DIV/0!</v>
      </c>
      <c r="H30" s="664"/>
      <c r="I30" s="664"/>
      <c r="J30" s="664"/>
      <c r="K30" s="664"/>
      <c r="L30" s="667" t="e">
        <f t="shared" si="6"/>
        <v>#DIV/0!</v>
      </c>
      <c r="M30" s="606" t="e">
        <f t="shared" si="9"/>
        <v>#DIV/0!</v>
      </c>
      <c r="N30" s="624" t="e">
        <f t="shared" si="10"/>
        <v>#DIV/0!</v>
      </c>
      <c r="O30" s="625" t="e">
        <f t="shared" si="12"/>
        <v>#DIV/0!</v>
      </c>
      <c r="P30" s="626" t="e">
        <f t="shared" si="11"/>
        <v>#DIV/0!</v>
      </c>
      <c r="Q30" s="627" t="e">
        <f t="shared" si="7"/>
        <v>#DIV/0!</v>
      </c>
      <c r="R30" s="628" t="e">
        <f>SUM(Q$13:Q30)</f>
        <v>#DIV/0!</v>
      </c>
      <c r="S30" s="629" t="e">
        <f t="shared" si="8"/>
        <v>#DIV/0!</v>
      </c>
      <c r="T30" s="640"/>
      <c r="U30" s="631" t="s">
        <v>165</v>
      </c>
      <c r="V30" s="632"/>
      <c r="W30" s="657"/>
      <c r="X30" s="639"/>
      <c r="Y30" s="639"/>
    </row>
    <row r="31" spans="1:25">
      <c r="A31" s="634"/>
      <c r="B31" s="618">
        <v>0</v>
      </c>
      <c r="C31" s="606"/>
      <c r="D31" s="663"/>
      <c r="E31" s="664"/>
      <c r="F31" s="665"/>
      <c r="G31" s="666" t="e">
        <f t="shared" si="5"/>
        <v>#DIV/0!</v>
      </c>
      <c r="H31" s="664"/>
      <c r="I31" s="664"/>
      <c r="J31" s="664"/>
      <c r="K31" s="664"/>
      <c r="L31" s="667" t="e">
        <f t="shared" si="6"/>
        <v>#DIV/0!</v>
      </c>
      <c r="M31" s="606" t="e">
        <f t="shared" si="9"/>
        <v>#DIV/0!</v>
      </c>
      <c r="N31" s="624" t="e">
        <f t="shared" si="10"/>
        <v>#DIV/0!</v>
      </c>
      <c r="O31" s="625" t="e">
        <f t="shared" si="12"/>
        <v>#DIV/0!</v>
      </c>
      <c r="P31" s="626" t="e">
        <f t="shared" si="11"/>
        <v>#DIV/0!</v>
      </c>
      <c r="Q31" s="627" t="e">
        <f t="shared" si="7"/>
        <v>#DIV/0!</v>
      </c>
      <c r="R31" s="628" t="e">
        <f>SUM(Q$13:Q31)</f>
        <v>#DIV/0!</v>
      </c>
      <c r="S31" s="629" t="e">
        <f t="shared" si="8"/>
        <v>#DIV/0!</v>
      </c>
      <c r="T31" s="640"/>
      <c r="U31" s="631" t="s">
        <v>165</v>
      </c>
      <c r="V31" s="632"/>
      <c r="W31" s="657"/>
      <c r="X31" s="639"/>
      <c r="Y31" s="639"/>
    </row>
    <row r="32" spans="1:25">
      <c r="A32" s="634"/>
      <c r="B32" s="618">
        <v>0</v>
      </c>
      <c r="C32" s="606"/>
      <c r="D32" s="663"/>
      <c r="E32" s="664"/>
      <c r="F32" s="665"/>
      <c r="G32" s="666" t="e">
        <f t="shared" si="5"/>
        <v>#DIV/0!</v>
      </c>
      <c r="H32" s="664"/>
      <c r="I32" s="664"/>
      <c r="J32" s="664"/>
      <c r="K32" s="664"/>
      <c r="L32" s="667" t="e">
        <f t="shared" si="6"/>
        <v>#DIV/0!</v>
      </c>
      <c r="M32" s="606" t="e">
        <f t="shared" si="9"/>
        <v>#DIV/0!</v>
      </c>
      <c r="N32" s="624" t="e">
        <f t="shared" si="10"/>
        <v>#DIV/0!</v>
      </c>
      <c r="O32" s="625" t="e">
        <f t="shared" si="12"/>
        <v>#DIV/0!</v>
      </c>
      <c r="P32" s="626" t="e">
        <f t="shared" si="11"/>
        <v>#DIV/0!</v>
      </c>
      <c r="Q32" s="627" t="e">
        <f t="shared" si="7"/>
        <v>#DIV/0!</v>
      </c>
      <c r="R32" s="628" t="e">
        <f>SUM(Q$13:Q32)</f>
        <v>#DIV/0!</v>
      </c>
      <c r="S32" s="629" t="e">
        <f t="shared" si="8"/>
        <v>#DIV/0!</v>
      </c>
      <c r="T32" s="640"/>
      <c r="U32" s="631" t="s">
        <v>165</v>
      </c>
      <c r="V32" s="632"/>
      <c r="W32" s="657"/>
      <c r="X32" s="639"/>
      <c r="Y32" s="639"/>
    </row>
    <row r="33" spans="1:26">
      <c r="A33" s="634"/>
      <c r="B33" s="618">
        <v>0</v>
      </c>
      <c r="C33" s="606"/>
      <c r="D33" s="663"/>
      <c r="E33" s="664"/>
      <c r="F33" s="665"/>
      <c r="G33" s="666" t="e">
        <f t="shared" si="5"/>
        <v>#DIV/0!</v>
      </c>
      <c r="H33" s="664"/>
      <c r="I33" s="664"/>
      <c r="J33" s="664"/>
      <c r="K33" s="664"/>
      <c r="L33" s="667" t="e">
        <f t="shared" si="6"/>
        <v>#DIV/0!</v>
      </c>
      <c r="M33" s="606" t="e">
        <f t="shared" si="9"/>
        <v>#DIV/0!</v>
      </c>
      <c r="N33" s="624" t="e">
        <f t="shared" si="10"/>
        <v>#DIV/0!</v>
      </c>
      <c r="O33" s="625" t="e">
        <f t="shared" si="12"/>
        <v>#DIV/0!</v>
      </c>
      <c r="P33" s="626" t="e">
        <f t="shared" si="11"/>
        <v>#DIV/0!</v>
      </c>
      <c r="Q33" s="627" t="e">
        <f t="shared" si="7"/>
        <v>#DIV/0!</v>
      </c>
      <c r="R33" s="628" t="e">
        <f>SUM(Q$13:Q33)</f>
        <v>#DIV/0!</v>
      </c>
      <c r="S33" s="629" t="e">
        <f t="shared" si="8"/>
        <v>#DIV/0!</v>
      </c>
      <c r="T33" s="640"/>
      <c r="U33" s="631" t="s">
        <v>165</v>
      </c>
      <c r="V33" s="632"/>
      <c r="W33" s="657"/>
      <c r="X33" s="639"/>
      <c r="Y33" s="639"/>
    </row>
    <row r="34" spans="1:26">
      <c r="A34" s="634"/>
      <c r="B34" s="618">
        <v>0</v>
      </c>
      <c r="C34" s="606"/>
      <c r="D34" s="663"/>
      <c r="E34" s="664"/>
      <c r="F34" s="665"/>
      <c r="G34" s="666" t="e">
        <f t="shared" si="5"/>
        <v>#DIV/0!</v>
      </c>
      <c r="H34" s="664"/>
      <c r="I34" s="664"/>
      <c r="J34" s="664"/>
      <c r="K34" s="664"/>
      <c r="L34" s="667" t="e">
        <f t="shared" si="6"/>
        <v>#DIV/0!</v>
      </c>
      <c r="M34" s="606" t="e">
        <f t="shared" si="9"/>
        <v>#DIV/0!</v>
      </c>
      <c r="N34" s="624" t="e">
        <f t="shared" si="10"/>
        <v>#DIV/0!</v>
      </c>
      <c r="O34" s="625" t="e">
        <f t="shared" si="12"/>
        <v>#DIV/0!</v>
      </c>
      <c r="P34" s="626" t="e">
        <f t="shared" si="11"/>
        <v>#DIV/0!</v>
      </c>
      <c r="Q34" s="627" t="e">
        <f t="shared" si="7"/>
        <v>#DIV/0!</v>
      </c>
      <c r="R34" s="628" t="e">
        <f>SUM(Q$13:Q34)</f>
        <v>#DIV/0!</v>
      </c>
      <c r="S34" s="629" t="e">
        <f t="shared" si="8"/>
        <v>#DIV/0!</v>
      </c>
      <c r="T34" s="640"/>
      <c r="U34" s="631"/>
      <c r="V34" s="632"/>
      <c r="W34" s="669"/>
    </row>
    <row r="35" spans="1:26">
      <c r="A35" s="634"/>
      <c r="B35" s="618">
        <v>0</v>
      </c>
      <c r="C35" s="606"/>
      <c r="D35" s="663"/>
      <c r="E35" s="664"/>
      <c r="F35" s="665"/>
      <c r="G35" s="666" t="e">
        <f t="shared" si="5"/>
        <v>#DIV/0!</v>
      </c>
      <c r="H35" s="664"/>
      <c r="I35" s="664"/>
      <c r="J35" s="664"/>
      <c r="K35" s="664"/>
      <c r="L35" s="667" t="e">
        <f t="shared" si="6"/>
        <v>#DIV/0!</v>
      </c>
      <c r="M35" s="606" t="e">
        <f t="shared" si="9"/>
        <v>#DIV/0!</v>
      </c>
      <c r="N35" s="624" t="e">
        <f t="shared" si="10"/>
        <v>#DIV/0!</v>
      </c>
      <c r="O35" s="625" t="e">
        <f t="shared" si="12"/>
        <v>#DIV/0!</v>
      </c>
      <c r="P35" s="626" t="e">
        <f t="shared" si="11"/>
        <v>#DIV/0!</v>
      </c>
      <c r="Q35" s="627" t="e">
        <f t="shared" si="7"/>
        <v>#DIV/0!</v>
      </c>
      <c r="R35" s="628" t="e">
        <f>SUM(Q$13:Q35)</f>
        <v>#DIV/0!</v>
      </c>
      <c r="S35" s="629" t="e">
        <f t="shared" si="8"/>
        <v>#DIV/0!</v>
      </c>
      <c r="T35" s="640"/>
      <c r="U35" s="631"/>
      <c r="V35" s="632"/>
      <c r="W35" s="670"/>
      <c r="X35" s="671"/>
      <c r="Y35" s="672"/>
      <c r="Z35" s="671"/>
    </row>
    <row r="36" spans="1:26">
      <c r="A36" s="634"/>
      <c r="B36" s="618">
        <v>0</v>
      </c>
      <c r="C36" s="606"/>
      <c r="D36" s="663"/>
      <c r="E36" s="664"/>
      <c r="F36" s="665"/>
      <c r="G36" s="666" t="e">
        <f t="shared" si="5"/>
        <v>#DIV/0!</v>
      </c>
      <c r="H36" s="664"/>
      <c r="I36" s="664"/>
      <c r="J36" s="664"/>
      <c r="K36" s="664"/>
      <c r="L36" s="667" t="e">
        <f t="shared" si="6"/>
        <v>#DIV/0!</v>
      </c>
      <c r="M36" s="606" t="e">
        <f t="shared" si="9"/>
        <v>#DIV/0!</v>
      </c>
      <c r="N36" s="624" t="e">
        <f t="shared" si="10"/>
        <v>#DIV/0!</v>
      </c>
      <c r="O36" s="625" t="e">
        <f t="shared" si="12"/>
        <v>#DIV/0!</v>
      </c>
      <c r="P36" s="626" t="e">
        <f t="shared" si="11"/>
        <v>#DIV/0!</v>
      </c>
      <c r="Q36" s="627" t="e">
        <f t="shared" si="7"/>
        <v>#DIV/0!</v>
      </c>
      <c r="R36" s="628" t="e">
        <f>SUM(Q$13:Q36)</f>
        <v>#DIV/0!</v>
      </c>
      <c r="S36" s="629" t="e">
        <f t="shared" si="8"/>
        <v>#DIV/0!</v>
      </c>
      <c r="T36" s="640"/>
      <c r="U36" s="631"/>
      <c r="V36" s="632"/>
      <c r="W36" s="670"/>
      <c r="X36" s="671"/>
      <c r="Y36" s="673"/>
      <c r="Z36" s="671"/>
    </row>
    <row r="37" spans="1:26">
      <c r="A37" s="634"/>
      <c r="B37" s="618">
        <v>0</v>
      </c>
      <c r="C37" s="606"/>
      <c r="D37" s="663"/>
      <c r="E37" s="664"/>
      <c r="F37" s="665"/>
      <c r="G37" s="666" t="e">
        <f t="shared" si="5"/>
        <v>#DIV/0!</v>
      </c>
      <c r="H37" s="664"/>
      <c r="I37" s="664"/>
      <c r="J37" s="664"/>
      <c r="K37" s="664"/>
      <c r="L37" s="667" t="e">
        <f t="shared" si="6"/>
        <v>#DIV/0!</v>
      </c>
      <c r="M37" s="606" t="e">
        <f t="shared" si="9"/>
        <v>#DIV/0!</v>
      </c>
      <c r="N37" s="624" t="e">
        <f t="shared" si="10"/>
        <v>#DIV/0!</v>
      </c>
      <c r="O37" s="625" t="e">
        <f t="shared" si="12"/>
        <v>#DIV/0!</v>
      </c>
      <c r="P37" s="626" t="e">
        <f t="shared" si="11"/>
        <v>#DIV/0!</v>
      </c>
      <c r="Q37" s="627" t="e">
        <f t="shared" si="7"/>
        <v>#DIV/0!</v>
      </c>
      <c r="R37" s="628" t="e">
        <f>SUM(Q$13:Q37)</f>
        <v>#DIV/0!</v>
      </c>
      <c r="S37" s="629" t="e">
        <f t="shared" si="8"/>
        <v>#DIV/0!</v>
      </c>
      <c r="T37" s="640"/>
      <c r="U37" s="631"/>
      <c r="V37" s="632"/>
      <c r="W37" s="674"/>
      <c r="X37" s="671"/>
      <c r="Y37" s="671"/>
      <c r="Z37" s="671"/>
    </row>
    <row r="38" spans="1:26">
      <c r="A38" s="634"/>
      <c r="B38" s="618">
        <v>0</v>
      </c>
      <c r="C38" s="606"/>
      <c r="D38" s="663"/>
      <c r="E38" s="664"/>
      <c r="F38" s="665"/>
      <c r="G38" s="666" t="e">
        <f t="shared" si="5"/>
        <v>#DIV/0!</v>
      </c>
      <c r="H38" s="664"/>
      <c r="I38" s="664"/>
      <c r="J38" s="664"/>
      <c r="K38" s="664"/>
      <c r="L38" s="667" t="e">
        <f t="shared" si="6"/>
        <v>#DIV/0!</v>
      </c>
      <c r="M38" s="606" t="e">
        <f t="shared" si="9"/>
        <v>#DIV/0!</v>
      </c>
      <c r="N38" s="624" t="e">
        <f t="shared" si="10"/>
        <v>#DIV/0!</v>
      </c>
      <c r="O38" s="625" t="e">
        <f t="shared" si="12"/>
        <v>#DIV/0!</v>
      </c>
      <c r="P38" s="626" t="e">
        <f t="shared" si="11"/>
        <v>#DIV/0!</v>
      </c>
      <c r="Q38" s="627" t="e">
        <f t="shared" si="7"/>
        <v>#DIV/0!</v>
      </c>
      <c r="R38" s="628" t="e">
        <f>SUM(Q$13:Q38)</f>
        <v>#DIV/0!</v>
      </c>
      <c r="S38" s="629" t="e">
        <f t="shared" si="8"/>
        <v>#DIV/0!</v>
      </c>
      <c r="T38" s="640"/>
      <c r="U38" s="631"/>
      <c r="V38" s="632"/>
      <c r="W38" s="675"/>
      <c r="X38" s="676"/>
    </row>
    <row r="39" spans="1:26">
      <c r="A39" s="634"/>
      <c r="B39" s="618">
        <v>0</v>
      </c>
      <c r="C39" s="606"/>
      <c r="D39" s="663"/>
      <c r="E39" s="664"/>
      <c r="F39" s="665"/>
      <c r="G39" s="666" t="e">
        <f t="shared" si="5"/>
        <v>#DIV/0!</v>
      </c>
      <c r="H39" s="664"/>
      <c r="I39" s="664"/>
      <c r="J39" s="664"/>
      <c r="K39" s="664"/>
      <c r="L39" s="667" t="e">
        <f t="shared" si="6"/>
        <v>#DIV/0!</v>
      </c>
      <c r="M39" s="606" t="e">
        <f t="shared" si="9"/>
        <v>#DIV/0!</v>
      </c>
      <c r="N39" s="624" t="e">
        <f t="shared" si="10"/>
        <v>#DIV/0!</v>
      </c>
      <c r="O39" s="625" t="e">
        <f t="shared" si="12"/>
        <v>#DIV/0!</v>
      </c>
      <c r="P39" s="626" t="e">
        <f t="shared" si="11"/>
        <v>#DIV/0!</v>
      </c>
      <c r="Q39" s="627" t="e">
        <f t="shared" si="7"/>
        <v>#DIV/0!</v>
      </c>
      <c r="R39" s="628" t="e">
        <f>SUM(Q$13:Q39)</f>
        <v>#DIV/0!</v>
      </c>
      <c r="S39" s="629" t="e">
        <f t="shared" si="8"/>
        <v>#DIV/0!</v>
      </c>
      <c r="T39" s="640"/>
      <c r="U39" s="631"/>
      <c r="V39" s="632"/>
      <c r="W39" s="676"/>
      <c r="X39" s="676"/>
    </row>
    <row r="40" spans="1:26">
      <c r="A40" s="634"/>
      <c r="B40" s="618">
        <v>0</v>
      </c>
      <c r="C40" s="606"/>
      <c r="D40" s="663"/>
      <c r="E40" s="664"/>
      <c r="F40" s="665"/>
      <c r="G40" s="666" t="e">
        <f t="shared" si="5"/>
        <v>#DIV/0!</v>
      </c>
      <c r="H40" s="664"/>
      <c r="I40" s="664"/>
      <c r="J40" s="664"/>
      <c r="K40" s="664"/>
      <c r="L40" s="667" t="e">
        <f t="shared" si="6"/>
        <v>#DIV/0!</v>
      </c>
      <c r="M40" s="606" t="e">
        <f t="shared" si="9"/>
        <v>#DIV/0!</v>
      </c>
      <c r="N40" s="624" t="e">
        <f t="shared" si="10"/>
        <v>#DIV/0!</v>
      </c>
      <c r="O40" s="625" t="e">
        <f t="shared" si="12"/>
        <v>#DIV/0!</v>
      </c>
      <c r="P40" s="626" t="e">
        <f t="shared" si="11"/>
        <v>#DIV/0!</v>
      </c>
      <c r="Q40" s="627" t="e">
        <f t="shared" si="7"/>
        <v>#DIV/0!</v>
      </c>
      <c r="R40" s="628" t="e">
        <f>SUM(Q$13:Q40)</f>
        <v>#DIV/0!</v>
      </c>
      <c r="S40" s="629" t="e">
        <f t="shared" si="8"/>
        <v>#DIV/0!</v>
      </c>
      <c r="T40" s="640"/>
      <c r="U40" s="631"/>
      <c r="V40" s="632"/>
    </row>
    <row r="41" spans="1:26">
      <c r="A41" s="634"/>
      <c r="B41" s="618">
        <v>0</v>
      </c>
      <c r="C41" s="606"/>
      <c r="D41" s="663"/>
      <c r="E41" s="664"/>
      <c r="F41" s="665"/>
      <c r="G41" s="666" t="e">
        <f t="shared" si="5"/>
        <v>#DIV/0!</v>
      </c>
      <c r="H41" s="664"/>
      <c r="I41" s="664"/>
      <c r="J41" s="664"/>
      <c r="K41" s="664"/>
      <c r="L41" s="667" t="e">
        <f t="shared" si="6"/>
        <v>#DIV/0!</v>
      </c>
      <c r="M41" s="606" t="e">
        <f t="shared" si="9"/>
        <v>#DIV/0!</v>
      </c>
      <c r="N41" s="624" t="e">
        <f t="shared" si="10"/>
        <v>#DIV/0!</v>
      </c>
      <c r="O41" s="625" t="e">
        <f t="shared" si="12"/>
        <v>#DIV/0!</v>
      </c>
      <c r="P41" s="626" t="e">
        <f t="shared" si="11"/>
        <v>#DIV/0!</v>
      </c>
      <c r="Q41" s="627" t="e">
        <f t="shared" si="7"/>
        <v>#DIV/0!</v>
      </c>
      <c r="R41" s="628" t="e">
        <f>SUM(Q$13:Q41)</f>
        <v>#DIV/0!</v>
      </c>
      <c r="S41" s="629" t="e">
        <f t="shared" si="8"/>
        <v>#DIV/0!</v>
      </c>
      <c r="T41" s="640"/>
      <c r="U41" s="631"/>
      <c r="V41" s="632"/>
    </row>
    <row r="42" spans="1:26">
      <c r="A42" s="634"/>
      <c r="B42" s="618">
        <v>0</v>
      </c>
      <c r="C42" s="606"/>
      <c r="D42" s="663"/>
      <c r="E42" s="664"/>
      <c r="F42" s="665"/>
      <c r="G42" s="666" t="e">
        <f t="shared" si="5"/>
        <v>#DIV/0!</v>
      </c>
      <c r="H42" s="664"/>
      <c r="I42" s="664"/>
      <c r="J42" s="664"/>
      <c r="K42" s="664"/>
      <c r="L42" s="667" t="e">
        <f t="shared" si="6"/>
        <v>#DIV/0!</v>
      </c>
      <c r="M42" s="606" t="e">
        <f t="shared" si="9"/>
        <v>#DIV/0!</v>
      </c>
      <c r="N42" s="624" t="e">
        <f t="shared" si="10"/>
        <v>#DIV/0!</v>
      </c>
      <c r="O42" s="625" t="e">
        <f t="shared" si="12"/>
        <v>#DIV/0!</v>
      </c>
      <c r="P42" s="626" t="e">
        <f t="shared" si="11"/>
        <v>#DIV/0!</v>
      </c>
      <c r="Q42" s="627" t="e">
        <f t="shared" si="7"/>
        <v>#DIV/0!</v>
      </c>
      <c r="R42" s="628" t="e">
        <f>SUM(Q$13:Q42)</f>
        <v>#DIV/0!</v>
      </c>
      <c r="S42" s="629" t="e">
        <f t="shared" si="8"/>
        <v>#DIV/0!</v>
      </c>
      <c r="T42" s="640"/>
      <c r="U42" s="631"/>
      <c r="V42" s="632"/>
    </row>
    <row r="43" spans="1:26">
      <c r="A43" s="634"/>
      <c r="B43" s="618">
        <v>0</v>
      </c>
      <c r="C43" s="606"/>
      <c r="D43" s="663"/>
      <c r="E43" s="664"/>
      <c r="F43" s="665"/>
      <c r="G43" s="666" t="e">
        <f t="shared" si="5"/>
        <v>#DIV/0!</v>
      </c>
      <c r="H43" s="664"/>
      <c r="I43" s="664"/>
      <c r="J43" s="664"/>
      <c r="K43" s="664"/>
      <c r="L43" s="667" t="e">
        <f t="shared" si="6"/>
        <v>#DIV/0!</v>
      </c>
      <c r="M43" s="606" t="e">
        <f t="shared" si="9"/>
        <v>#DIV/0!</v>
      </c>
      <c r="N43" s="624" t="e">
        <f t="shared" si="10"/>
        <v>#DIV/0!</v>
      </c>
      <c r="O43" s="625" t="e">
        <f t="shared" si="12"/>
        <v>#DIV/0!</v>
      </c>
      <c r="P43" s="626" t="e">
        <f t="shared" si="11"/>
        <v>#DIV/0!</v>
      </c>
      <c r="Q43" s="627" t="e">
        <f t="shared" si="7"/>
        <v>#DIV/0!</v>
      </c>
      <c r="R43" s="628" t="e">
        <f>SUM(Q$13:Q43)</f>
        <v>#DIV/0!</v>
      </c>
      <c r="S43" s="629" t="e">
        <f t="shared" si="8"/>
        <v>#DIV/0!</v>
      </c>
      <c r="T43" s="640"/>
      <c r="U43" s="631"/>
      <c r="V43" s="632"/>
    </row>
    <row r="44" spans="1:26">
      <c r="A44" s="634"/>
      <c r="B44" s="618">
        <v>0</v>
      </c>
      <c r="C44" s="606"/>
      <c r="D44" s="663"/>
      <c r="E44" s="664"/>
      <c r="F44" s="665"/>
      <c r="G44" s="666" t="e">
        <f t="shared" si="5"/>
        <v>#DIV/0!</v>
      </c>
      <c r="H44" s="664"/>
      <c r="I44" s="664"/>
      <c r="J44" s="664"/>
      <c r="K44" s="664"/>
      <c r="L44" s="667" t="e">
        <f t="shared" si="6"/>
        <v>#DIV/0!</v>
      </c>
      <c r="M44" s="606" t="e">
        <f t="shared" si="9"/>
        <v>#DIV/0!</v>
      </c>
      <c r="N44" s="624" t="e">
        <f t="shared" si="10"/>
        <v>#DIV/0!</v>
      </c>
      <c r="O44" s="625" t="e">
        <f t="shared" si="12"/>
        <v>#DIV/0!</v>
      </c>
      <c r="P44" s="626" t="e">
        <f t="shared" si="11"/>
        <v>#DIV/0!</v>
      </c>
      <c r="Q44" s="627" t="e">
        <f t="shared" si="7"/>
        <v>#DIV/0!</v>
      </c>
      <c r="R44" s="628" t="e">
        <f>SUM(Q$13:Q44)</f>
        <v>#DIV/0!</v>
      </c>
      <c r="S44" s="629" t="e">
        <f t="shared" si="8"/>
        <v>#DIV/0!</v>
      </c>
      <c r="T44" s="640"/>
      <c r="U44" s="631"/>
      <c r="V44" s="632"/>
    </row>
    <row r="45" spans="1:26">
      <c r="A45" s="634"/>
      <c r="B45" s="618">
        <v>0</v>
      </c>
      <c r="C45" s="606"/>
      <c r="D45" s="663"/>
      <c r="E45" s="664"/>
      <c r="F45" s="665"/>
      <c r="G45" s="666" t="e">
        <f t="shared" si="5"/>
        <v>#DIV/0!</v>
      </c>
      <c r="H45" s="664"/>
      <c r="I45" s="664"/>
      <c r="J45" s="664"/>
      <c r="K45" s="664"/>
      <c r="L45" s="667" t="e">
        <f t="shared" si="6"/>
        <v>#DIV/0!</v>
      </c>
      <c r="M45" s="606" t="e">
        <f t="shared" si="9"/>
        <v>#DIV/0!</v>
      </c>
      <c r="N45" s="624" t="e">
        <f t="shared" si="10"/>
        <v>#DIV/0!</v>
      </c>
      <c r="O45" s="625" t="e">
        <f t="shared" si="12"/>
        <v>#DIV/0!</v>
      </c>
      <c r="P45" s="626" t="e">
        <f t="shared" si="11"/>
        <v>#DIV/0!</v>
      </c>
      <c r="Q45" s="627" t="e">
        <f t="shared" si="7"/>
        <v>#DIV/0!</v>
      </c>
      <c r="R45" s="628" t="e">
        <f>SUM(Q$13:Q45)</f>
        <v>#DIV/0!</v>
      </c>
      <c r="S45" s="629" t="e">
        <f t="shared" si="8"/>
        <v>#DIV/0!</v>
      </c>
      <c r="T45" s="640"/>
      <c r="U45" s="631"/>
      <c r="V45" s="632"/>
    </row>
    <row r="46" spans="1:26">
      <c r="A46" s="634"/>
      <c r="B46" s="618">
        <v>0</v>
      </c>
      <c r="C46" s="606"/>
      <c r="D46" s="663"/>
      <c r="E46" s="664"/>
      <c r="F46" s="665"/>
      <c r="G46" s="666" t="e">
        <f t="shared" si="5"/>
        <v>#DIV/0!</v>
      </c>
      <c r="H46" s="664"/>
      <c r="I46" s="664"/>
      <c r="J46" s="664"/>
      <c r="K46" s="664"/>
      <c r="L46" s="667" t="e">
        <f t="shared" si="6"/>
        <v>#DIV/0!</v>
      </c>
      <c r="M46" s="606" t="e">
        <f t="shared" si="9"/>
        <v>#DIV/0!</v>
      </c>
      <c r="N46" s="624" t="e">
        <f t="shared" si="10"/>
        <v>#DIV/0!</v>
      </c>
      <c r="O46" s="625" t="e">
        <f t="shared" si="12"/>
        <v>#DIV/0!</v>
      </c>
      <c r="P46" s="626" t="e">
        <f t="shared" si="11"/>
        <v>#DIV/0!</v>
      </c>
      <c r="Q46" s="627" t="e">
        <f t="shared" si="7"/>
        <v>#DIV/0!</v>
      </c>
      <c r="R46" s="628" t="e">
        <f>SUM(Q$13:Q46)</f>
        <v>#DIV/0!</v>
      </c>
      <c r="S46" s="629" t="e">
        <f t="shared" si="8"/>
        <v>#DIV/0!</v>
      </c>
      <c r="T46" s="640"/>
      <c r="U46" s="631"/>
      <c r="V46" s="632"/>
    </row>
    <row r="47" spans="1:26">
      <c r="A47" s="634"/>
      <c r="B47" s="618">
        <v>0</v>
      </c>
      <c r="C47" s="606"/>
      <c r="D47" s="663"/>
      <c r="E47" s="664"/>
      <c r="F47" s="665"/>
      <c r="G47" s="666" t="e">
        <f t="shared" si="5"/>
        <v>#DIV/0!</v>
      </c>
      <c r="H47" s="664"/>
      <c r="I47" s="664"/>
      <c r="J47" s="664"/>
      <c r="K47" s="664"/>
      <c r="L47" s="667" t="e">
        <f t="shared" si="6"/>
        <v>#DIV/0!</v>
      </c>
      <c r="M47" s="606" t="e">
        <f t="shared" si="9"/>
        <v>#DIV/0!</v>
      </c>
      <c r="N47" s="624" t="e">
        <f t="shared" si="10"/>
        <v>#DIV/0!</v>
      </c>
      <c r="O47" s="625" t="e">
        <f t="shared" si="12"/>
        <v>#DIV/0!</v>
      </c>
      <c r="P47" s="626" t="e">
        <f t="shared" si="11"/>
        <v>#DIV/0!</v>
      </c>
      <c r="Q47" s="627" t="e">
        <f t="shared" si="7"/>
        <v>#DIV/0!</v>
      </c>
      <c r="R47" s="628" t="e">
        <f>SUM(Q$13:Q47)</f>
        <v>#DIV/0!</v>
      </c>
      <c r="S47" s="629" t="e">
        <f t="shared" si="8"/>
        <v>#DIV/0!</v>
      </c>
      <c r="T47" s="640"/>
      <c r="U47" s="631"/>
      <c r="V47" s="632"/>
    </row>
    <row r="48" spans="1:26">
      <c r="A48" s="634"/>
      <c r="B48" s="618">
        <v>0</v>
      </c>
      <c r="C48" s="606"/>
      <c r="D48" s="663"/>
      <c r="E48" s="664"/>
      <c r="F48" s="665"/>
      <c r="G48" s="666" t="e">
        <f t="shared" si="5"/>
        <v>#DIV/0!</v>
      </c>
      <c r="H48" s="664"/>
      <c r="I48" s="664"/>
      <c r="J48" s="664"/>
      <c r="K48" s="664"/>
      <c r="L48" s="667" t="e">
        <f t="shared" si="6"/>
        <v>#DIV/0!</v>
      </c>
      <c r="M48" s="606" t="e">
        <f t="shared" si="9"/>
        <v>#DIV/0!</v>
      </c>
      <c r="N48" s="624" t="e">
        <f t="shared" si="10"/>
        <v>#DIV/0!</v>
      </c>
      <c r="O48" s="625" t="e">
        <f t="shared" si="12"/>
        <v>#DIV/0!</v>
      </c>
      <c r="P48" s="626" t="e">
        <f t="shared" si="11"/>
        <v>#DIV/0!</v>
      </c>
      <c r="Q48" s="627" t="e">
        <f t="shared" si="7"/>
        <v>#DIV/0!</v>
      </c>
      <c r="R48" s="628" t="e">
        <f>SUM(Q$13:Q48)</f>
        <v>#DIV/0!</v>
      </c>
      <c r="S48" s="629" t="e">
        <f t="shared" si="8"/>
        <v>#DIV/0!</v>
      </c>
      <c r="T48" s="640"/>
      <c r="U48" s="631"/>
      <c r="V48" s="632"/>
    </row>
    <row r="49" spans="1:26">
      <c r="A49" s="634"/>
      <c r="B49" s="618">
        <v>0</v>
      </c>
      <c r="C49" s="606"/>
      <c r="D49" s="663"/>
      <c r="E49" s="664"/>
      <c r="F49" s="665"/>
      <c r="G49" s="666" t="e">
        <f t="shared" si="5"/>
        <v>#DIV/0!</v>
      </c>
      <c r="H49" s="664"/>
      <c r="I49" s="664"/>
      <c r="J49" s="664"/>
      <c r="K49" s="664"/>
      <c r="L49" s="667" t="e">
        <f t="shared" si="6"/>
        <v>#DIV/0!</v>
      </c>
      <c r="M49" s="606" t="e">
        <f t="shared" si="9"/>
        <v>#DIV/0!</v>
      </c>
      <c r="N49" s="624" t="e">
        <f t="shared" si="10"/>
        <v>#DIV/0!</v>
      </c>
      <c r="O49" s="625" t="e">
        <f t="shared" si="12"/>
        <v>#DIV/0!</v>
      </c>
      <c r="P49" s="626" t="e">
        <f t="shared" si="11"/>
        <v>#DIV/0!</v>
      </c>
      <c r="Q49" s="627" t="e">
        <f t="shared" si="7"/>
        <v>#DIV/0!</v>
      </c>
      <c r="R49" s="628" t="e">
        <f>SUM(Q$13:Q49)</f>
        <v>#DIV/0!</v>
      </c>
      <c r="S49" s="629" t="e">
        <f t="shared" si="8"/>
        <v>#DIV/0!</v>
      </c>
      <c r="T49" s="640"/>
      <c r="U49" s="631"/>
      <c r="V49" s="632"/>
    </row>
    <row r="50" spans="1:26">
      <c r="A50" s="634"/>
      <c r="B50" s="618">
        <v>0</v>
      </c>
      <c r="C50" s="606"/>
      <c r="D50" s="663"/>
      <c r="E50" s="664"/>
      <c r="F50" s="665"/>
      <c r="G50" s="666" t="e">
        <f t="shared" si="5"/>
        <v>#DIV/0!</v>
      </c>
      <c r="H50" s="664"/>
      <c r="I50" s="664"/>
      <c r="J50" s="664"/>
      <c r="K50" s="664"/>
      <c r="L50" s="667" t="e">
        <f t="shared" si="6"/>
        <v>#DIV/0!</v>
      </c>
      <c r="M50" s="606" t="e">
        <f t="shared" si="9"/>
        <v>#DIV/0!</v>
      </c>
      <c r="N50" s="624" t="e">
        <f t="shared" si="10"/>
        <v>#DIV/0!</v>
      </c>
      <c r="O50" s="625" t="e">
        <f t="shared" si="12"/>
        <v>#DIV/0!</v>
      </c>
      <c r="P50" s="626" t="e">
        <f t="shared" si="11"/>
        <v>#DIV/0!</v>
      </c>
      <c r="Q50" s="627" t="e">
        <f t="shared" si="7"/>
        <v>#DIV/0!</v>
      </c>
      <c r="R50" s="628" t="e">
        <f>SUM(Q$13:Q50)</f>
        <v>#DIV/0!</v>
      </c>
      <c r="S50" s="629" t="e">
        <f t="shared" si="8"/>
        <v>#DIV/0!</v>
      </c>
      <c r="T50" s="640"/>
      <c r="U50" s="631"/>
      <c r="V50" s="632"/>
    </row>
    <row r="51" spans="1:26">
      <c r="A51" s="634"/>
      <c r="B51" s="618">
        <v>0</v>
      </c>
      <c r="C51" s="606"/>
      <c r="D51" s="663"/>
      <c r="E51" s="664"/>
      <c r="F51" s="665"/>
      <c r="G51" s="666" t="e">
        <f t="shared" si="5"/>
        <v>#DIV/0!</v>
      </c>
      <c r="H51" s="664"/>
      <c r="I51" s="664"/>
      <c r="J51" s="664"/>
      <c r="K51" s="664"/>
      <c r="L51" s="667" t="e">
        <f t="shared" si="6"/>
        <v>#DIV/0!</v>
      </c>
      <c r="M51" s="606" t="e">
        <f t="shared" si="9"/>
        <v>#DIV/0!</v>
      </c>
      <c r="N51" s="624" t="e">
        <f t="shared" si="10"/>
        <v>#DIV/0!</v>
      </c>
      <c r="O51" s="625" t="e">
        <f t="shared" si="12"/>
        <v>#DIV/0!</v>
      </c>
      <c r="P51" s="626" t="e">
        <f t="shared" si="11"/>
        <v>#DIV/0!</v>
      </c>
      <c r="Q51" s="627" t="e">
        <f t="shared" si="7"/>
        <v>#DIV/0!</v>
      </c>
      <c r="R51" s="628" t="e">
        <f>SUM(Q$13:Q51)</f>
        <v>#DIV/0!</v>
      </c>
      <c r="S51" s="629" t="e">
        <f t="shared" si="8"/>
        <v>#DIV/0!</v>
      </c>
      <c r="T51" s="640"/>
      <c r="U51" s="631"/>
      <c r="V51" s="632"/>
    </row>
    <row r="52" spans="1:26" ht="10.8" thickBot="1">
      <c r="A52" s="634"/>
      <c r="B52" s="618">
        <v>0</v>
      </c>
      <c r="C52" s="606"/>
      <c r="D52" s="663"/>
      <c r="E52" s="664"/>
      <c r="F52" s="665"/>
      <c r="G52" s="666" t="e">
        <f t="shared" si="5"/>
        <v>#DIV/0!</v>
      </c>
      <c r="H52" s="664"/>
      <c r="I52" s="664"/>
      <c r="J52" s="664"/>
      <c r="K52" s="664"/>
      <c r="L52" s="667" t="e">
        <f t="shared" si="6"/>
        <v>#DIV/0!</v>
      </c>
      <c r="M52" s="606" t="e">
        <f t="shared" si="9"/>
        <v>#DIV/0!</v>
      </c>
      <c r="N52" s="624" t="e">
        <f t="shared" si="10"/>
        <v>#DIV/0!</v>
      </c>
      <c r="O52" s="625">
        <f>C52</f>
        <v>0</v>
      </c>
      <c r="P52" s="626" t="e">
        <f t="shared" si="11"/>
        <v>#DIV/0!</v>
      </c>
      <c r="Q52" s="627" t="e">
        <f t="shared" si="7"/>
        <v>#DIV/0!</v>
      </c>
      <c r="R52" s="628" t="e">
        <f>SUM(Q$13:Q52)</f>
        <v>#DIV/0!</v>
      </c>
      <c r="S52" s="629" t="e">
        <f t="shared" si="8"/>
        <v>#DIV/0!</v>
      </c>
      <c r="T52" s="640"/>
      <c r="U52" s="631"/>
      <c r="V52" s="677"/>
    </row>
    <row r="53" spans="1:26">
      <c r="A53" s="681" t="s">
        <v>170</v>
      </c>
      <c r="B53" s="682"/>
      <c r="C53" s="683"/>
      <c r="D53" s="683"/>
      <c r="E53" s="683"/>
      <c r="F53" s="683"/>
      <c r="G53" s="684"/>
      <c r="H53" s="683"/>
      <c r="I53" s="683"/>
      <c r="J53" s="683"/>
      <c r="K53" s="683"/>
      <c r="L53" s="685"/>
      <c r="M53" s="683"/>
      <c r="N53" s="686"/>
      <c r="O53" s="687"/>
      <c r="P53" s="688"/>
      <c r="Q53" s="689"/>
      <c r="R53" s="690"/>
      <c r="S53" s="691"/>
      <c r="T53" s="692"/>
      <c r="U53" s="678" t="s">
        <v>168</v>
      </c>
      <c r="V53" s="679">
        <f>AVERAGE(V12:V52)</f>
        <v>304</v>
      </c>
    </row>
    <row r="54" spans="1:26">
      <c r="A54" s="693"/>
      <c r="B54" s="694"/>
      <c r="C54" s="695"/>
      <c r="D54" s="695"/>
      <c r="E54" s="695"/>
      <c r="F54" s="695"/>
      <c r="G54" s="696"/>
      <c r="H54" s="695"/>
      <c r="I54" s="695"/>
      <c r="J54" s="695"/>
      <c r="K54" s="695"/>
      <c r="L54" s="697"/>
      <c r="M54" s="695"/>
      <c r="N54" s="698"/>
      <c r="O54" s="699"/>
      <c r="P54" s="700"/>
      <c r="Q54" s="701"/>
      <c r="R54" s="702"/>
      <c r="S54" s="703"/>
      <c r="T54" s="704"/>
      <c r="U54" s="505" t="s">
        <v>169</v>
      </c>
      <c r="V54" s="677">
        <f>STDEV(V12:V52)</f>
        <v>2.8284271247461903</v>
      </c>
      <c r="W54" s="680"/>
      <c r="X54" s="680"/>
    </row>
    <row r="55" spans="1:26" ht="10.8" thickBot="1">
      <c r="A55" s="705"/>
      <c r="B55" s="706"/>
      <c r="C55" s="707"/>
      <c r="D55" s="707"/>
      <c r="E55" s="707"/>
      <c r="F55" s="707"/>
      <c r="G55" s="708"/>
      <c r="H55" s="707"/>
      <c r="I55" s="707"/>
      <c r="J55" s="707"/>
      <c r="K55" s="707"/>
      <c r="L55" s="709"/>
      <c r="M55" s="707"/>
      <c r="N55" s="710"/>
      <c r="O55" s="711"/>
      <c r="P55" s="712"/>
      <c r="Q55" s="713"/>
      <c r="R55" s="714"/>
      <c r="S55" s="715"/>
      <c r="T55" s="716"/>
      <c r="U55" s="505" t="s">
        <v>171</v>
      </c>
      <c r="V55" s="677">
        <f>V54/SQRT(COUNT(V12:V51))</f>
        <v>2</v>
      </c>
      <c r="W55" s="675"/>
      <c r="X55" s="680"/>
      <c r="Y55" s="680"/>
      <c r="Z55" s="680"/>
    </row>
    <row r="56" spans="1:26">
      <c r="A56" s="719"/>
      <c r="B56" s="719"/>
      <c r="C56" s="720"/>
      <c r="D56" s="721"/>
      <c r="E56" s="721"/>
      <c r="F56" s="721"/>
      <c r="G56" s="722"/>
      <c r="H56" s="723"/>
      <c r="I56" s="724"/>
      <c r="J56" s="725"/>
      <c r="K56" s="726"/>
      <c r="L56" s="727"/>
      <c r="M56" s="680"/>
      <c r="O56" s="668"/>
      <c r="P56" s="728"/>
      <c r="U56" s="505" t="s">
        <v>172</v>
      </c>
      <c r="V56" s="677">
        <f>MAX(V12:V52)</f>
        <v>306</v>
      </c>
      <c r="W56" s="675"/>
    </row>
    <row r="57" spans="1:26" ht="10.8" thickBot="1">
      <c r="A57" s="680"/>
      <c r="B57" s="680"/>
      <c r="C57" s="729"/>
      <c r="D57" s="729"/>
      <c r="E57" s="729"/>
      <c r="F57" s="729"/>
      <c r="G57" s="724"/>
      <c r="H57" s="723"/>
      <c r="I57" s="724"/>
      <c r="J57" s="725"/>
      <c r="K57" s="730"/>
      <c r="L57" s="727"/>
      <c r="M57" s="680"/>
      <c r="O57" s="668"/>
      <c r="P57" s="728"/>
      <c r="U57" s="717" t="s">
        <v>173</v>
      </c>
      <c r="V57" s="718">
        <f>MIN(V12:V52)</f>
        <v>302</v>
      </c>
      <c r="W57" s="680"/>
    </row>
    <row r="58" spans="1:26">
      <c r="A58" s="731"/>
      <c r="B58" s="731"/>
      <c r="C58" s="731"/>
      <c r="D58" s="731"/>
      <c r="E58" s="725"/>
      <c r="F58" s="732"/>
      <c r="G58" s="680"/>
      <c r="H58" s="668"/>
      <c r="I58" s="680"/>
      <c r="J58" s="668"/>
      <c r="K58" s="668"/>
      <c r="L58" s="680"/>
      <c r="M58" s="680"/>
      <c r="O58" s="668"/>
      <c r="P58" s="728"/>
    </row>
    <row r="59" spans="1:26">
      <c r="A59" s="733"/>
      <c r="B59" s="733"/>
      <c r="C59" s="731"/>
      <c r="D59" s="731"/>
      <c r="E59" s="725"/>
      <c r="F59" s="732"/>
      <c r="G59" s="668"/>
      <c r="H59" s="668"/>
      <c r="I59" s="680"/>
      <c r="J59" s="668"/>
      <c r="K59" s="668"/>
      <c r="L59" s="680"/>
      <c r="M59" s="680"/>
      <c r="O59" s="668"/>
      <c r="P59" s="728"/>
    </row>
    <row r="60" spans="1:26">
      <c r="A60" s="577"/>
      <c r="B60" s="577"/>
      <c r="C60" s="731"/>
      <c r="D60" s="731"/>
      <c r="E60" s="725"/>
      <c r="F60" s="732"/>
      <c r="G60" s="668"/>
      <c r="H60" s="668"/>
      <c r="I60" s="680"/>
      <c r="J60" s="668"/>
      <c r="K60" s="668"/>
      <c r="L60" s="680"/>
      <c r="M60" s="680"/>
      <c r="O60" s="668"/>
      <c r="P60" s="728"/>
    </row>
    <row r="61" spans="1:26">
      <c r="A61" s="731"/>
      <c r="B61" s="731"/>
      <c r="C61" s="731"/>
      <c r="D61" s="731"/>
      <c r="E61" s="725"/>
      <c r="F61" s="732"/>
      <c r="G61" s="668"/>
      <c r="H61" s="668"/>
      <c r="I61" s="680"/>
      <c r="J61" s="668"/>
      <c r="K61" s="668"/>
      <c r="L61" s="680"/>
      <c r="M61" s="680"/>
      <c r="O61" s="668"/>
      <c r="P61" s="728"/>
    </row>
    <row r="62" spans="1:26">
      <c r="A62" s="731"/>
      <c r="B62" s="731"/>
      <c r="C62" s="731"/>
      <c r="D62" s="731"/>
      <c r="E62" s="725"/>
      <c r="F62" s="732"/>
      <c r="G62" s="668"/>
      <c r="H62" s="668"/>
      <c r="I62" s="680"/>
      <c r="J62" s="724"/>
      <c r="K62" s="668"/>
      <c r="L62" s="680"/>
      <c r="M62" s="680"/>
      <c r="O62" s="668"/>
      <c r="P62" s="728"/>
    </row>
    <row r="63" spans="1:26">
      <c r="A63" s="731"/>
      <c r="B63" s="731"/>
      <c r="C63" s="731"/>
      <c r="D63" s="731"/>
      <c r="E63" s="725"/>
      <c r="F63" s="732"/>
      <c r="G63" s="668"/>
      <c r="H63" s="668"/>
      <c r="I63" s="680"/>
      <c r="J63" s="724"/>
      <c r="K63" s="668"/>
      <c r="L63" s="680"/>
      <c r="M63" s="680"/>
      <c r="O63" s="668"/>
      <c r="P63" s="728"/>
    </row>
    <row r="64" spans="1:26">
      <c r="A64" s="731"/>
      <c r="B64" s="731"/>
      <c r="C64" s="731"/>
      <c r="D64" s="731"/>
      <c r="E64" s="725"/>
      <c r="F64" s="732"/>
      <c r="G64" s="668"/>
      <c r="H64" s="668"/>
      <c r="I64" s="680"/>
      <c r="J64" s="668"/>
      <c r="K64" s="668"/>
      <c r="L64" s="680"/>
      <c r="M64" s="680"/>
      <c r="O64" s="668"/>
      <c r="P64" s="728"/>
    </row>
    <row r="65" spans="1:16">
      <c r="A65" s="731"/>
      <c r="B65" s="731"/>
      <c r="C65" s="731"/>
      <c r="D65" s="731"/>
      <c r="E65" s="725"/>
      <c r="F65" s="732"/>
      <c r="G65" s="668"/>
      <c r="H65" s="668"/>
      <c r="I65" s="680"/>
      <c r="J65" s="668"/>
      <c r="K65" s="668"/>
      <c r="L65" s="680"/>
      <c r="M65" s="680"/>
      <c r="O65" s="668"/>
      <c r="P65" s="728"/>
    </row>
    <row r="66" spans="1:16">
      <c r="A66" s="731"/>
      <c r="B66" s="731"/>
      <c r="C66" s="731"/>
      <c r="D66" s="731"/>
      <c r="E66" s="725"/>
      <c r="F66" s="732"/>
      <c r="G66" s="668"/>
      <c r="H66" s="668"/>
      <c r="I66" s="680"/>
      <c r="J66" s="668"/>
      <c r="K66" s="668"/>
      <c r="L66" s="680"/>
      <c r="M66" s="680"/>
      <c r="O66" s="668"/>
      <c r="P66" s="728"/>
    </row>
    <row r="67" spans="1:16">
      <c r="A67" s="731"/>
      <c r="B67" s="731"/>
      <c r="C67" s="731"/>
      <c r="D67" s="731"/>
      <c r="E67" s="725"/>
      <c r="F67" s="732"/>
      <c r="G67" s="668"/>
      <c r="H67" s="668"/>
      <c r="I67" s="680"/>
      <c r="J67" s="668"/>
      <c r="K67" s="668"/>
      <c r="L67" s="680"/>
      <c r="M67" s="680"/>
      <c r="O67" s="668"/>
      <c r="P67" s="728"/>
    </row>
    <row r="68" spans="1:16">
      <c r="A68" s="731"/>
      <c r="B68" s="731"/>
      <c r="C68" s="731"/>
      <c r="D68" s="731"/>
      <c r="E68" s="725"/>
      <c r="F68" s="732"/>
      <c r="G68" s="668"/>
      <c r="H68" s="668"/>
      <c r="I68" s="680"/>
      <c r="J68" s="668"/>
      <c r="K68" s="668"/>
      <c r="L68" s="680"/>
      <c r="M68" s="680"/>
      <c r="O68" s="668"/>
      <c r="P68" s="728"/>
    </row>
    <row r="69" spans="1:16">
      <c r="A69" s="731"/>
      <c r="B69" s="731"/>
      <c r="C69" s="731"/>
      <c r="D69" s="731"/>
      <c r="E69" s="725"/>
      <c r="F69" s="732"/>
      <c r="G69" s="668"/>
      <c r="H69" s="668"/>
      <c r="I69" s="680"/>
      <c r="J69" s="668"/>
      <c r="K69" s="668"/>
      <c r="L69" s="680"/>
      <c r="O69" s="668"/>
      <c r="P69" s="728"/>
    </row>
    <row r="70" spans="1:16">
      <c r="A70" s="731"/>
      <c r="B70" s="731"/>
      <c r="C70" s="731"/>
      <c r="D70" s="731"/>
      <c r="E70" s="725"/>
      <c r="F70" s="732"/>
      <c r="G70" s="668"/>
      <c r="H70" s="668"/>
      <c r="I70" s="680"/>
      <c r="J70" s="668"/>
      <c r="K70" s="668"/>
      <c r="L70" s="680"/>
      <c r="O70" s="668"/>
      <c r="P70" s="728"/>
    </row>
    <row r="71" spans="1:16">
      <c r="A71" s="731"/>
      <c r="B71" s="731"/>
      <c r="C71" s="731"/>
      <c r="D71" s="731"/>
      <c r="E71" s="725"/>
      <c r="F71" s="732"/>
      <c r="G71" s="668"/>
      <c r="H71" s="668"/>
      <c r="I71" s="680"/>
      <c r="J71" s="668"/>
      <c r="K71" s="668"/>
      <c r="L71" s="668"/>
      <c r="O71" s="668"/>
      <c r="P71" s="728"/>
    </row>
    <row r="72" spans="1:16">
      <c r="A72" s="731"/>
      <c r="B72" s="731"/>
      <c r="C72" s="731"/>
      <c r="D72" s="731"/>
      <c r="E72" s="725"/>
      <c r="F72" s="732"/>
      <c r="G72" s="668"/>
      <c r="H72" s="668"/>
      <c r="I72" s="680"/>
      <c r="J72" s="668"/>
      <c r="K72" s="668"/>
      <c r="L72" s="668"/>
      <c r="O72" s="668"/>
      <c r="P72" s="728"/>
    </row>
    <row r="73" spans="1:16">
      <c r="A73" s="731"/>
      <c r="B73" s="731"/>
      <c r="C73" s="731"/>
      <c r="D73" s="731"/>
      <c r="E73" s="725"/>
      <c r="F73" s="732"/>
      <c r="G73" s="668"/>
      <c r="H73" s="668"/>
      <c r="I73" s="680"/>
      <c r="J73" s="668"/>
      <c r="K73" s="668"/>
      <c r="L73" s="668"/>
      <c r="O73" s="668"/>
      <c r="P73" s="728"/>
    </row>
    <row r="74" spans="1:16">
      <c r="A74" s="731"/>
      <c r="B74" s="731"/>
      <c r="C74" s="731"/>
      <c r="D74" s="731"/>
      <c r="E74" s="725"/>
      <c r="F74" s="732"/>
      <c r="G74" s="668"/>
      <c r="H74" s="668"/>
      <c r="I74" s="680"/>
      <c r="J74" s="668"/>
      <c r="K74" s="668"/>
      <c r="L74" s="668"/>
      <c r="O74" s="668"/>
      <c r="P74" s="728"/>
    </row>
    <row r="75" spans="1:16">
      <c r="A75" s="731"/>
      <c r="B75" s="731"/>
      <c r="C75" s="731"/>
      <c r="D75" s="731"/>
      <c r="E75" s="725"/>
      <c r="F75" s="732"/>
      <c r="G75" s="668"/>
      <c r="H75" s="668"/>
      <c r="I75" s="680"/>
      <c r="J75" s="668"/>
      <c r="K75" s="668"/>
      <c r="L75" s="668"/>
      <c r="O75" s="668"/>
      <c r="P75" s="728"/>
    </row>
    <row r="76" spans="1:16">
      <c r="A76" s="731"/>
      <c r="B76" s="731"/>
      <c r="C76" s="731"/>
      <c r="D76" s="731"/>
      <c r="E76" s="725"/>
      <c r="F76" s="732"/>
      <c r="G76" s="668"/>
      <c r="H76" s="668"/>
      <c r="I76" s="680"/>
      <c r="J76" s="668"/>
      <c r="K76" s="668"/>
      <c r="L76" s="668"/>
      <c r="O76" s="668"/>
      <c r="P76" s="728"/>
    </row>
    <row r="77" spans="1:16">
      <c r="A77" s="731"/>
      <c r="B77" s="731"/>
      <c r="C77" s="731"/>
      <c r="D77" s="731"/>
      <c r="E77" s="725"/>
      <c r="F77" s="732"/>
      <c r="G77" s="668"/>
      <c r="H77" s="668"/>
      <c r="I77" s="680"/>
      <c r="J77" s="668"/>
      <c r="K77" s="668"/>
      <c r="L77" s="668"/>
      <c r="O77" s="668"/>
      <c r="P77" s="728"/>
    </row>
    <row r="78" spans="1:16">
      <c r="A78" s="731"/>
      <c r="B78" s="731"/>
      <c r="C78" s="731"/>
      <c r="D78" s="731"/>
      <c r="E78" s="725"/>
      <c r="F78" s="732"/>
      <c r="G78" s="668"/>
      <c r="H78" s="668"/>
      <c r="I78" s="680"/>
      <c r="J78" s="668"/>
      <c r="K78" s="668"/>
      <c r="L78" s="668"/>
      <c r="O78" s="668"/>
      <c r="P78" s="728"/>
    </row>
    <row r="79" spans="1:16">
      <c r="A79" s="731"/>
      <c r="B79" s="731"/>
      <c r="C79" s="731"/>
      <c r="D79" s="731"/>
      <c r="E79" s="725"/>
      <c r="F79" s="732"/>
      <c r="G79" s="668"/>
      <c r="H79" s="668"/>
      <c r="I79" s="680"/>
      <c r="J79" s="668"/>
      <c r="K79" s="668"/>
      <c r="L79" s="668"/>
      <c r="O79" s="668"/>
      <c r="P79" s="728"/>
    </row>
    <row r="80" spans="1:16">
      <c r="A80" s="731"/>
      <c r="B80" s="731"/>
      <c r="C80" s="731"/>
      <c r="D80" s="731"/>
      <c r="E80" s="725"/>
      <c r="F80" s="732"/>
      <c r="G80" s="668"/>
      <c r="H80" s="668"/>
      <c r="I80" s="680"/>
      <c r="J80" s="668"/>
      <c r="K80" s="668"/>
      <c r="L80" s="668"/>
      <c r="O80" s="668"/>
      <c r="P80" s="728"/>
    </row>
    <row r="81" spans="1:20">
      <c r="A81" s="731"/>
      <c r="B81" s="731"/>
      <c r="C81" s="731"/>
      <c r="D81" s="731"/>
      <c r="E81" s="725"/>
      <c r="F81" s="732"/>
      <c r="G81" s="668"/>
      <c r="H81" s="668"/>
      <c r="I81" s="680"/>
      <c r="J81" s="668"/>
      <c r="K81" s="668"/>
      <c r="L81" s="668"/>
      <c r="O81" s="668"/>
      <c r="P81" s="728"/>
    </row>
    <row r="82" spans="1:20">
      <c r="A82" s="731"/>
      <c r="B82" s="731"/>
      <c r="C82" s="731"/>
      <c r="D82" s="731"/>
      <c r="E82" s="725"/>
      <c r="F82" s="732"/>
      <c r="G82" s="728"/>
      <c r="H82" s="668"/>
      <c r="I82" s="680"/>
      <c r="J82" s="668"/>
      <c r="K82" s="668"/>
      <c r="L82" s="668"/>
      <c r="O82" s="668"/>
      <c r="P82" s="728"/>
    </row>
    <row r="83" spans="1:20">
      <c r="A83" s="731"/>
      <c r="B83" s="731"/>
      <c r="C83" s="731"/>
      <c r="D83" s="731"/>
      <c r="E83" s="725"/>
      <c r="F83" s="732"/>
      <c r="G83" s="728"/>
      <c r="H83" s="668"/>
      <c r="I83" s="680"/>
      <c r="J83" s="668"/>
      <c r="K83" s="668"/>
      <c r="L83" s="668"/>
      <c r="O83" s="668"/>
      <c r="P83" s="728"/>
    </row>
    <row r="84" spans="1:20">
      <c r="A84" s="731"/>
      <c r="B84" s="731"/>
      <c r="C84" s="731"/>
      <c r="D84" s="731"/>
      <c r="E84" s="725"/>
      <c r="F84" s="732"/>
      <c r="G84" s="728"/>
      <c r="H84" s="668"/>
      <c r="I84" s="680"/>
      <c r="J84" s="668"/>
      <c r="K84" s="668"/>
      <c r="L84" s="668"/>
      <c r="O84" s="668"/>
      <c r="P84" s="728"/>
    </row>
    <row r="85" spans="1:20">
      <c r="A85" s="731"/>
      <c r="B85" s="731"/>
      <c r="C85" s="731"/>
      <c r="D85" s="731"/>
      <c r="E85" s="725"/>
      <c r="F85" s="732"/>
      <c r="G85" s="728"/>
      <c r="H85" s="668"/>
      <c r="I85" s="680"/>
      <c r="J85" s="668"/>
      <c r="K85" s="668"/>
      <c r="L85" s="668"/>
      <c r="O85" s="668"/>
      <c r="P85" s="728"/>
    </row>
    <row r="86" spans="1:20">
      <c r="A86" s="731"/>
      <c r="B86" s="731"/>
      <c r="C86" s="731"/>
      <c r="D86" s="731"/>
      <c r="E86" s="725"/>
      <c r="F86" s="732"/>
      <c r="G86" s="668"/>
      <c r="H86" s="668"/>
      <c r="I86" s="680"/>
      <c r="J86" s="668"/>
      <c r="K86" s="668"/>
      <c r="L86" s="668"/>
      <c r="O86" s="668"/>
      <c r="P86" s="728"/>
    </row>
    <row r="87" spans="1:20">
      <c r="A87" s="731"/>
      <c r="B87" s="731"/>
      <c r="C87" s="731"/>
      <c r="D87" s="731"/>
      <c r="E87" s="725"/>
      <c r="F87" s="732"/>
      <c r="G87" s="668"/>
      <c r="H87" s="668"/>
      <c r="I87" s="680"/>
      <c r="J87" s="668"/>
      <c r="K87" s="668"/>
      <c r="L87" s="668"/>
      <c r="O87" s="668"/>
      <c r="P87" s="728"/>
    </row>
    <row r="88" spans="1:20">
      <c r="A88" s="731"/>
      <c r="B88" s="731"/>
      <c r="C88" s="731"/>
      <c r="D88" s="731"/>
      <c r="E88" s="725"/>
      <c r="F88" s="732"/>
      <c r="G88" s="668"/>
      <c r="H88" s="668"/>
      <c r="I88" s="680"/>
      <c r="J88" s="668"/>
      <c r="K88" s="668"/>
      <c r="L88" s="668"/>
      <c r="O88" s="668"/>
      <c r="P88" s="728"/>
      <c r="R88" s="734"/>
      <c r="S88" s="734"/>
      <c r="T88" s="731"/>
    </row>
    <row r="89" spans="1:20">
      <c r="A89" s="731"/>
      <c r="B89" s="731"/>
      <c r="C89" s="731"/>
      <c r="D89" s="731"/>
      <c r="E89" s="725"/>
      <c r="F89" s="732"/>
      <c r="G89" s="668"/>
      <c r="H89" s="668"/>
      <c r="I89" s="680"/>
      <c r="J89" s="668"/>
      <c r="K89" s="668"/>
      <c r="L89" s="668"/>
      <c r="O89" s="668"/>
      <c r="P89" s="728"/>
      <c r="R89" s="734"/>
      <c r="S89" s="734"/>
      <c r="T89" s="731"/>
    </row>
    <row r="90" spans="1:20" s="731" customFormat="1">
      <c r="E90" s="725"/>
      <c r="F90" s="732"/>
      <c r="G90" s="668"/>
      <c r="H90" s="668"/>
      <c r="I90" s="680"/>
      <c r="J90" s="668"/>
      <c r="K90" s="668"/>
      <c r="L90" s="668"/>
      <c r="M90" s="668"/>
      <c r="N90" s="668"/>
      <c r="O90" s="668"/>
      <c r="P90" s="728"/>
      <c r="Q90" s="728"/>
      <c r="R90" s="734"/>
      <c r="S90" s="734"/>
    </row>
    <row r="91" spans="1:20" s="731" customFormat="1">
      <c r="E91" s="725"/>
      <c r="F91" s="732"/>
      <c r="G91" s="668"/>
      <c r="H91" s="668"/>
      <c r="I91" s="680"/>
      <c r="J91" s="668"/>
      <c r="K91" s="668"/>
      <c r="L91" s="668"/>
      <c r="M91" s="668"/>
      <c r="N91" s="668"/>
      <c r="O91" s="668"/>
      <c r="P91" s="728"/>
      <c r="Q91" s="728"/>
      <c r="R91" s="734"/>
      <c r="S91" s="734"/>
    </row>
    <row r="92" spans="1:20" s="731" customFormat="1">
      <c r="E92" s="725"/>
      <c r="F92" s="732"/>
      <c r="G92" s="668"/>
      <c r="H92" s="668"/>
      <c r="I92" s="680"/>
      <c r="J92" s="668"/>
      <c r="K92" s="668"/>
      <c r="L92" s="668"/>
      <c r="M92" s="668"/>
      <c r="N92" s="668"/>
      <c r="O92" s="668"/>
      <c r="P92" s="728"/>
      <c r="Q92" s="728"/>
      <c r="R92" s="734"/>
      <c r="S92" s="734"/>
    </row>
    <row r="93" spans="1:20" s="731" customFormat="1">
      <c r="E93" s="725"/>
      <c r="F93" s="732"/>
      <c r="G93" s="668"/>
      <c r="H93" s="668"/>
      <c r="I93" s="680"/>
      <c r="J93" s="668"/>
      <c r="K93" s="668"/>
      <c r="L93" s="668"/>
      <c r="M93" s="668"/>
      <c r="P93" s="734"/>
      <c r="Q93" s="734"/>
      <c r="R93" s="734"/>
      <c r="S93" s="734"/>
    </row>
    <row r="94" spans="1:20" s="731" customFormat="1">
      <c r="E94" s="725"/>
      <c r="F94" s="732"/>
      <c r="G94" s="668"/>
      <c r="H94" s="668"/>
      <c r="I94" s="680"/>
      <c r="J94" s="668"/>
      <c r="K94" s="668"/>
      <c r="L94" s="668"/>
      <c r="M94" s="668"/>
      <c r="P94" s="734"/>
      <c r="Q94" s="734"/>
      <c r="R94" s="734"/>
      <c r="S94" s="734"/>
    </row>
    <row r="95" spans="1:20" s="731" customFormat="1">
      <c r="E95" s="725"/>
      <c r="F95" s="732"/>
      <c r="G95" s="668"/>
      <c r="H95" s="668"/>
      <c r="I95" s="680"/>
      <c r="J95" s="668"/>
      <c r="K95" s="668"/>
      <c r="L95" s="668"/>
      <c r="M95" s="668"/>
      <c r="P95" s="734"/>
      <c r="Q95" s="734"/>
      <c r="R95" s="734"/>
      <c r="S95" s="734"/>
    </row>
    <row r="96" spans="1:20" s="731" customFormat="1">
      <c r="E96" s="725"/>
      <c r="F96" s="732"/>
      <c r="G96" s="668"/>
      <c r="H96" s="668"/>
      <c r="I96" s="680"/>
      <c r="J96" s="668"/>
      <c r="K96" s="668"/>
      <c r="L96" s="668"/>
      <c r="M96" s="668"/>
      <c r="P96" s="734"/>
      <c r="Q96" s="734"/>
      <c r="R96" s="734"/>
      <c r="S96" s="734"/>
    </row>
    <row r="97" spans="5:19" s="731" customFormat="1">
      <c r="E97" s="725"/>
      <c r="F97" s="732"/>
      <c r="G97" s="668"/>
      <c r="H97" s="668"/>
      <c r="I97" s="680"/>
      <c r="J97" s="668"/>
      <c r="K97" s="668"/>
      <c r="L97" s="668"/>
      <c r="M97" s="668"/>
      <c r="P97" s="734"/>
      <c r="Q97" s="734"/>
      <c r="R97" s="734"/>
      <c r="S97" s="734"/>
    </row>
    <row r="98" spans="5:19" s="731" customFormat="1">
      <c r="E98" s="725"/>
      <c r="F98" s="732"/>
      <c r="G98" s="668"/>
      <c r="H98" s="668"/>
      <c r="I98" s="680"/>
      <c r="J98" s="668"/>
      <c r="K98" s="668"/>
      <c r="L98" s="668"/>
      <c r="M98" s="668"/>
      <c r="P98" s="734"/>
      <c r="Q98" s="734"/>
      <c r="R98" s="734"/>
      <c r="S98" s="734"/>
    </row>
    <row r="99" spans="5:19" s="731" customFormat="1">
      <c r="E99" s="725"/>
      <c r="F99" s="732"/>
      <c r="G99" s="668"/>
      <c r="H99" s="668"/>
      <c r="I99" s="680"/>
      <c r="J99" s="668"/>
      <c r="K99" s="668"/>
      <c r="L99" s="668"/>
      <c r="M99" s="668"/>
      <c r="P99" s="734"/>
      <c r="Q99" s="734"/>
      <c r="R99" s="734"/>
      <c r="S99" s="734"/>
    </row>
    <row r="100" spans="5:19" s="731" customFormat="1">
      <c r="E100" s="725"/>
      <c r="F100" s="732"/>
      <c r="G100" s="668"/>
      <c r="H100" s="668"/>
      <c r="I100" s="680"/>
      <c r="J100" s="668"/>
      <c r="K100" s="668"/>
      <c r="L100" s="668"/>
      <c r="M100" s="668"/>
      <c r="P100" s="734"/>
      <c r="Q100" s="734"/>
      <c r="R100" s="734"/>
      <c r="S100" s="734"/>
    </row>
    <row r="101" spans="5:19" s="731" customFormat="1">
      <c r="E101" s="725"/>
      <c r="F101" s="732"/>
      <c r="G101" s="668"/>
      <c r="H101" s="668"/>
      <c r="I101" s="680"/>
      <c r="J101" s="668"/>
      <c r="K101" s="668"/>
      <c r="L101" s="668"/>
      <c r="M101" s="668"/>
      <c r="P101" s="734"/>
      <c r="Q101" s="734"/>
      <c r="R101" s="734"/>
      <c r="S101" s="734"/>
    </row>
    <row r="102" spans="5:19" s="731" customFormat="1">
      <c r="E102" s="725"/>
      <c r="F102" s="732"/>
      <c r="G102" s="668"/>
      <c r="H102" s="668"/>
      <c r="I102" s="680"/>
      <c r="J102" s="668"/>
      <c r="K102" s="668"/>
      <c r="L102" s="668"/>
      <c r="M102" s="668"/>
      <c r="P102" s="734"/>
      <c r="Q102" s="734"/>
      <c r="R102" s="734"/>
      <c r="S102" s="734"/>
    </row>
    <row r="103" spans="5:19" s="731" customFormat="1">
      <c r="E103" s="725"/>
      <c r="F103" s="732"/>
      <c r="G103" s="668"/>
      <c r="H103" s="668"/>
      <c r="I103" s="680"/>
      <c r="J103" s="668"/>
      <c r="K103" s="668"/>
      <c r="L103" s="668"/>
      <c r="M103" s="668"/>
      <c r="P103" s="734"/>
      <c r="Q103" s="734"/>
      <c r="R103" s="734"/>
      <c r="S103" s="734"/>
    </row>
    <row r="104" spans="5:19" s="731" customFormat="1">
      <c r="E104" s="725"/>
      <c r="F104" s="732"/>
      <c r="G104" s="668"/>
      <c r="H104" s="668"/>
      <c r="I104" s="680"/>
      <c r="J104" s="668"/>
      <c r="K104" s="668"/>
      <c r="L104" s="668"/>
      <c r="M104" s="668"/>
      <c r="P104" s="734"/>
      <c r="Q104" s="734"/>
      <c r="R104" s="734"/>
      <c r="S104" s="734"/>
    </row>
    <row r="105" spans="5:19" s="731" customFormat="1">
      <c r="E105" s="725"/>
      <c r="F105" s="732"/>
      <c r="G105" s="668"/>
      <c r="H105" s="668"/>
      <c r="I105" s="680"/>
      <c r="J105" s="668"/>
      <c r="K105" s="668"/>
      <c r="L105" s="668"/>
      <c r="M105" s="668"/>
      <c r="P105" s="734"/>
      <c r="Q105" s="734"/>
      <c r="R105" s="734"/>
      <c r="S105" s="734"/>
    </row>
    <row r="106" spans="5:19" s="731" customFormat="1">
      <c r="E106" s="725"/>
      <c r="F106" s="732"/>
      <c r="G106" s="668"/>
      <c r="H106" s="668"/>
      <c r="I106" s="680"/>
      <c r="J106" s="668"/>
      <c r="K106" s="668"/>
      <c r="L106" s="668"/>
      <c r="M106" s="668"/>
      <c r="P106" s="734"/>
      <c r="Q106" s="734"/>
      <c r="R106" s="734"/>
      <c r="S106" s="734"/>
    </row>
    <row r="107" spans="5:19" s="731" customFormat="1">
      <c r="E107" s="725"/>
      <c r="F107" s="732"/>
      <c r="G107" s="668"/>
      <c r="H107" s="668"/>
      <c r="I107" s="680"/>
      <c r="J107" s="668"/>
      <c r="K107" s="668"/>
      <c r="L107" s="668"/>
      <c r="M107" s="668"/>
      <c r="P107" s="734"/>
      <c r="Q107" s="734"/>
      <c r="R107" s="734"/>
      <c r="S107" s="734"/>
    </row>
    <row r="108" spans="5:19" s="731" customFormat="1">
      <c r="E108" s="725"/>
      <c r="F108" s="732"/>
      <c r="G108" s="668"/>
      <c r="H108" s="668"/>
      <c r="I108" s="680"/>
      <c r="J108" s="668"/>
      <c r="K108" s="668"/>
      <c r="L108" s="668"/>
      <c r="P108" s="734"/>
      <c r="Q108" s="734"/>
      <c r="R108" s="734"/>
      <c r="S108" s="734"/>
    </row>
    <row r="109" spans="5:19" s="731" customFormat="1">
      <c r="E109" s="725"/>
      <c r="F109" s="732"/>
      <c r="G109" s="668"/>
      <c r="H109" s="668"/>
      <c r="I109" s="680"/>
      <c r="J109" s="668"/>
      <c r="K109" s="668"/>
      <c r="L109" s="668"/>
      <c r="P109" s="734"/>
      <c r="Q109" s="734"/>
      <c r="R109" s="734"/>
      <c r="S109" s="734"/>
    </row>
    <row r="110" spans="5:19" s="731" customFormat="1">
      <c r="E110" s="725"/>
      <c r="F110" s="732"/>
      <c r="G110" s="668"/>
      <c r="H110" s="668"/>
      <c r="I110" s="680"/>
      <c r="J110" s="668"/>
      <c r="K110" s="668"/>
      <c r="L110" s="668"/>
      <c r="P110" s="734"/>
      <c r="Q110" s="734"/>
      <c r="R110" s="734"/>
      <c r="S110" s="734"/>
    </row>
    <row r="111" spans="5:19" s="731" customFormat="1">
      <c r="E111" s="725"/>
      <c r="F111" s="732"/>
      <c r="G111" s="668"/>
      <c r="H111" s="668"/>
      <c r="I111" s="680"/>
      <c r="J111" s="668"/>
      <c r="K111" s="668"/>
      <c r="L111" s="668"/>
      <c r="P111" s="734"/>
      <c r="Q111" s="734"/>
      <c r="R111" s="734"/>
      <c r="S111" s="734"/>
    </row>
    <row r="112" spans="5:19" s="731" customFormat="1">
      <c r="E112" s="725"/>
      <c r="F112" s="732"/>
      <c r="G112" s="668"/>
      <c r="H112" s="668"/>
      <c r="I112" s="680"/>
      <c r="J112" s="668"/>
      <c r="K112" s="668"/>
      <c r="L112" s="668"/>
      <c r="P112" s="734"/>
      <c r="Q112" s="734"/>
      <c r="R112" s="734"/>
      <c r="S112" s="734"/>
    </row>
    <row r="113" spans="5:19" s="731" customFormat="1">
      <c r="E113" s="725"/>
      <c r="F113" s="732"/>
      <c r="G113" s="668"/>
      <c r="H113" s="668"/>
      <c r="I113" s="680"/>
      <c r="J113" s="668"/>
      <c r="K113" s="668"/>
      <c r="L113" s="668"/>
      <c r="P113" s="734"/>
      <c r="Q113" s="734"/>
      <c r="R113" s="734"/>
      <c r="S113" s="734"/>
    </row>
    <row r="114" spans="5:19" s="731" customFormat="1">
      <c r="E114" s="725"/>
      <c r="F114" s="732"/>
      <c r="G114" s="668"/>
      <c r="H114" s="668"/>
      <c r="I114" s="680"/>
      <c r="J114" s="668"/>
      <c r="K114" s="668"/>
      <c r="L114" s="668"/>
      <c r="P114" s="734"/>
      <c r="Q114" s="734"/>
      <c r="R114" s="734"/>
      <c r="S114" s="734"/>
    </row>
    <row r="115" spans="5:19" s="731" customFormat="1">
      <c r="E115" s="725"/>
      <c r="F115" s="732"/>
      <c r="G115" s="668"/>
      <c r="H115" s="668"/>
      <c r="I115" s="680"/>
      <c r="J115" s="668"/>
      <c r="K115" s="668"/>
      <c r="L115" s="668"/>
      <c r="P115" s="734"/>
      <c r="Q115" s="734"/>
      <c r="R115" s="734"/>
      <c r="S115" s="734"/>
    </row>
    <row r="116" spans="5:19" s="731" customFormat="1">
      <c r="E116" s="725"/>
      <c r="F116" s="732"/>
      <c r="G116" s="668"/>
      <c r="H116" s="668"/>
      <c r="I116" s="680"/>
      <c r="J116" s="668"/>
      <c r="K116" s="668"/>
      <c r="L116" s="668"/>
      <c r="P116" s="734"/>
      <c r="Q116" s="734"/>
      <c r="R116" s="734"/>
      <c r="S116" s="734"/>
    </row>
    <row r="117" spans="5:19" s="731" customFormat="1">
      <c r="E117" s="725"/>
      <c r="F117" s="732"/>
      <c r="G117" s="668"/>
      <c r="H117" s="668"/>
      <c r="I117" s="680"/>
      <c r="J117" s="668"/>
      <c r="K117" s="668"/>
      <c r="L117" s="668"/>
      <c r="P117" s="734"/>
      <c r="Q117" s="734"/>
      <c r="R117" s="734"/>
      <c r="S117" s="734"/>
    </row>
    <row r="118" spans="5:19" s="731" customFormat="1">
      <c r="E118" s="725"/>
      <c r="F118" s="732"/>
      <c r="G118" s="668"/>
      <c r="H118" s="668"/>
      <c r="I118" s="680"/>
      <c r="J118" s="668"/>
      <c r="K118" s="668"/>
      <c r="L118" s="668"/>
      <c r="P118" s="734"/>
      <c r="Q118" s="734"/>
      <c r="R118" s="734"/>
      <c r="S118" s="734"/>
    </row>
    <row r="119" spans="5:19" s="731" customFormat="1">
      <c r="E119" s="725"/>
      <c r="F119" s="732"/>
      <c r="G119" s="668"/>
      <c r="H119" s="668"/>
      <c r="I119" s="680"/>
      <c r="J119" s="668"/>
      <c r="K119" s="668"/>
      <c r="L119" s="668"/>
      <c r="P119" s="734"/>
      <c r="Q119" s="734"/>
      <c r="R119" s="734"/>
      <c r="S119" s="734"/>
    </row>
    <row r="120" spans="5:19" s="731" customFormat="1">
      <c r="E120" s="725"/>
      <c r="F120" s="732"/>
      <c r="G120" s="668"/>
      <c r="H120" s="668"/>
      <c r="I120" s="680"/>
      <c r="J120" s="668"/>
      <c r="K120" s="668"/>
      <c r="L120" s="668"/>
      <c r="P120" s="734"/>
      <c r="Q120" s="734"/>
      <c r="R120" s="734"/>
      <c r="S120" s="734"/>
    </row>
    <row r="121" spans="5:19" s="731" customFormat="1">
      <c r="E121" s="725"/>
      <c r="F121" s="732"/>
      <c r="G121" s="668"/>
      <c r="H121" s="668"/>
      <c r="I121" s="680"/>
      <c r="J121" s="668"/>
      <c r="K121" s="668"/>
      <c r="L121" s="668"/>
      <c r="P121" s="734"/>
      <c r="Q121" s="734"/>
      <c r="R121" s="734"/>
      <c r="S121" s="734"/>
    </row>
    <row r="122" spans="5:19" s="731" customFormat="1">
      <c r="E122" s="725"/>
      <c r="F122" s="732"/>
      <c r="G122" s="668"/>
      <c r="H122" s="668"/>
      <c r="I122" s="680"/>
      <c r="J122" s="668"/>
      <c r="K122" s="668"/>
      <c r="L122" s="668"/>
      <c r="P122" s="734"/>
      <c r="Q122" s="734"/>
      <c r="R122" s="734"/>
      <c r="S122" s="734"/>
    </row>
    <row r="123" spans="5:19" s="731" customFormat="1">
      <c r="E123" s="725"/>
      <c r="F123" s="732"/>
      <c r="G123" s="668"/>
      <c r="H123" s="668"/>
      <c r="I123" s="680"/>
      <c r="J123" s="668"/>
      <c r="K123" s="668"/>
      <c r="L123" s="668"/>
      <c r="P123" s="734"/>
      <c r="Q123" s="734"/>
      <c r="R123" s="734"/>
      <c r="S123" s="734"/>
    </row>
    <row r="124" spans="5:19" s="731" customFormat="1">
      <c r="E124" s="725"/>
      <c r="F124" s="732"/>
      <c r="G124" s="668"/>
      <c r="H124" s="668"/>
      <c r="I124" s="680"/>
      <c r="J124" s="668"/>
      <c r="K124" s="668"/>
      <c r="L124" s="668"/>
      <c r="P124" s="734"/>
      <c r="Q124" s="734"/>
      <c r="R124" s="734"/>
      <c r="S124" s="734"/>
    </row>
    <row r="125" spans="5:19" s="731" customFormat="1">
      <c r="E125" s="725"/>
      <c r="F125" s="732"/>
      <c r="G125" s="668"/>
      <c r="H125" s="668"/>
      <c r="I125" s="680"/>
      <c r="J125" s="668"/>
      <c r="K125" s="668"/>
      <c r="L125" s="668"/>
      <c r="P125" s="734"/>
      <c r="Q125" s="734"/>
      <c r="R125" s="734"/>
      <c r="S125" s="734"/>
    </row>
    <row r="126" spans="5:19" s="731" customFormat="1">
      <c r="E126" s="725"/>
      <c r="F126" s="732"/>
      <c r="G126" s="668"/>
      <c r="H126" s="668"/>
      <c r="I126" s="680"/>
      <c r="J126" s="668"/>
      <c r="K126" s="668"/>
      <c r="L126" s="668"/>
      <c r="P126" s="734"/>
      <c r="Q126" s="734"/>
      <c r="R126" s="734"/>
      <c r="S126" s="734"/>
    </row>
    <row r="127" spans="5:19" s="731" customFormat="1">
      <c r="E127" s="725"/>
      <c r="F127" s="732"/>
      <c r="G127" s="668"/>
      <c r="H127" s="668"/>
      <c r="I127" s="680"/>
      <c r="J127" s="668"/>
      <c r="K127" s="668"/>
      <c r="L127" s="668"/>
      <c r="P127" s="734"/>
      <c r="Q127" s="734"/>
      <c r="R127" s="734"/>
      <c r="S127" s="734"/>
    </row>
    <row r="128" spans="5:19" s="731" customFormat="1">
      <c r="E128" s="725"/>
      <c r="F128" s="732"/>
      <c r="G128" s="668"/>
      <c r="H128" s="668"/>
      <c r="I128" s="680"/>
      <c r="J128" s="668"/>
      <c r="K128" s="668"/>
      <c r="L128" s="668"/>
      <c r="P128" s="734"/>
      <c r="Q128" s="734"/>
      <c r="R128" s="734"/>
      <c r="S128" s="734"/>
    </row>
    <row r="129" spans="5:19" s="731" customFormat="1">
      <c r="E129" s="725"/>
      <c r="F129" s="732"/>
      <c r="G129" s="668"/>
      <c r="H129" s="668"/>
      <c r="I129" s="680"/>
      <c r="J129" s="668"/>
      <c r="K129" s="668"/>
      <c r="L129" s="668"/>
      <c r="P129" s="734"/>
      <c r="Q129" s="734"/>
      <c r="R129" s="734"/>
      <c r="S129" s="734"/>
    </row>
    <row r="130" spans="5:19" s="731" customFormat="1">
      <c r="E130" s="725"/>
      <c r="F130" s="732"/>
      <c r="G130" s="668"/>
      <c r="H130" s="668"/>
      <c r="I130" s="680"/>
      <c r="J130" s="668"/>
      <c r="K130" s="668"/>
      <c r="L130" s="668"/>
      <c r="P130" s="734"/>
      <c r="Q130" s="734"/>
      <c r="R130" s="734"/>
      <c r="S130" s="734"/>
    </row>
    <row r="131" spans="5:19" s="731" customFormat="1">
      <c r="E131" s="725"/>
      <c r="F131" s="732"/>
      <c r="G131" s="668"/>
      <c r="H131" s="668"/>
      <c r="I131" s="680"/>
      <c r="J131" s="668"/>
      <c r="K131" s="668"/>
      <c r="L131" s="668"/>
      <c r="P131" s="734"/>
      <c r="Q131" s="734"/>
      <c r="R131" s="734"/>
      <c r="S131" s="734"/>
    </row>
    <row r="132" spans="5:19" s="731" customFormat="1">
      <c r="E132" s="725"/>
      <c r="F132" s="732"/>
      <c r="G132" s="668"/>
      <c r="H132" s="668"/>
      <c r="I132" s="680"/>
      <c r="J132" s="668"/>
      <c r="K132" s="668"/>
      <c r="L132" s="668"/>
      <c r="P132" s="734"/>
      <c r="Q132" s="734"/>
      <c r="R132" s="734"/>
      <c r="S132" s="734"/>
    </row>
    <row r="133" spans="5:19" s="731" customFormat="1">
      <c r="E133" s="725"/>
      <c r="F133" s="732"/>
      <c r="G133" s="668"/>
      <c r="H133" s="668"/>
      <c r="I133" s="680"/>
      <c r="J133" s="668"/>
      <c r="K133" s="668"/>
      <c r="L133" s="668"/>
      <c r="P133" s="734"/>
      <c r="Q133" s="734"/>
      <c r="R133" s="734"/>
      <c r="S133" s="734"/>
    </row>
    <row r="134" spans="5:19" s="731" customFormat="1">
      <c r="E134" s="725"/>
      <c r="F134" s="732"/>
      <c r="G134" s="668"/>
      <c r="H134" s="668"/>
      <c r="I134" s="680"/>
      <c r="J134" s="668"/>
      <c r="K134" s="668"/>
      <c r="L134" s="668"/>
      <c r="P134" s="734"/>
      <c r="Q134" s="734"/>
      <c r="R134" s="734"/>
      <c r="S134" s="734"/>
    </row>
    <row r="135" spans="5:19" s="731" customFormat="1">
      <c r="E135" s="725"/>
      <c r="F135" s="732"/>
      <c r="G135" s="668"/>
      <c r="H135" s="668"/>
      <c r="I135" s="680"/>
      <c r="J135" s="668"/>
      <c r="K135" s="668"/>
      <c r="L135" s="668"/>
      <c r="P135" s="734"/>
      <c r="Q135" s="734"/>
      <c r="R135" s="734"/>
      <c r="S135" s="734"/>
    </row>
    <row r="136" spans="5:19" s="731" customFormat="1">
      <c r="E136" s="725"/>
      <c r="F136" s="732"/>
      <c r="G136" s="668"/>
      <c r="H136" s="668"/>
      <c r="I136" s="680"/>
      <c r="J136" s="668"/>
      <c r="K136" s="668"/>
      <c r="L136" s="668"/>
      <c r="P136" s="734"/>
      <c r="Q136" s="734"/>
      <c r="R136" s="734"/>
      <c r="S136" s="734"/>
    </row>
    <row r="137" spans="5:19" s="731" customFormat="1">
      <c r="E137" s="725"/>
      <c r="F137" s="732"/>
      <c r="G137" s="668"/>
      <c r="H137" s="668"/>
      <c r="I137" s="680"/>
      <c r="J137" s="668"/>
      <c r="K137" s="668"/>
      <c r="L137" s="668"/>
      <c r="P137" s="734"/>
      <c r="Q137" s="734"/>
      <c r="R137" s="734"/>
      <c r="S137" s="734"/>
    </row>
    <row r="138" spans="5:19" s="731" customFormat="1">
      <c r="E138" s="725"/>
      <c r="F138" s="732"/>
      <c r="G138" s="668"/>
      <c r="H138" s="668"/>
      <c r="I138" s="680"/>
      <c r="J138" s="668"/>
      <c r="K138" s="668"/>
      <c r="L138" s="668"/>
      <c r="P138" s="734"/>
      <c r="Q138" s="734"/>
      <c r="R138" s="734"/>
      <c r="S138" s="734"/>
    </row>
    <row r="139" spans="5:19" s="731" customFormat="1">
      <c r="E139" s="725"/>
      <c r="F139" s="732"/>
      <c r="G139" s="668"/>
      <c r="H139" s="668"/>
      <c r="I139" s="680"/>
      <c r="J139" s="668"/>
      <c r="K139" s="668"/>
      <c r="L139" s="668"/>
      <c r="P139" s="734"/>
      <c r="Q139" s="734"/>
      <c r="R139" s="734"/>
      <c r="S139" s="734"/>
    </row>
    <row r="140" spans="5:19" s="731" customFormat="1">
      <c r="E140" s="725"/>
      <c r="F140" s="732"/>
      <c r="G140" s="668"/>
      <c r="H140" s="668"/>
      <c r="I140" s="680"/>
      <c r="J140" s="668"/>
      <c r="K140" s="668"/>
      <c r="L140" s="668"/>
      <c r="P140" s="734"/>
      <c r="Q140" s="734"/>
      <c r="R140" s="734"/>
      <c r="S140" s="734"/>
    </row>
    <row r="141" spans="5:19" s="731" customFormat="1">
      <c r="E141" s="725"/>
      <c r="F141" s="732"/>
      <c r="G141" s="668"/>
      <c r="H141" s="668"/>
      <c r="I141" s="680"/>
      <c r="J141" s="668"/>
      <c r="K141" s="668"/>
      <c r="L141" s="668"/>
      <c r="P141" s="734"/>
      <c r="Q141" s="734"/>
      <c r="R141" s="734"/>
      <c r="S141" s="734"/>
    </row>
    <row r="142" spans="5:19" s="731" customFormat="1">
      <c r="E142" s="725"/>
      <c r="F142" s="732"/>
      <c r="G142" s="668"/>
      <c r="H142" s="668"/>
      <c r="I142" s="680"/>
      <c r="J142" s="668"/>
      <c r="K142" s="668"/>
      <c r="L142" s="668"/>
      <c r="P142" s="734"/>
      <c r="Q142" s="734"/>
      <c r="R142" s="734"/>
      <c r="S142" s="734"/>
    </row>
    <row r="143" spans="5:19" s="731" customFormat="1">
      <c r="E143" s="725"/>
      <c r="F143" s="732"/>
      <c r="G143" s="668"/>
      <c r="H143" s="668"/>
      <c r="I143" s="680"/>
      <c r="J143" s="668"/>
      <c r="K143" s="668"/>
      <c r="L143" s="668"/>
      <c r="P143" s="734"/>
      <c r="Q143" s="734"/>
      <c r="R143" s="734"/>
      <c r="S143" s="734"/>
    </row>
    <row r="144" spans="5:19" s="731" customFormat="1">
      <c r="E144" s="725"/>
      <c r="F144" s="732"/>
      <c r="G144" s="668"/>
      <c r="H144" s="668"/>
      <c r="I144" s="680"/>
      <c r="J144" s="668"/>
      <c r="K144" s="668"/>
      <c r="L144" s="668"/>
      <c r="P144" s="734"/>
      <c r="Q144" s="734"/>
      <c r="R144" s="734"/>
      <c r="S144" s="734"/>
    </row>
    <row r="145" spans="1:20" s="731" customFormat="1">
      <c r="E145" s="725"/>
      <c r="F145" s="732"/>
      <c r="G145" s="668"/>
      <c r="H145" s="668"/>
      <c r="I145" s="680"/>
      <c r="J145" s="668"/>
      <c r="K145" s="668"/>
      <c r="L145" s="668"/>
      <c r="P145" s="734"/>
      <c r="Q145" s="734"/>
      <c r="R145" s="728"/>
      <c r="S145" s="728"/>
      <c r="T145" s="668"/>
    </row>
    <row r="146" spans="1:20" s="731" customFormat="1">
      <c r="E146" s="725"/>
      <c r="F146" s="732"/>
      <c r="G146" s="668"/>
      <c r="H146" s="668"/>
      <c r="I146" s="680"/>
      <c r="J146" s="668"/>
      <c r="K146" s="668"/>
      <c r="L146" s="668"/>
      <c r="P146" s="734"/>
      <c r="Q146" s="734"/>
      <c r="R146" s="728"/>
      <c r="S146" s="728"/>
      <c r="T146" s="668"/>
    </row>
    <row r="147" spans="1:20">
      <c r="A147" s="731"/>
      <c r="B147" s="731"/>
      <c r="C147" s="731"/>
      <c r="D147" s="731"/>
      <c r="E147" s="725"/>
      <c r="F147" s="732"/>
      <c r="G147" s="668"/>
      <c r="H147" s="668"/>
      <c r="I147" s="680"/>
      <c r="J147" s="668"/>
      <c r="K147" s="668"/>
      <c r="L147" s="668"/>
      <c r="M147" s="731"/>
      <c r="N147" s="731"/>
      <c r="O147" s="731"/>
      <c r="P147" s="734"/>
      <c r="Q147" s="734"/>
    </row>
    <row r="148" spans="1:20">
      <c r="A148" s="731"/>
      <c r="B148" s="731"/>
      <c r="C148" s="731"/>
      <c r="D148" s="731"/>
      <c r="E148" s="725"/>
      <c r="F148" s="732"/>
      <c r="G148" s="668"/>
      <c r="H148" s="668"/>
      <c r="I148" s="680"/>
      <c r="J148" s="668"/>
      <c r="K148" s="668"/>
      <c r="L148" s="668"/>
      <c r="M148" s="731"/>
      <c r="N148" s="731"/>
      <c r="O148" s="731"/>
      <c r="P148" s="734"/>
      <c r="Q148" s="734"/>
    </row>
    <row r="149" spans="1:20">
      <c r="A149" s="731"/>
      <c r="B149" s="731"/>
      <c r="C149" s="731"/>
      <c r="D149" s="731"/>
      <c r="E149" s="725"/>
      <c r="F149" s="732"/>
      <c r="G149" s="668"/>
      <c r="H149" s="668"/>
      <c r="I149" s="680"/>
      <c r="J149" s="668"/>
      <c r="K149" s="668"/>
      <c r="L149" s="668"/>
      <c r="M149" s="731"/>
      <c r="N149" s="731"/>
      <c r="O149" s="731"/>
      <c r="P149" s="734"/>
      <c r="Q149" s="734"/>
    </row>
    <row r="150" spans="1:20">
      <c r="A150" s="731"/>
      <c r="B150" s="731"/>
      <c r="C150" s="731"/>
      <c r="D150" s="731"/>
      <c r="E150" s="725"/>
      <c r="F150" s="732"/>
      <c r="G150" s="668"/>
      <c r="H150" s="668"/>
      <c r="I150" s="680"/>
      <c r="J150" s="668"/>
      <c r="K150" s="668"/>
      <c r="L150" s="668"/>
      <c r="M150" s="731"/>
    </row>
    <row r="151" spans="1:20">
      <c r="A151" s="731"/>
      <c r="B151" s="731"/>
      <c r="C151" s="731"/>
      <c r="D151" s="731"/>
      <c r="E151" s="725"/>
      <c r="F151" s="732"/>
      <c r="G151" s="668"/>
      <c r="H151" s="668"/>
      <c r="I151" s="680"/>
      <c r="J151" s="668"/>
      <c r="K151" s="668"/>
      <c r="L151" s="668"/>
      <c r="M151" s="731"/>
    </row>
    <row r="152" spans="1:20">
      <c r="A152" s="731"/>
      <c r="B152" s="731"/>
      <c r="C152" s="731"/>
      <c r="D152" s="731"/>
      <c r="E152" s="725"/>
      <c r="F152" s="732"/>
      <c r="G152" s="668"/>
      <c r="H152" s="668"/>
      <c r="I152" s="680"/>
      <c r="J152" s="668"/>
      <c r="K152" s="668"/>
      <c r="L152" s="668"/>
      <c r="M152" s="731"/>
    </row>
    <row r="153" spans="1:20">
      <c r="A153" s="731"/>
      <c r="B153" s="731"/>
      <c r="C153" s="731"/>
      <c r="D153" s="731"/>
      <c r="E153" s="725"/>
      <c r="F153" s="732"/>
      <c r="G153" s="668"/>
      <c r="H153" s="668"/>
      <c r="I153" s="680"/>
      <c r="J153" s="668"/>
      <c r="K153" s="668"/>
      <c r="L153" s="668"/>
      <c r="M153" s="731"/>
    </row>
    <row r="154" spans="1:20">
      <c r="J154" s="668"/>
      <c r="K154" s="668"/>
      <c r="L154" s="668"/>
      <c r="M154" s="731"/>
    </row>
    <row r="155" spans="1:20">
      <c r="J155" s="668"/>
      <c r="K155" s="668"/>
      <c r="L155" s="668"/>
      <c r="M155" s="731"/>
    </row>
    <row r="156" spans="1:20">
      <c r="J156" s="668"/>
      <c r="K156" s="668"/>
      <c r="L156" s="668"/>
      <c r="M156" s="731"/>
    </row>
    <row r="157" spans="1:20">
      <c r="J157" s="668"/>
      <c r="K157" s="668"/>
      <c r="L157" s="668"/>
      <c r="M157" s="731"/>
    </row>
    <row r="158" spans="1:20">
      <c r="J158" s="668"/>
      <c r="K158" s="668"/>
      <c r="L158" s="668"/>
      <c r="M158" s="731"/>
    </row>
    <row r="159" spans="1:20">
      <c r="J159" s="668"/>
      <c r="K159" s="668"/>
      <c r="L159" s="668"/>
      <c r="M159" s="731"/>
    </row>
    <row r="160" spans="1:20">
      <c r="K160" s="668"/>
      <c r="L160" s="668"/>
      <c r="M160" s="731"/>
    </row>
    <row r="161" spans="11:13">
      <c r="K161" s="668"/>
      <c r="L161" s="668"/>
      <c r="M161" s="731"/>
    </row>
    <row r="162" spans="11:13">
      <c r="K162" s="668"/>
      <c r="L162" s="668"/>
      <c r="M162" s="731"/>
    </row>
    <row r="163" spans="11:13">
      <c r="L163" s="668"/>
      <c r="M163" s="731"/>
    </row>
    <row r="164" spans="11:13">
      <c r="L164" s="668"/>
      <c r="M164" s="731"/>
    </row>
    <row r="165" spans="11:13">
      <c r="L165" s="668"/>
    </row>
    <row r="166" spans="11:13">
      <c r="L166" s="668"/>
    </row>
    <row r="167" spans="11:13">
      <c r="L167" s="668"/>
    </row>
  </sheetData>
  <mergeCells count="5">
    <mergeCell ref="A7:L7"/>
    <mergeCell ref="M7:O7"/>
    <mergeCell ref="U7:V7"/>
    <mergeCell ref="D9:F9"/>
    <mergeCell ref="H9:K9"/>
  </mergeCells>
  <conditionalFormatting sqref="P56:P72 Z9:Z57">
    <cfRule type="aboveAverage" dxfId="9" priority="1" aboveAverage="0" stdDev="1"/>
    <cfRule type="aboveAverage" dxfId="8" priority="2" stdDev="1"/>
  </conditionalFormatting>
  <dataValidations count="1">
    <dataValidation type="list" allowBlank="1" showInputMessage="1" showErrorMessage="1" sqref="B5" xr:uid="{A34F4F83-6E8D-4EE2-825D-DE9563C9A0B0}">
      <formula1>$AB$5:$AB$8</formula1>
    </dataValidation>
  </dataValidations>
  <pageMargins left="0.7" right="0.7" top="0.75" bottom="0.75" header="0.3" footer="0.3"/>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A06F8-B020-45D4-8ACB-E7E2BB941B36}">
  <dimension ref="A1:AB181"/>
  <sheetViews>
    <sheetView zoomScale="80" zoomScaleNormal="80" workbookViewId="0">
      <selection activeCell="S22" sqref="S22"/>
    </sheetView>
  </sheetViews>
  <sheetFormatPr defaultColWidth="7.88671875" defaultRowHeight="10.199999999999999"/>
  <cols>
    <col min="1" max="1" width="15.6640625" style="668" bestFit="1" customWidth="1"/>
    <col min="2" max="2" width="9.5546875" style="668" bestFit="1" customWidth="1"/>
    <col min="3" max="3" width="5.109375" style="735" customWidth="1"/>
    <col min="4" max="6" width="7.6640625" style="735" customWidth="1"/>
    <col min="7" max="7" width="12" style="731" bestFit="1" customWidth="1"/>
    <col min="8" max="8" width="9.33203125" style="734" customWidth="1"/>
    <col min="9" max="10" width="8.44140625" style="731" bestFit="1" customWidth="1"/>
    <col min="11" max="11" width="8.44140625" style="725" bestFit="1" customWidth="1"/>
    <col min="12" max="12" width="13.6640625" style="732" bestFit="1" customWidth="1"/>
    <col min="13" max="13" width="6.33203125" style="668" bestFit="1" customWidth="1"/>
    <col min="14" max="14" width="5.6640625" style="668" bestFit="1" customWidth="1"/>
    <col min="15" max="15" width="5.88671875" style="680" bestFit="1" customWidth="1"/>
    <col min="16" max="16" width="5.88671875" style="561" bestFit="1" customWidth="1"/>
    <col min="17" max="17" width="14" style="728" bestFit="1" customWidth="1"/>
    <col min="18" max="18" width="6" style="728" bestFit="1" customWidth="1"/>
    <col min="19" max="19" width="8.6640625" style="728" bestFit="1" customWidth="1"/>
    <col min="20" max="21" width="17.33203125" style="668" bestFit="1" customWidth="1"/>
    <col min="22" max="22" width="9.33203125" style="668" bestFit="1" customWidth="1"/>
    <col min="23" max="27" width="5.33203125" style="668" customWidth="1"/>
    <col min="28" max="28" width="17" style="668" customWidth="1"/>
    <col min="29" max="16384" width="7.88671875" style="668"/>
  </cols>
  <sheetData>
    <row r="1" spans="1:24" s="504" customFormat="1" ht="13.2">
      <c r="A1" s="496" t="s">
        <v>117</v>
      </c>
      <c r="B1" s="497" t="s">
        <v>174</v>
      </c>
      <c r="C1" s="498"/>
      <c r="D1" s="497"/>
      <c r="E1" s="499"/>
      <c r="F1" s="499"/>
      <c r="G1" s="500"/>
      <c r="H1" s="501" t="s">
        <v>118</v>
      </c>
      <c r="I1" s="502">
        <f>V12</f>
        <v>225</v>
      </c>
      <c r="J1" s="503"/>
      <c r="K1" s="497"/>
      <c r="L1" s="497"/>
      <c r="N1" s="505"/>
      <c r="P1" s="506"/>
      <c r="Q1" s="506"/>
      <c r="R1" s="506"/>
      <c r="S1" s="506"/>
    </row>
    <row r="2" spans="1:24" s="504" customFormat="1" ht="13.2">
      <c r="A2" s="507" t="s">
        <v>119</v>
      </c>
      <c r="B2" s="497" t="s">
        <v>233</v>
      </c>
      <c r="C2" s="508"/>
      <c r="D2" s="497"/>
      <c r="E2" s="509"/>
      <c r="F2" s="509"/>
      <c r="G2" s="510"/>
      <c r="H2" s="511" t="s">
        <v>120</v>
      </c>
      <c r="I2" s="512">
        <f>V13</f>
        <v>101</v>
      </c>
      <c r="J2" s="513"/>
      <c r="K2" s="497"/>
      <c r="L2" s="497"/>
      <c r="N2" s="514"/>
      <c r="P2" s="506"/>
      <c r="Q2" s="506"/>
      <c r="R2" s="506"/>
      <c r="S2" s="506"/>
    </row>
    <row r="3" spans="1:24" s="518" customFormat="1" ht="11.25" customHeight="1">
      <c r="A3" s="515" t="s">
        <v>121</v>
      </c>
      <c r="B3" s="865">
        <v>44795</v>
      </c>
      <c r="C3" s="508"/>
      <c r="D3" s="509"/>
      <c r="E3" s="509"/>
      <c r="F3" s="509"/>
      <c r="G3" s="510"/>
      <c r="H3" s="515" t="s">
        <v>122</v>
      </c>
      <c r="I3" s="1109">
        <f>V13/100</f>
        <v>1.01</v>
      </c>
      <c r="J3" s="513"/>
      <c r="K3" s="497"/>
      <c r="L3" s="497"/>
      <c r="N3" s="519"/>
      <c r="P3" s="520"/>
      <c r="Q3" s="520"/>
      <c r="R3" s="520"/>
      <c r="S3" s="520"/>
    </row>
    <row r="4" spans="1:24" s="504" customFormat="1" ht="13.2">
      <c r="A4" s="515" t="s">
        <v>123</v>
      </c>
      <c r="B4" s="516" t="s">
        <v>235</v>
      </c>
      <c r="C4" s="508"/>
      <c r="D4" s="509"/>
      <c r="E4" s="509"/>
      <c r="F4" s="509"/>
      <c r="G4" s="510"/>
      <c r="H4" s="515" t="s">
        <v>124</v>
      </c>
      <c r="I4" s="521">
        <f>S34</f>
        <v>0.72672477125492529</v>
      </c>
      <c r="J4" s="513"/>
      <c r="K4" s="497"/>
      <c r="L4" s="497"/>
      <c r="M4" s="505"/>
      <c r="N4" s="505"/>
      <c r="P4" s="506"/>
      <c r="Q4" s="506"/>
      <c r="R4" s="506"/>
      <c r="S4" s="506"/>
    </row>
    <row r="5" spans="1:24" s="525" customFormat="1" ht="13.2">
      <c r="A5" s="507" t="s">
        <v>125</v>
      </c>
      <c r="B5" s="522" t="s">
        <v>126</v>
      </c>
      <c r="C5" s="508"/>
      <c r="D5" s="509"/>
      <c r="E5" s="509"/>
      <c r="F5" s="509"/>
      <c r="G5" s="510"/>
      <c r="H5" s="515"/>
      <c r="I5" s="523"/>
      <c r="J5" s="513"/>
      <c r="K5" s="497"/>
      <c r="L5" s="497"/>
      <c r="M5" s="524"/>
      <c r="N5" s="524"/>
      <c r="P5" s="526"/>
      <c r="Q5" s="526"/>
      <c r="R5" s="526"/>
      <c r="S5" s="526"/>
    </row>
    <row r="6" spans="1:24" s="524" customFormat="1" ht="13.8" thickBot="1">
      <c r="A6" s="527"/>
      <c r="B6" s="528"/>
      <c r="C6" s="529"/>
      <c r="D6" s="530"/>
      <c r="E6" s="530"/>
      <c r="F6" s="530"/>
      <c r="G6" s="531"/>
      <c r="H6" s="532"/>
      <c r="I6" s="533"/>
      <c r="J6" s="531"/>
      <c r="K6" s="528"/>
      <c r="L6" s="528"/>
      <c r="M6" s="534"/>
      <c r="P6" s="535"/>
      <c r="Q6" s="535"/>
      <c r="R6" s="535"/>
      <c r="S6" s="535"/>
    </row>
    <row r="7" spans="1:24" s="525" customFormat="1" ht="13.2" customHeight="1">
      <c r="A7" s="1170" t="s">
        <v>127</v>
      </c>
      <c r="B7" s="1171"/>
      <c r="C7" s="1171"/>
      <c r="D7" s="1171"/>
      <c r="E7" s="1171"/>
      <c r="F7" s="1171"/>
      <c r="G7" s="1171"/>
      <c r="H7" s="1171"/>
      <c r="I7" s="1171"/>
      <c r="J7" s="1171"/>
      <c r="K7" s="1171"/>
      <c r="L7" s="1171"/>
      <c r="M7" s="1172" t="s">
        <v>128</v>
      </c>
      <c r="N7" s="1173"/>
      <c r="O7" s="1174"/>
      <c r="P7" s="536" t="s">
        <v>129</v>
      </c>
      <c r="Q7" s="537"/>
      <c r="R7" s="536" t="s">
        <v>130</v>
      </c>
      <c r="S7" s="536"/>
      <c r="T7" s="538"/>
      <c r="U7" s="1168" t="s">
        <v>131</v>
      </c>
      <c r="V7" s="1169"/>
      <c r="W7" s="524"/>
      <c r="X7" s="524"/>
    </row>
    <row r="8" spans="1:24" s="555" customFormat="1">
      <c r="A8" s="539"/>
      <c r="B8" s="534"/>
      <c r="C8" s="540"/>
      <c r="D8" s="541"/>
      <c r="E8" s="542"/>
      <c r="F8" s="543"/>
      <c r="G8" s="544"/>
      <c r="H8" s="545"/>
      <c r="I8" s="545"/>
      <c r="J8" s="545"/>
      <c r="K8" s="545"/>
      <c r="L8" s="546"/>
      <c r="M8" s="547"/>
      <c r="N8" s="548"/>
      <c r="O8" s="549"/>
      <c r="P8" s="550"/>
      <c r="Q8" s="551"/>
      <c r="R8" s="550"/>
      <c r="S8" s="550"/>
      <c r="T8" s="552"/>
      <c r="U8" s="553"/>
      <c r="V8" s="553"/>
      <c r="W8" s="554"/>
    </row>
    <row r="9" spans="1:24" s="566" customFormat="1" ht="13.2" customHeight="1">
      <c r="A9" s="556"/>
      <c r="B9" s="524"/>
      <c r="C9" s="557"/>
      <c r="D9" s="1175" t="s">
        <v>132</v>
      </c>
      <c r="E9" s="1176"/>
      <c r="F9" s="1177"/>
      <c r="G9" s="558"/>
      <c r="H9" s="1178" t="s">
        <v>133</v>
      </c>
      <c r="I9" s="1179"/>
      <c r="J9" s="1179"/>
      <c r="K9" s="1180"/>
      <c r="L9" s="1107"/>
      <c r="M9" s="560"/>
      <c r="N9" s="548" t="s">
        <v>134</v>
      </c>
      <c r="O9" s="549"/>
      <c r="P9" s="550"/>
      <c r="Q9" s="551"/>
      <c r="R9" s="561"/>
      <c r="S9" s="561"/>
      <c r="T9" s="552"/>
      <c r="U9" s="562"/>
      <c r="V9" s="563"/>
      <c r="W9" s="564"/>
      <c r="X9" s="565"/>
    </row>
    <row r="10" spans="1:24" s="566" customFormat="1">
      <c r="A10" s="567" t="s">
        <v>135</v>
      </c>
      <c r="B10" s="568" t="s">
        <v>136</v>
      </c>
      <c r="C10" s="569" t="s">
        <v>137</v>
      </c>
      <c r="D10" s="570" t="s">
        <v>138</v>
      </c>
      <c r="E10" s="571" t="s">
        <v>139</v>
      </c>
      <c r="F10" s="572" t="s">
        <v>140</v>
      </c>
      <c r="G10" s="558" t="s">
        <v>141</v>
      </c>
      <c r="H10" s="1108" t="s">
        <v>142</v>
      </c>
      <c r="I10" s="1108" t="s">
        <v>143</v>
      </c>
      <c r="J10" s="1108" t="s">
        <v>144</v>
      </c>
      <c r="K10" s="1108" t="s">
        <v>145</v>
      </c>
      <c r="L10" s="1107" t="s">
        <v>146</v>
      </c>
      <c r="M10" s="574" t="s">
        <v>147</v>
      </c>
      <c r="N10" s="575" t="s">
        <v>148</v>
      </c>
      <c r="O10" s="576" t="s">
        <v>149</v>
      </c>
      <c r="P10" s="577" t="s">
        <v>150</v>
      </c>
      <c r="Q10" s="551" t="s">
        <v>151</v>
      </c>
      <c r="R10" s="577" t="s">
        <v>151</v>
      </c>
      <c r="S10" s="577" t="s">
        <v>150</v>
      </c>
      <c r="T10" s="578" t="s">
        <v>152</v>
      </c>
      <c r="U10" s="562" t="s">
        <v>153</v>
      </c>
      <c r="V10" s="562" t="s">
        <v>154</v>
      </c>
      <c r="W10" s="579"/>
    </row>
    <row r="11" spans="1:24" s="566" customFormat="1" ht="12" thickBot="1">
      <c r="A11" s="580" t="s">
        <v>155</v>
      </c>
      <c r="B11" s="581" t="s">
        <v>155</v>
      </c>
      <c r="C11" s="582" t="s">
        <v>156</v>
      </c>
      <c r="D11" s="583" t="s">
        <v>157</v>
      </c>
      <c r="E11" s="584" t="s">
        <v>157</v>
      </c>
      <c r="F11" s="585" t="s">
        <v>157</v>
      </c>
      <c r="G11" s="586" t="s">
        <v>157</v>
      </c>
      <c r="H11" s="587" t="s">
        <v>157</v>
      </c>
      <c r="I11" s="587" t="s">
        <v>157</v>
      </c>
      <c r="J11" s="587" t="s">
        <v>157</v>
      </c>
      <c r="K11" s="587" t="s">
        <v>157</v>
      </c>
      <c r="L11" s="588" t="s">
        <v>157</v>
      </c>
      <c r="M11" s="589" t="s">
        <v>158</v>
      </c>
      <c r="N11" s="590" t="s">
        <v>156</v>
      </c>
      <c r="O11" s="591" t="s">
        <v>156</v>
      </c>
      <c r="P11" s="592" t="s">
        <v>159</v>
      </c>
      <c r="Q11" s="593" t="s">
        <v>160</v>
      </c>
      <c r="R11" s="594" t="s">
        <v>39</v>
      </c>
      <c r="S11" s="594" t="s">
        <v>161</v>
      </c>
      <c r="T11" s="595"/>
      <c r="U11" s="596"/>
      <c r="V11" s="597" t="s">
        <v>157</v>
      </c>
      <c r="W11" s="579"/>
    </row>
    <row r="12" spans="1:24" s="566" customFormat="1">
      <c r="A12" s="598" t="s">
        <v>162</v>
      </c>
      <c r="B12" s="599"/>
      <c r="C12" s="600">
        <v>0</v>
      </c>
      <c r="D12" s="601" t="s">
        <v>163</v>
      </c>
      <c r="E12" s="602" t="s">
        <v>163</v>
      </c>
      <c r="F12" s="603" t="s">
        <v>163</v>
      </c>
      <c r="G12" s="604" t="s">
        <v>163</v>
      </c>
      <c r="H12" s="602" t="s">
        <v>163</v>
      </c>
      <c r="I12" s="602" t="s">
        <v>163</v>
      </c>
      <c r="J12" s="602" t="s">
        <v>163</v>
      </c>
      <c r="K12" s="602" t="s">
        <v>163</v>
      </c>
      <c r="L12" s="605" t="s">
        <v>163</v>
      </c>
      <c r="M12" s="606"/>
      <c r="N12" s="607"/>
      <c r="O12" s="608"/>
      <c r="P12" s="609"/>
      <c r="Q12" s="610"/>
      <c r="R12" s="611"/>
      <c r="S12" s="612"/>
      <c r="T12" s="613"/>
      <c r="U12" s="614" t="s">
        <v>164</v>
      </c>
      <c r="V12" s="615">
        <v>225</v>
      </c>
      <c r="W12" s="616"/>
    </row>
    <row r="13" spans="1:24" s="566" customFormat="1">
      <c r="A13" s="617">
        <v>450</v>
      </c>
      <c r="B13" s="618">
        <v>0</v>
      </c>
      <c r="C13" s="606">
        <v>10</v>
      </c>
      <c r="D13" s="619" t="s">
        <v>163</v>
      </c>
      <c r="E13" s="620" t="s">
        <v>163</v>
      </c>
      <c r="F13" s="621" t="s">
        <v>163</v>
      </c>
      <c r="G13" s="622" t="s">
        <v>163</v>
      </c>
      <c r="H13" s="620" t="s">
        <v>163</v>
      </c>
      <c r="I13" s="620" t="s">
        <v>163</v>
      </c>
      <c r="J13" s="620" t="s">
        <v>163</v>
      </c>
      <c r="K13" s="620" t="s">
        <v>163</v>
      </c>
      <c r="L13" s="623" t="s">
        <v>163</v>
      </c>
      <c r="M13" s="606">
        <v>966</v>
      </c>
      <c r="N13" s="624">
        <f>C12</f>
        <v>0</v>
      </c>
      <c r="O13" s="625">
        <f t="shared" ref="O13:O18" si="0">(C13+C14-10)/2</f>
        <v>10</v>
      </c>
      <c r="P13" s="626">
        <f>(A13-B13)/M13</f>
        <v>0.46583850931677018</v>
      </c>
      <c r="Q13" s="627">
        <f>(P13*(O13-N13))/100</f>
        <v>4.6583850931677023E-2</v>
      </c>
      <c r="R13" s="628">
        <f>SUM(Q$13:Q13)</f>
        <v>4.6583850931677023E-2</v>
      </c>
      <c r="S13" s="629">
        <f>R13/O13*100</f>
        <v>0.46583850931677018</v>
      </c>
      <c r="T13" s="630"/>
      <c r="U13" s="631" t="s">
        <v>65</v>
      </c>
      <c r="V13" s="632">
        <v>101</v>
      </c>
      <c r="W13" s="579"/>
    </row>
    <row r="14" spans="1:24" s="566" customFormat="1">
      <c r="A14" s="617">
        <v>470</v>
      </c>
      <c r="B14" s="618">
        <v>0</v>
      </c>
      <c r="C14" s="606">
        <v>20</v>
      </c>
      <c r="D14" s="619" t="s">
        <v>163</v>
      </c>
      <c r="E14" s="620" t="s">
        <v>163</v>
      </c>
      <c r="F14" s="621" t="s">
        <v>163</v>
      </c>
      <c r="G14" s="622" t="s">
        <v>163</v>
      </c>
      <c r="H14" s="620" t="s">
        <v>163</v>
      </c>
      <c r="I14" s="620" t="s">
        <v>163</v>
      </c>
      <c r="J14" s="620" t="s">
        <v>163</v>
      </c>
      <c r="K14" s="620" t="s">
        <v>163</v>
      </c>
      <c r="L14" s="623" t="s">
        <v>163</v>
      </c>
      <c r="M14" s="606">
        <v>966</v>
      </c>
      <c r="N14" s="624">
        <f t="shared" ref="N14:N34" si="1">(C13+C14-10)/2</f>
        <v>10</v>
      </c>
      <c r="O14" s="625">
        <f t="shared" si="0"/>
        <v>20</v>
      </c>
      <c r="P14" s="626">
        <f t="shared" ref="P14:P34" si="2">(A14-B14)/M14</f>
        <v>0.48654244306418221</v>
      </c>
      <c r="Q14" s="627">
        <f t="shared" ref="Q14:Q18" si="3">(P14*(O14-N14))/100</f>
        <v>4.8654244306418216E-2</v>
      </c>
      <c r="R14" s="628">
        <f>SUM(Q$13:Q14)</f>
        <v>9.5238095238095233E-2</v>
      </c>
      <c r="S14" s="629">
        <f t="shared" ref="S14:S22" si="4">R14/O14*100</f>
        <v>0.47619047619047616</v>
      </c>
      <c r="T14" s="630"/>
      <c r="U14" s="631" t="s">
        <v>252</v>
      </c>
      <c r="V14" s="632">
        <v>124</v>
      </c>
      <c r="W14" s="579"/>
    </row>
    <row r="15" spans="1:24" s="566" customFormat="1">
      <c r="A15" s="617">
        <v>490</v>
      </c>
      <c r="B15" s="618">
        <v>0</v>
      </c>
      <c r="C15" s="606">
        <v>30</v>
      </c>
      <c r="D15" s="619" t="s">
        <v>163</v>
      </c>
      <c r="E15" s="620" t="s">
        <v>163</v>
      </c>
      <c r="F15" s="621" t="s">
        <v>163</v>
      </c>
      <c r="G15" s="622" t="s">
        <v>163</v>
      </c>
      <c r="H15" s="620" t="s">
        <v>163</v>
      </c>
      <c r="I15" s="620" t="s">
        <v>163</v>
      </c>
      <c r="J15" s="620" t="s">
        <v>163</v>
      </c>
      <c r="K15" s="620" t="s">
        <v>163</v>
      </c>
      <c r="L15" s="623" t="s">
        <v>163</v>
      </c>
      <c r="M15" s="606">
        <v>966</v>
      </c>
      <c r="N15" s="624">
        <f t="shared" si="1"/>
        <v>20</v>
      </c>
      <c r="O15" s="625">
        <f t="shared" si="0"/>
        <v>30</v>
      </c>
      <c r="P15" s="626">
        <f t="shared" si="2"/>
        <v>0.50724637681159424</v>
      </c>
      <c r="Q15" s="627">
        <f t="shared" si="3"/>
        <v>5.0724637681159424E-2</v>
      </c>
      <c r="R15" s="628">
        <f>SUM(Q$13:Q15)</f>
        <v>0.14596273291925466</v>
      </c>
      <c r="S15" s="629">
        <f t="shared" si="4"/>
        <v>0.48654244306418221</v>
      </c>
      <c r="T15" s="630"/>
      <c r="U15" s="631" t="s">
        <v>165</v>
      </c>
      <c r="V15" s="633"/>
      <c r="W15" s="579"/>
    </row>
    <row r="16" spans="1:24" s="566" customFormat="1">
      <c r="A16" s="634">
        <v>510</v>
      </c>
      <c r="B16" s="618">
        <v>0</v>
      </c>
      <c r="C16" s="606">
        <v>40</v>
      </c>
      <c r="D16" s="619" t="s">
        <v>163</v>
      </c>
      <c r="E16" s="620" t="s">
        <v>163</v>
      </c>
      <c r="F16" s="621" t="s">
        <v>163</v>
      </c>
      <c r="G16" s="622" t="s">
        <v>163</v>
      </c>
      <c r="H16" s="620" t="s">
        <v>163</v>
      </c>
      <c r="I16" s="620" t="s">
        <v>163</v>
      </c>
      <c r="J16" s="620" t="s">
        <v>163</v>
      </c>
      <c r="K16" s="620" t="s">
        <v>163</v>
      </c>
      <c r="L16" s="623" t="s">
        <v>163</v>
      </c>
      <c r="M16" s="606">
        <v>966</v>
      </c>
      <c r="N16" s="624">
        <f t="shared" si="1"/>
        <v>30</v>
      </c>
      <c r="O16" s="625">
        <f t="shared" si="0"/>
        <v>40</v>
      </c>
      <c r="P16" s="626">
        <f t="shared" si="2"/>
        <v>0.52795031055900621</v>
      </c>
      <c r="Q16" s="627">
        <f t="shared" si="3"/>
        <v>5.2795031055900624E-2</v>
      </c>
      <c r="R16" s="628">
        <f>SUM(Q$13:Q16)</f>
        <v>0.19875776397515527</v>
      </c>
      <c r="S16" s="629">
        <f t="shared" si="4"/>
        <v>0.49689440993788814</v>
      </c>
      <c r="T16" s="630"/>
      <c r="U16" s="631" t="s">
        <v>165</v>
      </c>
      <c r="V16" s="632"/>
      <c r="W16" s="579"/>
    </row>
    <row r="17" spans="1:23" s="566" customFormat="1">
      <c r="A17" s="634">
        <v>500</v>
      </c>
      <c r="B17" s="618">
        <v>0</v>
      </c>
      <c r="C17" s="606">
        <v>50</v>
      </c>
      <c r="D17" s="619" t="s">
        <v>163</v>
      </c>
      <c r="E17" s="620" t="s">
        <v>163</v>
      </c>
      <c r="F17" s="621" t="s">
        <v>163</v>
      </c>
      <c r="G17" s="622" t="s">
        <v>163</v>
      </c>
      <c r="H17" s="620" t="s">
        <v>163</v>
      </c>
      <c r="I17" s="620" t="s">
        <v>163</v>
      </c>
      <c r="J17" s="620" t="s">
        <v>163</v>
      </c>
      <c r="K17" s="620" t="s">
        <v>163</v>
      </c>
      <c r="L17" s="623" t="s">
        <v>163</v>
      </c>
      <c r="M17" s="606">
        <v>966</v>
      </c>
      <c r="N17" s="624">
        <f t="shared" si="1"/>
        <v>40</v>
      </c>
      <c r="O17" s="625">
        <f t="shared" si="0"/>
        <v>50</v>
      </c>
      <c r="P17" s="626">
        <f t="shared" si="2"/>
        <v>0.51759834368530022</v>
      </c>
      <c r="Q17" s="627">
        <f t="shared" si="3"/>
        <v>5.1759834368530024E-2</v>
      </c>
      <c r="R17" s="628">
        <f>SUM(Q$13:Q17)</f>
        <v>0.25051759834368531</v>
      </c>
      <c r="S17" s="629">
        <f t="shared" si="4"/>
        <v>0.50103519668737062</v>
      </c>
      <c r="T17" s="630" t="s">
        <v>166</v>
      </c>
      <c r="U17" s="631" t="s">
        <v>165</v>
      </c>
      <c r="V17" s="632"/>
      <c r="W17" s="564"/>
    </row>
    <row r="18" spans="1:23" s="566" customFormat="1">
      <c r="A18" s="634">
        <v>495</v>
      </c>
      <c r="B18" s="618">
        <v>0</v>
      </c>
      <c r="C18" s="606">
        <v>60</v>
      </c>
      <c r="D18" s="619" t="s">
        <v>163</v>
      </c>
      <c r="E18" s="620" t="s">
        <v>163</v>
      </c>
      <c r="F18" s="621" t="s">
        <v>163</v>
      </c>
      <c r="G18" s="622" t="s">
        <v>163</v>
      </c>
      <c r="H18" s="620" t="s">
        <v>163</v>
      </c>
      <c r="I18" s="620" t="s">
        <v>163</v>
      </c>
      <c r="J18" s="620" t="s">
        <v>163</v>
      </c>
      <c r="K18" s="620" t="s">
        <v>163</v>
      </c>
      <c r="L18" s="623" t="s">
        <v>163</v>
      </c>
      <c r="M18" s="606">
        <v>966</v>
      </c>
      <c r="N18" s="624">
        <f t="shared" si="1"/>
        <v>50</v>
      </c>
      <c r="O18" s="625">
        <f t="shared" si="0"/>
        <v>60</v>
      </c>
      <c r="P18" s="626">
        <f t="shared" si="2"/>
        <v>0.51242236024844723</v>
      </c>
      <c r="Q18" s="627">
        <f t="shared" si="3"/>
        <v>5.124223602484472E-2</v>
      </c>
      <c r="R18" s="628">
        <f>SUM(Q$13:Q18)</f>
        <v>0.30175983436853004</v>
      </c>
      <c r="S18" s="629">
        <f t="shared" si="4"/>
        <v>0.50293305728088344</v>
      </c>
      <c r="T18" s="635"/>
      <c r="U18" s="631" t="s">
        <v>165</v>
      </c>
      <c r="V18" s="632"/>
      <c r="W18" s="564"/>
    </row>
    <row r="19" spans="1:23" s="566" customFormat="1" ht="10.199999999999999" customHeight="1">
      <c r="A19" s="634">
        <v>520</v>
      </c>
      <c r="B19" s="618">
        <v>0</v>
      </c>
      <c r="C19" s="606">
        <v>70</v>
      </c>
      <c r="D19" s="619" t="s">
        <v>163</v>
      </c>
      <c r="E19" s="620" t="s">
        <v>163</v>
      </c>
      <c r="F19" s="620" t="s">
        <v>163</v>
      </c>
      <c r="G19" s="622" t="s">
        <v>163</v>
      </c>
      <c r="H19" s="620" t="s">
        <v>163</v>
      </c>
      <c r="I19" s="620" t="s">
        <v>163</v>
      </c>
      <c r="J19" s="620" t="s">
        <v>163</v>
      </c>
      <c r="K19" s="620" t="s">
        <v>163</v>
      </c>
      <c r="L19" s="623" t="s">
        <v>163</v>
      </c>
      <c r="M19" s="606">
        <v>966</v>
      </c>
      <c r="N19" s="624">
        <f t="shared" si="1"/>
        <v>60</v>
      </c>
      <c r="O19" s="625">
        <f>(C19+C21-10)/2</f>
        <v>75</v>
      </c>
      <c r="P19" s="626">
        <f t="shared" si="2"/>
        <v>0.5383022774327122</v>
      </c>
      <c r="Q19" s="627">
        <f>(P19*(O19-N19))/100</f>
        <v>8.0745341614906818E-2</v>
      </c>
      <c r="R19" s="628">
        <f>SUM(Q$13:Q19)</f>
        <v>0.38250517598343686</v>
      </c>
      <c r="S19" s="629">
        <f t="shared" si="4"/>
        <v>0.51000690131124915</v>
      </c>
      <c r="T19" s="635"/>
      <c r="U19" s="631" t="s">
        <v>165</v>
      </c>
      <c r="V19" s="632"/>
      <c r="W19" s="636"/>
    </row>
    <row r="20" spans="1:23" s="566" customFormat="1" ht="10.199999999999999" customHeight="1">
      <c r="A20" s="634">
        <v>460</v>
      </c>
      <c r="B20" s="618">
        <v>0</v>
      </c>
      <c r="C20" s="606">
        <v>80</v>
      </c>
      <c r="D20" s="619" t="s">
        <v>163</v>
      </c>
      <c r="E20" s="620" t="s">
        <v>163</v>
      </c>
      <c r="F20" s="620" t="s">
        <v>163</v>
      </c>
      <c r="G20" s="622" t="s">
        <v>163</v>
      </c>
      <c r="H20" s="620" t="s">
        <v>163</v>
      </c>
      <c r="I20" s="620" t="s">
        <v>163</v>
      </c>
      <c r="J20" s="620" t="s">
        <v>163</v>
      </c>
      <c r="K20" s="620" t="s">
        <v>163</v>
      </c>
      <c r="L20" s="623" t="s">
        <v>163</v>
      </c>
      <c r="M20" s="606">
        <v>966</v>
      </c>
      <c r="N20" s="624">
        <f t="shared" si="1"/>
        <v>70</v>
      </c>
      <c r="O20" s="625">
        <f t="shared" ref="O20:O32" si="5">(C20+C22-10)/2</f>
        <v>85.5</v>
      </c>
      <c r="P20" s="626">
        <f t="shared" si="2"/>
        <v>0.47619047619047616</v>
      </c>
      <c r="Q20" s="627">
        <f t="shared" ref="Q20:Q34" si="6">(P20*(O20-N20))/100</f>
        <v>7.3809523809523811E-2</v>
      </c>
      <c r="R20" s="628">
        <f>SUM(Q$13:Q20)</f>
        <v>0.45631469979296069</v>
      </c>
      <c r="S20" s="629">
        <f t="shared" si="4"/>
        <v>0.53370140326662063</v>
      </c>
      <c r="T20" s="635"/>
      <c r="U20" s="631"/>
      <c r="V20" s="632"/>
      <c r="W20" s="636"/>
    </row>
    <row r="21" spans="1:23" s="566" customFormat="1">
      <c r="A21" s="634">
        <v>495</v>
      </c>
      <c r="B21" s="618">
        <v>0</v>
      </c>
      <c r="C21" s="606">
        <v>90</v>
      </c>
      <c r="D21" s="619" t="s">
        <v>163</v>
      </c>
      <c r="E21" s="620" t="s">
        <v>163</v>
      </c>
      <c r="F21" s="621" t="s">
        <v>163</v>
      </c>
      <c r="G21" s="622" t="s">
        <v>163</v>
      </c>
      <c r="H21" s="620" t="s">
        <v>163</v>
      </c>
      <c r="I21" s="620" t="s">
        <v>163</v>
      </c>
      <c r="J21" s="620" t="s">
        <v>163</v>
      </c>
      <c r="K21" s="620" t="s">
        <v>163</v>
      </c>
      <c r="L21" s="623" t="s">
        <v>163</v>
      </c>
      <c r="M21" s="606">
        <v>966</v>
      </c>
      <c r="N21" s="624">
        <f t="shared" si="1"/>
        <v>80</v>
      </c>
      <c r="O21" s="625">
        <f t="shared" si="5"/>
        <v>95.5</v>
      </c>
      <c r="P21" s="626">
        <f t="shared" si="2"/>
        <v>0.51242236024844723</v>
      </c>
      <c r="Q21" s="627">
        <f t="shared" si="6"/>
        <v>7.9425465838509318E-2</v>
      </c>
      <c r="R21" s="628">
        <f>SUM(Q$13:Q21)</f>
        <v>0.53574016563146998</v>
      </c>
      <c r="S21" s="629">
        <f t="shared" si="4"/>
        <v>0.5609844666298115</v>
      </c>
      <c r="T21" s="630"/>
      <c r="U21" s="631" t="s">
        <v>165</v>
      </c>
      <c r="V21" s="632"/>
      <c r="W21" s="637"/>
    </row>
    <row r="22" spans="1:23" s="566" customFormat="1" ht="20.399999999999999">
      <c r="A22" s="634">
        <v>515</v>
      </c>
      <c r="B22" s="618">
        <v>0</v>
      </c>
      <c r="C22" s="606">
        <v>101</v>
      </c>
      <c r="D22" s="619" t="s">
        <v>163</v>
      </c>
      <c r="E22" s="620" t="s">
        <v>163</v>
      </c>
      <c r="F22" s="621" t="s">
        <v>163</v>
      </c>
      <c r="G22" s="622" t="s">
        <v>163</v>
      </c>
      <c r="H22" s="620" t="s">
        <v>163</v>
      </c>
      <c r="I22" s="620" t="s">
        <v>163</v>
      </c>
      <c r="J22" s="620" t="s">
        <v>163</v>
      </c>
      <c r="K22" s="620" t="s">
        <v>163</v>
      </c>
      <c r="L22" s="623" t="s">
        <v>163</v>
      </c>
      <c r="M22" s="606">
        <v>966</v>
      </c>
      <c r="N22" s="624">
        <f t="shared" si="1"/>
        <v>90.5</v>
      </c>
      <c r="O22" s="625">
        <f t="shared" si="5"/>
        <v>106</v>
      </c>
      <c r="P22" s="626">
        <f t="shared" si="2"/>
        <v>0.5331262939958592</v>
      </c>
      <c r="Q22" s="627">
        <f t="shared" si="6"/>
        <v>8.2634575569358173E-2</v>
      </c>
      <c r="R22" s="628">
        <f>SUM(Q$13:Q22)</f>
        <v>0.61837474120082814</v>
      </c>
      <c r="S22" s="629">
        <f t="shared" si="4"/>
        <v>0.58337239735927182</v>
      </c>
      <c r="T22" s="630" t="s">
        <v>242</v>
      </c>
      <c r="U22" s="631"/>
      <c r="V22" s="632"/>
      <c r="W22" s="637"/>
    </row>
    <row r="23" spans="1:23" s="566" customFormat="1">
      <c r="A23" s="634">
        <v>535</v>
      </c>
      <c r="B23" s="618">
        <v>0</v>
      </c>
      <c r="C23" s="606">
        <v>111</v>
      </c>
      <c r="D23" s="619" t="s">
        <v>163</v>
      </c>
      <c r="E23" s="620" t="s">
        <v>163</v>
      </c>
      <c r="F23" s="621" t="s">
        <v>163</v>
      </c>
      <c r="G23" s="622" t="s">
        <v>163</v>
      </c>
      <c r="H23" s="620" t="s">
        <v>163</v>
      </c>
      <c r="I23" s="620" t="s">
        <v>163</v>
      </c>
      <c r="J23" s="620" t="s">
        <v>163</v>
      </c>
      <c r="K23" s="620" t="s">
        <v>163</v>
      </c>
      <c r="L23" s="623" t="s">
        <v>163</v>
      </c>
      <c r="M23" s="606">
        <v>966</v>
      </c>
      <c r="N23" s="624">
        <f t="shared" si="1"/>
        <v>101</v>
      </c>
      <c r="O23" s="625">
        <f t="shared" si="5"/>
        <v>116</v>
      </c>
      <c r="P23" s="626">
        <f t="shared" si="2"/>
        <v>0.55383022774327118</v>
      </c>
      <c r="Q23" s="627">
        <f t="shared" si="6"/>
        <v>8.3074534161490673E-2</v>
      </c>
      <c r="R23" s="628">
        <f>SUM(Q$23:Q23)</f>
        <v>8.3074534161490673E-2</v>
      </c>
      <c r="S23" s="629">
        <f t="shared" ref="S23:S34" si="7">(R23/(O23-101))*100</f>
        <v>0.55383022774327118</v>
      </c>
      <c r="T23" s="630"/>
      <c r="U23" s="631"/>
      <c r="V23" s="632"/>
      <c r="W23" s="637"/>
    </row>
    <row r="24" spans="1:23" s="566" customFormat="1">
      <c r="A24" s="634">
        <v>500</v>
      </c>
      <c r="B24" s="618">
        <v>0</v>
      </c>
      <c r="C24" s="606">
        <v>121</v>
      </c>
      <c r="D24" s="619" t="s">
        <v>163</v>
      </c>
      <c r="E24" s="620" t="s">
        <v>163</v>
      </c>
      <c r="F24" s="621" t="s">
        <v>163</v>
      </c>
      <c r="G24" s="622" t="s">
        <v>163</v>
      </c>
      <c r="H24" s="620" t="s">
        <v>163</v>
      </c>
      <c r="I24" s="620" t="s">
        <v>163</v>
      </c>
      <c r="J24" s="620" t="s">
        <v>163</v>
      </c>
      <c r="K24" s="620" t="s">
        <v>163</v>
      </c>
      <c r="L24" s="623" t="s">
        <v>163</v>
      </c>
      <c r="M24" s="606">
        <v>966</v>
      </c>
      <c r="N24" s="624">
        <f t="shared" si="1"/>
        <v>111</v>
      </c>
      <c r="O24" s="625">
        <f t="shared" si="5"/>
        <v>126</v>
      </c>
      <c r="P24" s="626">
        <f t="shared" si="2"/>
        <v>0.51759834368530022</v>
      </c>
      <c r="Q24" s="627">
        <f t="shared" si="6"/>
        <v>7.7639751552795039E-2</v>
      </c>
      <c r="R24" s="628">
        <f>SUM(Q$23:Q24)</f>
        <v>0.1607142857142857</v>
      </c>
      <c r="S24" s="629">
        <f t="shared" si="7"/>
        <v>0.64285714285714279</v>
      </c>
      <c r="T24" s="630" t="s">
        <v>253</v>
      </c>
      <c r="U24" s="631"/>
      <c r="V24" s="632"/>
      <c r="W24" s="637"/>
    </row>
    <row r="25" spans="1:23" s="566" customFormat="1">
      <c r="A25" s="634">
        <v>520</v>
      </c>
      <c r="B25" s="618">
        <v>0</v>
      </c>
      <c r="C25" s="606">
        <v>131</v>
      </c>
      <c r="D25" s="619" t="s">
        <v>163</v>
      </c>
      <c r="E25" s="620" t="s">
        <v>163</v>
      </c>
      <c r="F25" s="621" t="s">
        <v>163</v>
      </c>
      <c r="G25" s="622" t="s">
        <v>163</v>
      </c>
      <c r="H25" s="620" t="s">
        <v>163</v>
      </c>
      <c r="I25" s="620" t="s">
        <v>163</v>
      </c>
      <c r="J25" s="620" t="s">
        <v>163</v>
      </c>
      <c r="K25" s="620" t="s">
        <v>163</v>
      </c>
      <c r="L25" s="623" t="s">
        <v>163</v>
      </c>
      <c r="M25" s="606">
        <v>966</v>
      </c>
      <c r="N25" s="624">
        <f t="shared" si="1"/>
        <v>121</v>
      </c>
      <c r="O25" s="625">
        <f t="shared" si="5"/>
        <v>136</v>
      </c>
      <c r="P25" s="626">
        <f t="shared" si="2"/>
        <v>0.5383022774327122</v>
      </c>
      <c r="Q25" s="627">
        <f t="shared" si="6"/>
        <v>8.0745341614906818E-2</v>
      </c>
      <c r="R25" s="628">
        <f>SUM(Q$23:Q25)</f>
        <v>0.24145962732919252</v>
      </c>
      <c r="S25" s="629">
        <f t="shared" si="7"/>
        <v>0.6898846495119787</v>
      </c>
      <c r="T25" s="630"/>
      <c r="U25" s="631"/>
      <c r="V25" s="632"/>
      <c r="W25" s="637"/>
    </row>
    <row r="26" spans="1:23" s="566" customFormat="1">
      <c r="A26" s="634">
        <v>475</v>
      </c>
      <c r="B26" s="618">
        <v>0</v>
      </c>
      <c r="C26" s="606">
        <v>141</v>
      </c>
      <c r="D26" s="619" t="s">
        <v>163</v>
      </c>
      <c r="E26" s="620" t="s">
        <v>163</v>
      </c>
      <c r="F26" s="621" t="s">
        <v>163</v>
      </c>
      <c r="G26" s="622" t="s">
        <v>163</v>
      </c>
      <c r="H26" s="620" t="s">
        <v>163</v>
      </c>
      <c r="I26" s="620" t="s">
        <v>163</v>
      </c>
      <c r="J26" s="620" t="s">
        <v>163</v>
      </c>
      <c r="K26" s="620" t="s">
        <v>163</v>
      </c>
      <c r="L26" s="623" t="s">
        <v>163</v>
      </c>
      <c r="M26" s="606">
        <v>966</v>
      </c>
      <c r="N26" s="624">
        <f t="shared" si="1"/>
        <v>131</v>
      </c>
      <c r="O26" s="625">
        <f t="shared" si="5"/>
        <v>146</v>
      </c>
      <c r="P26" s="626">
        <f t="shared" si="2"/>
        <v>0.4917184265010352</v>
      </c>
      <c r="Q26" s="627">
        <f t="shared" si="6"/>
        <v>7.375776397515528E-2</v>
      </c>
      <c r="R26" s="628">
        <f>SUM(Q$23:Q26)</f>
        <v>0.31521739130434778</v>
      </c>
      <c r="S26" s="629">
        <f t="shared" si="7"/>
        <v>0.7004830917874395</v>
      </c>
      <c r="T26" s="630"/>
      <c r="U26" s="631"/>
      <c r="V26" s="632"/>
      <c r="W26" s="637"/>
    </row>
    <row r="27" spans="1:23" s="566" customFormat="1">
      <c r="A27" s="634">
        <v>460</v>
      </c>
      <c r="B27" s="618">
        <v>0</v>
      </c>
      <c r="C27" s="606">
        <v>151</v>
      </c>
      <c r="D27" s="619" t="s">
        <v>163</v>
      </c>
      <c r="E27" s="620" t="s">
        <v>163</v>
      </c>
      <c r="F27" s="621" t="s">
        <v>163</v>
      </c>
      <c r="G27" s="622" t="s">
        <v>163</v>
      </c>
      <c r="H27" s="620" t="s">
        <v>163</v>
      </c>
      <c r="I27" s="620" t="s">
        <v>163</v>
      </c>
      <c r="J27" s="620" t="s">
        <v>163</v>
      </c>
      <c r="K27" s="620" t="s">
        <v>163</v>
      </c>
      <c r="L27" s="623" t="s">
        <v>163</v>
      </c>
      <c r="M27" s="606">
        <v>966</v>
      </c>
      <c r="N27" s="624">
        <f t="shared" si="1"/>
        <v>141</v>
      </c>
      <c r="O27" s="625">
        <f t="shared" si="5"/>
        <v>156</v>
      </c>
      <c r="P27" s="626">
        <f t="shared" si="2"/>
        <v>0.47619047619047616</v>
      </c>
      <c r="Q27" s="627">
        <f t="shared" si="6"/>
        <v>7.1428571428571425E-2</v>
      </c>
      <c r="R27" s="628">
        <f>SUM(Q$23:Q27)</f>
        <v>0.38664596273291918</v>
      </c>
      <c r="S27" s="629">
        <f>(R27/(O27-101))*100</f>
        <v>0.70299265951439849</v>
      </c>
      <c r="T27" s="630"/>
      <c r="U27" s="631"/>
      <c r="V27" s="632"/>
      <c r="W27" s="637"/>
    </row>
    <row r="28" spans="1:23" s="566" customFormat="1">
      <c r="A28" s="634">
        <v>505</v>
      </c>
      <c r="B28" s="618">
        <v>0</v>
      </c>
      <c r="C28" s="606">
        <v>161</v>
      </c>
      <c r="D28" s="619" t="s">
        <v>163</v>
      </c>
      <c r="E28" s="620" t="s">
        <v>163</v>
      </c>
      <c r="F28" s="621" t="s">
        <v>163</v>
      </c>
      <c r="G28" s="622" t="s">
        <v>163</v>
      </c>
      <c r="H28" s="620" t="s">
        <v>163</v>
      </c>
      <c r="I28" s="620" t="s">
        <v>163</v>
      </c>
      <c r="J28" s="620" t="s">
        <v>163</v>
      </c>
      <c r="K28" s="620" t="s">
        <v>163</v>
      </c>
      <c r="L28" s="623" t="s">
        <v>163</v>
      </c>
      <c r="M28" s="606">
        <v>966</v>
      </c>
      <c r="N28" s="624">
        <f t="shared" si="1"/>
        <v>151</v>
      </c>
      <c r="O28" s="625">
        <f t="shared" si="5"/>
        <v>166</v>
      </c>
      <c r="P28" s="626">
        <f t="shared" si="2"/>
        <v>0.52277432712215322</v>
      </c>
      <c r="Q28" s="627">
        <f t="shared" si="6"/>
        <v>7.8416149068322977E-2</v>
      </c>
      <c r="R28" s="628">
        <f>SUM(Q$23:Q28)</f>
        <v>0.46506211180124213</v>
      </c>
      <c r="S28" s="629">
        <f t="shared" si="7"/>
        <v>0.71548017200191105</v>
      </c>
      <c r="T28" s="630"/>
      <c r="U28" s="631"/>
      <c r="V28" s="632"/>
      <c r="W28" s="637"/>
    </row>
    <row r="29" spans="1:23" s="566" customFormat="1">
      <c r="A29" s="634">
        <v>495</v>
      </c>
      <c r="B29" s="618">
        <v>0</v>
      </c>
      <c r="C29" s="606">
        <v>171</v>
      </c>
      <c r="D29" s="619" t="s">
        <v>163</v>
      </c>
      <c r="E29" s="620" t="s">
        <v>163</v>
      </c>
      <c r="F29" s="621" t="s">
        <v>163</v>
      </c>
      <c r="G29" s="622" t="s">
        <v>163</v>
      </c>
      <c r="H29" s="620" t="s">
        <v>163</v>
      </c>
      <c r="I29" s="620" t="s">
        <v>163</v>
      </c>
      <c r="J29" s="620" t="s">
        <v>163</v>
      </c>
      <c r="K29" s="620" t="s">
        <v>163</v>
      </c>
      <c r="L29" s="623" t="s">
        <v>163</v>
      </c>
      <c r="M29" s="606">
        <v>966</v>
      </c>
      <c r="N29" s="624">
        <f t="shared" si="1"/>
        <v>161</v>
      </c>
      <c r="O29" s="625">
        <f t="shared" si="5"/>
        <v>176</v>
      </c>
      <c r="P29" s="626">
        <f t="shared" si="2"/>
        <v>0.51242236024844723</v>
      </c>
      <c r="Q29" s="627">
        <f t="shared" si="6"/>
        <v>7.6863354037267087E-2</v>
      </c>
      <c r="R29" s="628">
        <f>SUM(Q$23:Q29)</f>
        <v>0.5419254658385092</v>
      </c>
      <c r="S29" s="629">
        <f t="shared" si="7"/>
        <v>0.72256728778467894</v>
      </c>
      <c r="T29" s="630"/>
      <c r="U29" s="631"/>
      <c r="V29" s="632"/>
      <c r="W29" s="637"/>
    </row>
    <row r="30" spans="1:23" s="566" customFormat="1">
      <c r="A30" s="634">
        <v>460</v>
      </c>
      <c r="B30" s="618">
        <v>0</v>
      </c>
      <c r="C30" s="606">
        <v>181</v>
      </c>
      <c r="D30" s="619" t="s">
        <v>163</v>
      </c>
      <c r="E30" s="620" t="s">
        <v>163</v>
      </c>
      <c r="F30" s="621" t="s">
        <v>163</v>
      </c>
      <c r="G30" s="622" t="s">
        <v>163</v>
      </c>
      <c r="H30" s="620" t="s">
        <v>163</v>
      </c>
      <c r="I30" s="620" t="s">
        <v>163</v>
      </c>
      <c r="J30" s="620" t="s">
        <v>163</v>
      </c>
      <c r="K30" s="620" t="s">
        <v>163</v>
      </c>
      <c r="L30" s="623" t="s">
        <v>163</v>
      </c>
      <c r="M30" s="606">
        <v>966</v>
      </c>
      <c r="N30" s="624">
        <f t="shared" si="1"/>
        <v>171</v>
      </c>
      <c r="O30" s="625">
        <f t="shared" si="5"/>
        <v>186</v>
      </c>
      <c r="P30" s="626">
        <f t="shared" si="2"/>
        <v>0.47619047619047616</v>
      </c>
      <c r="Q30" s="627">
        <f t="shared" si="6"/>
        <v>7.1428571428571425E-2</v>
      </c>
      <c r="R30" s="628">
        <f>SUM(Q$23:Q30)</f>
        <v>0.6133540372670806</v>
      </c>
      <c r="S30" s="629">
        <f t="shared" si="7"/>
        <v>0.72159298502009483</v>
      </c>
      <c r="T30" s="630"/>
      <c r="U30" s="631"/>
      <c r="V30" s="632"/>
      <c r="W30" s="637"/>
    </row>
    <row r="31" spans="1:23" s="566" customFormat="1">
      <c r="A31" s="634">
        <v>500</v>
      </c>
      <c r="B31" s="618">
        <v>0</v>
      </c>
      <c r="C31" s="606">
        <v>191</v>
      </c>
      <c r="D31" s="619" t="s">
        <v>163</v>
      </c>
      <c r="E31" s="620" t="s">
        <v>163</v>
      </c>
      <c r="F31" s="621" t="s">
        <v>163</v>
      </c>
      <c r="G31" s="622" t="s">
        <v>163</v>
      </c>
      <c r="H31" s="620" t="s">
        <v>163</v>
      </c>
      <c r="I31" s="620" t="s">
        <v>163</v>
      </c>
      <c r="J31" s="620" t="s">
        <v>163</v>
      </c>
      <c r="K31" s="620" t="s">
        <v>163</v>
      </c>
      <c r="L31" s="623" t="s">
        <v>163</v>
      </c>
      <c r="M31" s="606">
        <v>966</v>
      </c>
      <c r="N31" s="624">
        <f t="shared" si="1"/>
        <v>181</v>
      </c>
      <c r="O31" s="625">
        <f t="shared" si="5"/>
        <v>196</v>
      </c>
      <c r="P31" s="626">
        <f t="shared" si="2"/>
        <v>0.51759834368530022</v>
      </c>
      <c r="Q31" s="627">
        <f t="shared" si="6"/>
        <v>7.7639751552795039E-2</v>
      </c>
      <c r="R31" s="628">
        <f>SUM(Q$23:Q31)</f>
        <v>0.69099378881987561</v>
      </c>
      <c r="S31" s="629">
        <f t="shared" si="7"/>
        <v>0.72736188296829019</v>
      </c>
      <c r="T31" s="630"/>
      <c r="U31" s="631"/>
      <c r="V31" s="632"/>
      <c r="W31" s="637"/>
    </row>
    <row r="32" spans="1:23" s="566" customFormat="1">
      <c r="A32" s="634">
        <v>510</v>
      </c>
      <c r="B32" s="618">
        <v>0</v>
      </c>
      <c r="C32" s="606">
        <v>201</v>
      </c>
      <c r="D32" s="619" t="s">
        <v>163</v>
      </c>
      <c r="E32" s="620" t="s">
        <v>163</v>
      </c>
      <c r="F32" s="621" t="s">
        <v>163</v>
      </c>
      <c r="G32" s="622" t="s">
        <v>163</v>
      </c>
      <c r="H32" s="620" t="s">
        <v>163</v>
      </c>
      <c r="I32" s="620" t="s">
        <v>163</v>
      </c>
      <c r="J32" s="620" t="s">
        <v>163</v>
      </c>
      <c r="K32" s="620" t="s">
        <v>163</v>
      </c>
      <c r="L32" s="623" t="s">
        <v>163</v>
      </c>
      <c r="M32" s="606">
        <v>966</v>
      </c>
      <c r="N32" s="624">
        <f t="shared" si="1"/>
        <v>191</v>
      </c>
      <c r="O32" s="625">
        <f t="shared" si="5"/>
        <v>208</v>
      </c>
      <c r="P32" s="626">
        <f t="shared" si="2"/>
        <v>0.52795031055900621</v>
      </c>
      <c r="Q32" s="627">
        <f t="shared" si="6"/>
        <v>8.9751552795031053E-2</v>
      </c>
      <c r="R32" s="628">
        <f>SUM(Q$23:Q32)</f>
        <v>0.78074534161490661</v>
      </c>
      <c r="S32" s="629">
        <f t="shared" si="7"/>
        <v>0.72966854356533328</v>
      </c>
      <c r="T32" s="630"/>
      <c r="U32" s="631"/>
      <c r="V32" s="632"/>
      <c r="W32" s="637"/>
    </row>
    <row r="33" spans="1:25" s="566" customFormat="1">
      <c r="A33" s="634">
        <v>515</v>
      </c>
      <c r="B33" s="618">
        <v>0</v>
      </c>
      <c r="C33" s="606">
        <v>211</v>
      </c>
      <c r="D33" s="619" t="s">
        <v>163</v>
      </c>
      <c r="E33" s="620" t="s">
        <v>163</v>
      </c>
      <c r="F33" s="621" t="s">
        <v>163</v>
      </c>
      <c r="G33" s="622" t="s">
        <v>163</v>
      </c>
      <c r="H33" s="620" t="s">
        <v>163</v>
      </c>
      <c r="I33" s="620" t="s">
        <v>163</v>
      </c>
      <c r="J33" s="620" t="s">
        <v>163</v>
      </c>
      <c r="K33" s="620" t="s">
        <v>163</v>
      </c>
      <c r="L33" s="623" t="s">
        <v>163</v>
      </c>
      <c r="M33" s="606">
        <v>966</v>
      </c>
      <c r="N33" s="624">
        <f t="shared" si="1"/>
        <v>201</v>
      </c>
      <c r="O33" s="625">
        <v>211</v>
      </c>
      <c r="P33" s="626">
        <f t="shared" si="2"/>
        <v>0.5331262939958592</v>
      </c>
      <c r="Q33" s="627">
        <f t="shared" si="6"/>
        <v>5.3312629399585913E-2</v>
      </c>
      <c r="R33" s="628">
        <f>SUM(Q$23:Q33)</f>
        <v>0.83405797101449253</v>
      </c>
      <c r="S33" s="629">
        <f t="shared" si="7"/>
        <v>0.75823451910408413</v>
      </c>
      <c r="T33" s="630"/>
      <c r="U33" s="631"/>
      <c r="V33" s="632"/>
      <c r="W33" s="637"/>
    </row>
    <row r="34" spans="1:25" s="566" customFormat="1">
      <c r="A34" s="634">
        <v>540</v>
      </c>
      <c r="B34" s="618">
        <v>0</v>
      </c>
      <c r="C34" s="606">
        <v>225</v>
      </c>
      <c r="D34" s="619" t="s">
        <v>163</v>
      </c>
      <c r="E34" s="620" t="s">
        <v>163</v>
      </c>
      <c r="F34" s="621" t="s">
        <v>163</v>
      </c>
      <c r="G34" s="622" t="s">
        <v>163</v>
      </c>
      <c r="H34" s="620" t="s">
        <v>163</v>
      </c>
      <c r="I34" s="620" t="s">
        <v>163</v>
      </c>
      <c r="J34" s="620" t="s">
        <v>163</v>
      </c>
      <c r="K34" s="620" t="s">
        <v>163</v>
      </c>
      <c r="L34" s="623" t="s">
        <v>163</v>
      </c>
      <c r="M34" s="606">
        <v>966</v>
      </c>
      <c r="N34" s="624">
        <f t="shared" si="1"/>
        <v>213</v>
      </c>
      <c r="O34" s="625">
        <v>225</v>
      </c>
      <c r="P34" s="626">
        <f t="shared" si="2"/>
        <v>0.55900621118012417</v>
      </c>
      <c r="Q34" s="627">
        <f t="shared" si="6"/>
        <v>6.70807453416149E-2</v>
      </c>
      <c r="R34" s="628">
        <f>SUM(Q$23:Q34)</f>
        <v>0.90113871635610743</v>
      </c>
      <c r="S34" s="629">
        <f t="shared" si="7"/>
        <v>0.72672477125492529</v>
      </c>
      <c r="T34" s="630"/>
      <c r="U34" s="631"/>
      <c r="V34" s="632"/>
      <c r="W34" s="637"/>
    </row>
    <row r="35" spans="1:25" s="639" customFormat="1" ht="10.8" thickBot="1">
      <c r="A35" s="642"/>
      <c r="B35" s="643"/>
      <c r="C35" s="644"/>
      <c r="D35" s="645"/>
      <c r="E35" s="644"/>
      <c r="F35" s="646"/>
      <c r="G35" s="647"/>
      <c r="H35" s="644"/>
      <c r="I35" s="644"/>
      <c r="J35" s="644"/>
      <c r="K35" s="644"/>
      <c r="L35" s="648"/>
      <c r="M35" s="644"/>
      <c r="N35" s="649"/>
      <c r="O35" s="650"/>
      <c r="P35" s="651"/>
      <c r="Q35" s="652"/>
      <c r="R35" s="653"/>
      <c r="S35" s="654"/>
      <c r="T35" s="655"/>
      <c r="U35" s="631" t="s">
        <v>165</v>
      </c>
      <c r="V35" s="632"/>
      <c r="W35" s="637"/>
    </row>
    <row r="36" spans="1:25" s="639" customFormat="1">
      <c r="A36" s="658" t="s">
        <v>167</v>
      </c>
      <c r="B36" s="618"/>
      <c r="C36" s="606"/>
      <c r="D36" s="659"/>
      <c r="E36" s="606"/>
      <c r="F36" s="660"/>
      <c r="G36" s="661"/>
      <c r="H36" s="606"/>
      <c r="I36" s="606"/>
      <c r="J36" s="606"/>
      <c r="K36" s="606"/>
      <c r="L36" s="662"/>
      <c r="M36" s="606"/>
      <c r="N36" s="624"/>
      <c r="O36" s="625"/>
      <c r="P36" s="626"/>
      <c r="Q36" s="627"/>
      <c r="R36" s="628"/>
      <c r="S36" s="629"/>
      <c r="T36" s="640"/>
      <c r="U36" s="631" t="s">
        <v>165</v>
      </c>
      <c r="V36" s="641"/>
      <c r="W36" s="637"/>
    </row>
    <row r="37" spans="1:25" s="639" customFormat="1">
      <c r="A37" s="634"/>
      <c r="B37" s="618">
        <v>0</v>
      </c>
      <c r="C37" s="606"/>
      <c r="D37" s="663"/>
      <c r="E37" s="664"/>
      <c r="F37" s="665"/>
      <c r="G37" s="666" t="e">
        <f t="shared" ref="G37:G66" si="8">AVERAGE(D37:F37)</f>
        <v>#DIV/0!</v>
      </c>
      <c r="H37" s="664">
        <v>5.7</v>
      </c>
      <c r="I37" s="664"/>
      <c r="J37" s="664"/>
      <c r="K37" s="664"/>
      <c r="L37" s="667">
        <f t="shared" ref="L37:L66" si="9">AVERAGE(H37:K37)</f>
        <v>5.7</v>
      </c>
      <c r="M37" s="606" t="e">
        <f>G37*    PI()* (L37/2)^2</f>
        <v>#DIV/0!</v>
      </c>
      <c r="N37" s="624" t="e">
        <f>(C21+C37-G37)/2</f>
        <v>#DIV/0!</v>
      </c>
      <c r="O37" s="625" t="e">
        <f>(C37+C38-G38)/2</f>
        <v>#DIV/0!</v>
      </c>
      <c r="P37" s="626" t="e">
        <f>(A37-B37)/M37</f>
        <v>#DIV/0!</v>
      </c>
      <c r="Q37" s="627" t="e">
        <f t="shared" ref="Q37:Q66" si="10">(P37*(O37-N37))/100</f>
        <v>#DIV/0!</v>
      </c>
      <c r="R37" s="628" t="e">
        <f>SUM(Q$13:Q37)</f>
        <v>#DIV/0!</v>
      </c>
      <c r="S37" s="629" t="e">
        <f t="shared" ref="S37:S66" si="11">R37/O37*100</f>
        <v>#DIV/0!</v>
      </c>
      <c r="T37" s="640"/>
      <c r="U37" s="631" t="s">
        <v>165</v>
      </c>
      <c r="V37" s="656"/>
      <c r="W37" s="657"/>
    </row>
    <row r="38" spans="1:25" s="639" customFormat="1">
      <c r="A38" s="634"/>
      <c r="B38" s="618">
        <v>0</v>
      </c>
      <c r="C38" s="606"/>
      <c r="D38" s="663"/>
      <c r="E38" s="664"/>
      <c r="F38" s="665"/>
      <c r="G38" s="666" t="e">
        <f t="shared" si="8"/>
        <v>#DIV/0!</v>
      </c>
      <c r="H38" s="664">
        <v>5.7</v>
      </c>
      <c r="I38" s="664"/>
      <c r="J38" s="664"/>
      <c r="K38" s="664"/>
      <c r="L38" s="667">
        <f t="shared" si="9"/>
        <v>5.7</v>
      </c>
      <c r="M38" s="606" t="e">
        <f t="shared" ref="M38:M66" si="12">G38*    PI()* (L38/2)^2</f>
        <v>#DIV/0!</v>
      </c>
      <c r="N38" s="624" t="e">
        <f>(C37+C38-G38)/2</f>
        <v>#DIV/0!</v>
      </c>
      <c r="O38" s="625" t="e">
        <f>(C38+C39-G39)/2</f>
        <v>#DIV/0!</v>
      </c>
      <c r="P38" s="626" t="e">
        <f>(A38-B38)/M38</f>
        <v>#DIV/0!</v>
      </c>
      <c r="Q38" s="627" t="e">
        <f t="shared" si="10"/>
        <v>#DIV/0!</v>
      </c>
      <c r="R38" s="628" t="e">
        <f>SUM(Q$13:Q38)</f>
        <v>#DIV/0!</v>
      </c>
      <c r="S38" s="629" t="e">
        <f t="shared" si="11"/>
        <v>#DIV/0!</v>
      </c>
      <c r="T38" s="640"/>
      <c r="U38" s="631" t="s">
        <v>165</v>
      </c>
      <c r="V38" s="656"/>
      <c r="W38" s="657"/>
    </row>
    <row r="39" spans="1:25" s="639" customFormat="1">
      <c r="A39" s="634"/>
      <c r="B39" s="618">
        <v>0</v>
      </c>
      <c r="C39" s="606"/>
      <c r="D39" s="663"/>
      <c r="E39" s="664"/>
      <c r="F39" s="665"/>
      <c r="G39" s="666" t="e">
        <f t="shared" si="8"/>
        <v>#DIV/0!</v>
      </c>
      <c r="H39" s="664">
        <v>5.7</v>
      </c>
      <c r="I39" s="664"/>
      <c r="J39" s="664"/>
      <c r="K39" s="664"/>
      <c r="L39" s="667">
        <f t="shared" si="9"/>
        <v>5.7</v>
      </c>
      <c r="M39" s="606" t="e">
        <f t="shared" si="12"/>
        <v>#DIV/0!</v>
      </c>
      <c r="N39" s="624" t="e">
        <f t="shared" ref="N39:N66" si="13">(C38+C39-G39)/2</f>
        <v>#DIV/0!</v>
      </c>
      <c r="O39" s="625" t="e">
        <f>(C39+C40-G40)/2</f>
        <v>#DIV/0!</v>
      </c>
      <c r="P39" s="626" t="e">
        <f t="shared" ref="P39:P66" si="14">(A39-B39)/M39</f>
        <v>#DIV/0!</v>
      </c>
      <c r="Q39" s="627" t="e">
        <f t="shared" si="10"/>
        <v>#DIV/0!</v>
      </c>
      <c r="R39" s="628" t="e">
        <f>SUM(Q$13:Q39)</f>
        <v>#DIV/0!</v>
      </c>
      <c r="S39" s="629" t="e">
        <f t="shared" si="11"/>
        <v>#DIV/0!</v>
      </c>
      <c r="T39" s="640"/>
      <c r="U39" s="631" t="s">
        <v>165</v>
      </c>
      <c r="V39" s="656"/>
      <c r="W39" s="657"/>
    </row>
    <row r="40" spans="1:25" s="639" customFormat="1">
      <c r="A40" s="634"/>
      <c r="B40" s="618">
        <v>0</v>
      </c>
      <c r="C40" s="606"/>
      <c r="D40" s="663"/>
      <c r="E40" s="664"/>
      <c r="F40" s="665"/>
      <c r="G40" s="666" t="e">
        <f t="shared" si="8"/>
        <v>#DIV/0!</v>
      </c>
      <c r="H40" s="664"/>
      <c r="I40" s="664"/>
      <c r="J40" s="664"/>
      <c r="K40" s="664"/>
      <c r="L40" s="667" t="e">
        <f t="shared" si="9"/>
        <v>#DIV/0!</v>
      </c>
      <c r="M40" s="606" t="e">
        <f t="shared" si="12"/>
        <v>#DIV/0!</v>
      </c>
      <c r="N40" s="624" t="e">
        <f t="shared" si="13"/>
        <v>#DIV/0!</v>
      </c>
      <c r="O40" s="625" t="e">
        <f t="shared" ref="O40:O65" si="15">(C40+C41-G41)/2</f>
        <v>#DIV/0!</v>
      </c>
      <c r="P40" s="626" t="e">
        <f t="shared" si="14"/>
        <v>#DIV/0!</v>
      </c>
      <c r="Q40" s="627" t="e">
        <f t="shared" si="10"/>
        <v>#DIV/0!</v>
      </c>
      <c r="R40" s="628" t="e">
        <f>SUM(Q$13:Q40)</f>
        <v>#DIV/0!</v>
      </c>
      <c r="S40" s="629" t="e">
        <f t="shared" si="11"/>
        <v>#DIV/0!</v>
      </c>
      <c r="T40" s="640"/>
      <c r="U40" s="631" t="s">
        <v>165</v>
      </c>
      <c r="V40" s="632"/>
      <c r="W40" s="657"/>
    </row>
    <row r="41" spans="1:25" s="639" customFormat="1">
      <c r="A41" s="634"/>
      <c r="B41" s="618">
        <v>0</v>
      </c>
      <c r="C41" s="606"/>
      <c r="D41" s="663"/>
      <c r="E41" s="664"/>
      <c r="F41" s="665"/>
      <c r="G41" s="666" t="e">
        <f t="shared" si="8"/>
        <v>#DIV/0!</v>
      </c>
      <c r="H41" s="664"/>
      <c r="I41" s="664"/>
      <c r="J41" s="664"/>
      <c r="K41" s="664"/>
      <c r="L41" s="667" t="e">
        <f t="shared" si="9"/>
        <v>#DIV/0!</v>
      </c>
      <c r="M41" s="606" t="e">
        <f t="shared" si="12"/>
        <v>#DIV/0!</v>
      </c>
      <c r="N41" s="624" t="e">
        <f t="shared" si="13"/>
        <v>#DIV/0!</v>
      </c>
      <c r="O41" s="625" t="e">
        <f t="shared" si="15"/>
        <v>#DIV/0!</v>
      </c>
      <c r="P41" s="626" t="e">
        <f t="shared" si="14"/>
        <v>#DIV/0!</v>
      </c>
      <c r="Q41" s="627" t="e">
        <f t="shared" si="10"/>
        <v>#DIV/0!</v>
      </c>
      <c r="R41" s="628" t="e">
        <f>SUM(Q$13:Q41)</f>
        <v>#DIV/0!</v>
      </c>
      <c r="S41" s="629" t="e">
        <f t="shared" si="11"/>
        <v>#DIV/0!</v>
      </c>
      <c r="T41" s="640"/>
      <c r="U41" s="631" t="s">
        <v>165</v>
      </c>
      <c r="V41" s="632"/>
      <c r="W41" s="657"/>
    </row>
    <row r="42" spans="1:25" s="639" customFormat="1">
      <c r="A42" s="634"/>
      <c r="B42" s="618">
        <v>0</v>
      </c>
      <c r="C42" s="606"/>
      <c r="D42" s="663"/>
      <c r="E42" s="664"/>
      <c r="F42" s="665"/>
      <c r="G42" s="666" t="e">
        <f t="shared" si="8"/>
        <v>#DIV/0!</v>
      </c>
      <c r="H42" s="664"/>
      <c r="I42" s="664"/>
      <c r="J42" s="664"/>
      <c r="K42" s="664"/>
      <c r="L42" s="667" t="e">
        <f t="shared" si="9"/>
        <v>#DIV/0!</v>
      </c>
      <c r="M42" s="606" t="e">
        <f t="shared" si="12"/>
        <v>#DIV/0!</v>
      </c>
      <c r="N42" s="624" t="e">
        <f t="shared" si="13"/>
        <v>#DIV/0!</v>
      </c>
      <c r="O42" s="625" t="e">
        <f t="shared" si="15"/>
        <v>#DIV/0!</v>
      </c>
      <c r="P42" s="626" t="e">
        <f t="shared" si="14"/>
        <v>#DIV/0!</v>
      </c>
      <c r="Q42" s="627" t="e">
        <f t="shared" si="10"/>
        <v>#DIV/0!</v>
      </c>
      <c r="R42" s="628" t="e">
        <f>SUM(Q$13:Q42)</f>
        <v>#DIV/0!</v>
      </c>
      <c r="S42" s="629" t="e">
        <f t="shared" si="11"/>
        <v>#DIV/0!</v>
      </c>
      <c r="T42" s="640"/>
      <c r="U42" s="631" t="s">
        <v>165</v>
      </c>
      <c r="V42" s="632"/>
      <c r="W42" s="657"/>
    </row>
    <row r="43" spans="1:25">
      <c r="A43" s="634"/>
      <c r="B43" s="618">
        <v>0</v>
      </c>
      <c r="C43" s="606"/>
      <c r="D43" s="663"/>
      <c r="E43" s="664"/>
      <c r="F43" s="665"/>
      <c r="G43" s="666" t="e">
        <f t="shared" si="8"/>
        <v>#DIV/0!</v>
      </c>
      <c r="H43" s="664"/>
      <c r="I43" s="664"/>
      <c r="J43" s="664"/>
      <c r="K43" s="664"/>
      <c r="L43" s="667" t="e">
        <f t="shared" si="9"/>
        <v>#DIV/0!</v>
      </c>
      <c r="M43" s="606" t="e">
        <f t="shared" si="12"/>
        <v>#DIV/0!</v>
      </c>
      <c r="N43" s="624" t="e">
        <f t="shared" si="13"/>
        <v>#DIV/0!</v>
      </c>
      <c r="O43" s="625" t="e">
        <f t="shared" si="15"/>
        <v>#DIV/0!</v>
      </c>
      <c r="P43" s="626" t="e">
        <f t="shared" si="14"/>
        <v>#DIV/0!</v>
      </c>
      <c r="Q43" s="627" t="e">
        <f t="shared" si="10"/>
        <v>#DIV/0!</v>
      </c>
      <c r="R43" s="628" t="e">
        <f>SUM(Q$13:Q43)</f>
        <v>#DIV/0!</v>
      </c>
      <c r="S43" s="629" t="e">
        <f t="shared" si="11"/>
        <v>#DIV/0!</v>
      </c>
      <c r="T43" s="640"/>
      <c r="U43" s="631" t="s">
        <v>165</v>
      </c>
      <c r="V43" s="632"/>
      <c r="W43" s="657"/>
      <c r="X43" s="639"/>
      <c r="Y43" s="639"/>
    </row>
    <row r="44" spans="1:25">
      <c r="A44" s="634"/>
      <c r="B44" s="618">
        <v>0</v>
      </c>
      <c r="C44" s="606"/>
      <c r="D44" s="663"/>
      <c r="E44" s="664"/>
      <c r="F44" s="665"/>
      <c r="G44" s="666" t="e">
        <f t="shared" si="8"/>
        <v>#DIV/0!</v>
      </c>
      <c r="H44" s="664"/>
      <c r="I44" s="664"/>
      <c r="J44" s="664"/>
      <c r="K44" s="664"/>
      <c r="L44" s="667" t="e">
        <f t="shared" si="9"/>
        <v>#DIV/0!</v>
      </c>
      <c r="M44" s="606" t="e">
        <f t="shared" si="12"/>
        <v>#DIV/0!</v>
      </c>
      <c r="N44" s="624" t="e">
        <f t="shared" si="13"/>
        <v>#DIV/0!</v>
      </c>
      <c r="O44" s="625" t="e">
        <f t="shared" si="15"/>
        <v>#DIV/0!</v>
      </c>
      <c r="P44" s="626" t="e">
        <f t="shared" si="14"/>
        <v>#DIV/0!</v>
      </c>
      <c r="Q44" s="627" t="e">
        <f t="shared" si="10"/>
        <v>#DIV/0!</v>
      </c>
      <c r="R44" s="628" t="e">
        <f>SUM(Q$13:Q44)</f>
        <v>#DIV/0!</v>
      </c>
      <c r="S44" s="629" t="e">
        <f t="shared" si="11"/>
        <v>#DIV/0!</v>
      </c>
      <c r="T44" s="640"/>
      <c r="U44" s="631" t="s">
        <v>165</v>
      </c>
      <c r="V44" s="632"/>
      <c r="W44" s="657"/>
      <c r="X44" s="639"/>
      <c r="Y44" s="639"/>
    </row>
    <row r="45" spans="1:25">
      <c r="A45" s="634"/>
      <c r="B45" s="618">
        <v>0</v>
      </c>
      <c r="C45" s="606"/>
      <c r="D45" s="663"/>
      <c r="E45" s="664"/>
      <c r="F45" s="665"/>
      <c r="G45" s="666" t="e">
        <f t="shared" si="8"/>
        <v>#DIV/0!</v>
      </c>
      <c r="H45" s="664"/>
      <c r="I45" s="664"/>
      <c r="J45" s="664"/>
      <c r="K45" s="664"/>
      <c r="L45" s="667" t="e">
        <f t="shared" si="9"/>
        <v>#DIV/0!</v>
      </c>
      <c r="M45" s="606" t="e">
        <f t="shared" si="12"/>
        <v>#DIV/0!</v>
      </c>
      <c r="N45" s="624" t="e">
        <f t="shared" si="13"/>
        <v>#DIV/0!</v>
      </c>
      <c r="O45" s="625" t="e">
        <f t="shared" si="15"/>
        <v>#DIV/0!</v>
      </c>
      <c r="P45" s="626" t="e">
        <f t="shared" si="14"/>
        <v>#DIV/0!</v>
      </c>
      <c r="Q45" s="627" t="e">
        <f t="shared" si="10"/>
        <v>#DIV/0!</v>
      </c>
      <c r="R45" s="628" t="e">
        <f>SUM(Q$13:Q45)</f>
        <v>#DIV/0!</v>
      </c>
      <c r="S45" s="629" t="e">
        <f t="shared" si="11"/>
        <v>#DIV/0!</v>
      </c>
      <c r="T45" s="640"/>
      <c r="U45" s="631" t="s">
        <v>165</v>
      </c>
      <c r="V45" s="632"/>
      <c r="W45" s="657"/>
      <c r="X45" s="639"/>
      <c r="Y45" s="639"/>
    </row>
    <row r="46" spans="1:25">
      <c r="A46" s="634"/>
      <c r="B46" s="618">
        <v>0</v>
      </c>
      <c r="C46" s="606"/>
      <c r="D46" s="663"/>
      <c r="E46" s="664"/>
      <c r="F46" s="665"/>
      <c r="G46" s="666" t="e">
        <f t="shared" si="8"/>
        <v>#DIV/0!</v>
      </c>
      <c r="H46" s="664"/>
      <c r="I46" s="664"/>
      <c r="J46" s="664"/>
      <c r="K46" s="664"/>
      <c r="L46" s="667" t="e">
        <f t="shared" si="9"/>
        <v>#DIV/0!</v>
      </c>
      <c r="M46" s="606" t="e">
        <f t="shared" si="12"/>
        <v>#DIV/0!</v>
      </c>
      <c r="N46" s="624" t="e">
        <f t="shared" si="13"/>
        <v>#DIV/0!</v>
      </c>
      <c r="O46" s="625" t="e">
        <f t="shared" si="15"/>
        <v>#DIV/0!</v>
      </c>
      <c r="P46" s="626" t="e">
        <f t="shared" si="14"/>
        <v>#DIV/0!</v>
      </c>
      <c r="Q46" s="627" t="e">
        <f t="shared" si="10"/>
        <v>#DIV/0!</v>
      </c>
      <c r="R46" s="628" t="e">
        <f>SUM(Q$13:Q46)</f>
        <v>#DIV/0!</v>
      </c>
      <c r="S46" s="629" t="e">
        <f t="shared" si="11"/>
        <v>#DIV/0!</v>
      </c>
      <c r="T46" s="640"/>
      <c r="U46" s="631" t="s">
        <v>165</v>
      </c>
      <c r="V46" s="632"/>
      <c r="W46" s="657"/>
      <c r="X46" s="639"/>
      <c r="Y46" s="639"/>
    </row>
    <row r="47" spans="1:25">
      <c r="A47" s="634"/>
      <c r="B47" s="618">
        <v>0</v>
      </c>
      <c r="C47" s="606"/>
      <c r="D47" s="663"/>
      <c r="E47" s="664"/>
      <c r="F47" s="665"/>
      <c r="G47" s="666" t="e">
        <f t="shared" si="8"/>
        <v>#DIV/0!</v>
      </c>
      <c r="H47" s="664"/>
      <c r="I47" s="664"/>
      <c r="J47" s="664"/>
      <c r="K47" s="664"/>
      <c r="L47" s="667" t="e">
        <f t="shared" si="9"/>
        <v>#DIV/0!</v>
      </c>
      <c r="M47" s="606" t="e">
        <f t="shared" si="12"/>
        <v>#DIV/0!</v>
      </c>
      <c r="N47" s="624" t="e">
        <f t="shared" si="13"/>
        <v>#DIV/0!</v>
      </c>
      <c r="O47" s="625" t="e">
        <f t="shared" si="15"/>
        <v>#DIV/0!</v>
      </c>
      <c r="P47" s="626" t="e">
        <f t="shared" si="14"/>
        <v>#DIV/0!</v>
      </c>
      <c r="Q47" s="627" t="e">
        <f t="shared" si="10"/>
        <v>#DIV/0!</v>
      </c>
      <c r="R47" s="628" t="e">
        <f>SUM(Q$13:Q47)</f>
        <v>#DIV/0!</v>
      </c>
      <c r="S47" s="629" t="e">
        <f t="shared" si="11"/>
        <v>#DIV/0!</v>
      </c>
      <c r="T47" s="640"/>
      <c r="U47" s="631" t="s">
        <v>165</v>
      </c>
      <c r="V47" s="632"/>
      <c r="W47" s="657"/>
      <c r="X47" s="639"/>
      <c r="Y47" s="639"/>
    </row>
    <row r="48" spans="1:25">
      <c r="A48" s="634"/>
      <c r="B48" s="618">
        <v>0</v>
      </c>
      <c r="C48" s="606"/>
      <c r="D48" s="663"/>
      <c r="E48" s="664"/>
      <c r="F48" s="665"/>
      <c r="G48" s="666" t="e">
        <f t="shared" si="8"/>
        <v>#DIV/0!</v>
      </c>
      <c r="H48" s="664"/>
      <c r="I48" s="664"/>
      <c r="J48" s="664"/>
      <c r="K48" s="664"/>
      <c r="L48" s="667" t="e">
        <f t="shared" si="9"/>
        <v>#DIV/0!</v>
      </c>
      <c r="M48" s="606" t="e">
        <f t="shared" si="12"/>
        <v>#DIV/0!</v>
      </c>
      <c r="N48" s="624" t="e">
        <f t="shared" si="13"/>
        <v>#DIV/0!</v>
      </c>
      <c r="O48" s="625" t="e">
        <f t="shared" si="15"/>
        <v>#DIV/0!</v>
      </c>
      <c r="P48" s="626" t="e">
        <f t="shared" si="14"/>
        <v>#DIV/0!</v>
      </c>
      <c r="Q48" s="627" t="e">
        <f t="shared" si="10"/>
        <v>#DIV/0!</v>
      </c>
      <c r="R48" s="628" t="e">
        <f>SUM(Q$13:Q48)</f>
        <v>#DIV/0!</v>
      </c>
      <c r="S48" s="629" t="e">
        <f t="shared" si="11"/>
        <v>#DIV/0!</v>
      </c>
      <c r="T48" s="640"/>
      <c r="U48" s="631"/>
      <c r="V48" s="632"/>
      <c r="W48" s="669"/>
    </row>
    <row r="49" spans="1:26">
      <c r="A49" s="634"/>
      <c r="B49" s="618">
        <v>0</v>
      </c>
      <c r="C49" s="606"/>
      <c r="D49" s="663"/>
      <c r="E49" s="664"/>
      <c r="F49" s="665"/>
      <c r="G49" s="666" t="e">
        <f t="shared" si="8"/>
        <v>#DIV/0!</v>
      </c>
      <c r="H49" s="664"/>
      <c r="I49" s="664"/>
      <c r="J49" s="664"/>
      <c r="K49" s="664"/>
      <c r="L49" s="667" t="e">
        <f t="shared" si="9"/>
        <v>#DIV/0!</v>
      </c>
      <c r="M49" s="606" t="e">
        <f t="shared" si="12"/>
        <v>#DIV/0!</v>
      </c>
      <c r="N49" s="624" t="e">
        <f t="shared" si="13"/>
        <v>#DIV/0!</v>
      </c>
      <c r="O49" s="625" t="e">
        <f t="shared" si="15"/>
        <v>#DIV/0!</v>
      </c>
      <c r="P49" s="626" t="e">
        <f t="shared" si="14"/>
        <v>#DIV/0!</v>
      </c>
      <c r="Q49" s="627" t="e">
        <f t="shared" si="10"/>
        <v>#DIV/0!</v>
      </c>
      <c r="R49" s="628" t="e">
        <f>SUM(Q$13:Q49)</f>
        <v>#DIV/0!</v>
      </c>
      <c r="S49" s="629" t="e">
        <f t="shared" si="11"/>
        <v>#DIV/0!</v>
      </c>
      <c r="T49" s="640"/>
      <c r="U49" s="631"/>
      <c r="V49" s="632"/>
      <c r="W49" s="670"/>
      <c r="X49" s="671"/>
      <c r="Y49" s="672"/>
      <c r="Z49" s="671"/>
    </row>
    <row r="50" spans="1:26">
      <c r="A50" s="634"/>
      <c r="B50" s="618">
        <v>0</v>
      </c>
      <c r="C50" s="606"/>
      <c r="D50" s="663"/>
      <c r="E50" s="664"/>
      <c r="F50" s="665"/>
      <c r="G50" s="666" t="e">
        <f t="shared" si="8"/>
        <v>#DIV/0!</v>
      </c>
      <c r="H50" s="664"/>
      <c r="I50" s="664"/>
      <c r="J50" s="664"/>
      <c r="K50" s="664"/>
      <c r="L50" s="667" t="e">
        <f t="shared" si="9"/>
        <v>#DIV/0!</v>
      </c>
      <c r="M50" s="606" t="e">
        <f t="shared" si="12"/>
        <v>#DIV/0!</v>
      </c>
      <c r="N50" s="624" t="e">
        <f t="shared" si="13"/>
        <v>#DIV/0!</v>
      </c>
      <c r="O50" s="625" t="e">
        <f t="shared" si="15"/>
        <v>#DIV/0!</v>
      </c>
      <c r="P50" s="626" t="e">
        <f t="shared" si="14"/>
        <v>#DIV/0!</v>
      </c>
      <c r="Q50" s="627" t="e">
        <f t="shared" si="10"/>
        <v>#DIV/0!</v>
      </c>
      <c r="R50" s="628" t="e">
        <f>SUM(Q$13:Q50)</f>
        <v>#DIV/0!</v>
      </c>
      <c r="S50" s="629" t="e">
        <f t="shared" si="11"/>
        <v>#DIV/0!</v>
      </c>
      <c r="T50" s="640"/>
      <c r="U50" s="631"/>
      <c r="V50" s="632"/>
      <c r="W50" s="670"/>
      <c r="X50" s="671"/>
      <c r="Y50" s="673"/>
      <c r="Z50" s="671"/>
    </row>
    <row r="51" spans="1:26">
      <c r="A51" s="634"/>
      <c r="B51" s="618">
        <v>0</v>
      </c>
      <c r="C51" s="606"/>
      <c r="D51" s="663"/>
      <c r="E51" s="664"/>
      <c r="F51" s="665"/>
      <c r="G51" s="666" t="e">
        <f t="shared" si="8"/>
        <v>#DIV/0!</v>
      </c>
      <c r="H51" s="664"/>
      <c r="I51" s="664"/>
      <c r="J51" s="664"/>
      <c r="K51" s="664"/>
      <c r="L51" s="667" t="e">
        <f t="shared" si="9"/>
        <v>#DIV/0!</v>
      </c>
      <c r="M51" s="606" t="e">
        <f t="shared" si="12"/>
        <v>#DIV/0!</v>
      </c>
      <c r="N51" s="624" t="e">
        <f t="shared" si="13"/>
        <v>#DIV/0!</v>
      </c>
      <c r="O51" s="625" t="e">
        <f t="shared" si="15"/>
        <v>#DIV/0!</v>
      </c>
      <c r="P51" s="626" t="e">
        <f t="shared" si="14"/>
        <v>#DIV/0!</v>
      </c>
      <c r="Q51" s="627" t="e">
        <f t="shared" si="10"/>
        <v>#DIV/0!</v>
      </c>
      <c r="R51" s="628" t="e">
        <f>SUM(Q$13:Q51)</f>
        <v>#DIV/0!</v>
      </c>
      <c r="S51" s="629" t="e">
        <f t="shared" si="11"/>
        <v>#DIV/0!</v>
      </c>
      <c r="T51" s="640"/>
      <c r="U51" s="631"/>
      <c r="V51" s="632"/>
      <c r="W51" s="674"/>
      <c r="X51" s="671"/>
      <c r="Y51" s="671"/>
      <c r="Z51" s="671"/>
    </row>
    <row r="52" spans="1:26">
      <c r="A52" s="634"/>
      <c r="B52" s="618">
        <v>0</v>
      </c>
      <c r="C52" s="606"/>
      <c r="D52" s="663"/>
      <c r="E52" s="664"/>
      <c r="F52" s="665"/>
      <c r="G52" s="666" t="e">
        <f t="shared" si="8"/>
        <v>#DIV/0!</v>
      </c>
      <c r="H52" s="664"/>
      <c r="I52" s="664"/>
      <c r="J52" s="664"/>
      <c r="K52" s="664"/>
      <c r="L52" s="667" t="e">
        <f t="shared" si="9"/>
        <v>#DIV/0!</v>
      </c>
      <c r="M52" s="606" t="e">
        <f t="shared" si="12"/>
        <v>#DIV/0!</v>
      </c>
      <c r="N52" s="624" t="e">
        <f t="shared" si="13"/>
        <v>#DIV/0!</v>
      </c>
      <c r="O52" s="625" t="e">
        <f t="shared" si="15"/>
        <v>#DIV/0!</v>
      </c>
      <c r="P52" s="626" t="e">
        <f t="shared" si="14"/>
        <v>#DIV/0!</v>
      </c>
      <c r="Q52" s="627" t="e">
        <f t="shared" si="10"/>
        <v>#DIV/0!</v>
      </c>
      <c r="R52" s="628" t="e">
        <f>SUM(Q$13:Q52)</f>
        <v>#DIV/0!</v>
      </c>
      <c r="S52" s="629" t="e">
        <f t="shared" si="11"/>
        <v>#DIV/0!</v>
      </c>
      <c r="T52" s="640"/>
      <c r="U52" s="631"/>
      <c r="V52" s="632"/>
      <c r="W52" s="675"/>
      <c r="X52" s="676"/>
    </row>
    <row r="53" spans="1:26">
      <c r="A53" s="634"/>
      <c r="B53" s="618">
        <v>0</v>
      </c>
      <c r="C53" s="606"/>
      <c r="D53" s="663"/>
      <c r="E53" s="664"/>
      <c r="F53" s="665"/>
      <c r="G53" s="666" t="e">
        <f t="shared" si="8"/>
        <v>#DIV/0!</v>
      </c>
      <c r="H53" s="664"/>
      <c r="I53" s="664"/>
      <c r="J53" s="664"/>
      <c r="K53" s="664"/>
      <c r="L53" s="667" t="e">
        <f t="shared" si="9"/>
        <v>#DIV/0!</v>
      </c>
      <c r="M53" s="606" t="e">
        <f t="shared" si="12"/>
        <v>#DIV/0!</v>
      </c>
      <c r="N53" s="624" t="e">
        <f t="shared" si="13"/>
        <v>#DIV/0!</v>
      </c>
      <c r="O53" s="625" t="e">
        <f t="shared" si="15"/>
        <v>#DIV/0!</v>
      </c>
      <c r="P53" s="626" t="e">
        <f t="shared" si="14"/>
        <v>#DIV/0!</v>
      </c>
      <c r="Q53" s="627" t="e">
        <f t="shared" si="10"/>
        <v>#DIV/0!</v>
      </c>
      <c r="R53" s="628" t="e">
        <f>SUM(Q$13:Q53)</f>
        <v>#DIV/0!</v>
      </c>
      <c r="S53" s="629" t="e">
        <f t="shared" si="11"/>
        <v>#DIV/0!</v>
      </c>
      <c r="T53" s="640"/>
      <c r="U53" s="631"/>
      <c r="V53" s="632"/>
      <c r="W53" s="676"/>
      <c r="X53" s="676"/>
    </row>
    <row r="54" spans="1:26">
      <c r="A54" s="634"/>
      <c r="B54" s="618">
        <v>0</v>
      </c>
      <c r="C54" s="606"/>
      <c r="D54" s="663"/>
      <c r="E54" s="664"/>
      <c r="F54" s="665"/>
      <c r="G54" s="666" t="e">
        <f t="shared" si="8"/>
        <v>#DIV/0!</v>
      </c>
      <c r="H54" s="664"/>
      <c r="I54" s="664"/>
      <c r="J54" s="664"/>
      <c r="K54" s="664"/>
      <c r="L54" s="667" t="e">
        <f t="shared" si="9"/>
        <v>#DIV/0!</v>
      </c>
      <c r="M54" s="606" t="e">
        <f t="shared" si="12"/>
        <v>#DIV/0!</v>
      </c>
      <c r="N54" s="624" t="e">
        <f t="shared" si="13"/>
        <v>#DIV/0!</v>
      </c>
      <c r="O54" s="625" t="e">
        <f t="shared" si="15"/>
        <v>#DIV/0!</v>
      </c>
      <c r="P54" s="626" t="e">
        <f t="shared" si="14"/>
        <v>#DIV/0!</v>
      </c>
      <c r="Q54" s="627" t="e">
        <f t="shared" si="10"/>
        <v>#DIV/0!</v>
      </c>
      <c r="R54" s="628" t="e">
        <f>SUM(Q$13:Q54)</f>
        <v>#DIV/0!</v>
      </c>
      <c r="S54" s="629" t="e">
        <f t="shared" si="11"/>
        <v>#DIV/0!</v>
      </c>
      <c r="T54" s="640"/>
      <c r="U54" s="631"/>
      <c r="V54" s="632"/>
    </row>
    <row r="55" spans="1:26">
      <c r="A55" s="634"/>
      <c r="B55" s="618">
        <v>0</v>
      </c>
      <c r="C55" s="606"/>
      <c r="D55" s="663"/>
      <c r="E55" s="664"/>
      <c r="F55" s="665"/>
      <c r="G55" s="666" t="e">
        <f t="shared" si="8"/>
        <v>#DIV/0!</v>
      </c>
      <c r="H55" s="664"/>
      <c r="I55" s="664"/>
      <c r="J55" s="664"/>
      <c r="K55" s="664"/>
      <c r="L55" s="667" t="e">
        <f t="shared" si="9"/>
        <v>#DIV/0!</v>
      </c>
      <c r="M55" s="606" t="e">
        <f t="shared" si="12"/>
        <v>#DIV/0!</v>
      </c>
      <c r="N55" s="624" t="e">
        <f t="shared" si="13"/>
        <v>#DIV/0!</v>
      </c>
      <c r="O55" s="625" t="e">
        <f t="shared" si="15"/>
        <v>#DIV/0!</v>
      </c>
      <c r="P55" s="626" t="e">
        <f t="shared" si="14"/>
        <v>#DIV/0!</v>
      </c>
      <c r="Q55" s="627" t="e">
        <f t="shared" si="10"/>
        <v>#DIV/0!</v>
      </c>
      <c r="R55" s="628" t="e">
        <f>SUM(Q$13:Q55)</f>
        <v>#DIV/0!</v>
      </c>
      <c r="S55" s="629" t="e">
        <f t="shared" si="11"/>
        <v>#DIV/0!</v>
      </c>
      <c r="T55" s="640"/>
      <c r="U55" s="631"/>
      <c r="V55" s="632"/>
    </row>
    <row r="56" spans="1:26">
      <c r="A56" s="634"/>
      <c r="B56" s="618">
        <v>0</v>
      </c>
      <c r="C56" s="606"/>
      <c r="D56" s="663"/>
      <c r="E56" s="664"/>
      <c r="F56" s="665"/>
      <c r="G56" s="666" t="e">
        <f t="shared" si="8"/>
        <v>#DIV/0!</v>
      </c>
      <c r="H56" s="664"/>
      <c r="I56" s="664"/>
      <c r="J56" s="664"/>
      <c r="K56" s="664"/>
      <c r="L56" s="667" t="e">
        <f t="shared" si="9"/>
        <v>#DIV/0!</v>
      </c>
      <c r="M56" s="606" t="e">
        <f t="shared" si="12"/>
        <v>#DIV/0!</v>
      </c>
      <c r="N56" s="624" t="e">
        <f t="shared" si="13"/>
        <v>#DIV/0!</v>
      </c>
      <c r="O56" s="625" t="e">
        <f t="shared" si="15"/>
        <v>#DIV/0!</v>
      </c>
      <c r="P56" s="626" t="e">
        <f t="shared" si="14"/>
        <v>#DIV/0!</v>
      </c>
      <c r="Q56" s="627" t="e">
        <f t="shared" si="10"/>
        <v>#DIV/0!</v>
      </c>
      <c r="R56" s="628" t="e">
        <f>SUM(Q$13:Q56)</f>
        <v>#DIV/0!</v>
      </c>
      <c r="S56" s="629" t="e">
        <f t="shared" si="11"/>
        <v>#DIV/0!</v>
      </c>
      <c r="T56" s="640"/>
      <c r="U56" s="631"/>
      <c r="V56" s="632"/>
    </row>
    <row r="57" spans="1:26">
      <c r="A57" s="634"/>
      <c r="B57" s="618">
        <v>0</v>
      </c>
      <c r="C57" s="606"/>
      <c r="D57" s="663"/>
      <c r="E57" s="664"/>
      <c r="F57" s="665"/>
      <c r="G57" s="666" t="e">
        <f t="shared" si="8"/>
        <v>#DIV/0!</v>
      </c>
      <c r="H57" s="664"/>
      <c r="I57" s="664"/>
      <c r="J57" s="664"/>
      <c r="K57" s="664"/>
      <c r="L57" s="667" t="e">
        <f t="shared" si="9"/>
        <v>#DIV/0!</v>
      </c>
      <c r="M57" s="606" t="e">
        <f t="shared" si="12"/>
        <v>#DIV/0!</v>
      </c>
      <c r="N57" s="624" t="e">
        <f t="shared" si="13"/>
        <v>#DIV/0!</v>
      </c>
      <c r="O57" s="625" t="e">
        <f t="shared" si="15"/>
        <v>#DIV/0!</v>
      </c>
      <c r="P57" s="626" t="e">
        <f t="shared" si="14"/>
        <v>#DIV/0!</v>
      </c>
      <c r="Q57" s="627" t="e">
        <f t="shared" si="10"/>
        <v>#DIV/0!</v>
      </c>
      <c r="R57" s="628" t="e">
        <f>SUM(Q$13:Q57)</f>
        <v>#DIV/0!</v>
      </c>
      <c r="S57" s="629" t="e">
        <f t="shared" si="11"/>
        <v>#DIV/0!</v>
      </c>
      <c r="T57" s="640"/>
      <c r="U57" s="631"/>
      <c r="V57" s="632"/>
    </row>
    <row r="58" spans="1:26">
      <c r="A58" s="634"/>
      <c r="B58" s="618">
        <v>0</v>
      </c>
      <c r="C58" s="606"/>
      <c r="D58" s="663"/>
      <c r="E58" s="664"/>
      <c r="F58" s="665"/>
      <c r="G58" s="666" t="e">
        <f t="shared" si="8"/>
        <v>#DIV/0!</v>
      </c>
      <c r="H58" s="664"/>
      <c r="I58" s="664"/>
      <c r="J58" s="664"/>
      <c r="K58" s="664"/>
      <c r="L58" s="667" t="e">
        <f t="shared" si="9"/>
        <v>#DIV/0!</v>
      </c>
      <c r="M58" s="606" t="e">
        <f t="shared" si="12"/>
        <v>#DIV/0!</v>
      </c>
      <c r="N58" s="624" t="e">
        <f t="shared" si="13"/>
        <v>#DIV/0!</v>
      </c>
      <c r="O58" s="625" t="e">
        <f t="shared" si="15"/>
        <v>#DIV/0!</v>
      </c>
      <c r="P58" s="626" t="e">
        <f t="shared" si="14"/>
        <v>#DIV/0!</v>
      </c>
      <c r="Q58" s="627" t="e">
        <f t="shared" si="10"/>
        <v>#DIV/0!</v>
      </c>
      <c r="R58" s="628" t="e">
        <f>SUM(Q$13:Q58)</f>
        <v>#DIV/0!</v>
      </c>
      <c r="S58" s="629" t="e">
        <f t="shared" si="11"/>
        <v>#DIV/0!</v>
      </c>
      <c r="T58" s="640"/>
      <c r="U58" s="631"/>
      <c r="V58" s="632"/>
    </row>
    <row r="59" spans="1:26">
      <c r="A59" s="634"/>
      <c r="B59" s="618">
        <v>0</v>
      </c>
      <c r="C59" s="606"/>
      <c r="D59" s="663"/>
      <c r="E59" s="664"/>
      <c r="F59" s="665"/>
      <c r="G59" s="666" t="e">
        <f t="shared" si="8"/>
        <v>#DIV/0!</v>
      </c>
      <c r="H59" s="664"/>
      <c r="I59" s="664"/>
      <c r="J59" s="664"/>
      <c r="K59" s="664"/>
      <c r="L59" s="667" t="e">
        <f t="shared" si="9"/>
        <v>#DIV/0!</v>
      </c>
      <c r="M59" s="606" t="e">
        <f t="shared" si="12"/>
        <v>#DIV/0!</v>
      </c>
      <c r="N59" s="624" t="e">
        <f t="shared" si="13"/>
        <v>#DIV/0!</v>
      </c>
      <c r="O59" s="625" t="e">
        <f t="shared" si="15"/>
        <v>#DIV/0!</v>
      </c>
      <c r="P59" s="626" t="e">
        <f t="shared" si="14"/>
        <v>#DIV/0!</v>
      </c>
      <c r="Q59" s="627" t="e">
        <f t="shared" si="10"/>
        <v>#DIV/0!</v>
      </c>
      <c r="R59" s="628" t="e">
        <f>SUM(Q$13:Q59)</f>
        <v>#DIV/0!</v>
      </c>
      <c r="S59" s="629" t="e">
        <f t="shared" si="11"/>
        <v>#DIV/0!</v>
      </c>
      <c r="T59" s="640"/>
      <c r="U59" s="631"/>
      <c r="V59" s="632"/>
    </row>
    <row r="60" spans="1:26">
      <c r="A60" s="634"/>
      <c r="B60" s="618">
        <v>0</v>
      </c>
      <c r="C60" s="606"/>
      <c r="D60" s="663"/>
      <c r="E60" s="664"/>
      <c r="F60" s="665"/>
      <c r="G60" s="666" t="e">
        <f t="shared" si="8"/>
        <v>#DIV/0!</v>
      </c>
      <c r="H60" s="664"/>
      <c r="I60" s="664"/>
      <c r="J60" s="664"/>
      <c r="K60" s="664"/>
      <c r="L60" s="667" t="e">
        <f t="shared" si="9"/>
        <v>#DIV/0!</v>
      </c>
      <c r="M60" s="606" t="e">
        <f t="shared" si="12"/>
        <v>#DIV/0!</v>
      </c>
      <c r="N60" s="624" t="e">
        <f t="shared" si="13"/>
        <v>#DIV/0!</v>
      </c>
      <c r="O60" s="625" t="e">
        <f t="shared" si="15"/>
        <v>#DIV/0!</v>
      </c>
      <c r="P60" s="626" t="e">
        <f t="shared" si="14"/>
        <v>#DIV/0!</v>
      </c>
      <c r="Q60" s="627" t="e">
        <f t="shared" si="10"/>
        <v>#DIV/0!</v>
      </c>
      <c r="R60" s="628" t="e">
        <f>SUM(Q$13:Q60)</f>
        <v>#DIV/0!</v>
      </c>
      <c r="S60" s="629" t="e">
        <f t="shared" si="11"/>
        <v>#DIV/0!</v>
      </c>
      <c r="T60" s="640"/>
      <c r="U60" s="631"/>
      <c r="V60" s="632"/>
    </row>
    <row r="61" spans="1:26">
      <c r="A61" s="634"/>
      <c r="B61" s="618">
        <v>0</v>
      </c>
      <c r="C61" s="606"/>
      <c r="D61" s="663"/>
      <c r="E61" s="664"/>
      <c r="F61" s="665"/>
      <c r="G61" s="666" t="e">
        <f t="shared" si="8"/>
        <v>#DIV/0!</v>
      </c>
      <c r="H61" s="664"/>
      <c r="I61" s="664"/>
      <c r="J61" s="664"/>
      <c r="K61" s="664"/>
      <c r="L61" s="667" t="e">
        <f t="shared" si="9"/>
        <v>#DIV/0!</v>
      </c>
      <c r="M61" s="606" t="e">
        <f t="shared" si="12"/>
        <v>#DIV/0!</v>
      </c>
      <c r="N61" s="624" t="e">
        <f t="shared" si="13"/>
        <v>#DIV/0!</v>
      </c>
      <c r="O61" s="625" t="e">
        <f t="shared" si="15"/>
        <v>#DIV/0!</v>
      </c>
      <c r="P61" s="626" t="e">
        <f t="shared" si="14"/>
        <v>#DIV/0!</v>
      </c>
      <c r="Q61" s="627" t="e">
        <f t="shared" si="10"/>
        <v>#DIV/0!</v>
      </c>
      <c r="R61" s="628" t="e">
        <f>SUM(Q$13:Q61)</f>
        <v>#DIV/0!</v>
      </c>
      <c r="S61" s="629" t="e">
        <f t="shared" si="11"/>
        <v>#DIV/0!</v>
      </c>
      <c r="T61" s="640"/>
      <c r="U61" s="631"/>
      <c r="V61" s="632"/>
    </row>
    <row r="62" spans="1:26">
      <c r="A62" s="634"/>
      <c r="B62" s="618">
        <v>0</v>
      </c>
      <c r="C62" s="606"/>
      <c r="D62" s="663"/>
      <c r="E62" s="664"/>
      <c r="F62" s="665"/>
      <c r="G62" s="666" t="e">
        <f t="shared" si="8"/>
        <v>#DIV/0!</v>
      </c>
      <c r="H62" s="664"/>
      <c r="I62" s="664"/>
      <c r="J62" s="664"/>
      <c r="K62" s="664"/>
      <c r="L62" s="667" t="e">
        <f t="shared" si="9"/>
        <v>#DIV/0!</v>
      </c>
      <c r="M62" s="606" t="e">
        <f t="shared" si="12"/>
        <v>#DIV/0!</v>
      </c>
      <c r="N62" s="624" t="e">
        <f t="shared" si="13"/>
        <v>#DIV/0!</v>
      </c>
      <c r="O62" s="625" t="e">
        <f t="shared" si="15"/>
        <v>#DIV/0!</v>
      </c>
      <c r="P62" s="626" t="e">
        <f t="shared" si="14"/>
        <v>#DIV/0!</v>
      </c>
      <c r="Q62" s="627" t="e">
        <f t="shared" si="10"/>
        <v>#DIV/0!</v>
      </c>
      <c r="R62" s="628" t="e">
        <f>SUM(Q$13:Q62)</f>
        <v>#DIV/0!</v>
      </c>
      <c r="S62" s="629" t="e">
        <f t="shared" si="11"/>
        <v>#DIV/0!</v>
      </c>
      <c r="T62" s="640"/>
      <c r="U62" s="631"/>
      <c r="V62" s="632"/>
    </row>
    <row r="63" spans="1:26">
      <c r="A63" s="634"/>
      <c r="B63" s="618">
        <v>0</v>
      </c>
      <c r="C63" s="606"/>
      <c r="D63" s="663"/>
      <c r="E63" s="664"/>
      <c r="F63" s="665"/>
      <c r="G63" s="666" t="e">
        <f t="shared" si="8"/>
        <v>#DIV/0!</v>
      </c>
      <c r="H63" s="664"/>
      <c r="I63" s="664"/>
      <c r="J63" s="664"/>
      <c r="K63" s="664"/>
      <c r="L63" s="667" t="e">
        <f t="shared" si="9"/>
        <v>#DIV/0!</v>
      </c>
      <c r="M63" s="606" t="e">
        <f t="shared" si="12"/>
        <v>#DIV/0!</v>
      </c>
      <c r="N63" s="624" t="e">
        <f t="shared" si="13"/>
        <v>#DIV/0!</v>
      </c>
      <c r="O63" s="625" t="e">
        <f t="shared" si="15"/>
        <v>#DIV/0!</v>
      </c>
      <c r="P63" s="626" t="e">
        <f t="shared" si="14"/>
        <v>#DIV/0!</v>
      </c>
      <c r="Q63" s="627" t="e">
        <f t="shared" si="10"/>
        <v>#DIV/0!</v>
      </c>
      <c r="R63" s="628" t="e">
        <f>SUM(Q$13:Q63)</f>
        <v>#DIV/0!</v>
      </c>
      <c r="S63" s="629" t="e">
        <f t="shared" si="11"/>
        <v>#DIV/0!</v>
      </c>
      <c r="T63" s="640"/>
      <c r="U63" s="631"/>
      <c r="V63" s="632"/>
    </row>
    <row r="64" spans="1:26">
      <c r="A64" s="634"/>
      <c r="B64" s="618">
        <v>0</v>
      </c>
      <c r="C64" s="606"/>
      <c r="D64" s="663"/>
      <c r="E64" s="664"/>
      <c r="F64" s="665"/>
      <c r="G64" s="666" t="e">
        <f t="shared" si="8"/>
        <v>#DIV/0!</v>
      </c>
      <c r="H64" s="664"/>
      <c r="I64" s="664"/>
      <c r="J64" s="664"/>
      <c r="K64" s="664"/>
      <c r="L64" s="667" t="e">
        <f t="shared" si="9"/>
        <v>#DIV/0!</v>
      </c>
      <c r="M64" s="606" t="e">
        <f t="shared" si="12"/>
        <v>#DIV/0!</v>
      </c>
      <c r="N64" s="624" t="e">
        <f t="shared" si="13"/>
        <v>#DIV/0!</v>
      </c>
      <c r="O64" s="625" t="e">
        <f t="shared" si="15"/>
        <v>#DIV/0!</v>
      </c>
      <c r="P64" s="626" t="e">
        <f t="shared" si="14"/>
        <v>#DIV/0!</v>
      </c>
      <c r="Q64" s="627" t="e">
        <f t="shared" si="10"/>
        <v>#DIV/0!</v>
      </c>
      <c r="R64" s="628" t="e">
        <f>SUM(Q$13:Q64)</f>
        <v>#DIV/0!</v>
      </c>
      <c r="S64" s="629" t="e">
        <f t="shared" si="11"/>
        <v>#DIV/0!</v>
      </c>
      <c r="T64" s="640"/>
      <c r="U64" s="631"/>
      <c r="V64" s="632"/>
    </row>
    <row r="65" spans="1:28">
      <c r="A65" s="634"/>
      <c r="B65" s="618">
        <v>0</v>
      </c>
      <c r="C65" s="606"/>
      <c r="D65" s="663"/>
      <c r="E65" s="664"/>
      <c r="F65" s="665"/>
      <c r="G65" s="666" t="e">
        <f t="shared" si="8"/>
        <v>#DIV/0!</v>
      </c>
      <c r="H65" s="664"/>
      <c r="I65" s="664"/>
      <c r="J65" s="664"/>
      <c r="K65" s="664"/>
      <c r="L65" s="667" t="e">
        <f t="shared" si="9"/>
        <v>#DIV/0!</v>
      </c>
      <c r="M65" s="606" t="e">
        <f t="shared" si="12"/>
        <v>#DIV/0!</v>
      </c>
      <c r="N65" s="624" t="e">
        <f t="shared" si="13"/>
        <v>#DIV/0!</v>
      </c>
      <c r="O65" s="625" t="e">
        <f t="shared" si="15"/>
        <v>#DIV/0!</v>
      </c>
      <c r="P65" s="626" t="e">
        <f t="shared" si="14"/>
        <v>#DIV/0!</v>
      </c>
      <c r="Q65" s="627" t="e">
        <f t="shared" si="10"/>
        <v>#DIV/0!</v>
      </c>
      <c r="R65" s="628" t="e">
        <f>SUM(Q$13:Q65)</f>
        <v>#DIV/0!</v>
      </c>
      <c r="S65" s="629" t="e">
        <f t="shared" si="11"/>
        <v>#DIV/0!</v>
      </c>
      <c r="T65" s="640"/>
      <c r="U65" s="631"/>
      <c r="V65" s="632"/>
    </row>
    <row r="66" spans="1:28" ht="10.8" thickBot="1">
      <c r="A66" s="634"/>
      <c r="B66" s="618">
        <v>0</v>
      </c>
      <c r="C66" s="606"/>
      <c r="D66" s="663"/>
      <c r="E66" s="664"/>
      <c r="F66" s="665"/>
      <c r="G66" s="666" t="e">
        <f t="shared" si="8"/>
        <v>#DIV/0!</v>
      </c>
      <c r="H66" s="664"/>
      <c r="I66" s="664"/>
      <c r="J66" s="664"/>
      <c r="K66" s="664"/>
      <c r="L66" s="667" t="e">
        <f t="shared" si="9"/>
        <v>#DIV/0!</v>
      </c>
      <c r="M66" s="606" t="e">
        <f t="shared" si="12"/>
        <v>#DIV/0!</v>
      </c>
      <c r="N66" s="624" t="e">
        <f t="shared" si="13"/>
        <v>#DIV/0!</v>
      </c>
      <c r="O66" s="625">
        <f>C66</f>
        <v>0</v>
      </c>
      <c r="P66" s="626" t="e">
        <f t="shared" si="14"/>
        <v>#DIV/0!</v>
      </c>
      <c r="Q66" s="627" t="e">
        <f t="shared" si="10"/>
        <v>#DIV/0!</v>
      </c>
      <c r="R66" s="628" t="e">
        <f>SUM(Q$13:Q66)</f>
        <v>#DIV/0!</v>
      </c>
      <c r="S66" s="629" t="e">
        <f t="shared" si="11"/>
        <v>#DIV/0!</v>
      </c>
      <c r="T66" s="640"/>
      <c r="U66" s="631"/>
      <c r="V66" s="677"/>
    </row>
    <row r="67" spans="1:28">
      <c r="A67" s="681" t="s">
        <v>170</v>
      </c>
      <c r="B67" s="682"/>
      <c r="C67" s="683"/>
      <c r="D67" s="683"/>
      <c r="E67" s="683"/>
      <c r="F67" s="683"/>
      <c r="G67" s="684"/>
      <c r="H67" s="683"/>
      <c r="I67" s="683"/>
      <c r="J67" s="683"/>
      <c r="K67" s="683"/>
      <c r="L67" s="685"/>
      <c r="M67" s="683"/>
      <c r="N67" s="686"/>
      <c r="O67" s="687"/>
      <c r="P67" s="688"/>
      <c r="Q67" s="689"/>
      <c r="R67" s="690"/>
      <c r="S67" s="691"/>
      <c r="T67" s="692"/>
      <c r="U67" s="678" t="s">
        <v>168</v>
      </c>
      <c r="V67" s="679">
        <f>AVERAGE(V12:V66)</f>
        <v>150</v>
      </c>
    </row>
    <row r="68" spans="1:28">
      <c r="A68" s="693"/>
      <c r="B68" s="694"/>
      <c r="C68" s="695"/>
      <c r="D68" s="695"/>
      <c r="E68" s="695"/>
      <c r="F68" s="695"/>
      <c r="G68" s="696"/>
      <c r="H68" s="695"/>
      <c r="I68" s="695"/>
      <c r="J68" s="695"/>
      <c r="K68" s="695"/>
      <c r="L68" s="697"/>
      <c r="M68" s="695"/>
      <c r="N68" s="698"/>
      <c r="O68" s="699"/>
      <c r="P68" s="700"/>
      <c r="Q68" s="701"/>
      <c r="R68" s="702"/>
      <c r="S68" s="703"/>
      <c r="T68" s="704"/>
      <c r="U68" s="505" t="s">
        <v>169</v>
      </c>
      <c r="V68" s="677">
        <f>STDEV(V12:V66)</f>
        <v>65.962110336161928</v>
      </c>
      <c r="W68" s="680"/>
      <c r="X68" s="680"/>
    </row>
    <row r="69" spans="1:28" ht="10.8" thickBot="1">
      <c r="A69" s="705"/>
      <c r="B69" s="706"/>
      <c r="C69" s="707"/>
      <c r="D69" s="707"/>
      <c r="E69" s="707"/>
      <c r="F69" s="707"/>
      <c r="G69" s="708"/>
      <c r="H69" s="707"/>
      <c r="I69" s="707"/>
      <c r="J69" s="707"/>
      <c r="K69" s="707"/>
      <c r="L69" s="709"/>
      <c r="M69" s="707"/>
      <c r="N69" s="710"/>
      <c r="O69" s="711"/>
      <c r="P69" s="712"/>
      <c r="Q69" s="713"/>
      <c r="R69" s="714"/>
      <c r="S69" s="715"/>
      <c r="T69" s="716"/>
      <c r="U69" s="505" t="s">
        <v>171</v>
      </c>
      <c r="V69" s="677">
        <f>V68/SQRT(COUNT(V12:V65))</f>
        <v>38.083242158898884</v>
      </c>
      <c r="W69" s="675"/>
      <c r="X69" s="680"/>
      <c r="Y69" s="680"/>
      <c r="Z69" s="680"/>
    </row>
    <row r="70" spans="1:28">
      <c r="A70" s="719"/>
      <c r="B70" s="719"/>
      <c r="C70" s="720"/>
      <c r="D70" s="721"/>
      <c r="E70" s="721"/>
      <c r="F70" s="721"/>
      <c r="G70" s="722"/>
      <c r="H70" s="723"/>
      <c r="I70" s="724"/>
      <c r="J70" s="725"/>
      <c r="K70" s="726"/>
      <c r="L70" s="727"/>
      <c r="M70" s="680"/>
      <c r="O70" s="668"/>
      <c r="P70" s="728"/>
      <c r="U70" s="505" t="s">
        <v>172</v>
      </c>
      <c r="V70" s="677">
        <f>MAX(V12:V66)</f>
        <v>225</v>
      </c>
      <c r="W70" s="675"/>
    </row>
    <row r="71" spans="1:28" ht="10.8" thickBot="1">
      <c r="A71" s="680"/>
      <c r="B71" s="680"/>
      <c r="C71" s="729"/>
      <c r="D71" s="729"/>
      <c r="E71" s="729"/>
      <c r="F71" s="729"/>
      <c r="G71" s="724"/>
      <c r="H71" s="723"/>
      <c r="I71" s="724"/>
      <c r="J71" s="725"/>
      <c r="K71" s="730"/>
      <c r="L71" s="727"/>
      <c r="M71" s="680"/>
      <c r="O71" s="668"/>
      <c r="P71" s="728"/>
      <c r="U71" s="717" t="s">
        <v>173</v>
      </c>
      <c r="V71" s="718">
        <f>MIN(V12:V66)</f>
        <v>101</v>
      </c>
      <c r="W71" s="680"/>
    </row>
    <row r="72" spans="1:28">
      <c r="A72" s="731"/>
      <c r="B72" s="731"/>
      <c r="C72" s="731"/>
      <c r="D72" s="731"/>
      <c r="E72" s="725"/>
      <c r="F72" s="732"/>
      <c r="G72" s="680"/>
      <c r="H72" s="668"/>
      <c r="I72" s="680"/>
      <c r="J72" s="668"/>
      <c r="K72" s="668"/>
      <c r="L72" s="680"/>
      <c r="M72" s="680"/>
      <c r="O72" s="668"/>
      <c r="P72" s="728"/>
    </row>
    <row r="73" spans="1:28">
      <c r="A73" s="733"/>
      <c r="B73" s="733"/>
      <c r="C73" s="731"/>
      <c r="D73" s="731"/>
      <c r="E73" s="725"/>
      <c r="F73" s="732"/>
      <c r="G73" s="668"/>
      <c r="H73" s="668"/>
      <c r="I73" s="680"/>
      <c r="J73" s="668"/>
      <c r="K73" s="668"/>
      <c r="L73" s="680"/>
      <c r="M73" s="680"/>
      <c r="O73" s="668"/>
      <c r="P73" s="728"/>
    </row>
    <row r="74" spans="1:28">
      <c r="A74" s="577"/>
      <c r="B74" s="577"/>
      <c r="C74" s="731"/>
      <c r="D74" s="731"/>
      <c r="E74" s="725"/>
      <c r="F74" s="732"/>
      <c r="G74" s="668"/>
      <c r="H74" s="668"/>
      <c r="I74" s="680"/>
      <c r="J74" s="668"/>
      <c r="K74" s="668"/>
      <c r="L74" s="680"/>
      <c r="M74" s="680"/>
      <c r="O74" s="668"/>
      <c r="P74" s="728"/>
    </row>
    <row r="75" spans="1:28">
      <c r="A75" s="731"/>
      <c r="B75" s="731"/>
      <c r="C75" s="731"/>
      <c r="D75" s="731"/>
      <c r="E75" s="725"/>
      <c r="F75" s="732"/>
      <c r="G75" s="668"/>
      <c r="H75" s="668"/>
      <c r="I75" s="680"/>
      <c r="J75" s="668"/>
      <c r="K75" s="668"/>
      <c r="L75" s="680"/>
      <c r="M75" s="680"/>
      <c r="O75" s="668"/>
      <c r="P75" s="728"/>
    </row>
    <row r="76" spans="1:28">
      <c r="A76" s="731"/>
      <c r="B76" s="731"/>
      <c r="C76" s="731"/>
      <c r="D76" s="731"/>
      <c r="E76" s="725"/>
      <c r="F76" s="732"/>
      <c r="G76" s="668"/>
      <c r="H76" s="668"/>
      <c r="I76" s="680"/>
      <c r="J76" s="724"/>
      <c r="K76" s="668"/>
      <c r="L76" s="680"/>
      <c r="M76" s="680"/>
      <c r="O76" s="668"/>
      <c r="P76" s="728"/>
    </row>
    <row r="77" spans="1:28">
      <c r="A77" s="731"/>
      <c r="B77" s="731"/>
      <c r="C77" s="731"/>
      <c r="D77" s="731"/>
      <c r="E77" s="725"/>
      <c r="F77" s="732"/>
      <c r="G77" s="668"/>
      <c r="H77" s="668"/>
      <c r="I77" s="680"/>
      <c r="J77" s="724"/>
      <c r="K77" s="668"/>
      <c r="L77" s="680"/>
      <c r="M77" s="680"/>
      <c r="O77" s="668"/>
      <c r="P77" s="728"/>
    </row>
    <row r="78" spans="1:28">
      <c r="A78" s="731"/>
      <c r="B78" s="731"/>
      <c r="C78" s="731"/>
      <c r="D78" s="731"/>
      <c r="E78" s="725"/>
      <c r="F78" s="732"/>
      <c r="G78" s="668"/>
      <c r="H78" s="668"/>
      <c r="I78" s="680"/>
      <c r="J78" s="668"/>
      <c r="K78" s="668"/>
      <c r="L78" s="680"/>
      <c r="M78" s="680"/>
      <c r="O78" s="668"/>
      <c r="P78" s="728"/>
    </row>
    <row r="79" spans="1:28" s="728" customFormat="1">
      <c r="A79" s="731"/>
      <c r="B79" s="731"/>
      <c r="C79" s="731"/>
      <c r="D79" s="731"/>
      <c r="E79" s="725"/>
      <c r="F79" s="732"/>
      <c r="G79" s="668"/>
      <c r="H79" s="668"/>
      <c r="I79" s="680"/>
      <c r="J79" s="668"/>
      <c r="K79" s="668"/>
      <c r="L79" s="680"/>
      <c r="M79" s="680"/>
      <c r="N79" s="668"/>
      <c r="O79" s="668"/>
      <c r="T79" s="668"/>
      <c r="U79" s="668"/>
      <c r="V79" s="668"/>
      <c r="W79" s="668"/>
      <c r="X79" s="668"/>
      <c r="Y79" s="668"/>
      <c r="Z79" s="668"/>
      <c r="AA79" s="668"/>
      <c r="AB79" s="668"/>
    </row>
    <row r="80" spans="1:28" s="728" customFormat="1">
      <c r="A80" s="731"/>
      <c r="B80" s="731"/>
      <c r="C80" s="731"/>
      <c r="D80" s="731"/>
      <c r="E80" s="725"/>
      <c r="F80" s="732"/>
      <c r="G80" s="668"/>
      <c r="H80" s="668"/>
      <c r="I80" s="680"/>
      <c r="J80" s="668"/>
      <c r="K80" s="668"/>
      <c r="L80" s="680"/>
      <c r="M80" s="680"/>
      <c r="N80" s="668"/>
      <c r="O80" s="668"/>
      <c r="T80" s="668"/>
      <c r="U80" s="668"/>
      <c r="V80" s="668"/>
      <c r="W80" s="668"/>
      <c r="X80" s="668"/>
      <c r="Y80" s="668"/>
      <c r="Z80" s="668"/>
      <c r="AA80" s="668"/>
      <c r="AB80" s="668"/>
    </row>
    <row r="81" spans="1:28" s="728" customFormat="1">
      <c r="A81" s="731"/>
      <c r="B81" s="731"/>
      <c r="C81" s="731"/>
      <c r="D81" s="731"/>
      <c r="E81" s="725"/>
      <c r="F81" s="732"/>
      <c r="G81" s="668"/>
      <c r="H81" s="668"/>
      <c r="I81" s="680"/>
      <c r="J81" s="668"/>
      <c r="K81" s="668"/>
      <c r="L81" s="680"/>
      <c r="M81" s="680"/>
      <c r="N81" s="668"/>
      <c r="O81" s="668"/>
      <c r="T81" s="668"/>
      <c r="U81" s="668"/>
      <c r="V81" s="668"/>
      <c r="W81" s="668"/>
      <c r="X81" s="668"/>
      <c r="Y81" s="668"/>
      <c r="Z81" s="668"/>
      <c r="AA81" s="668"/>
      <c r="AB81" s="668"/>
    </row>
    <row r="82" spans="1:28" s="728" customFormat="1">
      <c r="A82" s="731"/>
      <c r="B82" s="731"/>
      <c r="C82" s="731"/>
      <c r="D82" s="731"/>
      <c r="E82" s="725"/>
      <c r="F82" s="732"/>
      <c r="G82" s="668"/>
      <c r="H82" s="668"/>
      <c r="I82" s="680"/>
      <c r="J82" s="668"/>
      <c r="K82" s="668"/>
      <c r="L82" s="680"/>
      <c r="M82" s="680"/>
      <c r="N82" s="668"/>
      <c r="O82" s="668"/>
      <c r="T82" s="668"/>
      <c r="U82" s="668"/>
      <c r="V82" s="668"/>
      <c r="W82" s="668"/>
      <c r="X82" s="668"/>
      <c r="Y82" s="668"/>
      <c r="Z82" s="668"/>
      <c r="AA82" s="668"/>
      <c r="AB82" s="668"/>
    </row>
    <row r="83" spans="1:28" s="728" customFormat="1">
      <c r="A83" s="731"/>
      <c r="B83" s="731"/>
      <c r="C83" s="731"/>
      <c r="D83" s="731"/>
      <c r="E83" s="725"/>
      <c r="F83" s="732"/>
      <c r="G83" s="668"/>
      <c r="H83" s="668"/>
      <c r="I83" s="680"/>
      <c r="J83" s="668"/>
      <c r="K83" s="668"/>
      <c r="L83" s="680"/>
      <c r="M83" s="668"/>
      <c r="N83" s="668"/>
      <c r="O83" s="668"/>
      <c r="T83" s="668"/>
      <c r="U83" s="668"/>
      <c r="V83" s="668"/>
      <c r="W83" s="668"/>
      <c r="X83" s="668"/>
      <c r="Y83" s="668"/>
      <c r="Z83" s="668"/>
      <c r="AA83" s="668"/>
      <c r="AB83" s="668"/>
    </row>
    <row r="84" spans="1:28" s="728" customFormat="1">
      <c r="A84" s="731"/>
      <c r="B84" s="731"/>
      <c r="C84" s="731"/>
      <c r="D84" s="731"/>
      <c r="E84" s="725"/>
      <c r="F84" s="732"/>
      <c r="G84" s="668"/>
      <c r="H84" s="668"/>
      <c r="I84" s="680"/>
      <c r="J84" s="668"/>
      <c r="K84" s="668"/>
      <c r="L84" s="680"/>
      <c r="M84" s="668"/>
      <c r="N84" s="668"/>
      <c r="O84" s="668"/>
      <c r="T84" s="668"/>
      <c r="U84" s="668"/>
      <c r="V84" s="668"/>
      <c r="W84" s="668"/>
      <c r="X84" s="668"/>
      <c r="Y84" s="668"/>
      <c r="Z84" s="668"/>
      <c r="AA84" s="668"/>
      <c r="AB84" s="668"/>
    </row>
    <row r="85" spans="1:28" s="728" customFormat="1">
      <c r="A85" s="731"/>
      <c r="B85" s="731"/>
      <c r="C85" s="731"/>
      <c r="D85" s="731"/>
      <c r="E85" s="725"/>
      <c r="F85" s="732"/>
      <c r="G85" s="668"/>
      <c r="H85" s="668"/>
      <c r="I85" s="680"/>
      <c r="J85" s="668"/>
      <c r="K85" s="668"/>
      <c r="L85" s="668"/>
      <c r="M85" s="668"/>
      <c r="N85" s="668"/>
      <c r="O85" s="668"/>
      <c r="T85" s="668"/>
      <c r="U85" s="668"/>
      <c r="V85" s="668"/>
      <c r="W85" s="668"/>
      <c r="X85" s="668"/>
      <c r="Y85" s="668"/>
      <c r="Z85" s="668"/>
      <c r="AA85" s="668"/>
      <c r="AB85" s="668"/>
    </row>
    <row r="86" spans="1:28" s="728" customFormat="1">
      <c r="A86" s="731"/>
      <c r="B86" s="731"/>
      <c r="C86" s="731"/>
      <c r="D86" s="731"/>
      <c r="E86" s="725"/>
      <c r="F86" s="732"/>
      <c r="G86" s="668"/>
      <c r="H86" s="668"/>
      <c r="I86" s="680"/>
      <c r="J86" s="668"/>
      <c r="K86" s="668"/>
      <c r="L86" s="668"/>
      <c r="M86" s="668"/>
      <c r="N86" s="668"/>
      <c r="O86" s="668"/>
      <c r="T86" s="668"/>
      <c r="U86" s="668"/>
      <c r="V86" s="668"/>
      <c r="W86" s="668"/>
      <c r="X86" s="668"/>
      <c r="Y86" s="668"/>
      <c r="Z86" s="668"/>
      <c r="AA86" s="668"/>
      <c r="AB86" s="668"/>
    </row>
    <row r="87" spans="1:28" s="728" customFormat="1">
      <c r="A87" s="731"/>
      <c r="B87" s="731"/>
      <c r="C87" s="731"/>
      <c r="D87" s="731"/>
      <c r="E87" s="725"/>
      <c r="F87" s="732"/>
      <c r="G87" s="668"/>
      <c r="H87" s="668"/>
      <c r="I87" s="680"/>
      <c r="J87" s="668"/>
      <c r="K87" s="668"/>
      <c r="L87" s="668"/>
      <c r="M87" s="668"/>
      <c r="N87" s="668"/>
      <c r="O87" s="668"/>
      <c r="T87" s="668"/>
      <c r="U87" s="668"/>
      <c r="V87" s="668"/>
      <c r="W87" s="668"/>
      <c r="X87" s="668"/>
      <c r="Y87" s="668"/>
      <c r="Z87" s="668"/>
      <c r="AA87" s="668"/>
      <c r="AB87" s="668"/>
    </row>
    <row r="88" spans="1:28" s="728" customFormat="1">
      <c r="A88" s="731"/>
      <c r="B88" s="731"/>
      <c r="C88" s="731"/>
      <c r="D88" s="731"/>
      <c r="E88" s="725"/>
      <c r="F88" s="732"/>
      <c r="G88" s="668"/>
      <c r="H88" s="668"/>
      <c r="I88" s="680"/>
      <c r="J88" s="668"/>
      <c r="K88" s="668"/>
      <c r="L88" s="668"/>
      <c r="M88" s="668"/>
      <c r="N88" s="668"/>
      <c r="O88" s="668"/>
      <c r="T88" s="668"/>
      <c r="U88" s="668"/>
      <c r="V88" s="668"/>
      <c r="W88" s="668"/>
      <c r="X88" s="668"/>
      <c r="Y88" s="668"/>
      <c r="Z88" s="668"/>
      <c r="AA88" s="668"/>
      <c r="AB88" s="668"/>
    </row>
    <row r="89" spans="1:28" s="728" customFormat="1">
      <c r="A89" s="731"/>
      <c r="B89" s="731"/>
      <c r="C89" s="731"/>
      <c r="D89" s="731"/>
      <c r="E89" s="725"/>
      <c r="F89" s="732"/>
      <c r="G89" s="668"/>
      <c r="H89" s="668"/>
      <c r="I89" s="680"/>
      <c r="J89" s="668"/>
      <c r="K89" s="668"/>
      <c r="L89" s="668"/>
      <c r="M89" s="668"/>
      <c r="N89" s="668"/>
      <c r="O89" s="668"/>
      <c r="T89" s="668"/>
      <c r="U89" s="668"/>
      <c r="V89" s="668"/>
      <c r="W89" s="668"/>
      <c r="X89" s="668"/>
      <c r="Y89" s="668"/>
      <c r="Z89" s="668"/>
      <c r="AA89" s="668"/>
      <c r="AB89" s="668"/>
    </row>
    <row r="90" spans="1:28" s="728" customFormat="1">
      <c r="A90" s="731"/>
      <c r="B90" s="731"/>
      <c r="C90" s="731"/>
      <c r="D90" s="731"/>
      <c r="E90" s="725"/>
      <c r="F90" s="732"/>
      <c r="G90" s="668"/>
      <c r="H90" s="668"/>
      <c r="I90" s="680"/>
      <c r="J90" s="668"/>
      <c r="K90" s="668"/>
      <c r="L90" s="668"/>
      <c r="M90" s="668"/>
      <c r="N90" s="668"/>
      <c r="O90" s="668"/>
      <c r="T90" s="668"/>
      <c r="U90" s="668"/>
      <c r="V90" s="668"/>
      <c r="W90" s="668"/>
      <c r="X90" s="668"/>
      <c r="Y90" s="668"/>
      <c r="Z90" s="668"/>
      <c r="AA90" s="668"/>
      <c r="AB90" s="668"/>
    </row>
    <row r="91" spans="1:28" s="728" customFormat="1">
      <c r="A91" s="731"/>
      <c r="B91" s="731"/>
      <c r="C91" s="731"/>
      <c r="D91" s="731"/>
      <c r="E91" s="725"/>
      <c r="F91" s="732"/>
      <c r="G91" s="668"/>
      <c r="H91" s="668"/>
      <c r="I91" s="680"/>
      <c r="J91" s="668"/>
      <c r="K91" s="668"/>
      <c r="L91" s="668"/>
      <c r="M91" s="668"/>
      <c r="N91" s="668"/>
      <c r="O91" s="668"/>
      <c r="T91" s="668"/>
      <c r="U91" s="668"/>
      <c r="V91" s="668"/>
      <c r="W91" s="668"/>
      <c r="X91" s="668"/>
      <c r="Y91" s="668"/>
      <c r="Z91" s="668"/>
      <c r="AA91" s="668"/>
      <c r="AB91" s="668"/>
    </row>
    <row r="92" spans="1:28" s="728" customFormat="1">
      <c r="A92" s="731"/>
      <c r="B92" s="731"/>
      <c r="C92" s="731"/>
      <c r="D92" s="731"/>
      <c r="E92" s="725"/>
      <c r="F92" s="732"/>
      <c r="G92" s="668"/>
      <c r="H92" s="668"/>
      <c r="I92" s="680"/>
      <c r="J92" s="668"/>
      <c r="K92" s="668"/>
      <c r="L92" s="668"/>
      <c r="M92" s="668"/>
      <c r="N92" s="668"/>
      <c r="O92" s="668"/>
      <c r="T92" s="668"/>
      <c r="U92" s="668"/>
      <c r="V92" s="668"/>
      <c r="W92" s="668"/>
      <c r="X92" s="668"/>
      <c r="Y92" s="668"/>
      <c r="Z92" s="668"/>
      <c r="AA92" s="668"/>
      <c r="AB92" s="668"/>
    </row>
    <row r="93" spans="1:28" s="728" customFormat="1">
      <c r="A93" s="731"/>
      <c r="B93" s="731"/>
      <c r="C93" s="731"/>
      <c r="D93" s="731"/>
      <c r="E93" s="725"/>
      <c r="F93" s="732"/>
      <c r="G93" s="668"/>
      <c r="H93" s="668"/>
      <c r="I93" s="680"/>
      <c r="J93" s="668"/>
      <c r="K93" s="668"/>
      <c r="L93" s="668"/>
      <c r="M93" s="668"/>
      <c r="N93" s="668"/>
      <c r="O93" s="668"/>
      <c r="T93" s="668"/>
      <c r="U93" s="668"/>
      <c r="V93" s="668"/>
      <c r="W93" s="668"/>
      <c r="X93" s="668"/>
      <c r="Y93" s="668"/>
      <c r="Z93" s="668"/>
      <c r="AA93" s="668"/>
      <c r="AB93" s="668"/>
    </row>
    <row r="94" spans="1:28" s="728" customFormat="1">
      <c r="A94" s="731"/>
      <c r="B94" s="731"/>
      <c r="C94" s="731"/>
      <c r="D94" s="731"/>
      <c r="E94" s="725"/>
      <c r="F94" s="732"/>
      <c r="G94" s="668"/>
      <c r="H94" s="668"/>
      <c r="I94" s="680"/>
      <c r="J94" s="668"/>
      <c r="K94" s="668"/>
      <c r="L94" s="668"/>
      <c r="M94" s="668"/>
      <c r="N94" s="668"/>
      <c r="O94" s="668"/>
      <c r="T94" s="668"/>
      <c r="U94" s="668"/>
      <c r="V94" s="668"/>
      <c r="W94" s="668"/>
      <c r="X94" s="668"/>
      <c r="Y94" s="668"/>
      <c r="Z94" s="668"/>
      <c r="AA94" s="668"/>
      <c r="AB94" s="668"/>
    </row>
    <row r="95" spans="1:28">
      <c r="A95" s="731"/>
      <c r="B95" s="731"/>
      <c r="C95" s="731"/>
      <c r="D95" s="731"/>
      <c r="E95" s="725"/>
      <c r="F95" s="732"/>
      <c r="G95" s="668"/>
      <c r="H95" s="668"/>
      <c r="I95" s="680"/>
      <c r="J95" s="668"/>
      <c r="K95" s="668"/>
      <c r="L95" s="668"/>
      <c r="O95" s="668"/>
      <c r="P95" s="728"/>
    </row>
    <row r="96" spans="1:28">
      <c r="A96" s="731"/>
      <c r="B96" s="731"/>
      <c r="C96" s="731"/>
      <c r="D96" s="731"/>
      <c r="E96" s="725"/>
      <c r="F96" s="732"/>
      <c r="G96" s="728"/>
      <c r="H96" s="668"/>
      <c r="I96" s="680"/>
      <c r="J96" s="668"/>
      <c r="K96" s="668"/>
      <c r="L96" s="668"/>
      <c r="O96" s="668"/>
      <c r="P96" s="728"/>
    </row>
    <row r="97" spans="1:20">
      <c r="A97" s="731"/>
      <c r="B97" s="731"/>
      <c r="C97" s="731"/>
      <c r="D97" s="731"/>
      <c r="E97" s="725"/>
      <c r="F97" s="732"/>
      <c r="G97" s="728"/>
      <c r="H97" s="668"/>
      <c r="I97" s="680"/>
      <c r="J97" s="668"/>
      <c r="K97" s="668"/>
      <c r="L97" s="668"/>
      <c r="O97" s="668"/>
      <c r="P97" s="728"/>
    </row>
    <row r="98" spans="1:20">
      <c r="A98" s="731"/>
      <c r="B98" s="731"/>
      <c r="C98" s="731"/>
      <c r="D98" s="731"/>
      <c r="E98" s="725"/>
      <c r="F98" s="732"/>
      <c r="G98" s="728"/>
      <c r="H98" s="668"/>
      <c r="I98" s="680"/>
      <c r="J98" s="668"/>
      <c r="K98" s="668"/>
      <c r="L98" s="668"/>
      <c r="O98" s="668"/>
      <c r="P98" s="728"/>
    </row>
    <row r="99" spans="1:20">
      <c r="A99" s="731"/>
      <c r="B99" s="731"/>
      <c r="C99" s="731"/>
      <c r="D99" s="731"/>
      <c r="E99" s="725"/>
      <c r="F99" s="732"/>
      <c r="G99" s="728"/>
      <c r="H99" s="668"/>
      <c r="I99" s="680"/>
      <c r="J99" s="668"/>
      <c r="K99" s="668"/>
      <c r="L99" s="668"/>
      <c r="O99" s="668"/>
      <c r="P99" s="728"/>
    </row>
    <row r="100" spans="1:20">
      <c r="A100" s="731"/>
      <c r="B100" s="731"/>
      <c r="C100" s="731"/>
      <c r="D100" s="731"/>
      <c r="E100" s="725"/>
      <c r="F100" s="732"/>
      <c r="G100" s="668"/>
      <c r="H100" s="668"/>
      <c r="I100" s="680"/>
      <c r="J100" s="668"/>
      <c r="K100" s="668"/>
      <c r="L100" s="668"/>
      <c r="O100" s="668"/>
      <c r="P100" s="728"/>
    </row>
    <row r="101" spans="1:20">
      <c r="A101" s="731"/>
      <c r="B101" s="731"/>
      <c r="C101" s="731"/>
      <c r="D101" s="731"/>
      <c r="E101" s="725"/>
      <c r="F101" s="732"/>
      <c r="G101" s="668"/>
      <c r="H101" s="668"/>
      <c r="I101" s="680"/>
      <c r="J101" s="668"/>
      <c r="K101" s="668"/>
      <c r="L101" s="668"/>
      <c r="O101" s="668"/>
      <c r="P101" s="728"/>
    </row>
    <row r="102" spans="1:20">
      <c r="A102" s="731"/>
      <c r="B102" s="731"/>
      <c r="C102" s="731"/>
      <c r="D102" s="731"/>
      <c r="E102" s="725"/>
      <c r="F102" s="732"/>
      <c r="G102" s="668"/>
      <c r="H102" s="668"/>
      <c r="I102" s="680"/>
      <c r="J102" s="668"/>
      <c r="K102" s="668"/>
      <c r="L102" s="668"/>
      <c r="O102" s="668"/>
      <c r="P102" s="728"/>
      <c r="R102" s="734"/>
      <c r="S102" s="734"/>
      <c r="T102" s="731"/>
    </row>
    <row r="103" spans="1:20">
      <c r="A103" s="731"/>
      <c r="B103" s="731"/>
      <c r="C103" s="731"/>
      <c r="D103" s="731"/>
      <c r="E103" s="725"/>
      <c r="F103" s="732"/>
      <c r="G103" s="668"/>
      <c r="H103" s="668"/>
      <c r="I103" s="680"/>
      <c r="J103" s="668"/>
      <c r="K103" s="668"/>
      <c r="L103" s="668"/>
      <c r="O103" s="668"/>
      <c r="P103" s="728"/>
      <c r="R103" s="734"/>
      <c r="S103" s="734"/>
      <c r="T103" s="731"/>
    </row>
    <row r="104" spans="1:20" s="731" customFormat="1">
      <c r="E104" s="725"/>
      <c r="F104" s="732"/>
      <c r="G104" s="668"/>
      <c r="H104" s="668"/>
      <c r="I104" s="680"/>
      <c r="J104" s="668"/>
      <c r="K104" s="668"/>
      <c r="L104" s="668"/>
      <c r="M104" s="668"/>
      <c r="N104" s="668"/>
      <c r="O104" s="668"/>
      <c r="P104" s="728"/>
      <c r="Q104" s="728"/>
      <c r="R104" s="734"/>
      <c r="S104" s="734"/>
    </row>
    <row r="105" spans="1:20" s="731" customFormat="1">
      <c r="E105" s="725"/>
      <c r="F105" s="732"/>
      <c r="G105" s="668"/>
      <c r="H105" s="668"/>
      <c r="I105" s="680"/>
      <c r="J105" s="668"/>
      <c r="K105" s="668"/>
      <c r="L105" s="668"/>
      <c r="M105" s="668"/>
      <c r="N105" s="668"/>
      <c r="O105" s="668"/>
      <c r="P105" s="728"/>
      <c r="Q105" s="728"/>
      <c r="R105" s="734"/>
      <c r="S105" s="734"/>
    </row>
    <row r="106" spans="1:20" s="731" customFormat="1">
      <c r="E106" s="725"/>
      <c r="F106" s="732"/>
      <c r="G106" s="668"/>
      <c r="H106" s="668"/>
      <c r="I106" s="680"/>
      <c r="J106" s="668"/>
      <c r="K106" s="668"/>
      <c r="L106" s="668"/>
      <c r="M106" s="668"/>
      <c r="N106" s="668"/>
      <c r="O106" s="668"/>
      <c r="P106" s="728"/>
      <c r="Q106" s="728"/>
      <c r="R106" s="734"/>
      <c r="S106" s="734"/>
    </row>
    <row r="107" spans="1:20" s="731" customFormat="1">
      <c r="E107" s="725"/>
      <c r="F107" s="732"/>
      <c r="G107" s="668"/>
      <c r="H107" s="668"/>
      <c r="I107" s="680"/>
      <c r="J107" s="668"/>
      <c r="K107" s="668"/>
      <c r="L107" s="668"/>
      <c r="M107" s="668"/>
      <c r="P107" s="734"/>
      <c r="Q107" s="734"/>
      <c r="R107" s="734"/>
      <c r="S107" s="734"/>
    </row>
    <row r="108" spans="1:20" s="731" customFormat="1">
      <c r="E108" s="725"/>
      <c r="F108" s="732"/>
      <c r="G108" s="668"/>
      <c r="H108" s="668"/>
      <c r="I108" s="680"/>
      <c r="J108" s="668"/>
      <c r="K108" s="668"/>
      <c r="L108" s="668"/>
      <c r="M108" s="668"/>
      <c r="P108" s="734"/>
      <c r="Q108" s="734"/>
      <c r="R108" s="734"/>
      <c r="S108" s="734"/>
    </row>
    <row r="109" spans="1:20" s="731" customFormat="1">
      <c r="E109" s="725"/>
      <c r="F109" s="732"/>
      <c r="G109" s="668"/>
      <c r="H109" s="668"/>
      <c r="I109" s="680"/>
      <c r="J109" s="668"/>
      <c r="K109" s="668"/>
      <c r="L109" s="668"/>
      <c r="M109" s="668"/>
      <c r="P109" s="734"/>
      <c r="Q109" s="734"/>
      <c r="R109" s="734"/>
      <c r="S109" s="734"/>
    </row>
    <row r="110" spans="1:20" s="731" customFormat="1">
      <c r="E110" s="725"/>
      <c r="F110" s="732"/>
      <c r="G110" s="668"/>
      <c r="H110" s="668"/>
      <c r="I110" s="680"/>
      <c r="J110" s="668"/>
      <c r="K110" s="668"/>
      <c r="L110" s="668"/>
      <c r="M110" s="668"/>
      <c r="P110" s="734"/>
      <c r="Q110" s="734"/>
      <c r="R110" s="734"/>
      <c r="S110" s="734"/>
    </row>
    <row r="111" spans="1:20" s="731" customFormat="1">
      <c r="E111" s="725"/>
      <c r="F111" s="732"/>
      <c r="G111" s="668"/>
      <c r="H111" s="668"/>
      <c r="I111" s="680"/>
      <c r="J111" s="668"/>
      <c r="K111" s="668"/>
      <c r="L111" s="668"/>
      <c r="M111" s="668"/>
      <c r="P111" s="734"/>
      <c r="Q111" s="734"/>
      <c r="R111" s="734"/>
      <c r="S111" s="734"/>
    </row>
    <row r="112" spans="1:20" s="731" customFormat="1">
      <c r="E112" s="725"/>
      <c r="F112" s="732"/>
      <c r="G112" s="668"/>
      <c r="H112" s="668"/>
      <c r="I112" s="680"/>
      <c r="J112" s="668"/>
      <c r="K112" s="668"/>
      <c r="L112" s="668"/>
      <c r="M112" s="668"/>
      <c r="P112" s="734"/>
      <c r="Q112" s="734"/>
      <c r="R112" s="734"/>
      <c r="S112" s="734"/>
    </row>
    <row r="113" spans="5:19" s="731" customFormat="1">
      <c r="E113" s="725"/>
      <c r="F113" s="732"/>
      <c r="G113" s="668"/>
      <c r="H113" s="668"/>
      <c r="I113" s="680"/>
      <c r="J113" s="668"/>
      <c r="K113" s="668"/>
      <c r="L113" s="668"/>
      <c r="M113" s="668"/>
      <c r="P113" s="734"/>
      <c r="Q113" s="734"/>
      <c r="R113" s="734"/>
      <c r="S113" s="734"/>
    </row>
    <row r="114" spans="5:19" s="731" customFormat="1">
      <c r="E114" s="725"/>
      <c r="F114" s="732"/>
      <c r="G114" s="668"/>
      <c r="H114" s="668"/>
      <c r="I114" s="680"/>
      <c r="J114" s="668"/>
      <c r="K114" s="668"/>
      <c r="L114" s="668"/>
      <c r="M114" s="668"/>
      <c r="P114" s="734"/>
      <c r="Q114" s="734"/>
      <c r="R114" s="734"/>
      <c r="S114" s="734"/>
    </row>
    <row r="115" spans="5:19" s="731" customFormat="1">
      <c r="E115" s="725"/>
      <c r="F115" s="732"/>
      <c r="G115" s="668"/>
      <c r="H115" s="668"/>
      <c r="I115" s="680"/>
      <c r="J115" s="668"/>
      <c r="K115" s="668"/>
      <c r="L115" s="668"/>
      <c r="M115" s="668"/>
      <c r="P115" s="734"/>
      <c r="Q115" s="734"/>
      <c r="R115" s="734"/>
      <c r="S115" s="734"/>
    </row>
    <row r="116" spans="5:19" s="731" customFormat="1">
      <c r="E116" s="725"/>
      <c r="F116" s="732"/>
      <c r="G116" s="668"/>
      <c r="H116" s="668"/>
      <c r="I116" s="680"/>
      <c r="J116" s="668"/>
      <c r="K116" s="668"/>
      <c r="L116" s="668"/>
      <c r="M116" s="668"/>
      <c r="P116" s="734"/>
      <c r="Q116" s="734"/>
      <c r="R116" s="734"/>
      <c r="S116" s="734"/>
    </row>
    <row r="117" spans="5:19" s="731" customFormat="1">
      <c r="E117" s="725"/>
      <c r="F117" s="732"/>
      <c r="G117" s="668"/>
      <c r="H117" s="668"/>
      <c r="I117" s="680"/>
      <c r="J117" s="668"/>
      <c r="K117" s="668"/>
      <c r="L117" s="668"/>
      <c r="M117" s="668"/>
      <c r="P117" s="734"/>
      <c r="Q117" s="734"/>
      <c r="R117" s="734"/>
      <c r="S117" s="734"/>
    </row>
    <row r="118" spans="5:19" s="731" customFormat="1">
      <c r="E118" s="725"/>
      <c r="F118" s="732"/>
      <c r="G118" s="668"/>
      <c r="H118" s="668"/>
      <c r="I118" s="680"/>
      <c r="J118" s="668"/>
      <c r="K118" s="668"/>
      <c r="L118" s="668"/>
      <c r="M118" s="668"/>
      <c r="P118" s="734"/>
      <c r="Q118" s="734"/>
      <c r="R118" s="734"/>
      <c r="S118" s="734"/>
    </row>
    <row r="119" spans="5:19" s="731" customFormat="1">
      <c r="E119" s="725"/>
      <c r="F119" s="732"/>
      <c r="G119" s="668"/>
      <c r="H119" s="668"/>
      <c r="I119" s="680"/>
      <c r="J119" s="668"/>
      <c r="K119" s="668"/>
      <c r="L119" s="668"/>
      <c r="M119" s="668"/>
      <c r="P119" s="734"/>
      <c r="Q119" s="734"/>
      <c r="R119" s="734"/>
      <c r="S119" s="734"/>
    </row>
    <row r="120" spans="5:19" s="731" customFormat="1">
      <c r="E120" s="725"/>
      <c r="F120" s="732"/>
      <c r="G120" s="668"/>
      <c r="H120" s="668"/>
      <c r="I120" s="680"/>
      <c r="J120" s="668"/>
      <c r="K120" s="668"/>
      <c r="L120" s="668"/>
      <c r="M120" s="668"/>
      <c r="P120" s="734"/>
      <c r="Q120" s="734"/>
      <c r="R120" s="734"/>
      <c r="S120" s="734"/>
    </row>
    <row r="121" spans="5:19" s="731" customFormat="1">
      <c r="E121" s="725"/>
      <c r="F121" s="732"/>
      <c r="G121" s="668"/>
      <c r="H121" s="668"/>
      <c r="I121" s="680"/>
      <c r="J121" s="668"/>
      <c r="K121" s="668"/>
      <c r="L121" s="668"/>
      <c r="M121" s="668"/>
      <c r="P121" s="734"/>
      <c r="Q121" s="734"/>
      <c r="R121" s="734"/>
      <c r="S121" s="734"/>
    </row>
    <row r="122" spans="5:19" s="731" customFormat="1">
      <c r="E122" s="725"/>
      <c r="F122" s="732"/>
      <c r="G122" s="668"/>
      <c r="H122" s="668"/>
      <c r="I122" s="680"/>
      <c r="J122" s="668"/>
      <c r="K122" s="668"/>
      <c r="L122" s="668"/>
      <c r="P122" s="734"/>
      <c r="Q122" s="734"/>
      <c r="R122" s="734"/>
      <c r="S122" s="734"/>
    </row>
    <row r="123" spans="5:19" s="731" customFormat="1">
      <c r="E123" s="725"/>
      <c r="F123" s="732"/>
      <c r="G123" s="668"/>
      <c r="H123" s="668"/>
      <c r="I123" s="680"/>
      <c r="J123" s="668"/>
      <c r="K123" s="668"/>
      <c r="L123" s="668"/>
      <c r="P123" s="734"/>
      <c r="Q123" s="734"/>
      <c r="R123" s="734"/>
      <c r="S123" s="734"/>
    </row>
    <row r="124" spans="5:19" s="731" customFormat="1">
      <c r="E124" s="725"/>
      <c r="F124" s="732"/>
      <c r="G124" s="668"/>
      <c r="H124" s="668"/>
      <c r="I124" s="680"/>
      <c r="J124" s="668"/>
      <c r="K124" s="668"/>
      <c r="L124" s="668"/>
      <c r="P124" s="734"/>
      <c r="Q124" s="734"/>
      <c r="R124" s="734"/>
      <c r="S124" s="734"/>
    </row>
    <row r="125" spans="5:19" s="731" customFormat="1">
      <c r="E125" s="725"/>
      <c r="F125" s="732"/>
      <c r="G125" s="668"/>
      <c r="H125" s="668"/>
      <c r="I125" s="680"/>
      <c r="J125" s="668"/>
      <c r="K125" s="668"/>
      <c r="L125" s="668"/>
      <c r="P125" s="734"/>
      <c r="Q125" s="734"/>
      <c r="R125" s="734"/>
      <c r="S125" s="734"/>
    </row>
    <row r="126" spans="5:19" s="731" customFormat="1">
      <c r="E126" s="725"/>
      <c r="F126" s="732"/>
      <c r="G126" s="668"/>
      <c r="H126" s="668"/>
      <c r="I126" s="680"/>
      <c r="J126" s="668"/>
      <c r="K126" s="668"/>
      <c r="L126" s="668"/>
      <c r="P126" s="734"/>
      <c r="Q126" s="734"/>
      <c r="R126" s="734"/>
      <c r="S126" s="734"/>
    </row>
    <row r="127" spans="5:19" s="731" customFormat="1">
      <c r="E127" s="725"/>
      <c r="F127" s="732"/>
      <c r="G127" s="668"/>
      <c r="H127" s="668"/>
      <c r="I127" s="680"/>
      <c r="J127" s="668"/>
      <c r="K127" s="668"/>
      <c r="L127" s="668"/>
      <c r="P127" s="734"/>
      <c r="Q127" s="734"/>
      <c r="R127" s="734"/>
      <c r="S127" s="734"/>
    </row>
    <row r="128" spans="5:19" s="731" customFormat="1">
      <c r="E128" s="725"/>
      <c r="F128" s="732"/>
      <c r="G128" s="668"/>
      <c r="H128" s="668"/>
      <c r="I128" s="680"/>
      <c r="J128" s="668"/>
      <c r="K128" s="668"/>
      <c r="L128" s="668"/>
      <c r="P128" s="734"/>
      <c r="Q128" s="734"/>
      <c r="R128" s="734"/>
      <c r="S128" s="734"/>
    </row>
    <row r="129" spans="5:19" s="731" customFormat="1">
      <c r="E129" s="725"/>
      <c r="F129" s="732"/>
      <c r="G129" s="668"/>
      <c r="H129" s="668"/>
      <c r="I129" s="680"/>
      <c r="J129" s="668"/>
      <c r="K129" s="668"/>
      <c r="L129" s="668"/>
      <c r="P129" s="734"/>
      <c r="Q129" s="734"/>
      <c r="R129" s="734"/>
      <c r="S129" s="734"/>
    </row>
    <row r="130" spans="5:19" s="731" customFormat="1">
      <c r="E130" s="725"/>
      <c r="F130" s="732"/>
      <c r="G130" s="668"/>
      <c r="H130" s="668"/>
      <c r="I130" s="680"/>
      <c r="J130" s="668"/>
      <c r="K130" s="668"/>
      <c r="L130" s="668"/>
      <c r="P130" s="734"/>
      <c r="Q130" s="734"/>
      <c r="R130" s="734"/>
      <c r="S130" s="734"/>
    </row>
    <row r="131" spans="5:19" s="731" customFormat="1">
      <c r="E131" s="725"/>
      <c r="F131" s="732"/>
      <c r="G131" s="668"/>
      <c r="H131" s="668"/>
      <c r="I131" s="680"/>
      <c r="J131" s="668"/>
      <c r="K131" s="668"/>
      <c r="L131" s="668"/>
      <c r="P131" s="734"/>
      <c r="Q131" s="734"/>
      <c r="R131" s="734"/>
      <c r="S131" s="734"/>
    </row>
    <row r="132" spans="5:19" s="731" customFormat="1">
      <c r="E132" s="725"/>
      <c r="F132" s="732"/>
      <c r="G132" s="668"/>
      <c r="H132" s="668"/>
      <c r="I132" s="680"/>
      <c r="J132" s="668"/>
      <c r="K132" s="668"/>
      <c r="L132" s="668"/>
      <c r="P132" s="734"/>
      <c r="Q132" s="734"/>
      <c r="R132" s="734"/>
      <c r="S132" s="734"/>
    </row>
    <row r="133" spans="5:19" s="731" customFormat="1">
      <c r="E133" s="725"/>
      <c r="F133" s="732"/>
      <c r="G133" s="668"/>
      <c r="H133" s="668"/>
      <c r="I133" s="680"/>
      <c r="J133" s="668"/>
      <c r="K133" s="668"/>
      <c r="L133" s="668"/>
      <c r="P133" s="734"/>
      <c r="Q133" s="734"/>
      <c r="R133" s="734"/>
      <c r="S133" s="734"/>
    </row>
    <row r="134" spans="5:19" s="731" customFormat="1">
      <c r="E134" s="725"/>
      <c r="F134" s="732"/>
      <c r="G134" s="668"/>
      <c r="H134" s="668"/>
      <c r="I134" s="680"/>
      <c r="J134" s="668"/>
      <c r="K134" s="668"/>
      <c r="L134" s="668"/>
      <c r="P134" s="734"/>
      <c r="Q134" s="734"/>
      <c r="R134" s="734"/>
      <c r="S134" s="734"/>
    </row>
    <row r="135" spans="5:19" s="731" customFormat="1">
      <c r="E135" s="725"/>
      <c r="F135" s="732"/>
      <c r="G135" s="668"/>
      <c r="H135" s="668"/>
      <c r="I135" s="680"/>
      <c r="J135" s="668"/>
      <c r="K135" s="668"/>
      <c r="L135" s="668"/>
      <c r="P135" s="734"/>
      <c r="Q135" s="734"/>
      <c r="R135" s="734"/>
      <c r="S135" s="734"/>
    </row>
    <row r="136" spans="5:19" s="731" customFormat="1">
      <c r="E136" s="725"/>
      <c r="F136" s="732"/>
      <c r="G136" s="668"/>
      <c r="H136" s="668"/>
      <c r="I136" s="680"/>
      <c r="J136" s="668"/>
      <c r="K136" s="668"/>
      <c r="L136" s="668"/>
      <c r="P136" s="734"/>
      <c r="Q136" s="734"/>
      <c r="R136" s="734"/>
      <c r="S136" s="734"/>
    </row>
    <row r="137" spans="5:19" s="731" customFormat="1">
      <c r="E137" s="725"/>
      <c r="F137" s="732"/>
      <c r="G137" s="668"/>
      <c r="H137" s="668"/>
      <c r="I137" s="680"/>
      <c r="J137" s="668"/>
      <c r="K137" s="668"/>
      <c r="L137" s="668"/>
      <c r="P137" s="734"/>
      <c r="Q137" s="734"/>
      <c r="R137" s="734"/>
      <c r="S137" s="734"/>
    </row>
    <row r="138" spans="5:19" s="731" customFormat="1">
      <c r="E138" s="725"/>
      <c r="F138" s="732"/>
      <c r="G138" s="668"/>
      <c r="H138" s="668"/>
      <c r="I138" s="680"/>
      <c r="J138" s="668"/>
      <c r="K138" s="668"/>
      <c r="L138" s="668"/>
      <c r="P138" s="734"/>
      <c r="Q138" s="734"/>
      <c r="R138" s="734"/>
      <c r="S138" s="734"/>
    </row>
    <row r="139" spans="5:19" s="731" customFormat="1">
      <c r="E139" s="725"/>
      <c r="F139" s="732"/>
      <c r="G139" s="668"/>
      <c r="H139" s="668"/>
      <c r="I139" s="680"/>
      <c r="J139" s="668"/>
      <c r="K139" s="668"/>
      <c r="L139" s="668"/>
      <c r="P139" s="734"/>
      <c r="Q139" s="734"/>
      <c r="R139" s="734"/>
      <c r="S139" s="734"/>
    </row>
    <row r="140" spans="5:19" s="731" customFormat="1">
      <c r="E140" s="725"/>
      <c r="F140" s="732"/>
      <c r="G140" s="668"/>
      <c r="H140" s="668"/>
      <c r="I140" s="680"/>
      <c r="J140" s="668"/>
      <c r="K140" s="668"/>
      <c r="L140" s="668"/>
      <c r="P140" s="734"/>
      <c r="Q140" s="734"/>
      <c r="R140" s="734"/>
      <c r="S140" s="734"/>
    </row>
    <row r="141" spans="5:19" s="731" customFormat="1">
      <c r="E141" s="725"/>
      <c r="F141" s="732"/>
      <c r="G141" s="668"/>
      <c r="H141" s="668"/>
      <c r="I141" s="680"/>
      <c r="J141" s="668"/>
      <c r="K141" s="668"/>
      <c r="L141" s="668"/>
      <c r="P141" s="734"/>
      <c r="Q141" s="734"/>
      <c r="R141" s="734"/>
      <c r="S141" s="734"/>
    </row>
    <row r="142" spans="5:19" s="731" customFormat="1">
      <c r="E142" s="725"/>
      <c r="F142" s="732"/>
      <c r="G142" s="668"/>
      <c r="H142" s="668"/>
      <c r="I142" s="680"/>
      <c r="J142" s="668"/>
      <c r="K142" s="668"/>
      <c r="L142" s="668"/>
      <c r="P142" s="734"/>
      <c r="Q142" s="734"/>
      <c r="R142" s="734"/>
      <c r="S142" s="734"/>
    </row>
    <row r="143" spans="5:19" s="731" customFormat="1">
      <c r="E143" s="725"/>
      <c r="F143" s="732"/>
      <c r="G143" s="668"/>
      <c r="H143" s="668"/>
      <c r="I143" s="680"/>
      <c r="J143" s="668"/>
      <c r="K143" s="668"/>
      <c r="L143" s="668"/>
      <c r="P143" s="734"/>
      <c r="Q143" s="734"/>
      <c r="R143" s="734"/>
      <c r="S143" s="734"/>
    </row>
    <row r="144" spans="5:19" s="731" customFormat="1">
      <c r="E144" s="725"/>
      <c r="F144" s="732"/>
      <c r="G144" s="668"/>
      <c r="H144" s="668"/>
      <c r="I144" s="680"/>
      <c r="J144" s="668"/>
      <c r="K144" s="668"/>
      <c r="L144" s="668"/>
      <c r="P144" s="734"/>
      <c r="Q144" s="734"/>
      <c r="R144" s="734"/>
      <c r="S144" s="734"/>
    </row>
    <row r="145" spans="5:20" s="731" customFormat="1">
      <c r="E145" s="725"/>
      <c r="F145" s="732"/>
      <c r="G145" s="668"/>
      <c r="H145" s="668"/>
      <c r="I145" s="680"/>
      <c r="J145" s="668"/>
      <c r="K145" s="668"/>
      <c r="L145" s="668"/>
      <c r="P145" s="734"/>
      <c r="Q145" s="734"/>
      <c r="R145" s="734"/>
      <c r="S145" s="734"/>
    </row>
    <row r="146" spans="5:20" s="731" customFormat="1">
      <c r="E146" s="725"/>
      <c r="F146" s="732"/>
      <c r="G146" s="668"/>
      <c r="H146" s="668"/>
      <c r="I146" s="680"/>
      <c r="J146" s="668"/>
      <c r="K146" s="668"/>
      <c r="L146" s="668"/>
      <c r="P146" s="734"/>
      <c r="Q146" s="734"/>
      <c r="R146" s="734"/>
      <c r="S146" s="734"/>
    </row>
    <row r="147" spans="5:20" s="731" customFormat="1">
      <c r="E147" s="725"/>
      <c r="F147" s="732"/>
      <c r="G147" s="668"/>
      <c r="H147" s="668"/>
      <c r="I147" s="680"/>
      <c r="J147" s="668"/>
      <c r="K147" s="668"/>
      <c r="L147" s="668"/>
      <c r="P147" s="734"/>
      <c r="Q147" s="734"/>
      <c r="R147" s="734"/>
      <c r="S147" s="734"/>
    </row>
    <row r="148" spans="5:20" s="731" customFormat="1">
      <c r="E148" s="725"/>
      <c r="F148" s="732"/>
      <c r="G148" s="668"/>
      <c r="H148" s="668"/>
      <c r="I148" s="680"/>
      <c r="J148" s="668"/>
      <c r="K148" s="668"/>
      <c r="L148" s="668"/>
      <c r="P148" s="734"/>
      <c r="Q148" s="734"/>
      <c r="R148" s="734"/>
      <c r="S148" s="734"/>
    </row>
    <row r="149" spans="5:20" s="731" customFormat="1">
      <c r="E149" s="725"/>
      <c r="F149" s="732"/>
      <c r="G149" s="668"/>
      <c r="H149" s="668"/>
      <c r="I149" s="680"/>
      <c r="J149" s="668"/>
      <c r="K149" s="668"/>
      <c r="L149" s="668"/>
      <c r="P149" s="734"/>
      <c r="Q149" s="734"/>
      <c r="R149" s="734"/>
      <c r="S149" s="734"/>
    </row>
    <row r="150" spans="5:20" s="731" customFormat="1">
      <c r="E150" s="725"/>
      <c r="F150" s="732"/>
      <c r="G150" s="668"/>
      <c r="H150" s="668"/>
      <c r="I150" s="680"/>
      <c r="J150" s="668"/>
      <c r="K150" s="668"/>
      <c r="L150" s="668"/>
      <c r="P150" s="734"/>
      <c r="Q150" s="734"/>
      <c r="R150" s="734"/>
      <c r="S150" s="734"/>
    </row>
    <row r="151" spans="5:20" s="731" customFormat="1">
      <c r="E151" s="725"/>
      <c r="F151" s="732"/>
      <c r="G151" s="668"/>
      <c r="H151" s="668"/>
      <c r="I151" s="680"/>
      <c r="J151" s="668"/>
      <c r="K151" s="668"/>
      <c r="L151" s="668"/>
      <c r="P151" s="734"/>
      <c r="Q151" s="734"/>
      <c r="R151" s="734"/>
      <c r="S151" s="734"/>
    </row>
    <row r="152" spans="5:20" s="731" customFormat="1">
      <c r="E152" s="725"/>
      <c r="F152" s="732"/>
      <c r="G152" s="668"/>
      <c r="H152" s="668"/>
      <c r="I152" s="680"/>
      <c r="J152" s="668"/>
      <c r="K152" s="668"/>
      <c r="L152" s="668"/>
      <c r="P152" s="734"/>
      <c r="Q152" s="734"/>
      <c r="R152" s="734"/>
      <c r="S152" s="734"/>
    </row>
    <row r="153" spans="5:20" s="731" customFormat="1">
      <c r="E153" s="725"/>
      <c r="F153" s="732"/>
      <c r="G153" s="668"/>
      <c r="H153" s="668"/>
      <c r="I153" s="680"/>
      <c r="J153" s="668"/>
      <c r="K153" s="668"/>
      <c r="L153" s="668"/>
      <c r="P153" s="734"/>
      <c r="Q153" s="734"/>
      <c r="R153" s="734"/>
      <c r="S153" s="734"/>
    </row>
    <row r="154" spans="5:20" s="731" customFormat="1">
      <c r="E154" s="725"/>
      <c r="F154" s="732"/>
      <c r="G154" s="668"/>
      <c r="H154" s="668"/>
      <c r="I154" s="680"/>
      <c r="J154" s="668"/>
      <c r="K154" s="668"/>
      <c r="L154" s="668"/>
      <c r="P154" s="734"/>
      <c r="Q154" s="734"/>
      <c r="R154" s="734"/>
      <c r="S154" s="734"/>
    </row>
    <row r="155" spans="5:20" s="731" customFormat="1">
      <c r="E155" s="725"/>
      <c r="F155" s="732"/>
      <c r="G155" s="668"/>
      <c r="H155" s="668"/>
      <c r="I155" s="680"/>
      <c r="J155" s="668"/>
      <c r="K155" s="668"/>
      <c r="L155" s="668"/>
      <c r="P155" s="734"/>
      <c r="Q155" s="734"/>
      <c r="R155" s="734"/>
      <c r="S155" s="734"/>
    </row>
    <row r="156" spans="5:20" s="731" customFormat="1">
      <c r="E156" s="725"/>
      <c r="F156" s="732"/>
      <c r="G156" s="668"/>
      <c r="H156" s="668"/>
      <c r="I156" s="680"/>
      <c r="J156" s="668"/>
      <c r="K156" s="668"/>
      <c r="L156" s="668"/>
      <c r="P156" s="734"/>
      <c r="Q156" s="734"/>
      <c r="R156" s="734"/>
      <c r="S156" s="734"/>
    </row>
    <row r="157" spans="5:20" s="731" customFormat="1">
      <c r="E157" s="725"/>
      <c r="F157" s="732"/>
      <c r="G157" s="668"/>
      <c r="H157" s="668"/>
      <c r="I157" s="680"/>
      <c r="J157" s="668"/>
      <c r="K157" s="668"/>
      <c r="L157" s="668"/>
      <c r="P157" s="734"/>
      <c r="Q157" s="734"/>
      <c r="R157" s="734"/>
      <c r="S157" s="734"/>
    </row>
    <row r="158" spans="5:20" s="731" customFormat="1">
      <c r="E158" s="725"/>
      <c r="F158" s="732"/>
      <c r="G158" s="668"/>
      <c r="H158" s="668"/>
      <c r="I158" s="680"/>
      <c r="J158" s="668"/>
      <c r="K158" s="668"/>
      <c r="L158" s="668"/>
      <c r="P158" s="734"/>
      <c r="Q158" s="734"/>
      <c r="R158" s="734"/>
      <c r="S158" s="734"/>
    </row>
    <row r="159" spans="5:20" s="731" customFormat="1">
      <c r="E159" s="725"/>
      <c r="F159" s="732"/>
      <c r="G159" s="668"/>
      <c r="H159" s="668"/>
      <c r="I159" s="680"/>
      <c r="J159" s="668"/>
      <c r="K159" s="668"/>
      <c r="L159" s="668"/>
      <c r="P159" s="734"/>
      <c r="Q159" s="734"/>
      <c r="R159" s="728"/>
      <c r="S159" s="728"/>
      <c r="T159" s="668"/>
    </row>
    <row r="160" spans="5:20" s="731" customFormat="1">
      <c r="E160" s="725"/>
      <c r="F160" s="732"/>
      <c r="G160" s="668"/>
      <c r="H160" s="668"/>
      <c r="I160" s="680"/>
      <c r="J160" s="668"/>
      <c r="K160" s="668"/>
      <c r="L160" s="668"/>
      <c r="P160" s="734"/>
      <c r="Q160" s="734"/>
      <c r="R160" s="728"/>
      <c r="S160" s="728"/>
      <c r="T160" s="668"/>
    </row>
    <row r="161" spans="1:17">
      <c r="A161" s="731"/>
      <c r="B161" s="731"/>
      <c r="C161" s="731"/>
      <c r="D161" s="731"/>
      <c r="E161" s="725"/>
      <c r="F161" s="732"/>
      <c r="G161" s="668"/>
      <c r="H161" s="668"/>
      <c r="I161" s="680"/>
      <c r="J161" s="668"/>
      <c r="K161" s="668"/>
      <c r="L161" s="668"/>
      <c r="M161" s="731"/>
      <c r="N161" s="731"/>
      <c r="O161" s="731"/>
      <c r="P161" s="734"/>
      <c r="Q161" s="734"/>
    </row>
    <row r="162" spans="1:17">
      <c r="A162" s="731"/>
      <c r="B162" s="731"/>
      <c r="C162" s="731"/>
      <c r="D162" s="731"/>
      <c r="E162" s="725"/>
      <c r="F162" s="732"/>
      <c r="G162" s="668"/>
      <c r="H162" s="668"/>
      <c r="I162" s="680"/>
      <c r="J162" s="668"/>
      <c r="K162" s="668"/>
      <c r="L162" s="668"/>
      <c r="M162" s="731"/>
      <c r="N162" s="731"/>
      <c r="O162" s="731"/>
      <c r="P162" s="734"/>
      <c r="Q162" s="734"/>
    </row>
    <row r="163" spans="1:17">
      <c r="A163" s="731"/>
      <c r="B163" s="731"/>
      <c r="C163" s="731"/>
      <c r="D163" s="731"/>
      <c r="E163" s="725"/>
      <c r="F163" s="732"/>
      <c r="G163" s="668"/>
      <c r="H163" s="668"/>
      <c r="I163" s="680"/>
      <c r="J163" s="668"/>
      <c r="K163" s="668"/>
      <c r="L163" s="668"/>
      <c r="M163" s="731"/>
      <c r="N163" s="731"/>
      <c r="O163" s="731"/>
      <c r="P163" s="734"/>
      <c r="Q163" s="734"/>
    </row>
    <row r="164" spans="1:17">
      <c r="A164" s="731"/>
      <c r="B164" s="731"/>
      <c r="C164" s="731"/>
      <c r="D164" s="731"/>
      <c r="E164" s="725"/>
      <c r="F164" s="732"/>
      <c r="G164" s="668"/>
      <c r="H164" s="668"/>
      <c r="I164" s="680"/>
      <c r="J164" s="668"/>
      <c r="K164" s="668"/>
      <c r="L164" s="668"/>
      <c r="M164" s="731"/>
    </row>
    <row r="165" spans="1:17">
      <c r="A165" s="731"/>
      <c r="B165" s="731"/>
      <c r="C165" s="731"/>
      <c r="D165" s="731"/>
      <c r="E165" s="725"/>
      <c r="F165" s="732"/>
      <c r="G165" s="668"/>
      <c r="H165" s="668"/>
      <c r="I165" s="680"/>
      <c r="J165" s="668"/>
      <c r="K165" s="668"/>
      <c r="L165" s="668"/>
      <c r="M165" s="731"/>
    </row>
    <row r="166" spans="1:17">
      <c r="A166" s="731"/>
      <c r="B166" s="731"/>
      <c r="C166" s="731"/>
      <c r="D166" s="731"/>
      <c r="E166" s="725"/>
      <c r="F166" s="732"/>
      <c r="G166" s="668"/>
      <c r="H166" s="668"/>
      <c r="I166" s="680"/>
      <c r="J166" s="668"/>
      <c r="K166" s="668"/>
      <c r="L166" s="668"/>
      <c r="M166" s="731"/>
    </row>
    <row r="167" spans="1:17">
      <c r="A167" s="731"/>
      <c r="B167" s="731"/>
      <c r="C167" s="731"/>
      <c r="D167" s="731"/>
      <c r="E167" s="725"/>
      <c r="F167" s="732"/>
      <c r="G167" s="668"/>
      <c r="H167" s="668"/>
      <c r="I167" s="680"/>
      <c r="J167" s="668"/>
      <c r="K167" s="668"/>
      <c r="L167" s="668"/>
      <c r="M167" s="731"/>
    </row>
    <row r="168" spans="1:17">
      <c r="J168" s="668"/>
      <c r="K168" s="668"/>
      <c r="L168" s="668"/>
      <c r="M168" s="731"/>
    </row>
    <row r="169" spans="1:17">
      <c r="J169" s="668"/>
      <c r="K169" s="668"/>
      <c r="L169" s="668"/>
      <c r="M169" s="731"/>
    </row>
    <row r="170" spans="1:17">
      <c r="J170" s="668"/>
      <c r="K170" s="668"/>
      <c r="L170" s="668"/>
      <c r="M170" s="731"/>
    </row>
    <row r="171" spans="1:17">
      <c r="J171" s="668"/>
      <c r="K171" s="668"/>
      <c r="L171" s="668"/>
      <c r="M171" s="731"/>
    </row>
    <row r="172" spans="1:17">
      <c r="J172" s="668"/>
      <c r="K172" s="668"/>
      <c r="L172" s="668"/>
      <c r="M172" s="731"/>
    </row>
    <row r="173" spans="1:17">
      <c r="J173" s="668"/>
      <c r="K173" s="668"/>
      <c r="L173" s="668"/>
      <c r="M173" s="731"/>
    </row>
    <row r="174" spans="1:17">
      <c r="K174" s="668"/>
      <c r="L174" s="668"/>
      <c r="M174" s="731"/>
    </row>
    <row r="175" spans="1:17">
      <c r="K175" s="668"/>
      <c r="L175" s="668"/>
      <c r="M175" s="731"/>
    </row>
    <row r="176" spans="1:17">
      <c r="K176" s="668"/>
      <c r="L176" s="668"/>
      <c r="M176" s="731"/>
    </row>
    <row r="177" spans="12:13">
      <c r="L177" s="668"/>
      <c r="M177" s="731"/>
    </row>
    <row r="178" spans="12:13">
      <c r="L178" s="668"/>
      <c r="M178" s="731"/>
    </row>
    <row r="179" spans="12:13">
      <c r="L179" s="668"/>
    </row>
    <row r="180" spans="12:13">
      <c r="L180" s="668"/>
    </row>
    <row r="181" spans="12:13">
      <c r="L181" s="668"/>
    </row>
  </sheetData>
  <mergeCells count="5">
    <mergeCell ref="A7:L7"/>
    <mergeCell ref="M7:O7"/>
    <mergeCell ref="U7:V7"/>
    <mergeCell ref="D9:F9"/>
    <mergeCell ref="H9:K9"/>
  </mergeCells>
  <conditionalFormatting sqref="P70:P86 Z9:Z71">
    <cfRule type="aboveAverage" dxfId="7" priority="1" aboveAverage="0" stdDev="1"/>
    <cfRule type="aboveAverage" dxfId="6" priority="2" stdDev="1"/>
  </conditionalFormatting>
  <dataValidations disablePrompts="1" count="1">
    <dataValidation type="list" allowBlank="1" showInputMessage="1" showErrorMessage="1" sqref="B5" xr:uid="{B639872A-FFE8-46C0-AAFD-B1D1421427BD}">
      <formula1>$AB$5:$AB$8</formula1>
    </dataValidation>
  </dataValidations>
  <pageMargins left="0.7" right="0.7" top="0.75" bottom="0.75" header="0.3" footer="0.3"/>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D21CA-FA6C-4277-A3F9-8299931ADA35}">
  <dimension ref="A1:AB188"/>
  <sheetViews>
    <sheetView zoomScale="80" zoomScaleNormal="80" workbookViewId="0">
      <selection activeCell="S25" sqref="S25"/>
    </sheetView>
  </sheetViews>
  <sheetFormatPr defaultColWidth="7.88671875" defaultRowHeight="10.199999999999999"/>
  <cols>
    <col min="1" max="1" width="15.6640625" style="668" bestFit="1" customWidth="1"/>
    <col min="2" max="2" width="9.5546875" style="668" bestFit="1" customWidth="1"/>
    <col min="3" max="3" width="5.109375" style="735" customWidth="1"/>
    <col min="4" max="6" width="7.6640625" style="735" customWidth="1"/>
    <col min="7" max="7" width="12" style="731" bestFit="1" customWidth="1"/>
    <col min="8" max="8" width="9.33203125" style="734" customWidth="1"/>
    <col min="9" max="10" width="8.44140625" style="731" bestFit="1" customWidth="1"/>
    <col min="11" max="11" width="8.44140625" style="725" bestFit="1" customWidth="1"/>
    <col min="12" max="12" width="13.6640625" style="732" bestFit="1" customWidth="1"/>
    <col min="13" max="13" width="6.33203125" style="668" bestFit="1" customWidth="1"/>
    <col min="14" max="14" width="5.6640625" style="668" bestFit="1" customWidth="1"/>
    <col min="15" max="15" width="5.88671875" style="680" bestFit="1" customWidth="1"/>
    <col min="16" max="16" width="5.88671875" style="561" bestFit="1" customWidth="1"/>
    <col min="17" max="17" width="14" style="728" bestFit="1" customWidth="1"/>
    <col min="18" max="18" width="6" style="728" bestFit="1" customWidth="1"/>
    <col min="19" max="19" width="8.6640625" style="728" bestFit="1" customWidth="1"/>
    <col min="20" max="21" width="17.33203125" style="668" bestFit="1" customWidth="1"/>
    <col min="22" max="22" width="9.33203125" style="668" bestFit="1" customWidth="1"/>
    <col min="23" max="27" width="5.33203125" style="668" customWidth="1"/>
    <col min="28" max="28" width="17" style="668" customWidth="1"/>
    <col min="29" max="16384" width="7.88671875" style="668"/>
  </cols>
  <sheetData>
    <row r="1" spans="1:24" s="504" customFormat="1" ht="13.2">
      <c r="A1" s="496" t="s">
        <v>117</v>
      </c>
      <c r="B1" s="497" t="s">
        <v>174</v>
      </c>
      <c r="C1" s="498"/>
      <c r="D1" s="497"/>
      <c r="E1" s="499"/>
      <c r="F1" s="499"/>
      <c r="G1" s="500"/>
      <c r="H1" s="501" t="s">
        <v>118</v>
      </c>
      <c r="I1" s="502">
        <f>V12</f>
        <v>266</v>
      </c>
      <c r="J1" s="503"/>
      <c r="K1" s="497"/>
      <c r="L1" s="497"/>
      <c r="N1" s="505"/>
      <c r="P1" s="506"/>
      <c r="Q1" s="506"/>
      <c r="R1" s="506"/>
      <c r="S1" s="506"/>
    </row>
    <row r="2" spans="1:24" s="504" customFormat="1" ht="13.2">
      <c r="A2" s="507" t="s">
        <v>119</v>
      </c>
      <c r="B2" s="497" t="s">
        <v>236</v>
      </c>
      <c r="C2" s="508"/>
      <c r="D2" s="497"/>
      <c r="E2" s="509"/>
      <c r="F2" s="509"/>
      <c r="G2" s="510"/>
      <c r="H2" s="511" t="s">
        <v>120</v>
      </c>
      <c r="I2" s="512">
        <f>V13</f>
        <v>116</v>
      </c>
      <c r="J2" s="513"/>
      <c r="K2" s="497"/>
      <c r="L2" s="497"/>
      <c r="N2" s="514"/>
      <c r="P2" s="506"/>
      <c r="Q2" s="506"/>
      <c r="R2" s="506"/>
      <c r="S2" s="506"/>
    </row>
    <row r="3" spans="1:24" s="518" customFormat="1" ht="11.25" customHeight="1">
      <c r="A3" s="515" t="s">
        <v>121</v>
      </c>
      <c r="B3" s="865">
        <v>44795</v>
      </c>
      <c r="C3" s="508"/>
      <c r="D3" s="509"/>
      <c r="E3" s="509"/>
      <c r="F3" s="509"/>
      <c r="G3" s="510"/>
      <c r="H3" s="515" t="s">
        <v>122</v>
      </c>
      <c r="I3" s="1109">
        <f>V13/100</f>
        <v>1.1599999999999999</v>
      </c>
      <c r="J3" s="513"/>
      <c r="K3" s="497"/>
      <c r="L3" s="497"/>
      <c r="N3" s="519"/>
      <c r="P3" s="520"/>
      <c r="Q3" s="520"/>
      <c r="R3" s="520"/>
      <c r="S3" s="520"/>
    </row>
    <row r="4" spans="1:24" s="504" customFormat="1" ht="13.2">
      <c r="A4" s="515" t="s">
        <v>123</v>
      </c>
      <c r="B4" s="516" t="s">
        <v>235</v>
      </c>
      <c r="C4" s="508"/>
      <c r="D4" s="509"/>
      <c r="E4" s="509"/>
      <c r="F4" s="509"/>
      <c r="G4" s="510"/>
      <c r="H4" s="515" t="s">
        <v>124</v>
      </c>
      <c r="I4" s="521">
        <f>S39</f>
        <v>0.78723257418909598</v>
      </c>
      <c r="J4" s="513"/>
      <c r="K4" s="497"/>
      <c r="L4" s="497"/>
      <c r="M4" s="505"/>
      <c r="N4" s="505"/>
      <c r="P4" s="506"/>
      <c r="Q4" s="506"/>
      <c r="R4" s="506"/>
      <c r="S4" s="506"/>
    </row>
    <row r="5" spans="1:24" s="525" customFormat="1" ht="13.2">
      <c r="A5" s="507" t="s">
        <v>125</v>
      </c>
      <c r="B5" s="522" t="s">
        <v>126</v>
      </c>
      <c r="C5" s="508"/>
      <c r="D5" s="509"/>
      <c r="E5" s="509"/>
      <c r="F5" s="509"/>
      <c r="G5" s="510"/>
      <c r="H5" s="515"/>
      <c r="I5" s="523"/>
      <c r="J5" s="513"/>
      <c r="K5" s="497"/>
      <c r="L5" s="497"/>
      <c r="M5" s="524"/>
      <c r="N5" s="524"/>
      <c r="P5" s="526"/>
      <c r="Q5" s="526"/>
      <c r="R5" s="526"/>
      <c r="S5" s="526"/>
    </row>
    <row r="6" spans="1:24" s="524" customFormat="1" ht="13.8" thickBot="1">
      <c r="A6" s="527"/>
      <c r="B6" s="528"/>
      <c r="C6" s="529"/>
      <c r="D6" s="530"/>
      <c r="E6" s="530"/>
      <c r="F6" s="530"/>
      <c r="G6" s="531"/>
      <c r="H6" s="532"/>
      <c r="I6" s="533"/>
      <c r="J6" s="531"/>
      <c r="K6" s="528"/>
      <c r="L6" s="528"/>
      <c r="M6" s="534"/>
      <c r="P6" s="535"/>
      <c r="Q6" s="535"/>
      <c r="R6" s="535"/>
      <c r="S6" s="535"/>
    </row>
    <row r="7" spans="1:24" s="525" customFormat="1" ht="13.2" customHeight="1">
      <c r="A7" s="1170" t="s">
        <v>127</v>
      </c>
      <c r="B7" s="1171"/>
      <c r="C7" s="1171"/>
      <c r="D7" s="1171"/>
      <c r="E7" s="1171"/>
      <c r="F7" s="1171"/>
      <c r="G7" s="1171"/>
      <c r="H7" s="1171"/>
      <c r="I7" s="1171"/>
      <c r="J7" s="1171"/>
      <c r="K7" s="1171"/>
      <c r="L7" s="1171"/>
      <c r="M7" s="1172" t="s">
        <v>128</v>
      </c>
      <c r="N7" s="1173"/>
      <c r="O7" s="1174"/>
      <c r="P7" s="536" t="s">
        <v>129</v>
      </c>
      <c r="Q7" s="537"/>
      <c r="R7" s="536" t="s">
        <v>130</v>
      </c>
      <c r="S7" s="536"/>
      <c r="T7" s="538"/>
      <c r="U7" s="1168" t="s">
        <v>131</v>
      </c>
      <c r="V7" s="1169"/>
      <c r="W7" s="524"/>
      <c r="X7" s="524"/>
    </row>
    <row r="8" spans="1:24" s="555" customFormat="1">
      <c r="A8" s="539"/>
      <c r="B8" s="534"/>
      <c r="C8" s="540"/>
      <c r="D8" s="541"/>
      <c r="E8" s="542"/>
      <c r="F8" s="543"/>
      <c r="G8" s="544"/>
      <c r="H8" s="545"/>
      <c r="I8" s="545"/>
      <c r="J8" s="545"/>
      <c r="K8" s="545"/>
      <c r="L8" s="546"/>
      <c r="M8" s="547"/>
      <c r="N8" s="548"/>
      <c r="O8" s="549"/>
      <c r="P8" s="550"/>
      <c r="Q8" s="551"/>
      <c r="R8" s="550"/>
      <c r="S8" s="550"/>
      <c r="T8" s="552"/>
      <c r="U8" s="553"/>
      <c r="V8" s="553"/>
      <c r="W8" s="554"/>
    </row>
    <row r="9" spans="1:24" s="566" customFormat="1" ht="13.2" customHeight="1">
      <c r="A9" s="556"/>
      <c r="B9" s="524"/>
      <c r="C9" s="557"/>
      <c r="D9" s="1175" t="s">
        <v>132</v>
      </c>
      <c r="E9" s="1176"/>
      <c r="F9" s="1177"/>
      <c r="G9" s="558"/>
      <c r="H9" s="1178" t="s">
        <v>133</v>
      </c>
      <c r="I9" s="1179"/>
      <c r="J9" s="1179"/>
      <c r="K9" s="1180"/>
      <c r="L9" s="1107"/>
      <c r="M9" s="560"/>
      <c r="N9" s="548" t="s">
        <v>134</v>
      </c>
      <c r="O9" s="549"/>
      <c r="P9" s="550"/>
      <c r="Q9" s="551"/>
      <c r="R9" s="561"/>
      <c r="S9" s="561"/>
      <c r="T9" s="552"/>
      <c r="U9" s="562"/>
      <c r="V9" s="563"/>
      <c r="W9" s="564"/>
      <c r="X9" s="565"/>
    </row>
    <row r="10" spans="1:24" s="566" customFormat="1">
      <c r="A10" s="567" t="s">
        <v>135</v>
      </c>
      <c r="B10" s="568" t="s">
        <v>136</v>
      </c>
      <c r="C10" s="569" t="s">
        <v>137</v>
      </c>
      <c r="D10" s="570" t="s">
        <v>138</v>
      </c>
      <c r="E10" s="571" t="s">
        <v>139</v>
      </c>
      <c r="F10" s="572" t="s">
        <v>140</v>
      </c>
      <c r="G10" s="558" t="s">
        <v>141</v>
      </c>
      <c r="H10" s="1108" t="s">
        <v>142</v>
      </c>
      <c r="I10" s="1108" t="s">
        <v>143</v>
      </c>
      <c r="J10" s="1108" t="s">
        <v>144</v>
      </c>
      <c r="K10" s="1108" t="s">
        <v>145</v>
      </c>
      <c r="L10" s="1107" t="s">
        <v>146</v>
      </c>
      <c r="M10" s="574" t="s">
        <v>147</v>
      </c>
      <c r="N10" s="575" t="s">
        <v>148</v>
      </c>
      <c r="O10" s="576" t="s">
        <v>149</v>
      </c>
      <c r="P10" s="577" t="s">
        <v>150</v>
      </c>
      <c r="Q10" s="551" t="s">
        <v>151</v>
      </c>
      <c r="R10" s="577" t="s">
        <v>151</v>
      </c>
      <c r="S10" s="577" t="s">
        <v>150</v>
      </c>
      <c r="T10" s="578" t="s">
        <v>152</v>
      </c>
      <c r="U10" s="562" t="s">
        <v>153</v>
      </c>
      <c r="V10" s="562" t="s">
        <v>154</v>
      </c>
      <c r="W10" s="579"/>
    </row>
    <row r="11" spans="1:24" s="566" customFormat="1" ht="12" thickBot="1">
      <c r="A11" s="580" t="s">
        <v>155</v>
      </c>
      <c r="B11" s="581" t="s">
        <v>155</v>
      </c>
      <c r="C11" s="582" t="s">
        <v>156</v>
      </c>
      <c r="D11" s="583" t="s">
        <v>157</v>
      </c>
      <c r="E11" s="584" t="s">
        <v>157</v>
      </c>
      <c r="F11" s="585" t="s">
        <v>157</v>
      </c>
      <c r="G11" s="586" t="s">
        <v>157</v>
      </c>
      <c r="H11" s="587" t="s">
        <v>157</v>
      </c>
      <c r="I11" s="587" t="s">
        <v>157</v>
      </c>
      <c r="J11" s="587" t="s">
        <v>157</v>
      </c>
      <c r="K11" s="587" t="s">
        <v>157</v>
      </c>
      <c r="L11" s="588" t="s">
        <v>157</v>
      </c>
      <c r="M11" s="589" t="s">
        <v>158</v>
      </c>
      <c r="N11" s="590" t="s">
        <v>156</v>
      </c>
      <c r="O11" s="591" t="s">
        <v>156</v>
      </c>
      <c r="P11" s="592" t="s">
        <v>159</v>
      </c>
      <c r="Q11" s="593" t="s">
        <v>160</v>
      </c>
      <c r="R11" s="594" t="s">
        <v>39</v>
      </c>
      <c r="S11" s="594" t="s">
        <v>161</v>
      </c>
      <c r="T11" s="595"/>
      <c r="U11" s="596"/>
      <c r="V11" s="597" t="s">
        <v>157</v>
      </c>
      <c r="W11" s="579"/>
    </row>
    <row r="12" spans="1:24" s="566" customFormat="1">
      <c r="A12" s="598" t="s">
        <v>162</v>
      </c>
      <c r="B12" s="599"/>
      <c r="C12" s="600">
        <v>0</v>
      </c>
      <c r="D12" s="601" t="s">
        <v>163</v>
      </c>
      <c r="E12" s="602" t="s">
        <v>163</v>
      </c>
      <c r="F12" s="603" t="s">
        <v>163</v>
      </c>
      <c r="G12" s="604" t="s">
        <v>163</v>
      </c>
      <c r="H12" s="602" t="s">
        <v>163</v>
      </c>
      <c r="I12" s="602" t="s">
        <v>163</v>
      </c>
      <c r="J12" s="602" t="s">
        <v>163</v>
      </c>
      <c r="K12" s="602" t="s">
        <v>163</v>
      </c>
      <c r="L12" s="605" t="s">
        <v>163</v>
      </c>
      <c r="M12" s="606"/>
      <c r="N12" s="607"/>
      <c r="O12" s="608"/>
      <c r="P12" s="609"/>
      <c r="Q12" s="610"/>
      <c r="R12" s="611"/>
      <c r="S12" s="612"/>
      <c r="T12" s="613"/>
      <c r="U12" s="614" t="s">
        <v>164</v>
      </c>
      <c r="V12" s="615">
        <f>C39</f>
        <v>266</v>
      </c>
      <c r="W12" s="616"/>
    </row>
    <row r="13" spans="1:24" s="566" customFormat="1">
      <c r="A13" s="617">
        <v>450</v>
      </c>
      <c r="B13" s="618">
        <v>0</v>
      </c>
      <c r="C13" s="606">
        <v>10</v>
      </c>
      <c r="D13" s="619" t="s">
        <v>163</v>
      </c>
      <c r="E13" s="620" t="s">
        <v>163</v>
      </c>
      <c r="F13" s="621" t="s">
        <v>163</v>
      </c>
      <c r="G13" s="622" t="s">
        <v>163</v>
      </c>
      <c r="H13" s="620" t="s">
        <v>163</v>
      </c>
      <c r="I13" s="620" t="s">
        <v>163</v>
      </c>
      <c r="J13" s="620" t="s">
        <v>163</v>
      </c>
      <c r="K13" s="620" t="s">
        <v>163</v>
      </c>
      <c r="L13" s="623" t="s">
        <v>163</v>
      </c>
      <c r="M13" s="606">
        <v>966</v>
      </c>
      <c r="N13" s="624">
        <f>C12</f>
        <v>0</v>
      </c>
      <c r="O13" s="625">
        <f t="shared" ref="O13:O18" si="0">(C13+C14-10)/2</f>
        <v>10</v>
      </c>
      <c r="P13" s="626">
        <f>(A13-B13)/M13</f>
        <v>0.46583850931677018</v>
      </c>
      <c r="Q13" s="627">
        <f>(P13*(O13-N13))/100</f>
        <v>4.6583850931677023E-2</v>
      </c>
      <c r="R13" s="628">
        <f>SUM(Q$13:Q13)</f>
        <v>4.6583850931677023E-2</v>
      </c>
      <c r="S13" s="629">
        <f>R13/O13*100</f>
        <v>0.46583850931677018</v>
      </c>
      <c r="T13" s="630"/>
      <c r="U13" s="631" t="s">
        <v>65</v>
      </c>
      <c r="V13" s="632">
        <v>116</v>
      </c>
      <c r="W13" s="579"/>
    </row>
    <row r="14" spans="1:24" s="566" customFormat="1">
      <c r="A14" s="617">
        <v>480</v>
      </c>
      <c r="B14" s="618">
        <v>0</v>
      </c>
      <c r="C14" s="606">
        <v>20</v>
      </c>
      <c r="D14" s="619" t="s">
        <v>163</v>
      </c>
      <c r="E14" s="620" t="s">
        <v>163</v>
      </c>
      <c r="F14" s="621" t="s">
        <v>163</v>
      </c>
      <c r="G14" s="622" t="s">
        <v>163</v>
      </c>
      <c r="H14" s="620" t="s">
        <v>163</v>
      </c>
      <c r="I14" s="620" t="s">
        <v>163</v>
      </c>
      <c r="J14" s="620" t="s">
        <v>163</v>
      </c>
      <c r="K14" s="620" t="s">
        <v>163</v>
      </c>
      <c r="L14" s="623" t="s">
        <v>163</v>
      </c>
      <c r="M14" s="606">
        <v>966</v>
      </c>
      <c r="N14" s="624">
        <f t="shared" ref="N14:N39" si="1">(C13+C14-10)/2</f>
        <v>10</v>
      </c>
      <c r="O14" s="625">
        <f t="shared" si="0"/>
        <v>20</v>
      </c>
      <c r="P14" s="626">
        <f t="shared" ref="P14:P39" si="2">(A14-B14)/M14</f>
        <v>0.49689440993788819</v>
      </c>
      <c r="Q14" s="627">
        <f t="shared" ref="Q14:Q18" si="3">(P14*(O14-N14))/100</f>
        <v>4.9689440993788817E-2</v>
      </c>
      <c r="R14" s="628">
        <f>SUM(Q$13:Q14)</f>
        <v>9.627329192546584E-2</v>
      </c>
      <c r="S14" s="629">
        <f t="shared" ref="S14:S24" si="4">R14/O14*100</f>
        <v>0.48136645962732916</v>
      </c>
      <c r="T14" s="630"/>
      <c r="U14" s="631" t="s">
        <v>252</v>
      </c>
      <c r="V14" s="632">
        <v>266</v>
      </c>
      <c r="W14" s="579"/>
    </row>
    <row r="15" spans="1:24" s="566" customFormat="1">
      <c r="A15" s="617">
        <v>525</v>
      </c>
      <c r="B15" s="618">
        <v>0</v>
      </c>
      <c r="C15" s="606">
        <v>30</v>
      </c>
      <c r="D15" s="619" t="s">
        <v>163</v>
      </c>
      <c r="E15" s="620" t="s">
        <v>163</v>
      </c>
      <c r="F15" s="621" t="s">
        <v>163</v>
      </c>
      <c r="G15" s="622" t="s">
        <v>163</v>
      </c>
      <c r="H15" s="620" t="s">
        <v>163</v>
      </c>
      <c r="I15" s="620" t="s">
        <v>163</v>
      </c>
      <c r="J15" s="620" t="s">
        <v>163</v>
      </c>
      <c r="K15" s="620" t="s">
        <v>163</v>
      </c>
      <c r="L15" s="623" t="s">
        <v>163</v>
      </c>
      <c r="M15" s="606">
        <v>966</v>
      </c>
      <c r="N15" s="624">
        <f t="shared" si="1"/>
        <v>20</v>
      </c>
      <c r="O15" s="625">
        <f t="shared" si="0"/>
        <v>30</v>
      </c>
      <c r="P15" s="626">
        <f t="shared" si="2"/>
        <v>0.54347826086956519</v>
      </c>
      <c r="Q15" s="627">
        <f t="shared" si="3"/>
        <v>5.434782608695652E-2</v>
      </c>
      <c r="R15" s="628">
        <f>SUM(Q$13:Q15)</f>
        <v>0.15062111801242237</v>
      </c>
      <c r="S15" s="629">
        <f t="shared" si="4"/>
        <v>0.50207039337474124</v>
      </c>
      <c r="T15" s="630"/>
      <c r="U15" s="631" t="s">
        <v>165</v>
      </c>
      <c r="V15" s="633"/>
      <c r="W15" s="579"/>
    </row>
    <row r="16" spans="1:24" s="566" customFormat="1">
      <c r="A16" s="634">
        <v>555</v>
      </c>
      <c r="B16" s="618">
        <v>0</v>
      </c>
      <c r="C16" s="606">
        <v>40</v>
      </c>
      <c r="D16" s="619" t="s">
        <v>163</v>
      </c>
      <c r="E16" s="620" t="s">
        <v>163</v>
      </c>
      <c r="F16" s="621" t="s">
        <v>163</v>
      </c>
      <c r="G16" s="622" t="s">
        <v>163</v>
      </c>
      <c r="H16" s="620" t="s">
        <v>163</v>
      </c>
      <c r="I16" s="620" t="s">
        <v>163</v>
      </c>
      <c r="J16" s="620" t="s">
        <v>163</v>
      </c>
      <c r="K16" s="620" t="s">
        <v>163</v>
      </c>
      <c r="L16" s="623" t="s">
        <v>163</v>
      </c>
      <c r="M16" s="606">
        <v>966</v>
      </c>
      <c r="N16" s="624">
        <f t="shared" si="1"/>
        <v>30</v>
      </c>
      <c r="O16" s="625">
        <f t="shared" si="0"/>
        <v>40</v>
      </c>
      <c r="P16" s="626">
        <f t="shared" si="2"/>
        <v>0.57453416149068326</v>
      </c>
      <c r="Q16" s="627">
        <f t="shared" si="3"/>
        <v>5.7453416149068327E-2</v>
      </c>
      <c r="R16" s="628">
        <f>SUM(Q$13:Q16)</f>
        <v>0.20807453416149069</v>
      </c>
      <c r="S16" s="629">
        <f t="shared" si="4"/>
        <v>0.52018633540372672</v>
      </c>
      <c r="T16" s="630"/>
      <c r="U16" s="631" t="s">
        <v>165</v>
      </c>
      <c r="V16" s="632"/>
      <c r="W16" s="579"/>
    </row>
    <row r="17" spans="1:23" s="566" customFormat="1">
      <c r="A17" s="634">
        <v>530</v>
      </c>
      <c r="B17" s="618">
        <v>0</v>
      </c>
      <c r="C17" s="606">
        <v>50</v>
      </c>
      <c r="D17" s="619" t="s">
        <v>163</v>
      </c>
      <c r="E17" s="620" t="s">
        <v>163</v>
      </c>
      <c r="F17" s="621" t="s">
        <v>163</v>
      </c>
      <c r="G17" s="622" t="s">
        <v>163</v>
      </c>
      <c r="H17" s="620" t="s">
        <v>163</v>
      </c>
      <c r="I17" s="620" t="s">
        <v>163</v>
      </c>
      <c r="J17" s="620" t="s">
        <v>163</v>
      </c>
      <c r="K17" s="620" t="s">
        <v>163</v>
      </c>
      <c r="L17" s="623" t="s">
        <v>163</v>
      </c>
      <c r="M17" s="606">
        <v>966</v>
      </c>
      <c r="N17" s="624">
        <f t="shared" si="1"/>
        <v>40</v>
      </c>
      <c r="O17" s="625">
        <f t="shared" si="0"/>
        <v>50</v>
      </c>
      <c r="P17" s="626">
        <f t="shared" si="2"/>
        <v>0.54865424430641818</v>
      </c>
      <c r="Q17" s="627">
        <f t="shared" si="3"/>
        <v>5.4865424430641817E-2</v>
      </c>
      <c r="R17" s="628">
        <f>SUM(Q$13:Q17)</f>
        <v>0.26293995859213248</v>
      </c>
      <c r="S17" s="629">
        <f t="shared" si="4"/>
        <v>0.52587991718426497</v>
      </c>
      <c r="T17" s="630" t="s">
        <v>166</v>
      </c>
      <c r="U17" s="631" t="s">
        <v>165</v>
      </c>
      <c r="V17" s="632"/>
      <c r="W17" s="564"/>
    </row>
    <row r="18" spans="1:23" s="566" customFormat="1">
      <c r="A18" s="634">
        <v>540</v>
      </c>
      <c r="B18" s="618">
        <v>0</v>
      </c>
      <c r="C18" s="606">
        <v>60</v>
      </c>
      <c r="D18" s="619" t="s">
        <v>163</v>
      </c>
      <c r="E18" s="620" t="s">
        <v>163</v>
      </c>
      <c r="F18" s="621" t="s">
        <v>163</v>
      </c>
      <c r="G18" s="622" t="s">
        <v>163</v>
      </c>
      <c r="H18" s="620" t="s">
        <v>163</v>
      </c>
      <c r="I18" s="620" t="s">
        <v>163</v>
      </c>
      <c r="J18" s="620" t="s">
        <v>163</v>
      </c>
      <c r="K18" s="620" t="s">
        <v>163</v>
      </c>
      <c r="L18" s="623" t="s">
        <v>163</v>
      </c>
      <c r="M18" s="606">
        <v>966</v>
      </c>
      <c r="N18" s="624">
        <f t="shared" si="1"/>
        <v>50</v>
      </c>
      <c r="O18" s="625">
        <f t="shared" si="0"/>
        <v>60</v>
      </c>
      <c r="P18" s="626">
        <f t="shared" si="2"/>
        <v>0.55900621118012417</v>
      </c>
      <c r="Q18" s="627">
        <f t="shared" si="3"/>
        <v>5.5900621118012417E-2</v>
      </c>
      <c r="R18" s="628">
        <f>SUM(Q$13:Q18)</f>
        <v>0.3188405797101449</v>
      </c>
      <c r="S18" s="629">
        <f t="shared" si="4"/>
        <v>0.5314009661835748</v>
      </c>
      <c r="T18" s="635"/>
      <c r="U18" s="631" t="s">
        <v>165</v>
      </c>
      <c r="V18" s="632"/>
      <c r="W18" s="564"/>
    </row>
    <row r="19" spans="1:23" s="566" customFormat="1" ht="10.199999999999999" customHeight="1">
      <c r="A19" s="634">
        <v>595</v>
      </c>
      <c r="B19" s="618">
        <v>0</v>
      </c>
      <c r="C19" s="606">
        <v>70</v>
      </c>
      <c r="D19" s="619" t="s">
        <v>163</v>
      </c>
      <c r="E19" s="620" t="s">
        <v>163</v>
      </c>
      <c r="F19" s="620" t="s">
        <v>163</v>
      </c>
      <c r="G19" s="622" t="s">
        <v>163</v>
      </c>
      <c r="H19" s="620" t="s">
        <v>163</v>
      </c>
      <c r="I19" s="620" t="s">
        <v>163</v>
      </c>
      <c r="J19" s="620" t="s">
        <v>163</v>
      </c>
      <c r="K19" s="620" t="s">
        <v>163</v>
      </c>
      <c r="L19" s="623" t="s">
        <v>163</v>
      </c>
      <c r="M19" s="606">
        <v>966</v>
      </c>
      <c r="N19" s="624">
        <f t="shared" si="1"/>
        <v>60</v>
      </c>
      <c r="O19" s="625">
        <f>(C19+C21-10)/2</f>
        <v>75</v>
      </c>
      <c r="P19" s="626">
        <f t="shared" si="2"/>
        <v>0.61594202898550721</v>
      </c>
      <c r="Q19" s="627">
        <f>(P19*(O19-N19))/100</f>
        <v>9.2391304347826081E-2</v>
      </c>
      <c r="R19" s="628">
        <f>SUM(Q$13:Q19)</f>
        <v>0.41123188405797095</v>
      </c>
      <c r="S19" s="629">
        <f t="shared" si="4"/>
        <v>0.54830917874396123</v>
      </c>
      <c r="T19" s="635"/>
      <c r="U19" s="631" t="s">
        <v>165</v>
      </c>
      <c r="V19" s="632"/>
      <c r="W19" s="636"/>
    </row>
    <row r="20" spans="1:23" s="566" customFormat="1" ht="10.199999999999999" customHeight="1">
      <c r="A20" s="634">
        <v>510</v>
      </c>
      <c r="B20" s="618">
        <v>0</v>
      </c>
      <c r="C20" s="606">
        <v>80</v>
      </c>
      <c r="D20" s="619" t="s">
        <v>163</v>
      </c>
      <c r="E20" s="620" t="s">
        <v>163</v>
      </c>
      <c r="F20" s="620" t="s">
        <v>163</v>
      </c>
      <c r="G20" s="622" t="s">
        <v>163</v>
      </c>
      <c r="H20" s="620" t="s">
        <v>163</v>
      </c>
      <c r="I20" s="620" t="s">
        <v>163</v>
      </c>
      <c r="J20" s="620" t="s">
        <v>163</v>
      </c>
      <c r="K20" s="620" t="s">
        <v>163</v>
      </c>
      <c r="L20" s="623" t="s">
        <v>163</v>
      </c>
      <c r="M20" s="606">
        <v>966</v>
      </c>
      <c r="N20" s="624">
        <f t="shared" si="1"/>
        <v>70</v>
      </c>
      <c r="O20" s="625">
        <f t="shared" ref="O20:O37" si="5">(C20+C22-10)/2</f>
        <v>85</v>
      </c>
      <c r="P20" s="626">
        <f t="shared" si="2"/>
        <v>0.52795031055900621</v>
      </c>
      <c r="Q20" s="627">
        <f t="shared" ref="Q20:Q39" si="6">(P20*(O20-N20))/100</f>
        <v>7.9192546583850928E-2</v>
      </c>
      <c r="R20" s="628">
        <f>SUM(Q$13:Q20)</f>
        <v>0.4904244306418219</v>
      </c>
      <c r="S20" s="629">
        <f t="shared" si="4"/>
        <v>0.5769699184021434</v>
      </c>
      <c r="T20" s="635"/>
      <c r="U20" s="631"/>
      <c r="V20" s="632"/>
      <c r="W20" s="636"/>
    </row>
    <row r="21" spans="1:23" s="566" customFormat="1">
      <c r="A21" s="634">
        <v>535</v>
      </c>
      <c r="B21" s="618">
        <v>0</v>
      </c>
      <c r="C21" s="606">
        <v>90</v>
      </c>
      <c r="D21" s="619" t="s">
        <v>163</v>
      </c>
      <c r="E21" s="620" t="s">
        <v>163</v>
      </c>
      <c r="F21" s="621" t="s">
        <v>163</v>
      </c>
      <c r="G21" s="622" t="s">
        <v>163</v>
      </c>
      <c r="H21" s="620" t="s">
        <v>163</v>
      </c>
      <c r="I21" s="620" t="s">
        <v>163</v>
      </c>
      <c r="J21" s="620" t="s">
        <v>163</v>
      </c>
      <c r="K21" s="620" t="s">
        <v>163</v>
      </c>
      <c r="L21" s="623" t="s">
        <v>163</v>
      </c>
      <c r="M21" s="606">
        <v>966</v>
      </c>
      <c r="N21" s="624">
        <f t="shared" si="1"/>
        <v>80</v>
      </c>
      <c r="O21" s="625">
        <f t="shared" si="5"/>
        <v>95</v>
      </c>
      <c r="P21" s="626">
        <f t="shared" si="2"/>
        <v>0.55383022774327118</v>
      </c>
      <c r="Q21" s="627">
        <f t="shared" si="6"/>
        <v>8.3074534161490673E-2</v>
      </c>
      <c r="R21" s="628">
        <f>SUM(Q$13:Q21)</f>
        <v>0.57349896480331253</v>
      </c>
      <c r="S21" s="629">
        <f t="shared" si="4"/>
        <v>0.60368312084559217</v>
      </c>
      <c r="T21" s="630"/>
      <c r="U21" s="631" t="s">
        <v>165</v>
      </c>
      <c r="V21" s="632"/>
      <c r="W21" s="637"/>
    </row>
    <row r="22" spans="1:23" s="566" customFormat="1">
      <c r="A22" s="634">
        <v>515</v>
      </c>
      <c r="B22" s="618">
        <v>0</v>
      </c>
      <c r="C22" s="606">
        <v>100</v>
      </c>
      <c r="D22" s="619" t="s">
        <v>163</v>
      </c>
      <c r="E22" s="620" t="s">
        <v>163</v>
      </c>
      <c r="F22" s="621" t="s">
        <v>163</v>
      </c>
      <c r="G22" s="622" t="s">
        <v>163</v>
      </c>
      <c r="H22" s="620" t="s">
        <v>163</v>
      </c>
      <c r="I22" s="620" t="s">
        <v>163</v>
      </c>
      <c r="J22" s="620" t="s">
        <v>163</v>
      </c>
      <c r="K22" s="620" t="s">
        <v>163</v>
      </c>
      <c r="L22" s="623" t="s">
        <v>163</v>
      </c>
      <c r="M22" s="606">
        <v>966</v>
      </c>
      <c r="N22" s="624">
        <f t="shared" si="1"/>
        <v>90</v>
      </c>
      <c r="O22" s="625">
        <f t="shared" si="5"/>
        <v>103</v>
      </c>
      <c r="P22" s="626">
        <f t="shared" si="2"/>
        <v>0.5331262939958592</v>
      </c>
      <c r="Q22" s="627">
        <f t="shared" si="6"/>
        <v>6.9306418219461693E-2</v>
      </c>
      <c r="R22" s="628">
        <f>SUM(Q$13:Q22)</f>
        <v>0.64280538302277423</v>
      </c>
      <c r="S22" s="629">
        <f t="shared" si="4"/>
        <v>0.62408289613861578</v>
      </c>
      <c r="T22" s="630"/>
      <c r="U22" s="631"/>
      <c r="V22" s="632"/>
      <c r="W22" s="637"/>
    </row>
    <row r="23" spans="1:23" s="566" customFormat="1">
      <c r="A23" s="634">
        <v>510</v>
      </c>
      <c r="B23" s="618">
        <v>0</v>
      </c>
      <c r="C23" s="606">
        <v>110</v>
      </c>
      <c r="D23" s="619" t="s">
        <v>163</v>
      </c>
      <c r="E23" s="620" t="s">
        <v>163</v>
      </c>
      <c r="F23" s="621" t="s">
        <v>163</v>
      </c>
      <c r="G23" s="622" t="s">
        <v>163</v>
      </c>
      <c r="H23" s="620" t="s">
        <v>163</v>
      </c>
      <c r="I23" s="620" t="s">
        <v>163</v>
      </c>
      <c r="J23" s="620" t="s">
        <v>163</v>
      </c>
      <c r="K23" s="620" t="s">
        <v>163</v>
      </c>
      <c r="L23" s="623" t="s">
        <v>163</v>
      </c>
      <c r="M23" s="606">
        <v>966</v>
      </c>
      <c r="N23" s="624">
        <f t="shared" si="1"/>
        <v>100</v>
      </c>
      <c r="O23" s="625">
        <f t="shared" si="5"/>
        <v>113</v>
      </c>
      <c r="P23" s="626">
        <f t="shared" si="2"/>
        <v>0.52795031055900621</v>
      </c>
      <c r="Q23" s="627">
        <f t="shared" si="6"/>
        <v>6.8633540372670818E-2</v>
      </c>
      <c r="R23" s="628">
        <f>SUM(Q$13:Q23)</f>
        <v>0.71143892339544501</v>
      </c>
      <c r="S23" s="629">
        <f t="shared" si="4"/>
        <v>0.62959196760658853</v>
      </c>
      <c r="T23" s="630"/>
      <c r="U23" s="631"/>
      <c r="V23" s="632"/>
      <c r="W23" s="637"/>
    </row>
    <row r="24" spans="1:23" s="566" customFormat="1" ht="20.399999999999999">
      <c r="A24" s="634">
        <v>530</v>
      </c>
      <c r="B24" s="618">
        <v>0</v>
      </c>
      <c r="C24" s="606">
        <v>116</v>
      </c>
      <c r="D24" s="619" t="s">
        <v>163</v>
      </c>
      <c r="E24" s="620" t="s">
        <v>163</v>
      </c>
      <c r="F24" s="621" t="s">
        <v>163</v>
      </c>
      <c r="G24" s="622" t="s">
        <v>163</v>
      </c>
      <c r="H24" s="620" t="s">
        <v>163</v>
      </c>
      <c r="I24" s="620" t="s">
        <v>163</v>
      </c>
      <c r="J24" s="620" t="s">
        <v>163</v>
      </c>
      <c r="K24" s="620" t="s">
        <v>163</v>
      </c>
      <c r="L24" s="623" t="s">
        <v>163</v>
      </c>
      <c r="M24" s="606">
        <v>966</v>
      </c>
      <c r="N24" s="624">
        <f t="shared" si="1"/>
        <v>108</v>
      </c>
      <c r="O24" s="625">
        <f t="shared" si="5"/>
        <v>121</v>
      </c>
      <c r="P24" s="626">
        <f t="shared" si="2"/>
        <v>0.54865424430641818</v>
      </c>
      <c r="Q24" s="627">
        <f t="shared" si="6"/>
        <v>7.1325051759834363E-2</v>
      </c>
      <c r="R24" s="628">
        <f>SUM(Q$13:Q24)</f>
        <v>0.7827639751552794</v>
      </c>
      <c r="S24" s="629">
        <f t="shared" si="4"/>
        <v>0.64691237616138786</v>
      </c>
      <c r="T24" s="630" t="s">
        <v>243</v>
      </c>
      <c r="U24" s="631"/>
      <c r="V24" s="632"/>
      <c r="W24" s="637"/>
    </row>
    <row r="25" spans="1:23" s="566" customFormat="1">
      <c r="A25" s="634">
        <v>545</v>
      </c>
      <c r="B25" s="618">
        <v>0</v>
      </c>
      <c r="C25" s="606">
        <v>126</v>
      </c>
      <c r="D25" s="619" t="s">
        <v>163</v>
      </c>
      <c r="E25" s="620" t="s">
        <v>163</v>
      </c>
      <c r="F25" s="621" t="s">
        <v>163</v>
      </c>
      <c r="G25" s="622" t="s">
        <v>163</v>
      </c>
      <c r="H25" s="620" t="s">
        <v>163</v>
      </c>
      <c r="I25" s="620" t="s">
        <v>163</v>
      </c>
      <c r="J25" s="620" t="s">
        <v>163</v>
      </c>
      <c r="K25" s="620" t="s">
        <v>163</v>
      </c>
      <c r="L25" s="623" t="s">
        <v>163</v>
      </c>
      <c r="M25" s="606">
        <v>966</v>
      </c>
      <c r="N25" s="624">
        <f t="shared" si="1"/>
        <v>116</v>
      </c>
      <c r="O25" s="625">
        <f t="shared" si="5"/>
        <v>131</v>
      </c>
      <c r="P25" s="626">
        <f t="shared" si="2"/>
        <v>0.56418219461697727</v>
      </c>
      <c r="Q25" s="627">
        <f t="shared" si="6"/>
        <v>8.4627329192546591E-2</v>
      </c>
      <c r="R25" s="628">
        <f>SUM(Q$25:Q25)</f>
        <v>8.4627329192546591E-2</v>
      </c>
      <c r="S25" s="629">
        <f>(R25/(O25-116))*100</f>
        <v>0.56418219461697727</v>
      </c>
      <c r="T25" s="630"/>
      <c r="U25" s="631"/>
      <c r="V25" s="632"/>
      <c r="W25" s="637"/>
    </row>
    <row r="26" spans="1:23" s="566" customFormat="1">
      <c r="A26" s="634">
        <v>560</v>
      </c>
      <c r="B26" s="618">
        <v>0</v>
      </c>
      <c r="C26" s="606">
        <v>136</v>
      </c>
      <c r="D26" s="619" t="s">
        <v>163</v>
      </c>
      <c r="E26" s="620" t="s">
        <v>163</v>
      </c>
      <c r="F26" s="621" t="s">
        <v>163</v>
      </c>
      <c r="G26" s="622" t="s">
        <v>163</v>
      </c>
      <c r="H26" s="620" t="s">
        <v>163</v>
      </c>
      <c r="I26" s="620" t="s">
        <v>163</v>
      </c>
      <c r="J26" s="620" t="s">
        <v>163</v>
      </c>
      <c r="K26" s="620" t="s">
        <v>163</v>
      </c>
      <c r="L26" s="623" t="s">
        <v>163</v>
      </c>
      <c r="M26" s="606">
        <v>966</v>
      </c>
      <c r="N26" s="624">
        <f t="shared" si="1"/>
        <v>126</v>
      </c>
      <c r="O26" s="625">
        <f t="shared" si="5"/>
        <v>141</v>
      </c>
      <c r="P26" s="626">
        <f t="shared" si="2"/>
        <v>0.57971014492753625</v>
      </c>
      <c r="Q26" s="627">
        <f t="shared" si="6"/>
        <v>8.6956521739130432E-2</v>
      </c>
      <c r="R26" s="628">
        <f>SUM(Q$25:Q26)</f>
        <v>0.17158385093167702</v>
      </c>
      <c r="S26" s="629">
        <f t="shared" ref="S26:S39" si="7">(R26/(O26-116))*100</f>
        <v>0.68633540372670809</v>
      </c>
      <c r="T26" s="630"/>
      <c r="U26" s="631"/>
      <c r="V26" s="632"/>
      <c r="W26" s="637"/>
    </row>
    <row r="27" spans="1:23" s="566" customFormat="1">
      <c r="A27" s="634">
        <v>520</v>
      </c>
      <c r="B27" s="618">
        <v>0</v>
      </c>
      <c r="C27" s="606">
        <v>146</v>
      </c>
      <c r="D27" s="619" t="s">
        <v>163</v>
      </c>
      <c r="E27" s="620" t="s">
        <v>163</v>
      </c>
      <c r="F27" s="621" t="s">
        <v>163</v>
      </c>
      <c r="G27" s="622" t="s">
        <v>163</v>
      </c>
      <c r="H27" s="620" t="s">
        <v>163</v>
      </c>
      <c r="I27" s="620" t="s">
        <v>163</v>
      </c>
      <c r="J27" s="620" t="s">
        <v>163</v>
      </c>
      <c r="K27" s="620" t="s">
        <v>163</v>
      </c>
      <c r="L27" s="623" t="s">
        <v>163</v>
      </c>
      <c r="M27" s="606">
        <v>966</v>
      </c>
      <c r="N27" s="624">
        <f t="shared" si="1"/>
        <v>136</v>
      </c>
      <c r="O27" s="625">
        <f t="shared" si="5"/>
        <v>151</v>
      </c>
      <c r="P27" s="626">
        <f t="shared" si="2"/>
        <v>0.5383022774327122</v>
      </c>
      <c r="Q27" s="627">
        <f t="shared" si="6"/>
        <v>8.0745341614906818E-2</v>
      </c>
      <c r="R27" s="628">
        <f>SUM(Q$25:Q27)</f>
        <v>0.25232919254658381</v>
      </c>
      <c r="S27" s="629">
        <f t="shared" si="7"/>
        <v>0.72094055013309655</v>
      </c>
      <c r="T27" s="630"/>
      <c r="U27" s="631"/>
      <c r="V27" s="632"/>
      <c r="W27" s="637"/>
    </row>
    <row r="28" spans="1:23" s="566" customFormat="1">
      <c r="A28" s="634">
        <v>570</v>
      </c>
      <c r="B28" s="618">
        <v>0</v>
      </c>
      <c r="C28" s="606">
        <v>156</v>
      </c>
      <c r="D28" s="619" t="s">
        <v>163</v>
      </c>
      <c r="E28" s="620" t="s">
        <v>163</v>
      </c>
      <c r="F28" s="621" t="s">
        <v>163</v>
      </c>
      <c r="G28" s="622" t="s">
        <v>163</v>
      </c>
      <c r="H28" s="620" t="s">
        <v>163</v>
      </c>
      <c r="I28" s="620" t="s">
        <v>163</v>
      </c>
      <c r="J28" s="620" t="s">
        <v>163</v>
      </c>
      <c r="K28" s="620" t="s">
        <v>163</v>
      </c>
      <c r="L28" s="623" t="s">
        <v>163</v>
      </c>
      <c r="M28" s="606">
        <v>966</v>
      </c>
      <c r="N28" s="624">
        <f t="shared" si="1"/>
        <v>146</v>
      </c>
      <c r="O28" s="625">
        <f t="shared" si="5"/>
        <v>161</v>
      </c>
      <c r="P28" s="626">
        <f t="shared" si="2"/>
        <v>0.59006211180124224</v>
      </c>
      <c r="Q28" s="627">
        <f t="shared" si="6"/>
        <v>8.8509316770186336E-2</v>
      </c>
      <c r="R28" s="628">
        <f>SUM(Q$25:Q28)</f>
        <v>0.34083850931677018</v>
      </c>
      <c r="S28" s="629">
        <f t="shared" si="7"/>
        <v>0.75741890959282265</v>
      </c>
      <c r="T28" s="630"/>
      <c r="U28" s="631"/>
      <c r="V28" s="632"/>
      <c r="W28" s="637"/>
    </row>
    <row r="29" spans="1:23" s="566" customFormat="1">
      <c r="A29" s="634">
        <v>545</v>
      </c>
      <c r="B29" s="618">
        <v>0</v>
      </c>
      <c r="C29" s="606">
        <v>166</v>
      </c>
      <c r="D29" s="619" t="s">
        <v>163</v>
      </c>
      <c r="E29" s="620" t="s">
        <v>163</v>
      </c>
      <c r="F29" s="621" t="s">
        <v>163</v>
      </c>
      <c r="G29" s="622" t="s">
        <v>163</v>
      </c>
      <c r="H29" s="620" t="s">
        <v>163</v>
      </c>
      <c r="I29" s="620" t="s">
        <v>163</v>
      </c>
      <c r="J29" s="620" t="s">
        <v>163</v>
      </c>
      <c r="K29" s="620" t="s">
        <v>163</v>
      </c>
      <c r="L29" s="623" t="s">
        <v>163</v>
      </c>
      <c r="M29" s="606">
        <v>966</v>
      </c>
      <c r="N29" s="624">
        <f t="shared" si="1"/>
        <v>156</v>
      </c>
      <c r="O29" s="625">
        <f t="shared" si="5"/>
        <v>171</v>
      </c>
      <c r="P29" s="626">
        <f t="shared" si="2"/>
        <v>0.56418219461697727</v>
      </c>
      <c r="Q29" s="627">
        <f t="shared" si="6"/>
        <v>8.4627329192546591E-2</v>
      </c>
      <c r="R29" s="628">
        <f>SUM(Q$25:Q29)</f>
        <v>0.42546583850931674</v>
      </c>
      <c r="S29" s="629">
        <f t="shared" si="7"/>
        <v>0.77357425183512141</v>
      </c>
      <c r="T29" s="630"/>
      <c r="U29" s="631"/>
      <c r="V29" s="632"/>
      <c r="W29" s="637"/>
    </row>
    <row r="30" spans="1:23" s="566" customFormat="1">
      <c r="A30" s="634">
        <v>530</v>
      </c>
      <c r="B30" s="618">
        <v>0</v>
      </c>
      <c r="C30" s="606">
        <v>176</v>
      </c>
      <c r="D30" s="619" t="s">
        <v>163</v>
      </c>
      <c r="E30" s="620" t="s">
        <v>163</v>
      </c>
      <c r="F30" s="621" t="s">
        <v>163</v>
      </c>
      <c r="G30" s="622" t="s">
        <v>163</v>
      </c>
      <c r="H30" s="620" t="s">
        <v>163</v>
      </c>
      <c r="I30" s="620" t="s">
        <v>163</v>
      </c>
      <c r="J30" s="620" t="s">
        <v>163</v>
      </c>
      <c r="K30" s="620" t="s">
        <v>163</v>
      </c>
      <c r="L30" s="623" t="s">
        <v>163</v>
      </c>
      <c r="M30" s="606">
        <v>966</v>
      </c>
      <c r="N30" s="624">
        <f t="shared" si="1"/>
        <v>166</v>
      </c>
      <c r="O30" s="625">
        <f t="shared" si="5"/>
        <v>181</v>
      </c>
      <c r="P30" s="626">
        <f t="shared" si="2"/>
        <v>0.54865424430641818</v>
      </c>
      <c r="Q30" s="627">
        <f t="shared" si="6"/>
        <v>8.2298136645962736E-2</v>
      </c>
      <c r="R30" s="628">
        <f>SUM(Q$25:Q30)</f>
        <v>0.50776397515527949</v>
      </c>
      <c r="S30" s="629">
        <f t="shared" si="7"/>
        <v>0.78117534639273767</v>
      </c>
      <c r="T30" s="630"/>
      <c r="U30" s="631"/>
      <c r="V30" s="632"/>
      <c r="W30" s="637"/>
    </row>
    <row r="31" spans="1:23" s="566" customFormat="1">
      <c r="A31" s="634">
        <v>495</v>
      </c>
      <c r="B31" s="618">
        <v>0</v>
      </c>
      <c r="C31" s="606">
        <v>186</v>
      </c>
      <c r="D31" s="619" t="s">
        <v>163</v>
      </c>
      <c r="E31" s="620" t="s">
        <v>163</v>
      </c>
      <c r="F31" s="621" t="s">
        <v>163</v>
      </c>
      <c r="G31" s="622" t="s">
        <v>163</v>
      </c>
      <c r="H31" s="620" t="s">
        <v>163</v>
      </c>
      <c r="I31" s="620" t="s">
        <v>163</v>
      </c>
      <c r="J31" s="620" t="s">
        <v>163</v>
      </c>
      <c r="K31" s="620" t="s">
        <v>163</v>
      </c>
      <c r="L31" s="623" t="s">
        <v>163</v>
      </c>
      <c r="M31" s="606">
        <v>966</v>
      </c>
      <c r="N31" s="624">
        <f t="shared" si="1"/>
        <v>176</v>
      </c>
      <c r="O31" s="625">
        <f t="shared" si="5"/>
        <v>191</v>
      </c>
      <c r="P31" s="626">
        <f t="shared" si="2"/>
        <v>0.51242236024844723</v>
      </c>
      <c r="Q31" s="627">
        <f t="shared" si="6"/>
        <v>7.6863354037267087E-2</v>
      </c>
      <c r="R31" s="628">
        <f>SUM(Q$25:Q31)</f>
        <v>0.58462732919254656</v>
      </c>
      <c r="S31" s="629">
        <f t="shared" si="7"/>
        <v>0.77950310559006208</v>
      </c>
      <c r="T31" s="630"/>
      <c r="U31" s="631"/>
      <c r="V31" s="632"/>
      <c r="W31" s="637"/>
    </row>
    <row r="32" spans="1:23" s="566" customFormat="1">
      <c r="A32" s="634">
        <v>545</v>
      </c>
      <c r="B32" s="618">
        <v>0</v>
      </c>
      <c r="C32" s="606">
        <v>196</v>
      </c>
      <c r="D32" s="619" t="s">
        <v>163</v>
      </c>
      <c r="E32" s="620" t="s">
        <v>163</v>
      </c>
      <c r="F32" s="621" t="s">
        <v>163</v>
      </c>
      <c r="G32" s="622" t="s">
        <v>163</v>
      </c>
      <c r="H32" s="620" t="s">
        <v>163</v>
      </c>
      <c r="I32" s="620" t="s">
        <v>163</v>
      </c>
      <c r="J32" s="620" t="s">
        <v>163</v>
      </c>
      <c r="K32" s="620" t="s">
        <v>163</v>
      </c>
      <c r="L32" s="623" t="s">
        <v>163</v>
      </c>
      <c r="M32" s="606">
        <v>966</v>
      </c>
      <c r="N32" s="624">
        <f t="shared" si="1"/>
        <v>186</v>
      </c>
      <c r="O32" s="625">
        <f t="shared" si="5"/>
        <v>201</v>
      </c>
      <c r="P32" s="626">
        <f t="shared" si="2"/>
        <v>0.56418219461697727</v>
      </c>
      <c r="Q32" s="627">
        <f t="shared" si="6"/>
        <v>8.4627329192546591E-2</v>
      </c>
      <c r="R32" s="628">
        <f>SUM(Q$25:Q32)</f>
        <v>0.66925465838509313</v>
      </c>
      <c r="S32" s="629">
        <f t="shared" si="7"/>
        <v>0.78735842162952141</v>
      </c>
      <c r="T32" s="630"/>
      <c r="U32" s="631"/>
      <c r="V32" s="632"/>
      <c r="W32" s="637"/>
    </row>
    <row r="33" spans="1:23" s="566" customFormat="1">
      <c r="A33" s="634">
        <v>525</v>
      </c>
      <c r="B33" s="618">
        <v>0</v>
      </c>
      <c r="C33" s="606">
        <v>206</v>
      </c>
      <c r="D33" s="619" t="s">
        <v>163</v>
      </c>
      <c r="E33" s="620" t="s">
        <v>163</v>
      </c>
      <c r="F33" s="621" t="s">
        <v>163</v>
      </c>
      <c r="G33" s="622" t="s">
        <v>163</v>
      </c>
      <c r="H33" s="620" t="s">
        <v>163</v>
      </c>
      <c r="I33" s="620" t="s">
        <v>163</v>
      </c>
      <c r="J33" s="620" t="s">
        <v>163</v>
      </c>
      <c r="K33" s="620" t="s">
        <v>163</v>
      </c>
      <c r="L33" s="623" t="s">
        <v>163</v>
      </c>
      <c r="M33" s="606">
        <v>966</v>
      </c>
      <c r="N33" s="624">
        <f t="shared" si="1"/>
        <v>196</v>
      </c>
      <c r="O33" s="625">
        <f t="shared" si="5"/>
        <v>211</v>
      </c>
      <c r="P33" s="626">
        <f t="shared" si="2"/>
        <v>0.54347826086956519</v>
      </c>
      <c r="Q33" s="627">
        <f t="shared" si="6"/>
        <v>8.1521739130434784E-2</v>
      </c>
      <c r="R33" s="628">
        <f>SUM(Q$25:Q33)</f>
        <v>0.75077639751552794</v>
      </c>
      <c r="S33" s="629">
        <f t="shared" si="7"/>
        <v>0.79029094475318717</v>
      </c>
      <c r="T33" s="630"/>
      <c r="U33" s="631"/>
      <c r="V33" s="632"/>
      <c r="W33" s="637"/>
    </row>
    <row r="34" spans="1:23" s="566" customFormat="1">
      <c r="A34" s="634">
        <v>505</v>
      </c>
      <c r="B34" s="618">
        <v>0</v>
      </c>
      <c r="C34" s="606">
        <v>216</v>
      </c>
      <c r="D34" s="619" t="s">
        <v>163</v>
      </c>
      <c r="E34" s="620" t="s">
        <v>163</v>
      </c>
      <c r="F34" s="621" t="s">
        <v>163</v>
      </c>
      <c r="G34" s="622" t="s">
        <v>163</v>
      </c>
      <c r="H34" s="620" t="s">
        <v>163</v>
      </c>
      <c r="I34" s="620" t="s">
        <v>163</v>
      </c>
      <c r="J34" s="620" t="s">
        <v>163</v>
      </c>
      <c r="K34" s="620" t="s">
        <v>163</v>
      </c>
      <c r="L34" s="623" t="s">
        <v>163</v>
      </c>
      <c r="M34" s="606">
        <v>966</v>
      </c>
      <c r="N34" s="624">
        <f t="shared" si="1"/>
        <v>206</v>
      </c>
      <c r="O34" s="625">
        <f t="shared" si="5"/>
        <v>221</v>
      </c>
      <c r="P34" s="626">
        <f t="shared" si="2"/>
        <v>0.52277432712215322</v>
      </c>
      <c r="Q34" s="627">
        <f t="shared" si="6"/>
        <v>7.8416149068322977E-2</v>
      </c>
      <c r="R34" s="628">
        <f>SUM(Q$25:Q34)</f>
        <v>0.82919254658385089</v>
      </c>
      <c r="S34" s="629">
        <f t="shared" si="7"/>
        <v>0.78970718722271516</v>
      </c>
      <c r="T34" s="630"/>
      <c r="U34" s="631"/>
      <c r="V34" s="632"/>
      <c r="W34" s="637"/>
    </row>
    <row r="35" spans="1:23" s="566" customFormat="1" ht="20.399999999999999">
      <c r="A35" s="634">
        <v>510</v>
      </c>
      <c r="B35" s="618">
        <v>0</v>
      </c>
      <c r="C35" s="606">
        <v>226</v>
      </c>
      <c r="D35" s="619" t="s">
        <v>163</v>
      </c>
      <c r="E35" s="620" t="s">
        <v>163</v>
      </c>
      <c r="F35" s="621" t="s">
        <v>163</v>
      </c>
      <c r="G35" s="622" t="s">
        <v>163</v>
      </c>
      <c r="H35" s="620" t="s">
        <v>163</v>
      </c>
      <c r="I35" s="620" t="s">
        <v>163</v>
      </c>
      <c r="J35" s="620" t="s">
        <v>163</v>
      </c>
      <c r="K35" s="620" t="s">
        <v>163</v>
      </c>
      <c r="L35" s="623" t="s">
        <v>163</v>
      </c>
      <c r="M35" s="606">
        <v>966</v>
      </c>
      <c r="N35" s="624">
        <f t="shared" si="1"/>
        <v>216</v>
      </c>
      <c r="O35" s="625">
        <f t="shared" si="5"/>
        <v>231</v>
      </c>
      <c r="P35" s="626">
        <f t="shared" si="2"/>
        <v>0.52795031055900621</v>
      </c>
      <c r="Q35" s="627">
        <f t="shared" si="6"/>
        <v>7.9192546583850928E-2</v>
      </c>
      <c r="R35" s="628">
        <f>SUM(Q$25:Q35)</f>
        <v>0.90838509316770177</v>
      </c>
      <c r="S35" s="629">
        <f t="shared" si="7"/>
        <v>0.78990008101539277</v>
      </c>
      <c r="T35" s="630" t="s">
        <v>237</v>
      </c>
      <c r="U35" s="631"/>
      <c r="V35" s="632"/>
      <c r="W35" s="637"/>
    </row>
    <row r="36" spans="1:23" s="566" customFormat="1">
      <c r="A36" s="634">
        <v>540</v>
      </c>
      <c r="B36" s="618">
        <v>0</v>
      </c>
      <c r="C36" s="606">
        <v>236</v>
      </c>
      <c r="D36" s="619" t="s">
        <v>163</v>
      </c>
      <c r="E36" s="620" t="s">
        <v>163</v>
      </c>
      <c r="F36" s="621" t="s">
        <v>163</v>
      </c>
      <c r="G36" s="622" t="s">
        <v>163</v>
      </c>
      <c r="H36" s="620" t="s">
        <v>163</v>
      </c>
      <c r="I36" s="620" t="s">
        <v>163</v>
      </c>
      <c r="J36" s="620" t="s">
        <v>163</v>
      </c>
      <c r="K36" s="620" t="s">
        <v>163</v>
      </c>
      <c r="L36" s="623" t="s">
        <v>163</v>
      </c>
      <c r="M36" s="606">
        <v>966</v>
      </c>
      <c r="N36" s="624">
        <f t="shared" si="1"/>
        <v>226</v>
      </c>
      <c r="O36" s="625">
        <f t="shared" si="5"/>
        <v>241</v>
      </c>
      <c r="P36" s="626">
        <f t="shared" si="2"/>
        <v>0.55900621118012417</v>
      </c>
      <c r="Q36" s="627">
        <f t="shared" si="6"/>
        <v>8.3850931677018625E-2</v>
      </c>
      <c r="R36" s="628">
        <f>SUM(Q$25:Q36)</f>
        <v>0.9922360248447204</v>
      </c>
      <c r="S36" s="629">
        <f t="shared" si="7"/>
        <v>0.79378881987577621</v>
      </c>
      <c r="T36" s="630"/>
      <c r="U36" s="631"/>
      <c r="V36" s="632"/>
      <c r="W36" s="637"/>
    </row>
    <row r="37" spans="1:23" s="566" customFormat="1">
      <c r="A37" s="634">
        <v>520</v>
      </c>
      <c r="B37" s="618">
        <v>0</v>
      </c>
      <c r="C37" s="606">
        <v>246</v>
      </c>
      <c r="D37" s="619" t="s">
        <v>163</v>
      </c>
      <c r="E37" s="620" t="s">
        <v>163</v>
      </c>
      <c r="F37" s="621" t="s">
        <v>163</v>
      </c>
      <c r="G37" s="622" t="s">
        <v>163</v>
      </c>
      <c r="H37" s="620" t="s">
        <v>163</v>
      </c>
      <c r="I37" s="620" t="s">
        <v>163</v>
      </c>
      <c r="J37" s="620" t="s">
        <v>163</v>
      </c>
      <c r="K37" s="620" t="s">
        <v>163</v>
      </c>
      <c r="L37" s="623" t="s">
        <v>163</v>
      </c>
      <c r="M37" s="606">
        <v>966</v>
      </c>
      <c r="N37" s="624">
        <f t="shared" si="1"/>
        <v>236</v>
      </c>
      <c r="O37" s="625">
        <f t="shared" si="5"/>
        <v>251</v>
      </c>
      <c r="P37" s="626">
        <f t="shared" si="2"/>
        <v>0.5383022774327122</v>
      </c>
      <c r="Q37" s="627">
        <f t="shared" si="6"/>
        <v>8.0745341614906818E-2</v>
      </c>
      <c r="R37" s="628">
        <f>SUM(Q$25:Q37)</f>
        <v>1.0729813664596273</v>
      </c>
      <c r="S37" s="629">
        <f t="shared" si="7"/>
        <v>0.79480101219231647</v>
      </c>
      <c r="T37" s="630"/>
      <c r="U37" s="631"/>
      <c r="V37" s="632"/>
      <c r="W37" s="637"/>
    </row>
    <row r="38" spans="1:23" s="566" customFormat="1">
      <c r="A38" s="634">
        <v>530</v>
      </c>
      <c r="B38" s="618">
        <v>0</v>
      </c>
      <c r="C38" s="606">
        <v>256</v>
      </c>
      <c r="D38" s="619" t="s">
        <v>163</v>
      </c>
      <c r="E38" s="620" t="s">
        <v>163</v>
      </c>
      <c r="F38" s="621" t="s">
        <v>163</v>
      </c>
      <c r="G38" s="622" t="s">
        <v>163</v>
      </c>
      <c r="H38" s="620" t="s">
        <v>163</v>
      </c>
      <c r="I38" s="620" t="s">
        <v>163</v>
      </c>
      <c r="J38" s="620" t="s">
        <v>163</v>
      </c>
      <c r="K38" s="620" t="s">
        <v>163</v>
      </c>
      <c r="L38" s="623" t="s">
        <v>163</v>
      </c>
      <c r="M38" s="606">
        <v>966</v>
      </c>
      <c r="N38" s="624">
        <f t="shared" si="1"/>
        <v>246</v>
      </c>
      <c r="O38" s="625">
        <v>255</v>
      </c>
      <c r="P38" s="626">
        <f t="shared" si="2"/>
        <v>0.54865424430641818</v>
      </c>
      <c r="Q38" s="627">
        <f t="shared" si="6"/>
        <v>4.937888198757763E-2</v>
      </c>
      <c r="R38" s="628">
        <f>SUM(Q$25:Q38)</f>
        <v>1.1223602484472048</v>
      </c>
      <c r="S38" s="629">
        <f t="shared" si="7"/>
        <v>0.80745341614906818</v>
      </c>
      <c r="T38" s="630"/>
      <c r="U38" s="631"/>
      <c r="V38" s="632"/>
      <c r="W38" s="637"/>
    </row>
    <row r="39" spans="1:23" s="566" customFormat="1" ht="20.399999999999999">
      <c r="A39" s="634">
        <v>565</v>
      </c>
      <c r="B39" s="618">
        <v>0</v>
      </c>
      <c r="C39" s="606">
        <v>266</v>
      </c>
      <c r="D39" s="619" t="s">
        <v>163</v>
      </c>
      <c r="E39" s="620" t="s">
        <v>163</v>
      </c>
      <c r="F39" s="621" t="s">
        <v>163</v>
      </c>
      <c r="G39" s="622" t="s">
        <v>163</v>
      </c>
      <c r="H39" s="620" t="s">
        <v>163</v>
      </c>
      <c r="I39" s="620" t="s">
        <v>163</v>
      </c>
      <c r="J39" s="620" t="s">
        <v>163</v>
      </c>
      <c r="K39" s="620" t="s">
        <v>163</v>
      </c>
      <c r="L39" s="623" t="s">
        <v>163</v>
      </c>
      <c r="M39" s="606">
        <v>966</v>
      </c>
      <c r="N39" s="624">
        <f t="shared" si="1"/>
        <v>256</v>
      </c>
      <c r="O39" s="625">
        <v>266</v>
      </c>
      <c r="P39" s="626">
        <f t="shared" si="2"/>
        <v>0.58488612836438925</v>
      </c>
      <c r="Q39" s="627">
        <f t="shared" si="6"/>
        <v>5.8488612836438927E-2</v>
      </c>
      <c r="R39" s="628">
        <f>SUM(Q$25:Q39)</f>
        <v>1.1808488612836439</v>
      </c>
      <c r="S39" s="629">
        <f t="shared" si="7"/>
        <v>0.78723257418909598</v>
      </c>
      <c r="T39" s="630" t="s">
        <v>244</v>
      </c>
      <c r="U39" s="631"/>
      <c r="V39" s="632"/>
      <c r="W39" s="637"/>
    </row>
    <row r="40" spans="1:23" s="566" customFormat="1">
      <c r="A40" s="634"/>
      <c r="B40" s="618"/>
      <c r="C40" s="606"/>
      <c r="D40" s="619"/>
      <c r="E40" s="620"/>
      <c r="F40" s="621"/>
      <c r="G40" s="622"/>
      <c r="H40" s="620"/>
      <c r="I40" s="620"/>
      <c r="J40" s="620"/>
      <c r="K40" s="620"/>
      <c r="L40" s="623"/>
      <c r="M40" s="606"/>
      <c r="N40" s="624"/>
      <c r="O40" s="625"/>
      <c r="P40" s="626"/>
      <c r="Q40" s="627"/>
      <c r="R40" s="628"/>
      <c r="S40" s="629"/>
      <c r="T40" s="630"/>
      <c r="U40" s="631"/>
      <c r="V40" s="632"/>
      <c r="W40" s="637"/>
    </row>
    <row r="41" spans="1:23" s="566" customFormat="1">
      <c r="A41" s="634"/>
      <c r="B41" s="618"/>
      <c r="C41" s="606"/>
      <c r="D41" s="619"/>
      <c r="E41" s="620"/>
      <c r="F41" s="621"/>
      <c r="G41" s="622"/>
      <c r="H41" s="620"/>
      <c r="I41" s="620"/>
      <c r="J41" s="620"/>
      <c r="K41" s="620"/>
      <c r="L41" s="623"/>
      <c r="M41" s="606"/>
      <c r="N41" s="624"/>
      <c r="O41" s="625"/>
      <c r="P41" s="626"/>
      <c r="Q41" s="627"/>
      <c r="R41" s="628"/>
      <c r="S41" s="629"/>
      <c r="T41" s="630"/>
      <c r="U41" s="631"/>
      <c r="V41" s="632"/>
      <c r="W41" s="637"/>
    </row>
    <row r="42" spans="1:23" s="639" customFormat="1" ht="10.8" thickBot="1">
      <c r="A42" s="642"/>
      <c r="B42" s="643"/>
      <c r="C42" s="644"/>
      <c r="D42" s="645"/>
      <c r="E42" s="644"/>
      <c r="F42" s="646"/>
      <c r="G42" s="647"/>
      <c r="H42" s="644"/>
      <c r="I42" s="644"/>
      <c r="J42" s="644"/>
      <c r="K42" s="644"/>
      <c r="L42" s="648"/>
      <c r="M42" s="644"/>
      <c r="N42" s="649"/>
      <c r="O42" s="650"/>
      <c r="P42" s="651"/>
      <c r="Q42" s="652"/>
      <c r="R42" s="653"/>
      <c r="S42" s="654"/>
      <c r="T42" s="655"/>
      <c r="U42" s="631" t="s">
        <v>165</v>
      </c>
      <c r="V42" s="632"/>
      <c r="W42" s="637"/>
    </row>
    <row r="43" spans="1:23" s="639" customFormat="1">
      <c r="A43" s="658" t="s">
        <v>167</v>
      </c>
      <c r="B43" s="618"/>
      <c r="C43" s="606"/>
      <c r="D43" s="659"/>
      <c r="E43" s="606"/>
      <c r="F43" s="660"/>
      <c r="G43" s="661"/>
      <c r="H43" s="606"/>
      <c r="I43" s="606"/>
      <c r="J43" s="606"/>
      <c r="K43" s="606"/>
      <c r="L43" s="662"/>
      <c r="M43" s="606"/>
      <c r="N43" s="624"/>
      <c r="O43" s="625"/>
      <c r="P43" s="626"/>
      <c r="Q43" s="627"/>
      <c r="R43" s="628"/>
      <c r="S43" s="629"/>
      <c r="T43" s="640"/>
      <c r="U43" s="631" t="s">
        <v>165</v>
      </c>
      <c r="V43" s="641"/>
      <c r="W43" s="637"/>
    </row>
    <row r="44" spans="1:23" s="639" customFormat="1">
      <c r="A44" s="634"/>
      <c r="B44" s="618">
        <v>0</v>
      </c>
      <c r="C44" s="606"/>
      <c r="D44" s="663"/>
      <c r="E44" s="664"/>
      <c r="F44" s="665"/>
      <c r="G44" s="666" t="e">
        <f t="shared" ref="G44:G73" si="8">AVERAGE(D44:F44)</f>
        <v>#DIV/0!</v>
      </c>
      <c r="H44" s="664">
        <v>5.7</v>
      </c>
      <c r="I44" s="664"/>
      <c r="J44" s="664"/>
      <c r="K44" s="664"/>
      <c r="L44" s="667">
        <f t="shared" ref="L44:L73" si="9">AVERAGE(H44:K44)</f>
        <v>5.7</v>
      </c>
      <c r="M44" s="606" t="e">
        <f>G44*    PI()* (L44/2)^2</f>
        <v>#DIV/0!</v>
      </c>
      <c r="N44" s="624" t="e">
        <f>(C21+C44-G44)/2</f>
        <v>#DIV/0!</v>
      </c>
      <c r="O44" s="625" t="e">
        <f>(C44+C45-G45)/2</f>
        <v>#DIV/0!</v>
      </c>
      <c r="P44" s="626" t="e">
        <f>(A44-B44)/M44</f>
        <v>#DIV/0!</v>
      </c>
      <c r="Q44" s="627" t="e">
        <f t="shared" ref="Q44:Q73" si="10">(P44*(O44-N44))/100</f>
        <v>#DIV/0!</v>
      </c>
      <c r="R44" s="628" t="e">
        <f>SUM(Q$13:Q44)</f>
        <v>#DIV/0!</v>
      </c>
      <c r="S44" s="629" t="e">
        <f t="shared" ref="S44:S73" si="11">R44/O44*100</f>
        <v>#DIV/0!</v>
      </c>
      <c r="T44" s="640"/>
      <c r="U44" s="631" t="s">
        <v>165</v>
      </c>
      <c r="V44" s="656"/>
      <c r="W44" s="657"/>
    </row>
    <row r="45" spans="1:23" s="639" customFormat="1">
      <c r="A45" s="634"/>
      <c r="B45" s="618">
        <v>0</v>
      </c>
      <c r="C45" s="606"/>
      <c r="D45" s="663"/>
      <c r="E45" s="664"/>
      <c r="F45" s="665"/>
      <c r="G45" s="666" t="e">
        <f t="shared" si="8"/>
        <v>#DIV/0!</v>
      </c>
      <c r="H45" s="664">
        <v>5.7</v>
      </c>
      <c r="I45" s="664"/>
      <c r="J45" s="664"/>
      <c r="K45" s="664"/>
      <c r="L45" s="667">
        <f t="shared" si="9"/>
        <v>5.7</v>
      </c>
      <c r="M45" s="606" t="e">
        <f t="shared" ref="M45:M73" si="12">G45*    PI()* (L45/2)^2</f>
        <v>#DIV/0!</v>
      </c>
      <c r="N45" s="624" t="e">
        <f>(C44+C45-G45)/2</f>
        <v>#DIV/0!</v>
      </c>
      <c r="O45" s="625" t="e">
        <f>(C45+C46-G46)/2</f>
        <v>#DIV/0!</v>
      </c>
      <c r="P45" s="626" t="e">
        <f>(A45-B45)/M45</f>
        <v>#DIV/0!</v>
      </c>
      <c r="Q45" s="627" t="e">
        <f t="shared" si="10"/>
        <v>#DIV/0!</v>
      </c>
      <c r="R45" s="628" t="e">
        <f>SUM(Q$13:Q45)</f>
        <v>#DIV/0!</v>
      </c>
      <c r="S45" s="629" t="e">
        <f t="shared" si="11"/>
        <v>#DIV/0!</v>
      </c>
      <c r="T45" s="640"/>
      <c r="U45" s="631" t="s">
        <v>165</v>
      </c>
      <c r="V45" s="656"/>
      <c r="W45" s="657"/>
    </row>
    <row r="46" spans="1:23" s="639" customFormat="1">
      <c r="A46" s="634"/>
      <c r="B46" s="618">
        <v>0</v>
      </c>
      <c r="C46" s="606"/>
      <c r="D46" s="663"/>
      <c r="E46" s="664"/>
      <c r="F46" s="665"/>
      <c r="G46" s="666" t="e">
        <f t="shared" si="8"/>
        <v>#DIV/0!</v>
      </c>
      <c r="H46" s="664">
        <v>5.7</v>
      </c>
      <c r="I46" s="664"/>
      <c r="J46" s="664"/>
      <c r="K46" s="664"/>
      <c r="L46" s="667">
        <f t="shared" si="9"/>
        <v>5.7</v>
      </c>
      <c r="M46" s="606" t="e">
        <f t="shared" si="12"/>
        <v>#DIV/0!</v>
      </c>
      <c r="N46" s="624" t="e">
        <f t="shared" ref="N46:N73" si="13">(C45+C46-G46)/2</f>
        <v>#DIV/0!</v>
      </c>
      <c r="O46" s="625" t="e">
        <f>(C46+C47-G47)/2</f>
        <v>#DIV/0!</v>
      </c>
      <c r="P46" s="626" t="e">
        <f t="shared" ref="P46:P73" si="14">(A46-B46)/M46</f>
        <v>#DIV/0!</v>
      </c>
      <c r="Q46" s="627" t="e">
        <f t="shared" si="10"/>
        <v>#DIV/0!</v>
      </c>
      <c r="R46" s="628" t="e">
        <f>SUM(Q$13:Q46)</f>
        <v>#DIV/0!</v>
      </c>
      <c r="S46" s="629" t="e">
        <f t="shared" si="11"/>
        <v>#DIV/0!</v>
      </c>
      <c r="T46" s="640"/>
      <c r="U46" s="631" t="s">
        <v>165</v>
      </c>
      <c r="V46" s="656"/>
      <c r="W46" s="657"/>
    </row>
    <row r="47" spans="1:23" s="639" customFormat="1">
      <c r="A47" s="634"/>
      <c r="B47" s="618">
        <v>0</v>
      </c>
      <c r="C47" s="606"/>
      <c r="D47" s="663"/>
      <c r="E47" s="664"/>
      <c r="F47" s="665"/>
      <c r="G47" s="666" t="e">
        <f t="shared" si="8"/>
        <v>#DIV/0!</v>
      </c>
      <c r="H47" s="664"/>
      <c r="I47" s="664"/>
      <c r="J47" s="664"/>
      <c r="K47" s="664"/>
      <c r="L47" s="667" t="e">
        <f t="shared" si="9"/>
        <v>#DIV/0!</v>
      </c>
      <c r="M47" s="606" t="e">
        <f t="shared" si="12"/>
        <v>#DIV/0!</v>
      </c>
      <c r="N47" s="624" t="e">
        <f t="shared" si="13"/>
        <v>#DIV/0!</v>
      </c>
      <c r="O47" s="625" t="e">
        <f t="shared" ref="O47:O72" si="15">(C47+C48-G48)/2</f>
        <v>#DIV/0!</v>
      </c>
      <c r="P47" s="626" t="e">
        <f t="shared" si="14"/>
        <v>#DIV/0!</v>
      </c>
      <c r="Q47" s="627" t="e">
        <f t="shared" si="10"/>
        <v>#DIV/0!</v>
      </c>
      <c r="R47" s="628" t="e">
        <f>SUM(Q$13:Q47)</f>
        <v>#DIV/0!</v>
      </c>
      <c r="S47" s="629" t="e">
        <f t="shared" si="11"/>
        <v>#DIV/0!</v>
      </c>
      <c r="T47" s="640"/>
      <c r="U47" s="631" t="s">
        <v>165</v>
      </c>
      <c r="V47" s="632"/>
      <c r="W47" s="657"/>
    </row>
    <row r="48" spans="1:23" s="639" customFormat="1">
      <c r="A48" s="634"/>
      <c r="B48" s="618">
        <v>0</v>
      </c>
      <c r="C48" s="606"/>
      <c r="D48" s="663"/>
      <c r="E48" s="664"/>
      <c r="F48" s="665"/>
      <c r="G48" s="666" t="e">
        <f t="shared" si="8"/>
        <v>#DIV/0!</v>
      </c>
      <c r="H48" s="664"/>
      <c r="I48" s="664"/>
      <c r="J48" s="664"/>
      <c r="K48" s="664"/>
      <c r="L48" s="667" t="e">
        <f t="shared" si="9"/>
        <v>#DIV/0!</v>
      </c>
      <c r="M48" s="606" t="e">
        <f t="shared" si="12"/>
        <v>#DIV/0!</v>
      </c>
      <c r="N48" s="624" t="e">
        <f t="shared" si="13"/>
        <v>#DIV/0!</v>
      </c>
      <c r="O48" s="625" t="e">
        <f t="shared" si="15"/>
        <v>#DIV/0!</v>
      </c>
      <c r="P48" s="626" t="e">
        <f t="shared" si="14"/>
        <v>#DIV/0!</v>
      </c>
      <c r="Q48" s="627" t="e">
        <f t="shared" si="10"/>
        <v>#DIV/0!</v>
      </c>
      <c r="R48" s="628" t="e">
        <f>SUM(Q$13:Q48)</f>
        <v>#DIV/0!</v>
      </c>
      <c r="S48" s="629" t="e">
        <f t="shared" si="11"/>
        <v>#DIV/0!</v>
      </c>
      <c r="T48" s="640"/>
      <c r="U48" s="631" t="s">
        <v>165</v>
      </c>
      <c r="V48" s="632"/>
      <c r="W48" s="657"/>
    </row>
    <row r="49" spans="1:26" s="639" customFormat="1">
      <c r="A49" s="634"/>
      <c r="B49" s="618">
        <v>0</v>
      </c>
      <c r="C49" s="606"/>
      <c r="D49" s="663"/>
      <c r="E49" s="664"/>
      <c r="F49" s="665"/>
      <c r="G49" s="666" t="e">
        <f t="shared" si="8"/>
        <v>#DIV/0!</v>
      </c>
      <c r="H49" s="664"/>
      <c r="I49" s="664"/>
      <c r="J49" s="664"/>
      <c r="K49" s="664"/>
      <c r="L49" s="667" t="e">
        <f t="shared" si="9"/>
        <v>#DIV/0!</v>
      </c>
      <c r="M49" s="606" t="e">
        <f t="shared" si="12"/>
        <v>#DIV/0!</v>
      </c>
      <c r="N49" s="624" t="e">
        <f t="shared" si="13"/>
        <v>#DIV/0!</v>
      </c>
      <c r="O49" s="625" t="e">
        <f t="shared" si="15"/>
        <v>#DIV/0!</v>
      </c>
      <c r="P49" s="626" t="e">
        <f t="shared" si="14"/>
        <v>#DIV/0!</v>
      </c>
      <c r="Q49" s="627" t="e">
        <f t="shared" si="10"/>
        <v>#DIV/0!</v>
      </c>
      <c r="R49" s="628" t="e">
        <f>SUM(Q$13:Q49)</f>
        <v>#DIV/0!</v>
      </c>
      <c r="S49" s="629" t="e">
        <f t="shared" si="11"/>
        <v>#DIV/0!</v>
      </c>
      <c r="T49" s="640"/>
      <c r="U49" s="631" t="s">
        <v>165</v>
      </c>
      <c r="V49" s="632"/>
      <c r="W49" s="657"/>
    </row>
    <row r="50" spans="1:26">
      <c r="A50" s="634"/>
      <c r="B50" s="618">
        <v>0</v>
      </c>
      <c r="C50" s="606"/>
      <c r="D50" s="663"/>
      <c r="E50" s="664"/>
      <c r="F50" s="665"/>
      <c r="G50" s="666" t="e">
        <f t="shared" si="8"/>
        <v>#DIV/0!</v>
      </c>
      <c r="H50" s="664"/>
      <c r="I50" s="664"/>
      <c r="J50" s="664"/>
      <c r="K50" s="664"/>
      <c r="L50" s="667" t="e">
        <f t="shared" si="9"/>
        <v>#DIV/0!</v>
      </c>
      <c r="M50" s="606" t="e">
        <f t="shared" si="12"/>
        <v>#DIV/0!</v>
      </c>
      <c r="N50" s="624" t="e">
        <f t="shared" si="13"/>
        <v>#DIV/0!</v>
      </c>
      <c r="O50" s="625" t="e">
        <f t="shared" si="15"/>
        <v>#DIV/0!</v>
      </c>
      <c r="P50" s="626" t="e">
        <f t="shared" si="14"/>
        <v>#DIV/0!</v>
      </c>
      <c r="Q50" s="627" t="e">
        <f t="shared" si="10"/>
        <v>#DIV/0!</v>
      </c>
      <c r="R50" s="628" t="e">
        <f>SUM(Q$13:Q50)</f>
        <v>#DIV/0!</v>
      </c>
      <c r="S50" s="629" t="e">
        <f t="shared" si="11"/>
        <v>#DIV/0!</v>
      </c>
      <c r="T50" s="640"/>
      <c r="U50" s="631" t="s">
        <v>165</v>
      </c>
      <c r="V50" s="632"/>
      <c r="W50" s="657"/>
      <c r="X50" s="639"/>
      <c r="Y50" s="639"/>
    </row>
    <row r="51" spans="1:26">
      <c r="A51" s="634"/>
      <c r="B51" s="618">
        <v>0</v>
      </c>
      <c r="C51" s="606"/>
      <c r="D51" s="663"/>
      <c r="E51" s="664"/>
      <c r="F51" s="665"/>
      <c r="G51" s="666" t="e">
        <f t="shared" si="8"/>
        <v>#DIV/0!</v>
      </c>
      <c r="H51" s="664"/>
      <c r="I51" s="664"/>
      <c r="J51" s="664"/>
      <c r="K51" s="664"/>
      <c r="L51" s="667" t="e">
        <f t="shared" si="9"/>
        <v>#DIV/0!</v>
      </c>
      <c r="M51" s="606" t="e">
        <f t="shared" si="12"/>
        <v>#DIV/0!</v>
      </c>
      <c r="N51" s="624" t="e">
        <f t="shared" si="13"/>
        <v>#DIV/0!</v>
      </c>
      <c r="O51" s="625" t="e">
        <f t="shared" si="15"/>
        <v>#DIV/0!</v>
      </c>
      <c r="P51" s="626" t="e">
        <f t="shared" si="14"/>
        <v>#DIV/0!</v>
      </c>
      <c r="Q51" s="627" t="e">
        <f t="shared" si="10"/>
        <v>#DIV/0!</v>
      </c>
      <c r="R51" s="628" t="e">
        <f>SUM(Q$13:Q51)</f>
        <v>#DIV/0!</v>
      </c>
      <c r="S51" s="629" t="e">
        <f t="shared" si="11"/>
        <v>#DIV/0!</v>
      </c>
      <c r="T51" s="640"/>
      <c r="U51" s="631" t="s">
        <v>165</v>
      </c>
      <c r="V51" s="632"/>
      <c r="W51" s="657"/>
      <c r="X51" s="639"/>
      <c r="Y51" s="639"/>
    </row>
    <row r="52" spans="1:26">
      <c r="A52" s="634"/>
      <c r="B52" s="618">
        <v>0</v>
      </c>
      <c r="C52" s="606"/>
      <c r="D52" s="663"/>
      <c r="E52" s="664"/>
      <c r="F52" s="665"/>
      <c r="G52" s="666" t="e">
        <f t="shared" si="8"/>
        <v>#DIV/0!</v>
      </c>
      <c r="H52" s="664"/>
      <c r="I52" s="664"/>
      <c r="J52" s="664"/>
      <c r="K52" s="664"/>
      <c r="L52" s="667" t="e">
        <f t="shared" si="9"/>
        <v>#DIV/0!</v>
      </c>
      <c r="M52" s="606" t="e">
        <f t="shared" si="12"/>
        <v>#DIV/0!</v>
      </c>
      <c r="N52" s="624" t="e">
        <f t="shared" si="13"/>
        <v>#DIV/0!</v>
      </c>
      <c r="O52" s="625" t="e">
        <f t="shared" si="15"/>
        <v>#DIV/0!</v>
      </c>
      <c r="P52" s="626" t="e">
        <f t="shared" si="14"/>
        <v>#DIV/0!</v>
      </c>
      <c r="Q52" s="627" t="e">
        <f t="shared" si="10"/>
        <v>#DIV/0!</v>
      </c>
      <c r="R52" s="628" t="e">
        <f>SUM(Q$13:Q52)</f>
        <v>#DIV/0!</v>
      </c>
      <c r="S52" s="629" t="e">
        <f t="shared" si="11"/>
        <v>#DIV/0!</v>
      </c>
      <c r="T52" s="640"/>
      <c r="U52" s="631" t="s">
        <v>165</v>
      </c>
      <c r="V52" s="632"/>
      <c r="W52" s="657"/>
      <c r="X52" s="639"/>
      <c r="Y52" s="639"/>
    </row>
    <row r="53" spans="1:26">
      <c r="A53" s="634"/>
      <c r="B53" s="618">
        <v>0</v>
      </c>
      <c r="C53" s="606"/>
      <c r="D53" s="663"/>
      <c r="E53" s="664"/>
      <c r="F53" s="665"/>
      <c r="G53" s="666" t="e">
        <f t="shared" si="8"/>
        <v>#DIV/0!</v>
      </c>
      <c r="H53" s="664"/>
      <c r="I53" s="664"/>
      <c r="J53" s="664"/>
      <c r="K53" s="664"/>
      <c r="L53" s="667" t="e">
        <f t="shared" si="9"/>
        <v>#DIV/0!</v>
      </c>
      <c r="M53" s="606" t="e">
        <f t="shared" si="12"/>
        <v>#DIV/0!</v>
      </c>
      <c r="N53" s="624" t="e">
        <f t="shared" si="13"/>
        <v>#DIV/0!</v>
      </c>
      <c r="O53" s="625" t="e">
        <f t="shared" si="15"/>
        <v>#DIV/0!</v>
      </c>
      <c r="P53" s="626" t="e">
        <f t="shared" si="14"/>
        <v>#DIV/0!</v>
      </c>
      <c r="Q53" s="627" t="e">
        <f t="shared" si="10"/>
        <v>#DIV/0!</v>
      </c>
      <c r="R53" s="628" t="e">
        <f>SUM(Q$13:Q53)</f>
        <v>#DIV/0!</v>
      </c>
      <c r="S53" s="629" t="e">
        <f t="shared" si="11"/>
        <v>#DIV/0!</v>
      </c>
      <c r="T53" s="640"/>
      <c r="U53" s="631" t="s">
        <v>165</v>
      </c>
      <c r="V53" s="632"/>
      <c r="W53" s="657"/>
      <c r="X53" s="639"/>
      <c r="Y53" s="639"/>
    </row>
    <row r="54" spans="1:26">
      <c r="A54" s="634"/>
      <c r="B54" s="618">
        <v>0</v>
      </c>
      <c r="C54" s="606"/>
      <c r="D54" s="663"/>
      <c r="E54" s="664"/>
      <c r="F54" s="665"/>
      <c r="G54" s="666" t="e">
        <f t="shared" si="8"/>
        <v>#DIV/0!</v>
      </c>
      <c r="H54" s="664"/>
      <c r="I54" s="664"/>
      <c r="J54" s="664"/>
      <c r="K54" s="664"/>
      <c r="L54" s="667" t="e">
        <f t="shared" si="9"/>
        <v>#DIV/0!</v>
      </c>
      <c r="M54" s="606" t="e">
        <f t="shared" si="12"/>
        <v>#DIV/0!</v>
      </c>
      <c r="N54" s="624" t="e">
        <f t="shared" si="13"/>
        <v>#DIV/0!</v>
      </c>
      <c r="O54" s="625" t="e">
        <f t="shared" si="15"/>
        <v>#DIV/0!</v>
      </c>
      <c r="P54" s="626" t="e">
        <f t="shared" si="14"/>
        <v>#DIV/0!</v>
      </c>
      <c r="Q54" s="627" t="e">
        <f t="shared" si="10"/>
        <v>#DIV/0!</v>
      </c>
      <c r="R54" s="628" t="e">
        <f>SUM(Q$13:Q54)</f>
        <v>#DIV/0!</v>
      </c>
      <c r="S54" s="629" t="e">
        <f t="shared" si="11"/>
        <v>#DIV/0!</v>
      </c>
      <c r="T54" s="640"/>
      <c r="U54" s="631" t="s">
        <v>165</v>
      </c>
      <c r="V54" s="632"/>
      <c r="W54" s="657"/>
      <c r="X54" s="639"/>
      <c r="Y54" s="639"/>
    </row>
    <row r="55" spans="1:26">
      <c r="A55" s="634"/>
      <c r="B55" s="618">
        <v>0</v>
      </c>
      <c r="C55" s="606"/>
      <c r="D55" s="663"/>
      <c r="E55" s="664"/>
      <c r="F55" s="665"/>
      <c r="G55" s="666" t="e">
        <f t="shared" si="8"/>
        <v>#DIV/0!</v>
      </c>
      <c r="H55" s="664"/>
      <c r="I55" s="664"/>
      <c r="J55" s="664"/>
      <c r="K55" s="664"/>
      <c r="L55" s="667" t="e">
        <f t="shared" si="9"/>
        <v>#DIV/0!</v>
      </c>
      <c r="M55" s="606" t="e">
        <f t="shared" si="12"/>
        <v>#DIV/0!</v>
      </c>
      <c r="N55" s="624" t="e">
        <f t="shared" si="13"/>
        <v>#DIV/0!</v>
      </c>
      <c r="O55" s="625" t="e">
        <f t="shared" si="15"/>
        <v>#DIV/0!</v>
      </c>
      <c r="P55" s="626" t="e">
        <f t="shared" si="14"/>
        <v>#DIV/0!</v>
      </c>
      <c r="Q55" s="627" t="e">
        <f t="shared" si="10"/>
        <v>#DIV/0!</v>
      </c>
      <c r="R55" s="628" t="e">
        <f>SUM(Q$13:Q55)</f>
        <v>#DIV/0!</v>
      </c>
      <c r="S55" s="629" t="e">
        <f t="shared" si="11"/>
        <v>#DIV/0!</v>
      </c>
      <c r="T55" s="640"/>
      <c r="U55" s="631"/>
      <c r="V55" s="632"/>
      <c r="W55" s="669"/>
    </row>
    <row r="56" spans="1:26">
      <c r="A56" s="634"/>
      <c r="B56" s="618">
        <v>0</v>
      </c>
      <c r="C56" s="606"/>
      <c r="D56" s="663"/>
      <c r="E56" s="664"/>
      <c r="F56" s="665"/>
      <c r="G56" s="666" t="e">
        <f t="shared" si="8"/>
        <v>#DIV/0!</v>
      </c>
      <c r="H56" s="664"/>
      <c r="I56" s="664"/>
      <c r="J56" s="664"/>
      <c r="K56" s="664"/>
      <c r="L56" s="667" t="e">
        <f t="shared" si="9"/>
        <v>#DIV/0!</v>
      </c>
      <c r="M56" s="606" t="e">
        <f t="shared" si="12"/>
        <v>#DIV/0!</v>
      </c>
      <c r="N56" s="624" t="e">
        <f t="shared" si="13"/>
        <v>#DIV/0!</v>
      </c>
      <c r="O56" s="625" t="e">
        <f t="shared" si="15"/>
        <v>#DIV/0!</v>
      </c>
      <c r="P56" s="626" t="e">
        <f t="shared" si="14"/>
        <v>#DIV/0!</v>
      </c>
      <c r="Q56" s="627" t="e">
        <f t="shared" si="10"/>
        <v>#DIV/0!</v>
      </c>
      <c r="R56" s="628" t="e">
        <f>SUM(Q$13:Q56)</f>
        <v>#DIV/0!</v>
      </c>
      <c r="S56" s="629" t="e">
        <f t="shared" si="11"/>
        <v>#DIV/0!</v>
      </c>
      <c r="T56" s="640"/>
      <c r="U56" s="631"/>
      <c r="V56" s="632"/>
      <c r="W56" s="670"/>
      <c r="X56" s="671"/>
      <c r="Y56" s="672"/>
      <c r="Z56" s="671"/>
    </row>
    <row r="57" spans="1:26">
      <c r="A57" s="634"/>
      <c r="B57" s="618">
        <v>0</v>
      </c>
      <c r="C57" s="606"/>
      <c r="D57" s="663"/>
      <c r="E57" s="664"/>
      <c r="F57" s="665"/>
      <c r="G57" s="666" t="e">
        <f t="shared" si="8"/>
        <v>#DIV/0!</v>
      </c>
      <c r="H57" s="664"/>
      <c r="I57" s="664"/>
      <c r="J57" s="664"/>
      <c r="K57" s="664"/>
      <c r="L57" s="667" t="e">
        <f t="shared" si="9"/>
        <v>#DIV/0!</v>
      </c>
      <c r="M57" s="606" t="e">
        <f t="shared" si="12"/>
        <v>#DIV/0!</v>
      </c>
      <c r="N57" s="624" t="e">
        <f t="shared" si="13"/>
        <v>#DIV/0!</v>
      </c>
      <c r="O57" s="625" t="e">
        <f t="shared" si="15"/>
        <v>#DIV/0!</v>
      </c>
      <c r="P57" s="626" t="e">
        <f t="shared" si="14"/>
        <v>#DIV/0!</v>
      </c>
      <c r="Q57" s="627" t="e">
        <f t="shared" si="10"/>
        <v>#DIV/0!</v>
      </c>
      <c r="R57" s="628" t="e">
        <f>SUM(Q$13:Q57)</f>
        <v>#DIV/0!</v>
      </c>
      <c r="S57" s="629" t="e">
        <f t="shared" si="11"/>
        <v>#DIV/0!</v>
      </c>
      <c r="T57" s="640"/>
      <c r="U57" s="631"/>
      <c r="V57" s="632"/>
      <c r="W57" s="670"/>
      <c r="X57" s="671"/>
      <c r="Y57" s="673"/>
      <c r="Z57" s="671"/>
    </row>
    <row r="58" spans="1:26">
      <c r="A58" s="634"/>
      <c r="B58" s="618">
        <v>0</v>
      </c>
      <c r="C58" s="606"/>
      <c r="D58" s="663"/>
      <c r="E58" s="664"/>
      <c r="F58" s="665"/>
      <c r="G58" s="666" t="e">
        <f t="shared" si="8"/>
        <v>#DIV/0!</v>
      </c>
      <c r="H58" s="664"/>
      <c r="I58" s="664"/>
      <c r="J58" s="664"/>
      <c r="K58" s="664"/>
      <c r="L58" s="667" t="e">
        <f t="shared" si="9"/>
        <v>#DIV/0!</v>
      </c>
      <c r="M58" s="606" t="e">
        <f t="shared" si="12"/>
        <v>#DIV/0!</v>
      </c>
      <c r="N58" s="624" t="e">
        <f t="shared" si="13"/>
        <v>#DIV/0!</v>
      </c>
      <c r="O58" s="625" t="e">
        <f t="shared" si="15"/>
        <v>#DIV/0!</v>
      </c>
      <c r="P58" s="626" t="e">
        <f t="shared" si="14"/>
        <v>#DIV/0!</v>
      </c>
      <c r="Q58" s="627" t="e">
        <f t="shared" si="10"/>
        <v>#DIV/0!</v>
      </c>
      <c r="R58" s="628" t="e">
        <f>SUM(Q$13:Q58)</f>
        <v>#DIV/0!</v>
      </c>
      <c r="S58" s="629" t="e">
        <f t="shared" si="11"/>
        <v>#DIV/0!</v>
      </c>
      <c r="T58" s="640"/>
      <c r="U58" s="631"/>
      <c r="V58" s="632"/>
      <c r="W58" s="674"/>
      <c r="X58" s="671"/>
      <c r="Y58" s="671"/>
      <c r="Z58" s="671"/>
    </row>
    <row r="59" spans="1:26">
      <c r="A59" s="634"/>
      <c r="B59" s="618">
        <v>0</v>
      </c>
      <c r="C59" s="606"/>
      <c r="D59" s="663"/>
      <c r="E59" s="664"/>
      <c r="F59" s="665"/>
      <c r="G59" s="666" t="e">
        <f t="shared" si="8"/>
        <v>#DIV/0!</v>
      </c>
      <c r="H59" s="664"/>
      <c r="I59" s="664"/>
      <c r="J59" s="664"/>
      <c r="K59" s="664"/>
      <c r="L59" s="667" t="e">
        <f t="shared" si="9"/>
        <v>#DIV/0!</v>
      </c>
      <c r="M59" s="606" t="e">
        <f t="shared" si="12"/>
        <v>#DIV/0!</v>
      </c>
      <c r="N59" s="624" t="e">
        <f t="shared" si="13"/>
        <v>#DIV/0!</v>
      </c>
      <c r="O59" s="625" t="e">
        <f t="shared" si="15"/>
        <v>#DIV/0!</v>
      </c>
      <c r="P59" s="626" t="e">
        <f t="shared" si="14"/>
        <v>#DIV/0!</v>
      </c>
      <c r="Q59" s="627" t="e">
        <f t="shared" si="10"/>
        <v>#DIV/0!</v>
      </c>
      <c r="R59" s="628" t="e">
        <f>SUM(Q$13:Q59)</f>
        <v>#DIV/0!</v>
      </c>
      <c r="S59" s="629" t="e">
        <f t="shared" si="11"/>
        <v>#DIV/0!</v>
      </c>
      <c r="T59" s="640"/>
      <c r="U59" s="631"/>
      <c r="V59" s="632"/>
      <c r="W59" s="675"/>
      <c r="X59" s="676"/>
    </row>
    <row r="60" spans="1:26">
      <c r="A60" s="634"/>
      <c r="B60" s="618">
        <v>0</v>
      </c>
      <c r="C60" s="606"/>
      <c r="D60" s="663"/>
      <c r="E60" s="664"/>
      <c r="F60" s="665"/>
      <c r="G60" s="666" t="e">
        <f t="shared" si="8"/>
        <v>#DIV/0!</v>
      </c>
      <c r="H60" s="664"/>
      <c r="I60" s="664"/>
      <c r="J60" s="664"/>
      <c r="K60" s="664"/>
      <c r="L60" s="667" t="e">
        <f t="shared" si="9"/>
        <v>#DIV/0!</v>
      </c>
      <c r="M60" s="606" t="e">
        <f t="shared" si="12"/>
        <v>#DIV/0!</v>
      </c>
      <c r="N60" s="624" t="e">
        <f t="shared" si="13"/>
        <v>#DIV/0!</v>
      </c>
      <c r="O60" s="625" t="e">
        <f t="shared" si="15"/>
        <v>#DIV/0!</v>
      </c>
      <c r="P60" s="626" t="e">
        <f t="shared" si="14"/>
        <v>#DIV/0!</v>
      </c>
      <c r="Q60" s="627" t="e">
        <f t="shared" si="10"/>
        <v>#DIV/0!</v>
      </c>
      <c r="R60" s="628" t="e">
        <f>SUM(Q$13:Q60)</f>
        <v>#DIV/0!</v>
      </c>
      <c r="S60" s="629" t="e">
        <f t="shared" si="11"/>
        <v>#DIV/0!</v>
      </c>
      <c r="T60" s="640"/>
      <c r="U60" s="631"/>
      <c r="V60" s="632"/>
      <c r="W60" s="676"/>
      <c r="X60" s="676"/>
    </row>
    <row r="61" spans="1:26">
      <c r="A61" s="634"/>
      <c r="B61" s="618">
        <v>0</v>
      </c>
      <c r="C61" s="606"/>
      <c r="D61" s="663"/>
      <c r="E61" s="664"/>
      <c r="F61" s="665"/>
      <c r="G61" s="666" t="e">
        <f t="shared" si="8"/>
        <v>#DIV/0!</v>
      </c>
      <c r="H61" s="664"/>
      <c r="I61" s="664"/>
      <c r="J61" s="664"/>
      <c r="K61" s="664"/>
      <c r="L61" s="667" t="e">
        <f t="shared" si="9"/>
        <v>#DIV/0!</v>
      </c>
      <c r="M61" s="606" t="e">
        <f t="shared" si="12"/>
        <v>#DIV/0!</v>
      </c>
      <c r="N61" s="624" t="e">
        <f t="shared" si="13"/>
        <v>#DIV/0!</v>
      </c>
      <c r="O61" s="625" t="e">
        <f t="shared" si="15"/>
        <v>#DIV/0!</v>
      </c>
      <c r="P61" s="626" t="e">
        <f t="shared" si="14"/>
        <v>#DIV/0!</v>
      </c>
      <c r="Q61" s="627" t="e">
        <f t="shared" si="10"/>
        <v>#DIV/0!</v>
      </c>
      <c r="R61" s="628" t="e">
        <f>SUM(Q$13:Q61)</f>
        <v>#DIV/0!</v>
      </c>
      <c r="S61" s="629" t="e">
        <f t="shared" si="11"/>
        <v>#DIV/0!</v>
      </c>
      <c r="T61" s="640"/>
      <c r="U61" s="631"/>
      <c r="V61" s="632"/>
    </row>
    <row r="62" spans="1:26">
      <c r="A62" s="634"/>
      <c r="B62" s="618">
        <v>0</v>
      </c>
      <c r="C62" s="606"/>
      <c r="D62" s="663"/>
      <c r="E62" s="664"/>
      <c r="F62" s="665"/>
      <c r="G62" s="666" t="e">
        <f t="shared" si="8"/>
        <v>#DIV/0!</v>
      </c>
      <c r="H62" s="664"/>
      <c r="I62" s="664"/>
      <c r="J62" s="664"/>
      <c r="K62" s="664"/>
      <c r="L62" s="667" t="e">
        <f t="shared" si="9"/>
        <v>#DIV/0!</v>
      </c>
      <c r="M62" s="606" t="e">
        <f t="shared" si="12"/>
        <v>#DIV/0!</v>
      </c>
      <c r="N62" s="624" t="e">
        <f t="shared" si="13"/>
        <v>#DIV/0!</v>
      </c>
      <c r="O62" s="625" t="e">
        <f t="shared" si="15"/>
        <v>#DIV/0!</v>
      </c>
      <c r="P62" s="626" t="e">
        <f t="shared" si="14"/>
        <v>#DIV/0!</v>
      </c>
      <c r="Q62" s="627" t="e">
        <f t="shared" si="10"/>
        <v>#DIV/0!</v>
      </c>
      <c r="R62" s="628" t="e">
        <f>SUM(Q$13:Q62)</f>
        <v>#DIV/0!</v>
      </c>
      <c r="S62" s="629" t="e">
        <f t="shared" si="11"/>
        <v>#DIV/0!</v>
      </c>
      <c r="T62" s="640"/>
      <c r="U62" s="631"/>
      <c r="V62" s="632"/>
    </row>
    <row r="63" spans="1:26">
      <c r="A63" s="634"/>
      <c r="B63" s="618">
        <v>0</v>
      </c>
      <c r="C63" s="606"/>
      <c r="D63" s="663"/>
      <c r="E63" s="664"/>
      <c r="F63" s="665"/>
      <c r="G63" s="666" t="e">
        <f t="shared" si="8"/>
        <v>#DIV/0!</v>
      </c>
      <c r="H63" s="664"/>
      <c r="I63" s="664"/>
      <c r="J63" s="664"/>
      <c r="K63" s="664"/>
      <c r="L63" s="667" t="e">
        <f t="shared" si="9"/>
        <v>#DIV/0!</v>
      </c>
      <c r="M63" s="606" t="e">
        <f t="shared" si="12"/>
        <v>#DIV/0!</v>
      </c>
      <c r="N63" s="624" t="e">
        <f t="shared" si="13"/>
        <v>#DIV/0!</v>
      </c>
      <c r="O63" s="625" t="e">
        <f t="shared" si="15"/>
        <v>#DIV/0!</v>
      </c>
      <c r="P63" s="626" t="e">
        <f t="shared" si="14"/>
        <v>#DIV/0!</v>
      </c>
      <c r="Q63" s="627" t="e">
        <f t="shared" si="10"/>
        <v>#DIV/0!</v>
      </c>
      <c r="R63" s="628" t="e">
        <f>SUM(Q$13:Q63)</f>
        <v>#DIV/0!</v>
      </c>
      <c r="S63" s="629" t="e">
        <f t="shared" si="11"/>
        <v>#DIV/0!</v>
      </c>
      <c r="T63" s="640"/>
      <c r="U63" s="631"/>
      <c r="V63" s="632"/>
    </row>
    <row r="64" spans="1:26">
      <c r="A64" s="634"/>
      <c r="B64" s="618">
        <v>0</v>
      </c>
      <c r="C64" s="606"/>
      <c r="D64" s="663"/>
      <c r="E64" s="664"/>
      <c r="F64" s="665"/>
      <c r="G64" s="666" t="e">
        <f t="shared" si="8"/>
        <v>#DIV/0!</v>
      </c>
      <c r="H64" s="664"/>
      <c r="I64" s="664"/>
      <c r="J64" s="664"/>
      <c r="K64" s="664"/>
      <c r="L64" s="667" t="e">
        <f t="shared" si="9"/>
        <v>#DIV/0!</v>
      </c>
      <c r="M64" s="606" t="e">
        <f t="shared" si="12"/>
        <v>#DIV/0!</v>
      </c>
      <c r="N64" s="624" t="e">
        <f t="shared" si="13"/>
        <v>#DIV/0!</v>
      </c>
      <c r="O64" s="625" t="e">
        <f t="shared" si="15"/>
        <v>#DIV/0!</v>
      </c>
      <c r="P64" s="626" t="e">
        <f t="shared" si="14"/>
        <v>#DIV/0!</v>
      </c>
      <c r="Q64" s="627" t="e">
        <f t="shared" si="10"/>
        <v>#DIV/0!</v>
      </c>
      <c r="R64" s="628" t="e">
        <f>SUM(Q$13:Q64)</f>
        <v>#DIV/0!</v>
      </c>
      <c r="S64" s="629" t="e">
        <f t="shared" si="11"/>
        <v>#DIV/0!</v>
      </c>
      <c r="T64" s="640"/>
      <c r="U64" s="631"/>
      <c r="V64" s="632"/>
    </row>
    <row r="65" spans="1:26">
      <c r="A65" s="634"/>
      <c r="B65" s="618">
        <v>0</v>
      </c>
      <c r="C65" s="606"/>
      <c r="D65" s="663"/>
      <c r="E65" s="664"/>
      <c r="F65" s="665"/>
      <c r="G65" s="666" t="e">
        <f t="shared" si="8"/>
        <v>#DIV/0!</v>
      </c>
      <c r="H65" s="664"/>
      <c r="I65" s="664"/>
      <c r="J65" s="664"/>
      <c r="K65" s="664"/>
      <c r="L65" s="667" t="e">
        <f t="shared" si="9"/>
        <v>#DIV/0!</v>
      </c>
      <c r="M65" s="606" t="e">
        <f t="shared" si="12"/>
        <v>#DIV/0!</v>
      </c>
      <c r="N65" s="624" t="e">
        <f t="shared" si="13"/>
        <v>#DIV/0!</v>
      </c>
      <c r="O65" s="625" t="e">
        <f t="shared" si="15"/>
        <v>#DIV/0!</v>
      </c>
      <c r="P65" s="626" t="e">
        <f t="shared" si="14"/>
        <v>#DIV/0!</v>
      </c>
      <c r="Q65" s="627" t="e">
        <f t="shared" si="10"/>
        <v>#DIV/0!</v>
      </c>
      <c r="R65" s="628" t="e">
        <f>SUM(Q$13:Q65)</f>
        <v>#DIV/0!</v>
      </c>
      <c r="S65" s="629" t="e">
        <f t="shared" si="11"/>
        <v>#DIV/0!</v>
      </c>
      <c r="T65" s="640"/>
      <c r="U65" s="631"/>
      <c r="V65" s="632"/>
    </row>
    <row r="66" spans="1:26">
      <c r="A66" s="634"/>
      <c r="B66" s="618">
        <v>0</v>
      </c>
      <c r="C66" s="606"/>
      <c r="D66" s="663"/>
      <c r="E66" s="664"/>
      <c r="F66" s="665"/>
      <c r="G66" s="666" t="e">
        <f t="shared" si="8"/>
        <v>#DIV/0!</v>
      </c>
      <c r="H66" s="664"/>
      <c r="I66" s="664"/>
      <c r="J66" s="664"/>
      <c r="K66" s="664"/>
      <c r="L66" s="667" t="e">
        <f t="shared" si="9"/>
        <v>#DIV/0!</v>
      </c>
      <c r="M66" s="606" t="e">
        <f t="shared" si="12"/>
        <v>#DIV/0!</v>
      </c>
      <c r="N66" s="624" t="e">
        <f t="shared" si="13"/>
        <v>#DIV/0!</v>
      </c>
      <c r="O66" s="625" t="e">
        <f t="shared" si="15"/>
        <v>#DIV/0!</v>
      </c>
      <c r="P66" s="626" t="e">
        <f t="shared" si="14"/>
        <v>#DIV/0!</v>
      </c>
      <c r="Q66" s="627" t="e">
        <f t="shared" si="10"/>
        <v>#DIV/0!</v>
      </c>
      <c r="R66" s="628" t="e">
        <f>SUM(Q$13:Q66)</f>
        <v>#DIV/0!</v>
      </c>
      <c r="S66" s="629" t="e">
        <f t="shared" si="11"/>
        <v>#DIV/0!</v>
      </c>
      <c r="T66" s="640"/>
      <c r="U66" s="631"/>
      <c r="V66" s="632"/>
    </row>
    <row r="67" spans="1:26">
      <c r="A67" s="634"/>
      <c r="B67" s="618">
        <v>0</v>
      </c>
      <c r="C67" s="606"/>
      <c r="D67" s="663"/>
      <c r="E67" s="664"/>
      <c r="F67" s="665"/>
      <c r="G67" s="666" t="e">
        <f t="shared" si="8"/>
        <v>#DIV/0!</v>
      </c>
      <c r="H67" s="664"/>
      <c r="I67" s="664"/>
      <c r="J67" s="664"/>
      <c r="K67" s="664"/>
      <c r="L67" s="667" t="e">
        <f t="shared" si="9"/>
        <v>#DIV/0!</v>
      </c>
      <c r="M67" s="606" t="e">
        <f t="shared" si="12"/>
        <v>#DIV/0!</v>
      </c>
      <c r="N67" s="624" t="e">
        <f t="shared" si="13"/>
        <v>#DIV/0!</v>
      </c>
      <c r="O67" s="625" t="e">
        <f t="shared" si="15"/>
        <v>#DIV/0!</v>
      </c>
      <c r="P67" s="626" t="e">
        <f t="shared" si="14"/>
        <v>#DIV/0!</v>
      </c>
      <c r="Q67" s="627" t="e">
        <f t="shared" si="10"/>
        <v>#DIV/0!</v>
      </c>
      <c r="R67" s="628" t="e">
        <f>SUM(Q$13:Q67)</f>
        <v>#DIV/0!</v>
      </c>
      <c r="S67" s="629" t="e">
        <f t="shared" si="11"/>
        <v>#DIV/0!</v>
      </c>
      <c r="T67" s="640"/>
      <c r="U67" s="631"/>
      <c r="V67" s="632"/>
    </row>
    <row r="68" spans="1:26">
      <c r="A68" s="634"/>
      <c r="B68" s="618">
        <v>0</v>
      </c>
      <c r="C68" s="606"/>
      <c r="D68" s="663"/>
      <c r="E68" s="664"/>
      <c r="F68" s="665"/>
      <c r="G68" s="666" t="e">
        <f t="shared" si="8"/>
        <v>#DIV/0!</v>
      </c>
      <c r="H68" s="664"/>
      <c r="I68" s="664"/>
      <c r="J68" s="664"/>
      <c r="K68" s="664"/>
      <c r="L68" s="667" t="e">
        <f t="shared" si="9"/>
        <v>#DIV/0!</v>
      </c>
      <c r="M68" s="606" t="e">
        <f t="shared" si="12"/>
        <v>#DIV/0!</v>
      </c>
      <c r="N68" s="624" t="e">
        <f t="shared" si="13"/>
        <v>#DIV/0!</v>
      </c>
      <c r="O68" s="625" t="e">
        <f t="shared" si="15"/>
        <v>#DIV/0!</v>
      </c>
      <c r="P68" s="626" t="e">
        <f t="shared" si="14"/>
        <v>#DIV/0!</v>
      </c>
      <c r="Q68" s="627" t="e">
        <f t="shared" si="10"/>
        <v>#DIV/0!</v>
      </c>
      <c r="R68" s="628" t="e">
        <f>SUM(Q$13:Q68)</f>
        <v>#DIV/0!</v>
      </c>
      <c r="S68" s="629" t="e">
        <f t="shared" si="11"/>
        <v>#DIV/0!</v>
      </c>
      <c r="T68" s="640"/>
      <c r="U68" s="631"/>
      <c r="V68" s="632"/>
    </row>
    <row r="69" spans="1:26">
      <c r="A69" s="634"/>
      <c r="B69" s="618">
        <v>0</v>
      </c>
      <c r="C69" s="606"/>
      <c r="D69" s="663"/>
      <c r="E69" s="664"/>
      <c r="F69" s="665"/>
      <c r="G69" s="666" t="e">
        <f t="shared" si="8"/>
        <v>#DIV/0!</v>
      </c>
      <c r="H69" s="664"/>
      <c r="I69" s="664"/>
      <c r="J69" s="664"/>
      <c r="K69" s="664"/>
      <c r="L69" s="667" t="e">
        <f t="shared" si="9"/>
        <v>#DIV/0!</v>
      </c>
      <c r="M69" s="606" t="e">
        <f t="shared" si="12"/>
        <v>#DIV/0!</v>
      </c>
      <c r="N69" s="624" t="e">
        <f t="shared" si="13"/>
        <v>#DIV/0!</v>
      </c>
      <c r="O69" s="625" t="e">
        <f t="shared" si="15"/>
        <v>#DIV/0!</v>
      </c>
      <c r="P69" s="626" t="e">
        <f t="shared" si="14"/>
        <v>#DIV/0!</v>
      </c>
      <c r="Q69" s="627" t="e">
        <f t="shared" si="10"/>
        <v>#DIV/0!</v>
      </c>
      <c r="R69" s="628" t="e">
        <f>SUM(Q$13:Q69)</f>
        <v>#DIV/0!</v>
      </c>
      <c r="S69" s="629" t="e">
        <f t="shared" si="11"/>
        <v>#DIV/0!</v>
      </c>
      <c r="T69" s="640"/>
      <c r="U69" s="631"/>
      <c r="V69" s="632"/>
    </row>
    <row r="70" spans="1:26">
      <c r="A70" s="634"/>
      <c r="B70" s="618">
        <v>0</v>
      </c>
      <c r="C70" s="606"/>
      <c r="D70" s="663"/>
      <c r="E70" s="664"/>
      <c r="F70" s="665"/>
      <c r="G70" s="666" t="e">
        <f t="shared" si="8"/>
        <v>#DIV/0!</v>
      </c>
      <c r="H70" s="664"/>
      <c r="I70" s="664"/>
      <c r="J70" s="664"/>
      <c r="K70" s="664"/>
      <c r="L70" s="667" t="e">
        <f t="shared" si="9"/>
        <v>#DIV/0!</v>
      </c>
      <c r="M70" s="606" t="e">
        <f t="shared" si="12"/>
        <v>#DIV/0!</v>
      </c>
      <c r="N70" s="624" t="e">
        <f t="shared" si="13"/>
        <v>#DIV/0!</v>
      </c>
      <c r="O70" s="625" t="e">
        <f t="shared" si="15"/>
        <v>#DIV/0!</v>
      </c>
      <c r="P70" s="626" t="e">
        <f t="shared" si="14"/>
        <v>#DIV/0!</v>
      </c>
      <c r="Q70" s="627" t="e">
        <f t="shared" si="10"/>
        <v>#DIV/0!</v>
      </c>
      <c r="R70" s="628" t="e">
        <f>SUM(Q$13:Q70)</f>
        <v>#DIV/0!</v>
      </c>
      <c r="S70" s="629" t="e">
        <f t="shared" si="11"/>
        <v>#DIV/0!</v>
      </c>
      <c r="T70" s="640"/>
      <c r="U70" s="631"/>
      <c r="V70" s="632"/>
    </row>
    <row r="71" spans="1:26">
      <c r="A71" s="634"/>
      <c r="B71" s="618">
        <v>0</v>
      </c>
      <c r="C71" s="606"/>
      <c r="D71" s="663"/>
      <c r="E71" s="664"/>
      <c r="F71" s="665"/>
      <c r="G71" s="666" t="e">
        <f t="shared" si="8"/>
        <v>#DIV/0!</v>
      </c>
      <c r="H71" s="664"/>
      <c r="I71" s="664"/>
      <c r="J71" s="664"/>
      <c r="K71" s="664"/>
      <c r="L71" s="667" t="e">
        <f t="shared" si="9"/>
        <v>#DIV/0!</v>
      </c>
      <c r="M71" s="606" t="e">
        <f t="shared" si="12"/>
        <v>#DIV/0!</v>
      </c>
      <c r="N71" s="624" t="e">
        <f t="shared" si="13"/>
        <v>#DIV/0!</v>
      </c>
      <c r="O71" s="625" t="e">
        <f t="shared" si="15"/>
        <v>#DIV/0!</v>
      </c>
      <c r="P71" s="626" t="e">
        <f t="shared" si="14"/>
        <v>#DIV/0!</v>
      </c>
      <c r="Q71" s="627" t="e">
        <f t="shared" si="10"/>
        <v>#DIV/0!</v>
      </c>
      <c r="R71" s="628" t="e">
        <f>SUM(Q$13:Q71)</f>
        <v>#DIV/0!</v>
      </c>
      <c r="S71" s="629" t="e">
        <f t="shared" si="11"/>
        <v>#DIV/0!</v>
      </c>
      <c r="T71" s="640"/>
      <c r="U71" s="631"/>
      <c r="V71" s="632"/>
    </row>
    <row r="72" spans="1:26">
      <c r="A72" s="634"/>
      <c r="B72" s="618">
        <v>0</v>
      </c>
      <c r="C72" s="606"/>
      <c r="D72" s="663"/>
      <c r="E72" s="664"/>
      <c r="F72" s="665"/>
      <c r="G72" s="666" t="e">
        <f t="shared" si="8"/>
        <v>#DIV/0!</v>
      </c>
      <c r="H72" s="664"/>
      <c r="I72" s="664"/>
      <c r="J72" s="664"/>
      <c r="K72" s="664"/>
      <c r="L72" s="667" t="e">
        <f t="shared" si="9"/>
        <v>#DIV/0!</v>
      </c>
      <c r="M72" s="606" t="e">
        <f t="shared" si="12"/>
        <v>#DIV/0!</v>
      </c>
      <c r="N72" s="624" t="e">
        <f t="shared" si="13"/>
        <v>#DIV/0!</v>
      </c>
      <c r="O72" s="625" t="e">
        <f t="shared" si="15"/>
        <v>#DIV/0!</v>
      </c>
      <c r="P72" s="626" t="e">
        <f t="shared" si="14"/>
        <v>#DIV/0!</v>
      </c>
      <c r="Q72" s="627" t="e">
        <f t="shared" si="10"/>
        <v>#DIV/0!</v>
      </c>
      <c r="R72" s="628" t="e">
        <f>SUM(Q$13:Q72)</f>
        <v>#DIV/0!</v>
      </c>
      <c r="S72" s="629" t="e">
        <f t="shared" si="11"/>
        <v>#DIV/0!</v>
      </c>
      <c r="T72" s="640"/>
      <c r="U72" s="631"/>
      <c r="V72" s="632"/>
    </row>
    <row r="73" spans="1:26" ht="10.8" thickBot="1">
      <c r="A73" s="634"/>
      <c r="B73" s="618">
        <v>0</v>
      </c>
      <c r="C73" s="606"/>
      <c r="D73" s="663"/>
      <c r="E73" s="664"/>
      <c r="F73" s="665"/>
      <c r="G73" s="666" t="e">
        <f t="shared" si="8"/>
        <v>#DIV/0!</v>
      </c>
      <c r="H73" s="664"/>
      <c r="I73" s="664"/>
      <c r="J73" s="664"/>
      <c r="K73" s="664"/>
      <c r="L73" s="667" t="e">
        <f t="shared" si="9"/>
        <v>#DIV/0!</v>
      </c>
      <c r="M73" s="606" t="e">
        <f t="shared" si="12"/>
        <v>#DIV/0!</v>
      </c>
      <c r="N73" s="624" t="e">
        <f t="shared" si="13"/>
        <v>#DIV/0!</v>
      </c>
      <c r="O73" s="625">
        <f>C73</f>
        <v>0</v>
      </c>
      <c r="P73" s="626" t="e">
        <f t="shared" si="14"/>
        <v>#DIV/0!</v>
      </c>
      <c r="Q73" s="627" t="e">
        <f t="shared" si="10"/>
        <v>#DIV/0!</v>
      </c>
      <c r="R73" s="628" t="e">
        <f>SUM(Q$13:Q73)</f>
        <v>#DIV/0!</v>
      </c>
      <c r="S73" s="629" t="e">
        <f t="shared" si="11"/>
        <v>#DIV/0!</v>
      </c>
      <c r="T73" s="640"/>
      <c r="U73" s="631"/>
      <c r="V73" s="677"/>
    </row>
    <row r="74" spans="1:26">
      <c r="A74" s="681" t="s">
        <v>170</v>
      </c>
      <c r="B74" s="682"/>
      <c r="C74" s="683"/>
      <c r="D74" s="683"/>
      <c r="E74" s="683"/>
      <c r="F74" s="683"/>
      <c r="G74" s="684"/>
      <c r="H74" s="683"/>
      <c r="I74" s="683"/>
      <c r="J74" s="683"/>
      <c r="K74" s="683"/>
      <c r="L74" s="685"/>
      <c r="M74" s="683"/>
      <c r="N74" s="686"/>
      <c r="O74" s="687"/>
      <c r="P74" s="688"/>
      <c r="Q74" s="689"/>
      <c r="R74" s="690"/>
      <c r="S74" s="691"/>
      <c r="T74" s="692"/>
      <c r="U74" s="678" t="s">
        <v>168</v>
      </c>
      <c r="V74" s="679">
        <f>AVERAGE(V12:V73)</f>
        <v>216</v>
      </c>
    </row>
    <row r="75" spans="1:26">
      <c r="A75" s="693"/>
      <c r="B75" s="694"/>
      <c r="C75" s="695"/>
      <c r="D75" s="695"/>
      <c r="E75" s="695"/>
      <c r="F75" s="695"/>
      <c r="G75" s="696"/>
      <c r="H75" s="695"/>
      <c r="I75" s="695"/>
      <c r="J75" s="695"/>
      <c r="K75" s="695"/>
      <c r="L75" s="697"/>
      <c r="M75" s="695"/>
      <c r="N75" s="698"/>
      <c r="O75" s="699"/>
      <c r="P75" s="700"/>
      <c r="Q75" s="701"/>
      <c r="R75" s="702"/>
      <c r="S75" s="703"/>
      <c r="T75" s="704"/>
      <c r="U75" s="505" t="s">
        <v>169</v>
      </c>
      <c r="V75" s="677">
        <f>STDEV(V12:V73)</f>
        <v>86.602540378443862</v>
      </c>
      <c r="W75" s="680"/>
      <c r="X75" s="680"/>
    </row>
    <row r="76" spans="1:26" ht="10.8" thickBot="1">
      <c r="A76" s="705"/>
      <c r="B76" s="706"/>
      <c r="C76" s="707"/>
      <c r="D76" s="707"/>
      <c r="E76" s="707"/>
      <c r="F76" s="707"/>
      <c r="G76" s="708"/>
      <c r="H76" s="707"/>
      <c r="I76" s="707"/>
      <c r="J76" s="707"/>
      <c r="K76" s="707"/>
      <c r="L76" s="709"/>
      <c r="M76" s="707"/>
      <c r="N76" s="710"/>
      <c r="O76" s="711"/>
      <c r="P76" s="712"/>
      <c r="Q76" s="713"/>
      <c r="R76" s="714"/>
      <c r="S76" s="715"/>
      <c r="T76" s="716"/>
      <c r="U76" s="505" t="s">
        <v>171</v>
      </c>
      <c r="V76" s="677">
        <f>V75/SQRT(COUNT(V12:V72))</f>
        <v>50</v>
      </c>
      <c r="W76" s="675"/>
      <c r="X76" s="680"/>
      <c r="Y76" s="680"/>
      <c r="Z76" s="680"/>
    </row>
    <row r="77" spans="1:26">
      <c r="A77" s="719"/>
      <c r="B77" s="719"/>
      <c r="C77" s="720"/>
      <c r="D77" s="721"/>
      <c r="E77" s="721"/>
      <c r="F77" s="721"/>
      <c r="G77" s="722"/>
      <c r="H77" s="723"/>
      <c r="I77" s="724"/>
      <c r="J77" s="725"/>
      <c r="K77" s="726"/>
      <c r="L77" s="727"/>
      <c r="M77" s="680"/>
      <c r="O77" s="668"/>
      <c r="P77" s="728"/>
      <c r="U77" s="505" t="s">
        <v>172</v>
      </c>
      <c r="V77" s="677">
        <f>MAX(V12:V73)</f>
        <v>266</v>
      </c>
      <c r="W77" s="675"/>
    </row>
    <row r="78" spans="1:26" ht="10.8" thickBot="1">
      <c r="A78" s="680"/>
      <c r="B78" s="680"/>
      <c r="C78" s="729"/>
      <c r="D78" s="729"/>
      <c r="E78" s="729"/>
      <c r="F78" s="729"/>
      <c r="G78" s="724"/>
      <c r="H78" s="723"/>
      <c r="I78" s="724"/>
      <c r="J78" s="725"/>
      <c r="K78" s="730"/>
      <c r="L78" s="727"/>
      <c r="M78" s="680"/>
      <c r="O78" s="668"/>
      <c r="P78" s="728"/>
      <c r="U78" s="717" t="s">
        <v>173</v>
      </c>
      <c r="V78" s="718">
        <f>MIN(V12:V73)</f>
        <v>116</v>
      </c>
      <c r="W78" s="680"/>
    </row>
    <row r="79" spans="1:26">
      <c r="A79" s="731"/>
      <c r="B79" s="731"/>
      <c r="C79" s="731"/>
      <c r="D79" s="731"/>
      <c r="E79" s="725"/>
      <c r="F79" s="732"/>
      <c r="G79" s="680"/>
      <c r="H79" s="668"/>
      <c r="I79" s="680"/>
      <c r="J79" s="668"/>
      <c r="K79" s="668"/>
      <c r="L79" s="680"/>
      <c r="M79" s="680"/>
      <c r="O79" s="668"/>
      <c r="P79" s="728"/>
    </row>
    <row r="80" spans="1:26">
      <c r="A80" s="733"/>
      <c r="B80" s="733"/>
      <c r="C80" s="731"/>
      <c r="D80" s="731"/>
      <c r="E80" s="725"/>
      <c r="F80" s="732"/>
      <c r="G80" s="668"/>
      <c r="H80" s="668"/>
      <c r="I80" s="680"/>
      <c r="J80" s="668"/>
      <c r="K80" s="668"/>
      <c r="L80" s="680"/>
      <c r="M80" s="680"/>
      <c r="O80" s="668"/>
      <c r="P80" s="728"/>
    </row>
    <row r="81" spans="1:28">
      <c r="A81" s="577"/>
      <c r="B81" s="577"/>
      <c r="C81" s="731"/>
      <c r="D81" s="731"/>
      <c r="E81" s="725"/>
      <c r="F81" s="732"/>
      <c r="G81" s="668"/>
      <c r="H81" s="668"/>
      <c r="I81" s="680"/>
      <c r="J81" s="668"/>
      <c r="K81" s="668"/>
      <c r="L81" s="680"/>
      <c r="M81" s="680"/>
      <c r="O81" s="668"/>
      <c r="P81" s="728"/>
    </row>
    <row r="82" spans="1:28">
      <c r="A82" s="731"/>
      <c r="B82" s="731"/>
      <c r="C82" s="731"/>
      <c r="D82" s="731"/>
      <c r="E82" s="725"/>
      <c r="F82" s="732"/>
      <c r="G82" s="668"/>
      <c r="H82" s="668"/>
      <c r="I82" s="680"/>
      <c r="J82" s="668"/>
      <c r="K82" s="668"/>
      <c r="L82" s="680"/>
      <c r="M82" s="680"/>
      <c r="O82" s="668"/>
      <c r="P82" s="728"/>
    </row>
    <row r="83" spans="1:28">
      <c r="A83" s="731"/>
      <c r="B83" s="731"/>
      <c r="C83" s="731"/>
      <c r="D83" s="731"/>
      <c r="E83" s="725"/>
      <c r="F83" s="732"/>
      <c r="G83" s="668"/>
      <c r="H83" s="668"/>
      <c r="I83" s="680"/>
      <c r="J83" s="724"/>
      <c r="K83" s="668"/>
      <c r="L83" s="680"/>
      <c r="M83" s="680"/>
      <c r="O83" s="668"/>
      <c r="P83" s="728"/>
    </row>
    <row r="84" spans="1:28">
      <c r="A84" s="731"/>
      <c r="B84" s="731"/>
      <c r="C84" s="731"/>
      <c r="D84" s="731"/>
      <c r="E84" s="725"/>
      <c r="F84" s="732"/>
      <c r="G84" s="668"/>
      <c r="H84" s="668"/>
      <c r="I84" s="680"/>
      <c r="J84" s="724"/>
      <c r="K84" s="668"/>
      <c r="L84" s="680"/>
      <c r="M84" s="680"/>
      <c r="O84" s="668"/>
      <c r="P84" s="728"/>
    </row>
    <row r="85" spans="1:28">
      <c r="A85" s="731"/>
      <c r="B85" s="731"/>
      <c r="C85" s="731"/>
      <c r="D85" s="731"/>
      <c r="E85" s="725"/>
      <c r="F85" s="732"/>
      <c r="G85" s="668"/>
      <c r="H85" s="668"/>
      <c r="I85" s="680"/>
      <c r="J85" s="668"/>
      <c r="K85" s="668"/>
      <c r="L85" s="680"/>
      <c r="M85" s="680"/>
      <c r="O85" s="668"/>
      <c r="P85" s="728"/>
    </row>
    <row r="86" spans="1:28" s="728" customFormat="1">
      <c r="A86" s="731"/>
      <c r="B86" s="731"/>
      <c r="C86" s="731"/>
      <c r="D86" s="731"/>
      <c r="E86" s="725"/>
      <c r="F86" s="732"/>
      <c r="G86" s="668"/>
      <c r="H86" s="668"/>
      <c r="I86" s="680"/>
      <c r="J86" s="668"/>
      <c r="K86" s="668"/>
      <c r="L86" s="680"/>
      <c r="M86" s="680"/>
      <c r="N86" s="668"/>
      <c r="O86" s="668"/>
      <c r="T86" s="668"/>
      <c r="U86" s="668"/>
      <c r="V86" s="668"/>
      <c r="W86" s="668"/>
      <c r="X86" s="668"/>
      <c r="Y86" s="668"/>
      <c r="Z86" s="668"/>
      <c r="AA86" s="668"/>
      <c r="AB86" s="668"/>
    </row>
    <row r="87" spans="1:28" s="728" customFormat="1">
      <c r="A87" s="731"/>
      <c r="B87" s="731"/>
      <c r="C87" s="731"/>
      <c r="D87" s="731"/>
      <c r="E87" s="725"/>
      <c r="F87" s="732"/>
      <c r="G87" s="668"/>
      <c r="H87" s="668"/>
      <c r="I87" s="680"/>
      <c r="J87" s="668"/>
      <c r="K87" s="668"/>
      <c r="L87" s="680"/>
      <c r="M87" s="680"/>
      <c r="N87" s="668"/>
      <c r="O87" s="668"/>
      <c r="T87" s="668"/>
      <c r="U87" s="668"/>
      <c r="V87" s="668"/>
      <c r="W87" s="668"/>
      <c r="X87" s="668"/>
      <c r="Y87" s="668"/>
      <c r="Z87" s="668"/>
      <c r="AA87" s="668"/>
      <c r="AB87" s="668"/>
    </row>
    <row r="88" spans="1:28" s="728" customFormat="1">
      <c r="A88" s="731"/>
      <c r="B88" s="731"/>
      <c r="C88" s="731"/>
      <c r="D88" s="731"/>
      <c r="E88" s="725"/>
      <c r="F88" s="732"/>
      <c r="G88" s="668"/>
      <c r="H88" s="668"/>
      <c r="I88" s="680"/>
      <c r="J88" s="668"/>
      <c r="K88" s="668"/>
      <c r="L88" s="680"/>
      <c r="M88" s="680"/>
      <c r="N88" s="668"/>
      <c r="O88" s="668"/>
      <c r="T88" s="668"/>
      <c r="U88" s="668"/>
      <c r="V88" s="668"/>
      <c r="W88" s="668"/>
      <c r="X88" s="668"/>
      <c r="Y88" s="668"/>
      <c r="Z88" s="668"/>
      <c r="AA88" s="668"/>
      <c r="AB88" s="668"/>
    </row>
    <row r="89" spans="1:28" s="728" customFormat="1">
      <c r="A89" s="731"/>
      <c r="B89" s="731"/>
      <c r="C89" s="731"/>
      <c r="D89" s="731"/>
      <c r="E89" s="725"/>
      <c r="F89" s="732"/>
      <c r="G89" s="668"/>
      <c r="H89" s="668"/>
      <c r="I89" s="680"/>
      <c r="J89" s="668"/>
      <c r="K89" s="668"/>
      <c r="L89" s="680"/>
      <c r="M89" s="680"/>
      <c r="N89" s="668"/>
      <c r="O89" s="668"/>
      <c r="T89" s="668"/>
      <c r="U89" s="668"/>
      <c r="V89" s="668"/>
      <c r="W89" s="668"/>
      <c r="X89" s="668"/>
      <c r="Y89" s="668"/>
      <c r="Z89" s="668"/>
      <c r="AA89" s="668"/>
      <c r="AB89" s="668"/>
    </row>
    <row r="90" spans="1:28" s="728" customFormat="1">
      <c r="A90" s="731"/>
      <c r="B90" s="731"/>
      <c r="C90" s="731"/>
      <c r="D90" s="731"/>
      <c r="E90" s="725"/>
      <c r="F90" s="732"/>
      <c r="G90" s="668"/>
      <c r="H90" s="668"/>
      <c r="I90" s="680"/>
      <c r="J90" s="668"/>
      <c r="K90" s="668"/>
      <c r="L90" s="680"/>
      <c r="M90" s="668"/>
      <c r="N90" s="668"/>
      <c r="O90" s="668"/>
      <c r="T90" s="668"/>
      <c r="U90" s="668"/>
      <c r="V90" s="668"/>
      <c r="W90" s="668"/>
      <c r="X90" s="668"/>
      <c r="Y90" s="668"/>
      <c r="Z90" s="668"/>
      <c r="AA90" s="668"/>
      <c r="AB90" s="668"/>
    </row>
    <row r="91" spans="1:28" s="728" customFormat="1">
      <c r="A91" s="731"/>
      <c r="B91" s="731"/>
      <c r="C91" s="731"/>
      <c r="D91" s="731"/>
      <c r="E91" s="725"/>
      <c r="F91" s="732"/>
      <c r="G91" s="668"/>
      <c r="H91" s="668"/>
      <c r="I91" s="680"/>
      <c r="J91" s="668"/>
      <c r="K91" s="668"/>
      <c r="L91" s="680"/>
      <c r="M91" s="668"/>
      <c r="N91" s="668"/>
      <c r="O91" s="668"/>
      <c r="T91" s="668"/>
      <c r="U91" s="668"/>
      <c r="V91" s="668"/>
      <c r="W91" s="668"/>
      <c r="X91" s="668"/>
      <c r="Y91" s="668"/>
      <c r="Z91" s="668"/>
      <c r="AA91" s="668"/>
      <c r="AB91" s="668"/>
    </row>
    <row r="92" spans="1:28" s="728" customFormat="1">
      <c r="A92" s="731"/>
      <c r="B92" s="731"/>
      <c r="C92" s="731"/>
      <c r="D92" s="731"/>
      <c r="E92" s="725"/>
      <c r="F92" s="732"/>
      <c r="G92" s="668"/>
      <c r="H92" s="668"/>
      <c r="I92" s="680"/>
      <c r="J92" s="668"/>
      <c r="K92" s="668"/>
      <c r="L92" s="668"/>
      <c r="M92" s="668"/>
      <c r="N92" s="668"/>
      <c r="O92" s="668"/>
      <c r="T92" s="668"/>
      <c r="U92" s="668"/>
      <c r="V92" s="668"/>
      <c r="W92" s="668"/>
      <c r="X92" s="668"/>
      <c r="Y92" s="668"/>
      <c r="Z92" s="668"/>
      <c r="AA92" s="668"/>
      <c r="AB92" s="668"/>
    </row>
    <row r="93" spans="1:28" s="728" customFormat="1">
      <c r="A93" s="731"/>
      <c r="B93" s="731"/>
      <c r="C93" s="731"/>
      <c r="D93" s="731"/>
      <c r="E93" s="725"/>
      <c r="F93" s="732"/>
      <c r="G93" s="668"/>
      <c r="H93" s="668"/>
      <c r="I93" s="680"/>
      <c r="J93" s="668"/>
      <c r="K93" s="668"/>
      <c r="L93" s="668"/>
      <c r="M93" s="668"/>
      <c r="N93" s="668"/>
      <c r="O93" s="668"/>
      <c r="T93" s="668"/>
      <c r="U93" s="668"/>
      <c r="V93" s="668"/>
      <c r="W93" s="668"/>
      <c r="X93" s="668"/>
      <c r="Y93" s="668"/>
      <c r="Z93" s="668"/>
      <c r="AA93" s="668"/>
      <c r="AB93" s="668"/>
    </row>
    <row r="94" spans="1:28" s="728" customFormat="1">
      <c r="A94" s="731"/>
      <c r="B94" s="731"/>
      <c r="C94" s="731"/>
      <c r="D94" s="731"/>
      <c r="E94" s="725"/>
      <c r="F94" s="732"/>
      <c r="G94" s="668"/>
      <c r="H94" s="668"/>
      <c r="I94" s="680"/>
      <c r="J94" s="668"/>
      <c r="K94" s="668"/>
      <c r="L94" s="668"/>
      <c r="M94" s="668"/>
      <c r="N94" s="668"/>
      <c r="O94" s="668"/>
      <c r="T94" s="668"/>
      <c r="U94" s="668"/>
      <c r="V94" s="668"/>
      <c r="W94" s="668"/>
      <c r="X94" s="668"/>
      <c r="Y94" s="668"/>
      <c r="Z94" s="668"/>
      <c r="AA94" s="668"/>
      <c r="AB94" s="668"/>
    </row>
    <row r="95" spans="1:28" s="728" customFormat="1">
      <c r="A95" s="731"/>
      <c r="B95" s="731"/>
      <c r="C95" s="731"/>
      <c r="D95" s="731"/>
      <c r="E95" s="725"/>
      <c r="F95" s="732"/>
      <c r="G95" s="668"/>
      <c r="H95" s="668"/>
      <c r="I95" s="680"/>
      <c r="J95" s="668"/>
      <c r="K95" s="668"/>
      <c r="L95" s="668"/>
      <c r="M95" s="668"/>
      <c r="N95" s="668"/>
      <c r="O95" s="668"/>
      <c r="T95" s="668"/>
      <c r="U95" s="668"/>
      <c r="V95" s="668"/>
      <c r="W95" s="668"/>
      <c r="X95" s="668"/>
      <c r="Y95" s="668"/>
      <c r="Z95" s="668"/>
      <c r="AA95" s="668"/>
      <c r="AB95" s="668"/>
    </row>
    <row r="96" spans="1:28" s="728" customFormat="1">
      <c r="A96" s="731"/>
      <c r="B96" s="731"/>
      <c r="C96" s="731"/>
      <c r="D96" s="731"/>
      <c r="E96" s="725"/>
      <c r="F96" s="732"/>
      <c r="G96" s="668"/>
      <c r="H96" s="668"/>
      <c r="I96" s="680"/>
      <c r="J96" s="668"/>
      <c r="K96" s="668"/>
      <c r="L96" s="668"/>
      <c r="M96" s="668"/>
      <c r="N96" s="668"/>
      <c r="O96" s="668"/>
      <c r="T96" s="668"/>
      <c r="U96" s="668"/>
      <c r="V96" s="668"/>
      <c r="W96" s="668"/>
      <c r="X96" s="668"/>
      <c r="Y96" s="668"/>
      <c r="Z96" s="668"/>
      <c r="AA96" s="668"/>
      <c r="AB96" s="668"/>
    </row>
    <row r="97" spans="1:28" s="728" customFormat="1">
      <c r="A97" s="731"/>
      <c r="B97" s="731"/>
      <c r="C97" s="731"/>
      <c r="D97" s="731"/>
      <c r="E97" s="725"/>
      <c r="F97" s="732"/>
      <c r="G97" s="668"/>
      <c r="H97" s="668"/>
      <c r="I97" s="680"/>
      <c r="J97" s="668"/>
      <c r="K97" s="668"/>
      <c r="L97" s="668"/>
      <c r="M97" s="668"/>
      <c r="N97" s="668"/>
      <c r="O97" s="668"/>
      <c r="T97" s="668"/>
      <c r="U97" s="668"/>
      <c r="V97" s="668"/>
      <c r="W97" s="668"/>
      <c r="X97" s="668"/>
      <c r="Y97" s="668"/>
      <c r="Z97" s="668"/>
      <c r="AA97" s="668"/>
      <c r="AB97" s="668"/>
    </row>
    <row r="98" spans="1:28" s="728" customFormat="1">
      <c r="A98" s="731"/>
      <c r="B98" s="731"/>
      <c r="C98" s="731"/>
      <c r="D98" s="731"/>
      <c r="E98" s="725"/>
      <c r="F98" s="732"/>
      <c r="G98" s="668"/>
      <c r="H98" s="668"/>
      <c r="I98" s="680"/>
      <c r="J98" s="668"/>
      <c r="K98" s="668"/>
      <c r="L98" s="668"/>
      <c r="M98" s="668"/>
      <c r="N98" s="668"/>
      <c r="O98" s="668"/>
      <c r="T98" s="668"/>
      <c r="U98" s="668"/>
      <c r="V98" s="668"/>
      <c r="W98" s="668"/>
      <c r="X98" s="668"/>
      <c r="Y98" s="668"/>
      <c r="Z98" s="668"/>
      <c r="AA98" s="668"/>
      <c r="AB98" s="668"/>
    </row>
    <row r="99" spans="1:28" s="728" customFormat="1">
      <c r="A99" s="731"/>
      <c r="B99" s="731"/>
      <c r="C99" s="731"/>
      <c r="D99" s="731"/>
      <c r="E99" s="725"/>
      <c r="F99" s="732"/>
      <c r="G99" s="668"/>
      <c r="H99" s="668"/>
      <c r="I99" s="680"/>
      <c r="J99" s="668"/>
      <c r="K99" s="668"/>
      <c r="L99" s="668"/>
      <c r="M99" s="668"/>
      <c r="N99" s="668"/>
      <c r="O99" s="668"/>
      <c r="T99" s="668"/>
      <c r="U99" s="668"/>
      <c r="V99" s="668"/>
      <c r="W99" s="668"/>
      <c r="X99" s="668"/>
      <c r="Y99" s="668"/>
      <c r="Z99" s="668"/>
      <c r="AA99" s="668"/>
      <c r="AB99" s="668"/>
    </row>
    <row r="100" spans="1:28" s="728" customFormat="1">
      <c r="A100" s="731"/>
      <c r="B100" s="731"/>
      <c r="C100" s="731"/>
      <c r="D100" s="731"/>
      <c r="E100" s="725"/>
      <c r="F100" s="732"/>
      <c r="G100" s="668"/>
      <c r="H100" s="668"/>
      <c r="I100" s="680"/>
      <c r="J100" s="668"/>
      <c r="K100" s="668"/>
      <c r="L100" s="668"/>
      <c r="M100" s="668"/>
      <c r="N100" s="668"/>
      <c r="O100" s="668"/>
      <c r="T100" s="668"/>
      <c r="U100" s="668"/>
      <c r="V100" s="668"/>
      <c r="W100" s="668"/>
      <c r="X100" s="668"/>
      <c r="Y100" s="668"/>
      <c r="Z100" s="668"/>
      <c r="AA100" s="668"/>
      <c r="AB100" s="668"/>
    </row>
    <row r="101" spans="1:28" s="728" customFormat="1">
      <c r="A101" s="731"/>
      <c r="B101" s="731"/>
      <c r="C101" s="731"/>
      <c r="D101" s="731"/>
      <c r="E101" s="725"/>
      <c r="F101" s="732"/>
      <c r="G101" s="668"/>
      <c r="H101" s="668"/>
      <c r="I101" s="680"/>
      <c r="J101" s="668"/>
      <c r="K101" s="668"/>
      <c r="L101" s="668"/>
      <c r="M101" s="668"/>
      <c r="N101" s="668"/>
      <c r="O101" s="668"/>
      <c r="T101" s="668"/>
      <c r="U101" s="668"/>
      <c r="V101" s="668"/>
      <c r="W101" s="668"/>
      <c r="X101" s="668"/>
      <c r="Y101" s="668"/>
      <c r="Z101" s="668"/>
      <c r="AA101" s="668"/>
      <c r="AB101" s="668"/>
    </row>
    <row r="102" spans="1:28">
      <c r="A102" s="731"/>
      <c r="B102" s="731"/>
      <c r="C102" s="731"/>
      <c r="D102" s="731"/>
      <c r="E102" s="725"/>
      <c r="F102" s="732"/>
      <c r="G102" s="668"/>
      <c r="H102" s="668"/>
      <c r="I102" s="680"/>
      <c r="J102" s="668"/>
      <c r="K102" s="668"/>
      <c r="L102" s="668"/>
      <c r="O102" s="668"/>
      <c r="P102" s="728"/>
    </row>
    <row r="103" spans="1:28">
      <c r="A103" s="731"/>
      <c r="B103" s="731"/>
      <c r="C103" s="731"/>
      <c r="D103" s="731"/>
      <c r="E103" s="725"/>
      <c r="F103" s="732"/>
      <c r="G103" s="728"/>
      <c r="H103" s="668"/>
      <c r="I103" s="680"/>
      <c r="J103" s="668"/>
      <c r="K103" s="668"/>
      <c r="L103" s="668"/>
      <c r="O103" s="668"/>
      <c r="P103" s="728"/>
    </row>
    <row r="104" spans="1:28">
      <c r="A104" s="731"/>
      <c r="B104" s="731"/>
      <c r="C104" s="731"/>
      <c r="D104" s="731"/>
      <c r="E104" s="725"/>
      <c r="F104" s="732"/>
      <c r="G104" s="728"/>
      <c r="H104" s="668"/>
      <c r="I104" s="680"/>
      <c r="J104" s="668"/>
      <c r="K104" s="668"/>
      <c r="L104" s="668"/>
      <c r="O104" s="668"/>
      <c r="P104" s="728"/>
    </row>
    <row r="105" spans="1:28">
      <c r="A105" s="731"/>
      <c r="B105" s="731"/>
      <c r="C105" s="731"/>
      <c r="D105" s="731"/>
      <c r="E105" s="725"/>
      <c r="F105" s="732"/>
      <c r="G105" s="728"/>
      <c r="H105" s="668"/>
      <c r="I105" s="680"/>
      <c r="J105" s="668"/>
      <c r="K105" s="668"/>
      <c r="L105" s="668"/>
      <c r="O105" s="668"/>
      <c r="P105" s="728"/>
    </row>
    <row r="106" spans="1:28">
      <c r="A106" s="731"/>
      <c r="B106" s="731"/>
      <c r="C106" s="731"/>
      <c r="D106" s="731"/>
      <c r="E106" s="725"/>
      <c r="F106" s="732"/>
      <c r="G106" s="728"/>
      <c r="H106" s="668"/>
      <c r="I106" s="680"/>
      <c r="J106" s="668"/>
      <c r="K106" s="668"/>
      <c r="L106" s="668"/>
      <c r="O106" s="668"/>
      <c r="P106" s="728"/>
    </row>
    <row r="107" spans="1:28">
      <c r="A107" s="731"/>
      <c r="B107" s="731"/>
      <c r="C107" s="731"/>
      <c r="D107" s="731"/>
      <c r="E107" s="725"/>
      <c r="F107" s="732"/>
      <c r="G107" s="668"/>
      <c r="H107" s="668"/>
      <c r="I107" s="680"/>
      <c r="J107" s="668"/>
      <c r="K107" s="668"/>
      <c r="L107" s="668"/>
      <c r="O107" s="668"/>
      <c r="P107" s="728"/>
    </row>
    <row r="108" spans="1:28">
      <c r="A108" s="731"/>
      <c r="B108" s="731"/>
      <c r="C108" s="731"/>
      <c r="D108" s="731"/>
      <c r="E108" s="725"/>
      <c r="F108" s="732"/>
      <c r="G108" s="668"/>
      <c r="H108" s="668"/>
      <c r="I108" s="680"/>
      <c r="J108" s="668"/>
      <c r="K108" s="668"/>
      <c r="L108" s="668"/>
      <c r="O108" s="668"/>
      <c r="P108" s="728"/>
    </row>
    <row r="109" spans="1:28">
      <c r="A109" s="731"/>
      <c r="B109" s="731"/>
      <c r="C109" s="731"/>
      <c r="D109" s="731"/>
      <c r="E109" s="725"/>
      <c r="F109" s="732"/>
      <c r="G109" s="668"/>
      <c r="H109" s="668"/>
      <c r="I109" s="680"/>
      <c r="J109" s="668"/>
      <c r="K109" s="668"/>
      <c r="L109" s="668"/>
      <c r="O109" s="668"/>
      <c r="P109" s="728"/>
      <c r="R109" s="734"/>
      <c r="S109" s="734"/>
      <c r="T109" s="731"/>
    </row>
    <row r="110" spans="1:28">
      <c r="A110" s="731"/>
      <c r="B110" s="731"/>
      <c r="C110" s="731"/>
      <c r="D110" s="731"/>
      <c r="E110" s="725"/>
      <c r="F110" s="732"/>
      <c r="G110" s="668"/>
      <c r="H110" s="668"/>
      <c r="I110" s="680"/>
      <c r="J110" s="668"/>
      <c r="K110" s="668"/>
      <c r="L110" s="668"/>
      <c r="O110" s="668"/>
      <c r="P110" s="728"/>
      <c r="R110" s="734"/>
      <c r="S110" s="734"/>
      <c r="T110" s="731"/>
    </row>
    <row r="111" spans="1:28" s="731" customFormat="1">
      <c r="E111" s="725"/>
      <c r="F111" s="732"/>
      <c r="G111" s="668"/>
      <c r="H111" s="668"/>
      <c r="I111" s="680"/>
      <c r="J111" s="668"/>
      <c r="K111" s="668"/>
      <c r="L111" s="668"/>
      <c r="M111" s="668"/>
      <c r="N111" s="668"/>
      <c r="O111" s="668"/>
      <c r="P111" s="728"/>
      <c r="Q111" s="728"/>
      <c r="R111" s="734"/>
      <c r="S111" s="734"/>
    </row>
    <row r="112" spans="1:28" s="731" customFormat="1">
      <c r="E112" s="725"/>
      <c r="F112" s="732"/>
      <c r="G112" s="668"/>
      <c r="H112" s="668"/>
      <c r="I112" s="680"/>
      <c r="J112" s="668"/>
      <c r="K112" s="668"/>
      <c r="L112" s="668"/>
      <c r="M112" s="668"/>
      <c r="N112" s="668"/>
      <c r="O112" s="668"/>
      <c r="P112" s="728"/>
      <c r="Q112" s="728"/>
      <c r="R112" s="734"/>
      <c r="S112" s="734"/>
    </row>
    <row r="113" spans="5:19" s="731" customFormat="1">
      <c r="E113" s="725"/>
      <c r="F113" s="732"/>
      <c r="G113" s="668"/>
      <c r="H113" s="668"/>
      <c r="I113" s="680"/>
      <c r="J113" s="668"/>
      <c r="K113" s="668"/>
      <c r="L113" s="668"/>
      <c r="M113" s="668"/>
      <c r="N113" s="668"/>
      <c r="O113" s="668"/>
      <c r="P113" s="728"/>
      <c r="Q113" s="728"/>
      <c r="R113" s="734"/>
      <c r="S113" s="734"/>
    </row>
    <row r="114" spans="5:19" s="731" customFormat="1">
      <c r="E114" s="725"/>
      <c r="F114" s="732"/>
      <c r="G114" s="668"/>
      <c r="H114" s="668"/>
      <c r="I114" s="680"/>
      <c r="J114" s="668"/>
      <c r="K114" s="668"/>
      <c r="L114" s="668"/>
      <c r="M114" s="668"/>
      <c r="P114" s="734"/>
      <c r="Q114" s="734"/>
      <c r="R114" s="734"/>
      <c r="S114" s="734"/>
    </row>
    <row r="115" spans="5:19" s="731" customFormat="1">
      <c r="E115" s="725"/>
      <c r="F115" s="732"/>
      <c r="G115" s="668"/>
      <c r="H115" s="668"/>
      <c r="I115" s="680"/>
      <c r="J115" s="668"/>
      <c r="K115" s="668"/>
      <c r="L115" s="668"/>
      <c r="M115" s="668"/>
      <c r="P115" s="734"/>
      <c r="Q115" s="734"/>
      <c r="R115" s="734"/>
      <c r="S115" s="734"/>
    </row>
    <row r="116" spans="5:19" s="731" customFormat="1">
      <c r="E116" s="725"/>
      <c r="F116" s="732"/>
      <c r="G116" s="668"/>
      <c r="H116" s="668"/>
      <c r="I116" s="680"/>
      <c r="J116" s="668"/>
      <c r="K116" s="668"/>
      <c r="L116" s="668"/>
      <c r="M116" s="668"/>
      <c r="P116" s="734"/>
      <c r="Q116" s="734"/>
      <c r="R116" s="734"/>
      <c r="S116" s="734"/>
    </row>
    <row r="117" spans="5:19" s="731" customFormat="1">
      <c r="E117" s="725"/>
      <c r="F117" s="732"/>
      <c r="G117" s="668"/>
      <c r="H117" s="668"/>
      <c r="I117" s="680"/>
      <c r="J117" s="668"/>
      <c r="K117" s="668"/>
      <c r="L117" s="668"/>
      <c r="M117" s="668"/>
      <c r="P117" s="734"/>
      <c r="Q117" s="734"/>
      <c r="R117" s="734"/>
      <c r="S117" s="734"/>
    </row>
    <row r="118" spans="5:19" s="731" customFormat="1">
      <c r="E118" s="725"/>
      <c r="F118" s="732"/>
      <c r="G118" s="668"/>
      <c r="H118" s="668"/>
      <c r="I118" s="680"/>
      <c r="J118" s="668"/>
      <c r="K118" s="668"/>
      <c r="L118" s="668"/>
      <c r="M118" s="668"/>
      <c r="P118" s="734"/>
      <c r="Q118" s="734"/>
      <c r="R118" s="734"/>
      <c r="S118" s="734"/>
    </row>
    <row r="119" spans="5:19" s="731" customFormat="1">
      <c r="E119" s="725"/>
      <c r="F119" s="732"/>
      <c r="G119" s="668"/>
      <c r="H119" s="668"/>
      <c r="I119" s="680"/>
      <c r="J119" s="668"/>
      <c r="K119" s="668"/>
      <c r="L119" s="668"/>
      <c r="M119" s="668"/>
      <c r="P119" s="734"/>
      <c r="Q119" s="734"/>
      <c r="R119" s="734"/>
      <c r="S119" s="734"/>
    </row>
    <row r="120" spans="5:19" s="731" customFormat="1">
      <c r="E120" s="725"/>
      <c r="F120" s="732"/>
      <c r="G120" s="668"/>
      <c r="H120" s="668"/>
      <c r="I120" s="680"/>
      <c r="J120" s="668"/>
      <c r="K120" s="668"/>
      <c r="L120" s="668"/>
      <c r="M120" s="668"/>
      <c r="P120" s="734"/>
      <c r="Q120" s="734"/>
      <c r="R120" s="734"/>
      <c r="S120" s="734"/>
    </row>
    <row r="121" spans="5:19" s="731" customFormat="1">
      <c r="E121" s="725"/>
      <c r="F121" s="732"/>
      <c r="G121" s="668"/>
      <c r="H121" s="668"/>
      <c r="I121" s="680"/>
      <c r="J121" s="668"/>
      <c r="K121" s="668"/>
      <c r="L121" s="668"/>
      <c r="M121" s="668"/>
      <c r="P121" s="734"/>
      <c r="Q121" s="734"/>
      <c r="R121" s="734"/>
      <c r="S121" s="734"/>
    </row>
    <row r="122" spans="5:19" s="731" customFormat="1">
      <c r="E122" s="725"/>
      <c r="F122" s="732"/>
      <c r="G122" s="668"/>
      <c r="H122" s="668"/>
      <c r="I122" s="680"/>
      <c r="J122" s="668"/>
      <c r="K122" s="668"/>
      <c r="L122" s="668"/>
      <c r="M122" s="668"/>
      <c r="P122" s="734"/>
      <c r="Q122" s="734"/>
      <c r="R122" s="734"/>
      <c r="S122" s="734"/>
    </row>
    <row r="123" spans="5:19" s="731" customFormat="1">
      <c r="E123" s="725"/>
      <c r="F123" s="732"/>
      <c r="G123" s="668"/>
      <c r="H123" s="668"/>
      <c r="I123" s="680"/>
      <c r="J123" s="668"/>
      <c r="K123" s="668"/>
      <c r="L123" s="668"/>
      <c r="M123" s="668"/>
      <c r="P123" s="734"/>
      <c r="Q123" s="734"/>
      <c r="R123" s="734"/>
      <c r="S123" s="734"/>
    </row>
    <row r="124" spans="5:19" s="731" customFormat="1">
      <c r="E124" s="725"/>
      <c r="F124" s="732"/>
      <c r="G124" s="668"/>
      <c r="H124" s="668"/>
      <c r="I124" s="680"/>
      <c r="J124" s="668"/>
      <c r="K124" s="668"/>
      <c r="L124" s="668"/>
      <c r="M124" s="668"/>
      <c r="P124" s="734"/>
      <c r="Q124" s="734"/>
      <c r="R124" s="734"/>
      <c r="S124" s="734"/>
    </row>
    <row r="125" spans="5:19" s="731" customFormat="1">
      <c r="E125" s="725"/>
      <c r="F125" s="732"/>
      <c r="G125" s="668"/>
      <c r="H125" s="668"/>
      <c r="I125" s="680"/>
      <c r="J125" s="668"/>
      <c r="K125" s="668"/>
      <c r="L125" s="668"/>
      <c r="M125" s="668"/>
      <c r="P125" s="734"/>
      <c r="Q125" s="734"/>
      <c r="R125" s="734"/>
      <c r="S125" s="734"/>
    </row>
    <row r="126" spans="5:19" s="731" customFormat="1">
      <c r="E126" s="725"/>
      <c r="F126" s="732"/>
      <c r="G126" s="668"/>
      <c r="H126" s="668"/>
      <c r="I126" s="680"/>
      <c r="J126" s="668"/>
      <c r="K126" s="668"/>
      <c r="L126" s="668"/>
      <c r="M126" s="668"/>
      <c r="P126" s="734"/>
      <c r="Q126" s="734"/>
      <c r="R126" s="734"/>
      <c r="S126" s="734"/>
    </row>
    <row r="127" spans="5:19" s="731" customFormat="1">
      <c r="E127" s="725"/>
      <c r="F127" s="732"/>
      <c r="G127" s="668"/>
      <c r="H127" s="668"/>
      <c r="I127" s="680"/>
      <c r="J127" s="668"/>
      <c r="K127" s="668"/>
      <c r="L127" s="668"/>
      <c r="M127" s="668"/>
      <c r="P127" s="734"/>
      <c r="Q127" s="734"/>
      <c r="R127" s="734"/>
      <c r="S127" s="734"/>
    </row>
    <row r="128" spans="5:19" s="731" customFormat="1">
      <c r="E128" s="725"/>
      <c r="F128" s="732"/>
      <c r="G128" s="668"/>
      <c r="H128" s="668"/>
      <c r="I128" s="680"/>
      <c r="J128" s="668"/>
      <c r="K128" s="668"/>
      <c r="L128" s="668"/>
      <c r="M128" s="668"/>
      <c r="P128" s="734"/>
      <c r="Q128" s="734"/>
      <c r="R128" s="734"/>
      <c r="S128" s="734"/>
    </row>
    <row r="129" spans="5:19" s="731" customFormat="1">
      <c r="E129" s="725"/>
      <c r="F129" s="732"/>
      <c r="G129" s="668"/>
      <c r="H129" s="668"/>
      <c r="I129" s="680"/>
      <c r="J129" s="668"/>
      <c r="K129" s="668"/>
      <c r="L129" s="668"/>
      <c r="P129" s="734"/>
      <c r="Q129" s="734"/>
      <c r="R129" s="734"/>
      <c r="S129" s="734"/>
    </row>
    <row r="130" spans="5:19" s="731" customFormat="1">
      <c r="E130" s="725"/>
      <c r="F130" s="732"/>
      <c r="G130" s="668"/>
      <c r="H130" s="668"/>
      <c r="I130" s="680"/>
      <c r="J130" s="668"/>
      <c r="K130" s="668"/>
      <c r="L130" s="668"/>
      <c r="P130" s="734"/>
      <c r="Q130" s="734"/>
      <c r="R130" s="734"/>
      <c r="S130" s="734"/>
    </row>
    <row r="131" spans="5:19" s="731" customFormat="1">
      <c r="E131" s="725"/>
      <c r="F131" s="732"/>
      <c r="G131" s="668"/>
      <c r="H131" s="668"/>
      <c r="I131" s="680"/>
      <c r="J131" s="668"/>
      <c r="K131" s="668"/>
      <c r="L131" s="668"/>
      <c r="P131" s="734"/>
      <c r="Q131" s="734"/>
      <c r="R131" s="734"/>
      <c r="S131" s="734"/>
    </row>
    <row r="132" spans="5:19" s="731" customFormat="1">
      <c r="E132" s="725"/>
      <c r="F132" s="732"/>
      <c r="G132" s="668"/>
      <c r="H132" s="668"/>
      <c r="I132" s="680"/>
      <c r="J132" s="668"/>
      <c r="K132" s="668"/>
      <c r="L132" s="668"/>
      <c r="P132" s="734"/>
      <c r="Q132" s="734"/>
      <c r="R132" s="734"/>
      <c r="S132" s="734"/>
    </row>
    <row r="133" spans="5:19" s="731" customFormat="1">
      <c r="E133" s="725"/>
      <c r="F133" s="732"/>
      <c r="G133" s="668"/>
      <c r="H133" s="668"/>
      <c r="I133" s="680"/>
      <c r="J133" s="668"/>
      <c r="K133" s="668"/>
      <c r="L133" s="668"/>
      <c r="P133" s="734"/>
      <c r="Q133" s="734"/>
      <c r="R133" s="734"/>
      <c r="S133" s="734"/>
    </row>
    <row r="134" spans="5:19" s="731" customFormat="1">
      <c r="E134" s="725"/>
      <c r="F134" s="732"/>
      <c r="G134" s="668"/>
      <c r="H134" s="668"/>
      <c r="I134" s="680"/>
      <c r="J134" s="668"/>
      <c r="K134" s="668"/>
      <c r="L134" s="668"/>
      <c r="P134" s="734"/>
      <c r="Q134" s="734"/>
      <c r="R134" s="734"/>
      <c r="S134" s="734"/>
    </row>
    <row r="135" spans="5:19" s="731" customFormat="1">
      <c r="E135" s="725"/>
      <c r="F135" s="732"/>
      <c r="G135" s="668"/>
      <c r="H135" s="668"/>
      <c r="I135" s="680"/>
      <c r="J135" s="668"/>
      <c r="K135" s="668"/>
      <c r="L135" s="668"/>
      <c r="P135" s="734"/>
      <c r="Q135" s="734"/>
      <c r="R135" s="734"/>
      <c r="S135" s="734"/>
    </row>
    <row r="136" spans="5:19" s="731" customFormat="1">
      <c r="E136" s="725"/>
      <c r="F136" s="732"/>
      <c r="G136" s="668"/>
      <c r="H136" s="668"/>
      <c r="I136" s="680"/>
      <c r="J136" s="668"/>
      <c r="K136" s="668"/>
      <c r="L136" s="668"/>
      <c r="P136" s="734"/>
      <c r="Q136" s="734"/>
      <c r="R136" s="734"/>
      <c r="S136" s="734"/>
    </row>
    <row r="137" spans="5:19" s="731" customFormat="1">
      <c r="E137" s="725"/>
      <c r="F137" s="732"/>
      <c r="G137" s="668"/>
      <c r="H137" s="668"/>
      <c r="I137" s="680"/>
      <c r="J137" s="668"/>
      <c r="K137" s="668"/>
      <c r="L137" s="668"/>
      <c r="P137" s="734"/>
      <c r="Q137" s="734"/>
      <c r="R137" s="734"/>
      <c r="S137" s="734"/>
    </row>
    <row r="138" spans="5:19" s="731" customFormat="1">
      <c r="E138" s="725"/>
      <c r="F138" s="732"/>
      <c r="G138" s="668"/>
      <c r="H138" s="668"/>
      <c r="I138" s="680"/>
      <c r="J138" s="668"/>
      <c r="K138" s="668"/>
      <c r="L138" s="668"/>
      <c r="P138" s="734"/>
      <c r="Q138" s="734"/>
      <c r="R138" s="734"/>
      <c r="S138" s="734"/>
    </row>
    <row r="139" spans="5:19" s="731" customFormat="1">
      <c r="E139" s="725"/>
      <c r="F139" s="732"/>
      <c r="G139" s="668"/>
      <c r="H139" s="668"/>
      <c r="I139" s="680"/>
      <c r="J139" s="668"/>
      <c r="K139" s="668"/>
      <c r="L139" s="668"/>
      <c r="P139" s="734"/>
      <c r="Q139" s="734"/>
      <c r="R139" s="734"/>
      <c r="S139" s="734"/>
    </row>
    <row r="140" spans="5:19" s="731" customFormat="1">
      <c r="E140" s="725"/>
      <c r="F140" s="732"/>
      <c r="G140" s="668"/>
      <c r="H140" s="668"/>
      <c r="I140" s="680"/>
      <c r="J140" s="668"/>
      <c r="K140" s="668"/>
      <c r="L140" s="668"/>
      <c r="P140" s="734"/>
      <c r="Q140" s="734"/>
      <c r="R140" s="734"/>
      <c r="S140" s="734"/>
    </row>
    <row r="141" spans="5:19" s="731" customFormat="1">
      <c r="E141" s="725"/>
      <c r="F141" s="732"/>
      <c r="G141" s="668"/>
      <c r="H141" s="668"/>
      <c r="I141" s="680"/>
      <c r="J141" s="668"/>
      <c r="K141" s="668"/>
      <c r="L141" s="668"/>
      <c r="P141" s="734"/>
      <c r="Q141" s="734"/>
      <c r="R141" s="734"/>
      <c r="S141" s="734"/>
    </row>
    <row r="142" spans="5:19" s="731" customFormat="1">
      <c r="E142" s="725"/>
      <c r="F142" s="732"/>
      <c r="G142" s="668"/>
      <c r="H142" s="668"/>
      <c r="I142" s="680"/>
      <c r="J142" s="668"/>
      <c r="K142" s="668"/>
      <c r="L142" s="668"/>
      <c r="P142" s="734"/>
      <c r="Q142" s="734"/>
      <c r="R142" s="734"/>
      <c r="S142" s="734"/>
    </row>
    <row r="143" spans="5:19" s="731" customFormat="1">
      <c r="E143" s="725"/>
      <c r="F143" s="732"/>
      <c r="G143" s="668"/>
      <c r="H143" s="668"/>
      <c r="I143" s="680"/>
      <c r="J143" s="668"/>
      <c r="K143" s="668"/>
      <c r="L143" s="668"/>
      <c r="P143" s="734"/>
      <c r="Q143" s="734"/>
      <c r="R143" s="734"/>
      <c r="S143" s="734"/>
    </row>
    <row r="144" spans="5:19" s="731" customFormat="1">
      <c r="E144" s="725"/>
      <c r="F144" s="732"/>
      <c r="G144" s="668"/>
      <c r="H144" s="668"/>
      <c r="I144" s="680"/>
      <c r="J144" s="668"/>
      <c r="K144" s="668"/>
      <c r="L144" s="668"/>
      <c r="P144" s="734"/>
      <c r="Q144" s="734"/>
      <c r="R144" s="734"/>
      <c r="S144" s="734"/>
    </row>
    <row r="145" spans="5:19" s="731" customFormat="1">
      <c r="E145" s="725"/>
      <c r="F145" s="732"/>
      <c r="G145" s="668"/>
      <c r="H145" s="668"/>
      <c r="I145" s="680"/>
      <c r="J145" s="668"/>
      <c r="K145" s="668"/>
      <c r="L145" s="668"/>
      <c r="P145" s="734"/>
      <c r="Q145" s="734"/>
      <c r="R145" s="734"/>
      <c r="S145" s="734"/>
    </row>
    <row r="146" spans="5:19" s="731" customFormat="1">
      <c r="E146" s="725"/>
      <c r="F146" s="732"/>
      <c r="G146" s="668"/>
      <c r="H146" s="668"/>
      <c r="I146" s="680"/>
      <c r="J146" s="668"/>
      <c r="K146" s="668"/>
      <c r="L146" s="668"/>
      <c r="P146" s="734"/>
      <c r="Q146" s="734"/>
      <c r="R146" s="734"/>
      <c r="S146" s="734"/>
    </row>
    <row r="147" spans="5:19" s="731" customFormat="1">
      <c r="E147" s="725"/>
      <c r="F147" s="732"/>
      <c r="G147" s="668"/>
      <c r="H147" s="668"/>
      <c r="I147" s="680"/>
      <c r="J147" s="668"/>
      <c r="K147" s="668"/>
      <c r="L147" s="668"/>
      <c r="P147" s="734"/>
      <c r="Q147" s="734"/>
      <c r="R147" s="734"/>
      <c r="S147" s="734"/>
    </row>
    <row r="148" spans="5:19" s="731" customFormat="1">
      <c r="E148" s="725"/>
      <c r="F148" s="732"/>
      <c r="G148" s="668"/>
      <c r="H148" s="668"/>
      <c r="I148" s="680"/>
      <c r="J148" s="668"/>
      <c r="K148" s="668"/>
      <c r="L148" s="668"/>
      <c r="P148" s="734"/>
      <c r="Q148" s="734"/>
      <c r="R148" s="734"/>
      <c r="S148" s="734"/>
    </row>
    <row r="149" spans="5:19" s="731" customFormat="1">
      <c r="E149" s="725"/>
      <c r="F149" s="732"/>
      <c r="G149" s="668"/>
      <c r="H149" s="668"/>
      <c r="I149" s="680"/>
      <c r="J149" s="668"/>
      <c r="K149" s="668"/>
      <c r="L149" s="668"/>
      <c r="P149" s="734"/>
      <c r="Q149" s="734"/>
      <c r="R149" s="734"/>
      <c r="S149" s="734"/>
    </row>
    <row r="150" spans="5:19" s="731" customFormat="1">
      <c r="E150" s="725"/>
      <c r="F150" s="732"/>
      <c r="G150" s="668"/>
      <c r="H150" s="668"/>
      <c r="I150" s="680"/>
      <c r="J150" s="668"/>
      <c r="K150" s="668"/>
      <c r="L150" s="668"/>
      <c r="P150" s="734"/>
      <c r="Q150" s="734"/>
      <c r="R150" s="734"/>
      <c r="S150" s="734"/>
    </row>
    <row r="151" spans="5:19" s="731" customFormat="1">
      <c r="E151" s="725"/>
      <c r="F151" s="732"/>
      <c r="G151" s="668"/>
      <c r="H151" s="668"/>
      <c r="I151" s="680"/>
      <c r="J151" s="668"/>
      <c r="K151" s="668"/>
      <c r="L151" s="668"/>
      <c r="P151" s="734"/>
      <c r="Q151" s="734"/>
      <c r="R151" s="734"/>
      <c r="S151" s="734"/>
    </row>
    <row r="152" spans="5:19" s="731" customFormat="1">
      <c r="E152" s="725"/>
      <c r="F152" s="732"/>
      <c r="G152" s="668"/>
      <c r="H152" s="668"/>
      <c r="I152" s="680"/>
      <c r="J152" s="668"/>
      <c r="K152" s="668"/>
      <c r="L152" s="668"/>
      <c r="P152" s="734"/>
      <c r="Q152" s="734"/>
      <c r="R152" s="734"/>
      <c r="S152" s="734"/>
    </row>
    <row r="153" spans="5:19" s="731" customFormat="1">
      <c r="E153" s="725"/>
      <c r="F153" s="732"/>
      <c r="G153" s="668"/>
      <c r="H153" s="668"/>
      <c r="I153" s="680"/>
      <c r="J153" s="668"/>
      <c r="K153" s="668"/>
      <c r="L153" s="668"/>
      <c r="P153" s="734"/>
      <c r="Q153" s="734"/>
      <c r="R153" s="734"/>
      <c r="S153" s="734"/>
    </row>
    <row r="154" spans="5:19" s="731" customFormat="1">
      <c r="E154" s="725"/>
      <c r="F154" s="732"/>
      <c r="G154" s="668"/>
      <c r="H154" s="668"/>
      <c r="I154" s="680"/>
      <c r="J154" s="668"/>
      <c r="K154" s="668"/>
      <c r="L154" s="668"/>
      <c r="P154" s="734"/>
      <c r="Q154" s="734"/>
      <c r="R154" s="734"/>
      <c r="S154" s="734"/>
    </row>
    <row r="155" spans="5:19" s="731" customFormat="1">
      <c r="E155" s="725"/>
      <c r="F155" s="732"/>
      <c r="G155" s="668"/>
      <c r="H155" s="668"/>
      <c r="I155" s="680"/>
      <c r="J155" s="668"/>
      <c r="K155" s="668"/>
      <c r="L155" s="668"/>
      <c r="P155" s="734"/>
      <c r="Q155" s="734"/>
      <c r="R155" s="734"/>
      <c r="S155" s="734"/>
    </row>
    <row r="156" spans="5:19" s="731" customFormat="1">
      <c r="E156" s="725"/>
      <c r="F156" s="732"/>
      <c r="G156" s="668"/>
      <c r="H156" s="668"/>
      <c r="I156" s="680"/>
      <c r="J156" s="668"/>
      <c r="K156" s="668"/>
      <c r="L156" s="668"/>
      <c r="P156" s="734"/>
      <c r="Q156" s="734"/>
      <c r="R156" s="734"/>
      <c r="S156" s="734"/>
    </row>
    <row r="157" spans="5:19" s="731" customFormat="1">
      <c r="E157" s="725"/>
      <c r="F157" s="732"/>
      <c r="G157" s="668"/>
      <c r="H157" s="668"/>
      <c r="I157" s="680"/>
      <c r="J157" s="668"/>
      <c r="K157" s="668"/>
      <c r="L157" s="668"/>
      <c r="P157" s="734"/>
      <c r="Q157" s="734"/>
      <c r="R157" s="734"/>
      <c r="S157" s="734"/>
    </row>
    <row r="158" spans="5:19" s="731" customFormat="1">
      <c r="E158" s="725"/>
      <c r="F158" s="732"/>
      <c r="G158" s="668"/>
      <c r="H158" s="668"/>
      <c r="I158" s="680"/>
      <c r="J158" s="668"/>
      <c r="K158" s="668"/>
      <c r="L158" s="668"/>
      <c r="P158" s="734"/>
      <c r="Q158" s="734"/>
      <c r="R158" s="734"/>
      <c r="S158" s="734"/>
    </row>
    <row r="159" spans="5:19" s="731" customFormat="1">
      <c r="E159" s="725"/>
      <c r="F159" s="732"/>
      <c r="G159" s="668"/>
      <c r="H159" s="668"/>
      <c r="I159" s="680"/>
      <c r="J159" s="668"/>
      <c r="K159" s="668"/>
      <c r="L159" s="668"/>
      <c r="P159" s="734"/>
      <c r="Q159" s="734"/>
      <c r="R159" s="734"/>
      <c r="S159" s="734"/>
    </row>
    <row r="160" spans="5:19" s="731" customFormat="1">
      <c r="E160" s="725"/>
      <c r="F160" s="732"/>
      <c r="G160" s="668"/>
      <c r="H160" s="668"/>
      <c r="I160" s="680"/>
      <c r="J160" s="668"/>
      <c r="K160" s="668"/>
      <c r="L160" s="668"/>
      <c r="P160" s="734"/>
      <c r="Q160" s="734"/>
      <c r="R160" s="734"/>
      <c r="S160" s="734"/>
    </row>
    <row r="161" spans="1:28" s="731" customFormat="1">
      <c r="E161" s="725"/>
      <c r="F161" s="732"/>
      <c r="G161" s="668"/>
      <c r="H161" s="668"/>
      <c r="I161" s="680"/>
      <c r="J161" s="668"/>
      <c r="K161" s="668"/>
      <c r="L161" s="668"/>
      <c r="P161" s="734"/>
      <c r="Q161" s="734"/>
      <c r="R161" s="734"/>
      <c r="S161" s="734"/>
    </row>
    <row r="162" spans="1:28" s="731" customFormat="1">
      <c r="E162" s="725"/>
      <c r="F162" s="732"/>
      <c r="G162" s="668"/>
      <c r="H162" s="668"/>
      <c r="I162" s="680"/>
      <c r="J162" s="668"/>
      <c r="K162" s="668"/>
      <c r="L162" s="668"/>
      <c r="P162" s="734"/>
      <c r="Q162" s="734"/>
      <c r="R162" s="734"/>
      <c r="S162" s="734"/>
    </row>
    <row r="163" spans="1:28" s="731" customFormat="1">
      <c r="E163" s="725"/>
      <c r="F163" s="732"/>
      <c r="G163" s="668"/>
      <c r="H163" s="668"/>
      <c r="I163" s="680"/>
      <c r="J163" s="668"/>
      <c r="K163" s="668"/>
      <c r="L163" s="668"/>
      <c r="P163" s="734"/>
      <c r="Q163" s="734"/>
      <c r="R163" s="734"/>
      <c r="S163" s="734"/>
    </row>
    <row r="164" spans="1:28" s="731" customFormat="1">
      <c r="E164" s="725"/>
      <c r="F164" s="732"/>
      <c r="G164" s="668"/>
      <c r="H164" s="668"/>
      <c r="I164" s="680"/>
      <c r="J164" s="668"/>
      <c r="K164" s="668"/>
      <c r="L164" s="668"/>
      <c r="P164" s="734"/>
      <c r="Q164" s="734"/>
      <c r="R164" s="734"/>
      <c r="S164" s="734"/>
    </row>
    <row r="165" spans="1:28" s="731" customFormat="1">
      <c r="E165" s="725"/>
      <c r="F165" s="732"/>
      <c r="G165" s="668"/>
      <c r="H165" s="668"/>
      <c r="I165" s="680"/>
      <c r="J165" s="668"/>
      <c r="K165" s="668"/>
      <c r="L165" s="668"/>
      <c r="P165" s="734"/>
      <c r="Q165" s="734"/>
      <c r="R165" s="734"/>
      <c r="S165" s="734"/>
    </row>
    <row r="166" spans="1:28" s="731" customFormat="1">
      <c r="E166" s="725"/>
      <c r="F166" s="732"/>
      <c r="G166" s="668"/>
      <c r="H166" s="668"/>
      <c r="I166" s="680"/>
      <c r="J166" s="668"/>
      <c r="K166" s="668"/>
      <c r="L166" s="668"/>
      <c r="P166" s="734"/>
      <c r="Q166" s="734"/>
      <c r="R166" s="728"/>
      <c r="S166" s="728"/>
      <c r="T166" s="668"/>
    </row>
    <row r="167" spans="1:28" s="731" customFormat="1">
      <c r="E167" s="725"/>
      <c r="F167" s="732"/>
      <c r="G167" s="668"/>
      <c r="H167" s="668"/>
      <c r="I167" s="680"/>
      <c r="J167" s="668"/>
      <c r="K167" s="668"/>
      <c r="L167" s="668"/>
      <c r="P167" s="734"/>
      <c r="Q167" s="734"/>
      <c r="R167" s="728"/>
      <c r="S167" s="728"/>
      <c r="T167" s="668"/>
    </row>
    <row r="168" spans="1:28" s="728" customFormat="1">
      <c r="A168" s="731"/>
      <c r="B168" s="731"/>
      <c r="C168" s="731"/>
      <c r="D168" s="731"/>
      <c r="E168" s="725"/>
      <c r="F168" s="732"/>
      <c r="G168" s="668"/>
      <c r="H168" s="668"/>
      <c r="I168" s="680"/>
      <c r="J168" s="668"/>
      <c r="K168" s="668"/>
      <c r="L168" s="668"/>
      <c r="M168" s="731"/>
      <c r="N168" s="731"/>
      <c r="O168" s="731"/>
      <c r="P168" s="734"/>
      <c r="Q168" s="734"/>
      <c r="T168" s="668"/>
      <c r="U168" s="668"/>
      <c r="V168" s="668"/>
      <c r="W168" s="668"/>
      <c r="X168" s="668"/>
      <c r="Y168" s="668"/>
      <c r="Z168" s="668"/>
      <c r="AA168" s="668"/>
      <c r="AB168" s="668"/>
    </row>
    <row r="169" spans="1:28" s="728" customFormat="1">
      <c r="A169" s="731"/>
      <c r="B169" s="731"/>
      <c r="C169" s="731"/>
      <c r="D169" s="731"/>
      <c r="E169" s="725"/>
      <c r="F169" s="732"/>
      <c r="G169" s="668"/>
      <c r="H169" s="668"/>
      <c r="I169" s="680"/>
      <c r="J169" s="668"/>
      <c r="K169" s="668"/>
      <c r="L169" s="668"/>
      <c r="M169" s="731"/>
      <c r="N169" s="731"/>
      <c r="O169" s="731"/>
      <c r="P169" s="734"/>
      <c r="Q169" s="734"/>
      <c r="T169" s="668"/>
      <c r="U169" s="668"/>
      <c r="V169" s="668"/>
      <c r="W169" s="668"/>
      <c r="X169" s="668"/>
      <c r="Y169" s="668"/>
      <c r="Z169" s="668"/>
      <c r="AA169" s="668"/>
      <c r="AB169" s="668"/>
    </row>
    <row r="170" spans="1:28" s="728" customFormat="1">
      <c r="A170" s="731"/>
      <c r="B170" s="731"/>
      <c r="C170" s="731"/>
      <c r="D170" s="731"/>
      <c r="E170" s="725"/>
      <c r="F170" s="732"/>
      <c r="G170" s="668"/>
      <c r="H170" s="668"/>
      <c r="I170" s="680"/>
      <c r="J170" s="668"/>
      <c r="K170" s="668"/>
      <c r="L170" s="668"/>
      <c r="M170" s="731"/>
      <c r="N170" s="731"/>
      <c r="O170" s="731"/>
      <c r="P170" s="734"/>
      <c r="Q170" s="734"/>
      <c r="T170" s="668"/>
      <c r="U170" s="668"/>
      <c r="V170" s="668"/>
      <c r="W170" s="668"/>
      <c r="X170" s="668"/>
      <c r="Y170" s="668"/>
      <c r="Z170" s="668"/>
      <c r="AA170" s="668"/>
      <c r="AB170" s="668"/>
    </row>
    <row r="171" spans="1:28" s="728" customFormat="1">
      <c r="A171" s="731"/>
      <c r="B171" s="731"/>
      <c r="C171" s="731"/>
      <c r="D171" s="731"/>
      <c r="E171" s="725"/>
      <c r="F171" s="732"/>
      <c r="G171" s="668"/>
      <c r="H171" s="668"/>
      <c r="I171" s="680"/>
      <c r="J171" s="668"/>
      <c r="K171" s="668"/>
      <c r="L171" s="668"/>
      <c r="M171" s="731"/>
      <c r="N171" s="668"/>
      <c r="O171" s="680"/>
      <c r="P171" s="561"/>
      <c r="T171" s="668"/>
      <c r="U171" s="668"/>
      <c r="V171" s="668"/>
      <c r="W171" s="668"/>
      <c r="X171" s="668"/>
      <c r="Y171" s="668"/>
      <c r="Z171" s="668"/>
      <c r="AA171" s="668"/>
      <c r="AB171" s="668"/>
    </row>
    <row r="172" spans="1:28" s="728" customFormat="1">
      <c r="A172" s="731"/>
      <c r="B172" s="731"/>
      <c r="C172" s="731"/>
      <c r="D172" s="731"/>
      <c r="E172" s="725"/>
      <c r="F172" s="732"/>
      <c r="G172" s="668"/>
      <c r="H172" s="668"/>
      <c r="I172" s="680"/>
      <c r="J172" s="668"/>
      <c r="K172" s="668"/>
      <c r="L172" s="668"/>
      <c r="M172" s="731"/>
      <c r="N172" s="668"/>
      <c r="O172" s="680"/>
      <c r="P172" s="561"/>
      <c r="T172" s="668"/>
      <c r="U172" s="668"/>
      <c r="V172" s="668"/>
      <c r="W172" s="668"/>
      <c r="X172" s="668"/>
      <c r="Y172" s="668"/>
      <c r="Z172" s="668"/>
      <c r="AA172" s="668"/>
      <c r="AB172" s="668"/>
    </row>
    <row r="173" spans="1:28" s="728" customFormat="1">
      <c r="A173" s="731"/>
      <c r="B173" s="731"/>
      <c r="C173" s="731"/>
      <c r="D173" s="731"/>
      <c r="E173" s="725"/>
      <c r="F173" s="732"/>
      <c r="G173" s="668"/>
      <c r="H173" s="668"/>
      <c r="I173" s="680"/>
      <c r="J173" s="668"/>
      <c r="K173" s="668"/>
      <c r="L173" s="668"/>
      <c r="M173" s="731"/>
      <c r="N173" s="668"/>
      <c r="O173" s="680"/>
      <c r="P173" s="561"/>
      <c r="T173" s="668"/>
      <c r="U173" s="668"/>
      <c r="V173" s="668"/>
      <c r="W173" s="668"/>
      <c r="X173" s="668"/>
      <c r="Y173" s="668"/>
      <c r="Z173" s="668"/>
      <c r="AA173" s="668"/>
      <c r="AB173" s="668"/>
    </row>
    <row r="174" spans="1:28" s="728" customFormat="1">
      <c r="A174" s="731"/>
      <c r="B174" s="731"/>
      <c r="C174" s="731"/>
      <c r="D174" s="731"/>
      <c r="E174" s="725"/>
      <c r="F174" s="732"/>
      <c r="G174" s="668"/>
      <c r="H174" s="668"/>
      <c r="I174" s="680"/>
      <c r="J174" s="668"/>
      <c r="K174" s="668"/>
      <c r="L174" s="668"/>
      <c r="M174" s="731"/>
      <c r="N174" s="668"/>
      <c r="O174" s="680"/>
      <c r="P174" s="561"/>
      <c r="T174" s="668"/>
      <c r="U174" s="668"/>
      <c r="V174" s="668"/>
      <c r="W174" s="668"/>
      <c r="X174" s="668"/>
      <c r="Y174" s="668"/>
      <c r="Z174" s="668"/>
      <c r="AA174" s="668"/>
      <c r="AB174" s="668"/>
    </row>
    <row r="175" spans="1:28" s="728" customFormat="1">
      <c r="A175" s="668"/>
      <c r="B175" s="668"/>
      <c r="C175" s="735"/>
      <c r="D175" s="735"/>
      <c r="E175" s="735"/>
      <c r="F175" s="735"/>
      <c r="G175" s="731"/>
      <c r="H175" s="734"/>
      <c r="I175" s="731"/>
      <c r="J175" s="668"/>
      <c r="K175" s="668"/>
      <c r="L175" s="668"/>
      <c r="M175" s="731"/>
      <c r="N175" s="668"/>
      <c r="O175" s="680"/>
      <c r="P175" s="561"/>
      <c r="T175" s="668"/>
      <c r="U175" s="668"/>
      <c r="V175" s="668"/>
      <c r="W175" s="668"/>
      <c r="X175" s="668"/>
      <c r="Y175" s="668"/>
      <c r="Z175" s="668"/>
      <c r="AA175" s="668"/>
      <c r="AB175" s="668"/>
    </row>
    <row r="176" spans="1:28" s="728" customFormat="1">
      <c r="A176" s="668"/>
      <c r="B176" s="668"/>
      <c r="C176" s="735"/>
      <c r="D176" s="735"/>
      <c r="E176" s="735"/>
      <c r="F176" s="735"/>
      <c r="G176" s="731"/>
      <c r="H176" s="734"/>
      <c r="I176" s="731"/>
      <c r="J176" s="668"/>
      <c r="K176" s="668"/>
      <c r="L176" s="668"/>
      <c r="M176" s="731"/>
      <c r="N176" s="668"/>
      <c r="O176" s="680"/>
      <c r="P176" s="561"/>
      <c r="T176" s="668"/>
      <c r="U176" s="668"/>
      <c r="V176" s="668"/>
      <c r="W176" s="668"/>
      <c r="X176" s="668"/>
      <c r="Y176" s="668"/>
      <c r="Z176" s="668"/>
      <c r="AA176" s="668"/>
      <c r="AB176" s="668"/>
    </row>
    <row r="177" spans="1:28" s="728" customFormat="1">
      <c r="A177" s="668"/>
      <c r="B177" s="668"/>
      <c r="C177" s="735"/>
      <c r="D177" s="735"/>
      <c r="E177" s="735"/>
      <c r="F177" s="735"/>
      <c r="G177" s="731"/>
      <c r="H177" s="734"/>
      <c r="I177" s="731"/>
      <c r="J177" s="668"/>
      <c r="K177" s="668"/>
      <c r="L177" s="668"/>
      <c r="M177" s="731"/>
      <c r="N177" s="668"/>
      <c r="O177" s="680"/>
      <c r="P177" s="561"/>
      <c r="T177" s="668"/>
      <c r="U177" s="668"/>
      <c r="V177" s="668"/>
      <c r="W177" s="668"/>
      <c r="X177" s="668"/>
      <c r="Y177" s="668"/>
      <c r="Z177" s="668"/>
      <c r="AA177" s="668"/>
      <c r="AB177" s="668"/>
    </row>
    <row r="178" spans="1:28" s="728" customFormat="1">
      <c r="A178" s="668"/>
      <c r="B178" s="668"/>
      <c r="C178" s="735"/>
      <c r="D178" s="735"/>
      <c r="E178" s="735"/>
      <c r="F178" s="735"/>
      <c r="G178" s="731"/>
      <c r="H178" s="734"/>
      <c r="I178" s="731"/>
      <c r="J178" s="668"/>
      <c r="K178" s="668"/>
      <c r="L178" s="668"/>
      <c r="M178" s="731"/>
      <c r="N178" s="668"/>
      <c r="O178" s="680"/>
      <c r="P178" s="561"/>
      <c r="T178" s="668"/>
      <c r="U178" s="668"/>
      <c r="V178" s="668"/>
      <c r="W178" s="668"/>
      <c r="X178" s="668"/>
      <c r="Y178" s="668"/>
      <c r="Z178" s="668"/>
      <c r="AA178" s="668"/>
      <c r="AB178" s="668"/>
    </row>
    <row r="179" spans="1:28" s="728" customFormat="1">
      <c r="A179" s="668"/>
      <c r="B179" s="668"/>
      <c r="C179" s="735"/>
      <c r="D179" s="735"/>
      <c r="E179" s="735"/>
      <c r="F179" s="735"/>
      <c r="G179" s="731"/>
      <c r="H179" s="734"/>
      <c r="I179" s="731"/>
      <c r="J179" s="668"/>
      <c r="K179" s="668"/>
      <c r="L179" s="668"/>
      <c r="M179" s="731"/>
      <c r="N179" s="668"/>
      <c r="O179" s="680"/>
      <c r="P179" s="561"/>
      <c r="T179" s="668"/>
      <c r="U179" s="668"/>
      <c r="V179" s="668"/>
      <c r="W179" s="668"/>
      <c r="X179" s="668"/>
      <c r="Y179" s="668"/>
      <c r="Z179" s="668"/>
      <c r="AA179" s="668"/>
      <c r="AB179" s="668"/>
    </row>
    <row r="180" spans="1:28" s="728" customFormat="1">
      <c r="A180" s="668"/>
      <c r="B180" s="668"/>
      <c r="C180" s="735"/>
      <c r="D180" s="735"/>
      <c r="E180" s="735"/>
      <c r="F180" s="735"/>
      <c r="G180" s="731"/>
      <c r="H180" s="734"/>
      <c r="I180" s="731"/>
      <c r="J180" s="668"/>
      <c r="K180" s="668"/>
      <c r="L180" s="668"/>
      <c r="M180" s="731"/>
      <c r="N180" s="668"/>
      <c r="O180" s="680"/>
      <c r="P180" s="561"/>
      <c r="T180" s="668"/>
      <c r="U180" s="668"/>
      <c r="V180" s="668"/>
      <c r="W180" s="668"/>
      <c r="X180" s="668"/>
      <c r="Y180" s="668"/>
      <c r="Z180" s="668"/>
      <c r="AA180" s="668"/>
      <c r="AB180" s="668"/>
    </row>
    <row r="181" spans="1:28" s="728" customFormat="1">
      <c r="A181" s="668"/>
      <c r="B181" s="668"/>
      <c r="C181" s="735"/>
      <c r="D181" s="735"/>
      <c r="E181" s="735"/>
      <c r="F181" s="735"/>
      <c r="G181" s="731"/>
      <c r="H181" s="734"/>
      <c r="I181" s="731"/>
      <c r="J181" s="731"/>
      <c r="K181" s="668"/>
      <c r="L181" s="668"/>
      <c r="M181" s="731"/>
      <c r="N181" s="668"/>
      <c r="O181" s="680"/>
      <c r="P181" s="561"/>
      <c r="T181" s="668"/>
      <c r="U181" s="668"/>
      <c r="V181" s="668"/>
      <c r="W181" s="668"/>
      <c r="X181" s="668"/>
      <c r="Y181" s="668"/>
      <c r="Z181" s="668"/>
      <c r="AA181" s="668"/>
      <c r="AB181" s="668"/>
    </row>
    <row r="182" spans="1:28" s="728" customFormat="1">
      <c r="A182" s="668"/>
      <c r="B182" s="668"/>
      <c r="C182" s="735"/>
      <c r="D182" s="735"/>
      <c r="E182" s="735"/>
      <c r="F182" s="735"/>
      <c r="G182" s="731"/>
      <c r="H182" s="734"/>
      <c r="I182" s="731"/>
      <c r="J182" s="731"/>
      <c r="K182" s="668"/>
      <c r="L182" s="668"/>
      <c r="M182" s="731"/>
      <c r="N182" s="668"/>
      <c r="O182" s="680"/>
      <c r="P182" s="561"/>
      <c r="T182" s="668"/>
      <c r="U182" s="668"/>
      <c r="V182" s="668"/>
      <c r="W182" s="668"/>
      <c r="X182" s="668"/>
      <c r="Y182" s="668"/>
      <c r="Z182" s="668"/>
      <c r="AA182" s="668"/>
      <c r="AB182" s="668"/>
    </row>
    <row r="183" spans="1:28" s="728" customFormat="1">
      <c r="A183" s="668"/>
      <c r="B183" s="668"/>
      <c r="C183" s="735"/>
      <c r="D183" s="735"/>
      <c r="E183" s="735"/>
      <c r="F183" s="735"/>
      <c r="G183" s="731"/>
      <c r="H183" s="734"/>
      <c r="I183" s="731"/>
      <c r="J183" s="731"/>
      <c r="K183" s="668"/>
      <c r="L183" s="668"/>
      <c r="M183" s="731"/>
      <c r="N183" s="668"/>
      <c r="O183" s="680"/>
      <c r="P183" s="561"/>
      <c r="T183" s="668"/>
      <c r="U183" s="668"/>
      <c r="V183" s="668"/>
      <c r="W183" s="668"/>
      <c r="X183" s="668"/>
      <c r="Y183" s="668"/>
      <c r="Z183" s="668"/>
      <c r="AA183" s="668"/>
      <c r="AB183" s="668"/>
    </row>
    <row r="184" spans="1:28">
      <c r="L184" s="668"/>
      <c r="M184" s="731"/>
    </row>
    <row r="185" spans="1:28">
      <c r="L185" s="668"/>
      <c r="M185" s="731"/>
    </row>
    <row r="186" spans="1:28">
      <c r="L186" s="668"/>
    </row>
    <row r="187" spans="1:28">
      <c r="L187" s="668"/>
    </row>
    <row r="188" spans="1:28">
      <c r="L188" s="668"/>
    </row>
  </sheetData>
  <mergeCells count="5">
    <mergeCell ref="A7:L7"/>
    <mergeCell ref="M7:O7"/>
    <mergeCell ref="U7:V7"/>
    <mergeCell ref="D9:F9"/>
    <mergeCell ref="H9:K9"/>
  </mergeCells>
  <conditionalFormatting sqref="P77:P93 Z9:Z78">
    <cfRule type="aboveAverage" dxfId="5" priority="1" aboveAverage="0" stdDev="1"/>
    <cfRule type="aboveAverage" dxfId="4" priority="2" stdDev="1"/>
  </conditionalFormatting>
  <dataValidations count="1">
    <dataValidation type="list" allowBlank="1" showInputMessage="1" showErrorMessage="1" sqref="B5" xr:uid="{E00DDF9A-5049-4AF7-8E29-6C843E2E2DC6}">
      <formula1>$AB$5:$AB$8</formula1>
    </dataValidation>
  </dataValidations>
  <pageMargins left="0.7" right="0.7" top="0.75" bottom="0.75" header="0.3" footer="0.3"/>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FAE29-F5DA-4401-BC86-16183C283BD9}">
  <dimension ref="A1:AB174"/>
  <sheetViews>
    <sheetView zoomScale="80" zoomScaleNormal="80" workbookViewId="0">
      <selection activeCell="S18" sqref="S18"/>
    </sheetView>
  </sheetViews>
  <sheetFormatPr defaultColWidth="7.88671875" defaultRowHeight="10.199999999999999"/>
  <cols>
    <col min="1" max="1" width="15.6640625" style="668" bestFit="1" customWidth="1"/>
    <col min="2" max="2" width="9.5546875" style="668" bestFit="1" customWidth="1"/>
    <col min="3" max="3" width="5.109375" style="735" customWidth="1"/>
    <col min="4" max="6" width="7.6640625" style="735" customWidth="1"/>
    <col min="7" max="7" width="12" style="731" bestFit="1" customWidth="1"/>
    <col min="8" max="8" width="9.33203125" style="734" customWidth="1"/>
    <col min="9" max="10" width="8.44140625" style="731" bestFit="1" customWidth="1"/>
    <col min="11" max="11" width="8.44140625" style="725" bestFit="1" customWidth="1"/>
    <col min="12" max="12" width="13.6640625" style="732" bestFit="1" customWidth="1"/>
    <col min="13" max="13" width="6.33203125" style="668" bestFit="1" customWidth="1"/>
    <col min="14" max="14" width="5.6640625" style="668" bestFit="1" customWidth="1"/>
    <col min="15" max="15" width="5.88671875" style="680" bestFit="1" customWidth="1"/>
    <col min="16" max="16" width="5.88671875" style="561" bestFit="1" customWidth="1"/>
    <col min="17" max="17" width="14" style="728" bestFit="1" customWidth="1"/>
    <col min="18" max="18" width="6" style="728" bestFit="1" customWidth="1"/>
    <col min="19" max="19" width="8.6640625" style="728" bestFit="1" customWidth="1"/>
    <col min="20" max="21" width="17.33203125" style="668" bestFit="1" customWidth="1"/>
    <col min="22" max="22" width="9.33203125" style="668" bestFit="1" customWidth="1"/>
    <col min="23" max="27" width="5.33203125" style="668" customWidth="1"/>
    <col min="28" max="28" width="17" style="668" customWidth="1"/>
    <col min="29" max="16384" width="7.88671875" style="668"/>
  </cols>
  <sheetData>
    <row r="1" spans="1:24" s="504" customFormat="1" ht="13.2">
      <c r="A1" s="496" t="s">
        <v>117</v>
      </c>
      <c r="B1" s="497" t="s">
        <v>174</v>
      </c>
      <c r="C1" s="498"/>
      <c r="D1" s="497"/>
      <c r="E1" s="499"/>
      <c r="F1" s="499"/>
      <c r="G1" s="500"/>
      <c r="H1" s="501" t="s">
        <v>118</v>
      </c>
      <c r="I1" s="502">
        <f>V12</f>
        <v>143</v>
      </c>
      <c r="J1" s="503"/>
      <c r="K1" s="497"/>
      <c r="L1" s="497"/>
      <c r="N1" s="505"/>
      <c r="P1" s="506"/>
      <c r="Q1" s="506"/>
      <c r="R1" s="506"/>
      <c r="S1" s="506"/>
    </row>
    <row r="2" spans="1:24" s="504" customFormat="1" ht="13.2">
      <c r="A2" s="507" t="s">
        <v>119</v>
      </c>
      <c r="B2" s="497" t="s">
        <v>247</v>
      </c>
      <c r="C2" s="508"/>
      <c r="D2" s="497"/>
      <c r="E2" s="509"/>
      <c r="F2" s="509"/>
      <c r="G2" s="510"/>
      <c r="H2" s="511" t="s">
        <v>120</v>
      </c>
      <c r="I2" s="512">
        <f>V13</f>
        <v>56</v>
      </c>
      <c r="J2" s="513"/>
      <c r="K2" s="497"/>
      <c r="L2" s="497"/>
      <c r="N2" s="514"/>
      <c r="P2" s="506"/>
      <c r="Q2" s="506"/>
      <c r="R2" s="506"/>
      <c r="S2" s="506"/>
    </row>
    <row r="3" spans="1:24" s="518" customFormat="1" ht="11.25" customHeight="1">
      <c r="A3" s="515" t="s">
        <v>121</v>
      </c>
      <c r="B3" s="865">
        <v>44795</v>
      </c>
      <c r="C3" s="508"/>
      <c r="D3" s="509"/>
      <c r="E3" s="509"/>
      <c r="F3" s="509"/>
      <c r="G3" s="510"/>
      <c r="H3" s="515" t="s">
        <v>122</v>
      </c>
      <c r="I3" s="1109">
        <f>V13/100</f>
        <v>0.56000000000000005</v>
      </c>
      <c r="J3" s="513"/>
      <c r="K3" s="497"/>
      <c r="L3" s="497"/>
      <c r="N3" s="519"/>
      <c r="P3" s="520"/>
      <c r="Q3" s="520"/>
      <c r="R3" s="520"/>
      <c r="S3" s="520"/>
    </row>
    <row r="4" spans="1:24" s="504" customFormat="1" ht="13.2">
      <c r="A4" s="515" t="s">
        <v>123</v>
      </c>
      <c r="B4" s="516" t="s">
        <v>235</v>
      </c>
      <c r="C4" s="508"/>
      <c r="D4" s="509"/>
      <c r="E4" s="509"/>
      <c r="F4" s="509"/>
      <c r="G4" s="510"/>
      <c r="H4" s="515" t="s">
        <v>124</v>
      </c>
      <c r="I4" s="521">
        <f>S25</f>
        <v>0.72187120725351617</v>
      </c>
      <c r="J4" s="513"/>
      <c r="K4" s="497"/>
      <c r="L4" s="497"/>
      <c r="M4" s="505"/>
      <c r="N4" s="505"/>
      <c r="P4" s="506"/>
      <c r="Q4" s="506"/>
      <c r="R4" s="506"/>
      <c r="S4" s="506"/>
    </row>
    <row r="5" spans="1:24" s="525" customFormat="1" ht="13.2">
      <c r="A5" s="507" t="s">
        <v>125</v>
      </c>
      <c r="B5" s="522" t="s">
        <v>126</v>
      </c>
      <c r="C5" s="508"/>
      <c r="D5" s="509"/>
      <c r="E5" s="509"/>
      <c r="F5" s="509"/>
      <c r="G5" s="510"/>
      <c r="H5" s="515"/>
      <c r="I5" s="523"/>
      <c r="J5" s="513"/>
      <c r="K5" s="497"/>
      <c r="L5" s="497"/>
      <c r="M5" s="524"/>
      <c r="N5" s="524"/>
      <c r="P5" s="526"/>
      <c r="Q5" s="526"/>
      <c r="R5" s="526"/>
      <c r="S5" s="526"/>
    </row>
    <row r="6" spans="1:24" s="524" customFormat="1" ht="13.8" thickBot="1">
      <c r="A6" s="527"/>
      <c r="B6" s="528"/>
      <c r="C6" s="529"/>
      <c r="D6" s="530"/>
      <c r="E6" s="530"/>
      <c r="F6" s="530"/>
      <c r="G6" s="531"/>
      <c r="H6" s="532"/>
      <c r="I6" s="533"/>
      <c r="J6" s="531"/>
      <c r="K6" s="528"/>
      <c r="L6" s="528"/>
      <c r="M6" s="534"/>
      <c r="P6" s="535"/>
      <c r="Q6" s="535"/>
      <c r="R6" s="535"/>
      <c r="S6" s="535"/>
    </row>
    <row r="7" spans="1:24" s="525" customFormat="1" ht="13.2" customHeight="1">
      <c r="A7" s="1170" t="s">
        <v>127</v>
      </c>
      <c r="B7" s="1171"/>
      <c r="C7" s="1171"/>
      <c r="D7" s="1171"/>
      <c r="E7" s="1171"/>
      <c r="F7" s="1171"/>
      <c r="G7" s="1171"/>
      <c r="H7" s="1171"/>
      <c r="I7" s="1171"/>
      <c r="J7" s="1171"/>
      <c r="K7" s="1171"/>
      <c r="L7" s="1171"/>
      <c r="M7" s="1172" t="s">
        <v>128</v>
      </c>
      <c r="N7" s="1173"/>
      <c r="O7" s="1174"/>
      <c r="P7" s="536" t="s">
        <v>129</v>
      </c>
      <c r="Q7" s="537"/>
      <c r="R7" s="536" t="s">
        <v>130</v>
      </c>
      <c r="S7" s="536"/>
      <c r="T7" s="538"/>
      <c r="U7" s="1168" t="s">
        <v>131</v>
      </c>
      <c r="V7" s="1169"/>
      <c r="W7" s="524"/>
      <c r="X7" s="524"/>
    </row>
    <row r="8" spans="1:24" s="555" customFormat="1">
      <c r="A8" s="539"/>
      <c r="B8" s="534"/>
      <c r="C8" s="540"/>
      <c r="D8" s="541"/>
      <c r="E8" s="542"/>
      <c r="F8" s="543"/>
      <c r="G8" s="544"/>
      <c r="H8" s="545"/>
      <c r="I8" s="545"/>
      <c r="J8" s="545"/>
      <c r="K8" s="545"/>
      <c r="L8" s="546"/>
      <c r="M8" s="547"/>
      <c r="N8" s="548"/>
      <c r="O8" s="549"/>
      <c r="P8" s="550"/>
      <c r="Q8" s="551"/>
      <c r="R8" s="550"/>
      <c r="S8" s="550"/>
      <c r="T8" s="552"/>
      <c r="U8" s="553"/>
      <c r="V8" s="553"/>
      <c r="W8" s="554"/>
    </row>
    <row r="9" spans="1:24" s="566" customFormat="1" ht="13.2" customHeight="1">
      <c r="A9" s="556"/>
      <c r="B9" s="524"/>
      <c r="C9" s="557"/>
      <c r="D9" s="1175" t="s">
        <v>132</v>
      </c>
      <c r="E9" s="1176"/>
      <c r="F9" s="1177"/>
      <c r="G9" s="558"/>
      <c r="H9" s="1178" t="s">
        <v>133</v>
      </c>
      <c r="I9" s="1179"/>
      <c r="J9" s="1179"/>
      <c r="K9" s="1180"/>
      <c r="L9" s="1107"/>
      <c r="M9" s="560"/>
      <c r="N9" s="548" t="s">
        <v>134</v>
      </c>
      <c r="O9" s="549"/>
      <c r="P9" s="550"/>
      <c r="Q9" s="551"/>
      <c r="R9" s="561"/>
      <c r="S9" s="561"/>
      <c r="T9" s="552"/>
      <c r="U9" s="562"/>
      <c r="V9" s="563"/>
      <c r="W9" s="564"/>
      <c r="X9" s="565"/>
    </row>
    <row r="10" spans="1:24" s="566" customFormat="1">
      <c r="A10" s="567" t="s">
        <v>135</v>
      </c>
      <c r="B10" s="568" t="s">
        <v>136</v>
      </c>
      <c r="C10" s="569" t="s">
        <v>137</v>
      </c>
      <c r="D10" s="570" t="s">
        <v>138</v>
      </c>
      <c r="E10" s="571" t="s">
        <v>139</v>
      </c>
      <c r="F10" s="572" t="s">
        <v>140</v>
      </c>
      <c r="G10" s="558" t="s">
        <v>141</v>
      </c>
      <c r="H10" s="1108" t="s">
        <v>142</v>
      </c>
      <c r="I10" s="1108" t="s">
        <v>143</v>
      </c>
      <c r="J10" s="1108" t="s">
        <v>144</v>
      </c>
      <c r="K10" s="1108" t="s">
        <v>145</v>
      </c>
      <c r="L10" s="1107" t="s">
        <v>146</v>
      </c>
      <c r="M10" s="574" t="s">
        <v>147</v>
      </c>
      <c r="N10" s="575" t="s">
        <v>148</v>
      </c>
      <c r="O10" s="576" t="s">
        <v>149</v>
      </c>
      <c r="P10" s="577" t="s">
        <v>150</v>
      </c>
      <c r="Q10" s="551" t="s">
        <v>151</v>
      </c>
      <c r="R10" s="577" t="s">
        <v>151</v>
      </c>
      <c r="S10" s="577" t="s">
        <v>150</v>
      </c>
      <c r="T10" s="578" t="s">
        <v>152</v>
      </c>
      <c r="U10" s="562" t="s">
        <v>153</v>
      </c>
      <c r="V10" s="562" t="s">
        <v>154</v>
      </c>
      <c r="W10" s="579"/>
    </row>
    <row r="11" spans="1:24" s="566" customFormat="1" ht="12" thickBot="1">
      <c r="A11" s="580" t="s">
        <v>155</v>
      </c>
      <c r="B11" s="581" t="s">
        <v>155</v>
      </c>
      <c r="C11" s="582" t="s">
        <v>156</v>
      </c>
      <c r="D11" s="583" t="s">
        <v>157</v>
      </c>
      <c r="E11" s="584" t="s">
        <v>157</v>
      </c>
      <c r="F11" s="585" t="s">
        <v>157</v>
      </c>
      <c r="G11" s="586" t="s">
        <v>157</v>
      </c>
      <c r="H11" s="587" t="s">
        <v>157</v>
      </c>
      <c r="I11" s="587" t="s">
        <v>157</v>
      </c>
      <c r="J11" s="587" t="s">
        <v>157</v>
      </c>
      <c r="K11" s="587" t="s">
        <v>157</v>
      </c>
      <c r="L11" s="588" t="s">
        <v>157</v>
      </c>
      <c r="M11" s="589" t="s">
        <v>158</v>
      </c>
      <c r="N11" s="590" t="s">
        <v>156</v>
      </c>
      <c r="O11" s="591" t="s">
        <v>156</v>
      </c>
      <c r="P11" s="592" t="s">
        <v>159</v>
      </c>
      <c r="Q11" s="593" t="s">
        <v>160</v>
      </c>
      <c r="R11" s="594" t="s">
        <v>39</v>
      </c>
      <c r="S11" s="594" t="s">
        <v>161</v>
      </c>
      <c r="T11" s="595"/>
      <c r="U11" s="596"/>
      <c r="V11" s="597" t="s">
        <v>157</v>
      </c>
      <c r="W11" s="579"/>
    </row>
    <row r="12" spans="1:24" s="566" customFormat="1">
      <c r="A12" s="598" t="s">
        <v>162</v>
      </c>
      <c r="B12" s="599"/>
      <c r="C12" s="600">
        <v>0</v>
      </c>
      <c r="D12" s="601" t="s">
        <v>163</v>
      </c>
      <c r="E12" s="602" t="s">
        <v>163</v>
      </c>
      <c r="F12" s="603" t="s">
        <v>163</v>
      </c>
      <c r="G12" s="604" t="s">
        <v>163</v>
      </c>
      <c r="H12" s="602" t="s">
        <v>163</v>
      </c>
      <c r="I12" s="602" t="s">
        <v>163</v>
      </c>
      <c r="J12" s="602" t="s">
        <v>163</v>
      </c>
      <c r="K12" s="602" t="s">
        <v>163</v>
      </c>
      <c r="L12" s="605" t="s">
        <v>163</v>
      </c>
      <c r="M12" s="606"/>
      <c r="N12" s="607"/>
      <c r="O12" s="608"/>
      <c r="P12" s="609"/>
      <c r="Q12" s="610"/>
      <c r="R12" s="611"/>
      <c r="S12" s="612"/>
      <c r="T12" s="613"/>
      <c r="U12" s="614" t="s">
        <v>164</v>
      </c>
      <c r="V12" s="615">
        <f>C25</f>
        <v>143</v>
      </c>
      <c r="W12" s="616"/>
    </row>
    <row r="13" spans="1:24" s="566" customFormat="1">
      <c r="A13" s="617">
        <v>430</v>
      </c>
      <c r="B13" s="618">
        <v>0</v>
      </c>
      <c r="C13" s="606">
        <v>10</v>
      </c>
      <c r="D13" s="619" t="s">
        <v>163</v>
      </c>
      <c r="E13" s="620" t="s">
        <v>163</v>
      </c>
      <c r="F13" s="621" t="s">
        <v>163</v>
      </c>
      <c r="G13" s="622" t="s">
        <v>163</v>
      </c>
      <c r="H13" s="620" t="s">
        <v>163</v>
      </c>
      <c r="I13" s="620" t="s">
        <v>163</v>
      </c>
      <c r="J13" s="620" t="s">
        <v>163</v>
      </c>
      <c r="K13" s="620" t="s">
        <v>163</v>
      </c>
      <c r="L13" s="623" t="s">
        <v>163</v>
      </c>
      <c r="M13" s="606">
        <v>966</v>
      </c>
      <c r="N13" s="624">
        <f>C12</f>
        <v>0</v>
      </c>
      <c r="O13" s="625">
        <f t="shared" ref="O13:O18" si="0">(C13+C14-10)/2</f>
        <v>10</v>
      </c>
      <c r="P13" s="626">
        <f>(A13-B13)/M13</f>
        <v>0.4451345755693582</v>
      </c>
      <c r="Q13" s="627">
        <f>(P13*(O13-N13))/100</f>
        <v>4.4513457556935823E-2</v>
      </c>
      <c r="R13" s="628">
        <f>SUM(Q$13:Q13)</f>
        <v>4.4513457556935823E-2</v>
      </c>
      <c r="S13" s="629">
        <f>R13/O13*100</f>
        <v>0.4451345755693582</v>
      </c>
      <c r="T13" s="630"/>
      <c r="U13" s="631" t="s">
        <v>65</v>
      </c>
      <c r="V13" s="632">
        <v>56</v>
      </c>
      <c r="W13" s="579"/>
    </row>
    <row r="14" spans="1:24" s="566" customFormat="1">
      <c r="A14" s="617">
        <v>460</v>
      </c>
      <c r="B14" s="618">
        <v>0</v>
      </c>
      <c r="C14" s="606">
        <v>20</v>
      </c>
      <c r="D14" s="619" t="s">
        <v>163</v>
      </c>
      <c r="E14" s="620" t="s">
        <v>163</v>
      </c>
      <c r="F14" s="621" t="s">
        <v>163</v>
      </c>
      <c r="G14" s="622" t="s">
        <v>163</v>
      </c>
      <c r="H14" s="620" t="s">
        <v>163</v>
      </c>
      <c r="I14" s="620" t="s">
        <v>163</v>
      </c>
      <c r="J14" s="620" t="s">
        <v>163</v>
      </c>
      <c r="K14" s="620" t="s">
        <v>163</v>
      </c>
      <c r="L14" s="623" t="s">
        <v>163</v>
      </c>
      <c r="M14" s="606">
        <v>966</v>
      </c>
      <c r="N14" s="624">
        <f t="shared" ref="N14:N25" si="1">(C13+C14-10)/2</f>
        <v>10</v>
      </c>
      <c r="O14" s="625">
        <f t="shared" si="0"/>
        <v>20</v>
      </c>
      <c r="P14" s="626">
        <f t="shared" ref="P14:P25" si="2">(A14-B14)/M14</f>
        <v>0.47619047619047616</v>
      </c>
      <c r="Q14" s="627">
        <f t="shared" ref="Q14:Q18" si="3">(P14*(O14-N14))/100</f>
        <v>4.7619047619047616E-2</v>
      </c>
      <c r="R14" s="628">
        <f>SUM(Q$13:Q14)</f>
        <v>9.213250517598344E-2</v>
      </c>
      <c r="S14" s="629">
        <f t="shared" ref="S14:S16" si="4">R14/O14*100</f>
        <v>0.46066252587991718</v>
      </c>
      <c r="T14" s="630"/>
      <c r="U14" s="631" t="s">
        <v>252</v>
      </c>
      <c r="V14" s="632">
        <v>143</v>
      </c>
      <c r="W14" s="579"/>
    </row>
    <row r="15" spans="1:24" s="566" customFormat="1">
      <c r="A15" s="617">
        <v>505</v>
      </c>
      <c r="B15" s="618">
        <v>0</v>
      </c>
      <c r="C15" s="606">
        <v>30</v>
      </c>
      <c r="D15" s="619" t="s">
        <v>163</v>
      </c>
      <c r="E15" s="620" t="s">
        <v>163</v>
      </c>
      <c r="F15" s="621" t="s">
        <v>163</v>
      </c>
      <c r="G15" s="622" t="s">
        <v>163</v>
      </c>
      <c r="H15" s="620" t="s">
        <v>163</v>
      </c>
      <c r="I15" s="620" t="s">
        <v>163</v>
      </c>
      <c r="J15" s="620" t="s">
        <v>163</v>
      </c>
      <c r="K15" s="620" t="s">
        <v>163</v>
      </c>
      <c r="L15" s="623" t="s">
        <v>163</v>
      </c>
      <c r="M15" s="606">
        <v>966</v>
      </c>
      <c r="N15" s="624">
        <f t="shared" si="1"/>
        <v>20</v>
      </c>
      <c r="O15" s="625">
        <f t="shared" si="0"/>
        <v>30</v>
      </c>
      <c r="P15" s="626">
        <f t="shared" si="2"/>
        <v>0.52277432712215322</v>
      </c>
      <c r="Q15" s="627">
        <f t="shared" si="3"/>
        <v>5.2277432712215327E-2</v>
      </c>
      <c r="R15" s="628">
        <f>SUM(Q$13:Q15)</f>
        <v>0.14440993788819878</v>
      </c>
      <c r="S15" s="629">
        <f t="shared" si="4"/>
        <v>0.48136645962732927</v>
      </c>
      <c r="T15" s="630"/>
      <c r="U15" s="631" t="s">
        <v>165</v>
      </c>
      <c r="V15" s="633"/>
      <c r="W15" s="579"/>
    </row>
    <row r="16" spans="1:24" s="566" customFormat="1">
      <c r="A16" s="634">
        <v>510</v>
      </c>
      <c r="B16" s="618">
        <v>0</v>
      </c>
      <c r="C16" s="606">
        <v>40</v>
      </c>
      <c r="D16" s="619" t="s">
        <v>163</v>
      </c>
      <c r="E16" s="620" t="s">
        <v>163</v>
      </c>
      <c r="F16" s="621" t="s">
        <v>163</v>
      </c>
      <c r="G16" s="622" t="s">
        <v>163</v>
      </c>
      <c r="H16" s="620" t="s">
        <v>163</v>
      </c>
      <c r="I16" s="620" t="s">
        <v>163</v>
      </c>
      <c r="J16" s="620" t="s">
        <v>163</v>
      </c>
      <c r="K16" s="620" t="s">
        <v>163</v>
      </c>
      <c r="L16" s="623" t="s">
        <v>163</v>
      </c>
      <c r="M16" s="606">
        <v>966</v>
      </c>
      <c r="N16" s="624">
        <f t="shared" si="1"/>
        <v>30</v>
      </c>
      <c r="O16" s="625">
        <f t="shared" si="0"/>
        <v>40</v>
      </c>
      <c r="P16" s="626">
        <f t="shared" si="2"/>
        <v>0.52795031055900621</v>
      </c>
      <c r="Q16" s="627">
        <f t="shared" si="3"/>
        <v>5.2795031055900624E-2</v>
      </c>
      <c r="R16" s="628">
        <f>SUM(Q$13:Q16)</f>
        <v>0.19720496894409939</v>
      </c>
      <c r="S16" s="629">
        <f t="shared" si="4"/>
        <v>0.49301242236024845</v>
      </c>
      <c r="T16" s="630"/>
      <c r="U16" s="631" t="s">
        <v>165</v>
      </c>
      <c r="V16" s="632"/>
      <c r="W16" s="579"/>
    </row>
    <row r="17" spans="1:23" s="566" customFormat="1" ht="20.399999999999999">
      <c r="A17" s="634">
        <v>500</v>
      </c>
      <c r="B17" s="618">
        <v>0</v>
      </c>
      <c r="C17" s="606">
        <v>50</v>
      </c>
      <c r="D17" s="619" t="s">
        <v>163</v>
      </c>
      <c r="E17" s="620" t="s">
        <v>163</v>
      </c>
      <c r="F17" s="621" t="s">
        <v>163</v>
      </c>
      <c r="G17" s="622" t="s">
        <v>163</v>
      </c>
      <c r="H17" s="620" t="s">
        <v>163</v>
      </c>
      <c r="I17" s="620" t="s">
        <v>163</v>
      </c>
      <c r="J17" s="620" t="s">
        <v>163</v>
      </c>
      <c r="K17" s="620" t="s">
        <v>163</v>
      </c>
      <c r="L17" s="623" t="s">
        <v>163</v>
      </c>
      <c r="M17" s="606">
        <v>966</v>
      </c>
      <c r="N17" s="624">
        <f t="shared" si="1"/>
        <v>40</v>
      </c>
      <c r="O17" s="625">
        <f t="shared" si="0"/>
        <v>53</v>
      </c>
      <c r="P17" s="626">
        <f t="shared" si="2"/>
        <v>0.51759834368530022</v>
      </c>
      <c r="Q17" s="627">
        <f t="shared" si="3"/>
        <v>6.7287784679089024E-2</v>
      </c>
      <c r="R17" s="628">
        <f>SUM(Q$13:Q17)</f>
        <v>0.26449275362318841</v>
      </c>
      <c r="S17" s="629">
        <f>R17/O17*100</f>
        <v>0.49904293136450639</v>
      </c>
      <c r="T17" s="630" t="s">
        <v>238</v>
      </c>
      <c r="U17" s="631" t="s">
        <v>165</v>
      </c>
      <c r="V17" s="632"/>
      <c r="W17" s="564"/>
    </row>
    <row r="18" spans="1:23" s="566" customFormat="1">
      <c r="A18" s="634">
        <v>520</v>
      </c>
      <c r="B18" s="618">
        <v>0</v>
      </c>
      <c r="C18" s="606">
        <v>66</v>
      </c>
      <c r="D18" s="619" t="s">
        <v>163</v>
      </c>
      <c r="E18" s="620" t="s">
        <v>163</v>
      </c>
      <c r="F18" s="621" t="s">
        <v>163</v>
      </c>
      <c r="G18" s="622" t="s">
        <v>163</v>
      </c>
      <c r="H18" s="620" t="s">
        <v>163</v>
      </c>
      <c r="I18" s="620" t="s">
        <v>163</v>
      </c>
      <c r="J18" s="620" t="s">
        <v>163</v>
      </c>
      <c r="K18" s="620" t="s">
        <v>163</v>
      </c>
      <c r="L18" s="623" t="s">
        <v>163</v>
      </c>
      <c r="M18" s="606">
        <v>966</v>
      </c>
      <c r="N18" s="624">
        <f t="shared" si="1"/>
        <v>53</v>
      </c>
      <c r="O18" s="625">
        <f t="shared" si="0"/>
        <v>66</v>
      </c>
      <c r="P18" s="626">
        <f t="shared" si="2"/>
        <v>0.5383022774327122</v>
      </c>
      <c r="Q18" s="627">
        <f t="shared" si="3"/>
        <v>6.9979296066252583E-2</v>
      </c>
      <c r="R18" s="628">
        <f>SUM(Q$18:Q18)</f>
        <v>6.9979296066252583E-2</v>
      </c>
      <c r="S18" s="629">
        <f t="shared" ref="S18:S25" si="5">(R18/(O18-56))*100</f>
        <v>0.69979296066252583</v>
      </c>
      <c r="T18" s="635"/>
      <c r="U18" s="631" t="s">
        <v>165</v>
      </c>
      <c r="V18" s="632"/>
      <c r="W18" s="564"/>
    </row>
    <row r="19" spans="1:23" s="566" customFormat="1" ht="10.199999999999999" customHeight="1">
      <c r="A19" s="634">
        <v>515</v>
      </c>
      <c r="B19" s="618">
        <v>0</v>
      </c>
      <c r="C19" s="606">
        <v>76</v>
      </c>
      <c r="D19" s="619" t="s">
        <v>163</v>
      </c>
      <c r="E19" s="620" t="s">
        <v>163</v>
      </c>
      <c r="F19" s="620" t="s">
        <v>163</v>
      </c>
      <c r="G19" s="622" t="s">
        <v>163</v>
      </c>
      <c r="H19" s="620" t="s">
        <v>163</v>
      </c>
      <c r="I19" s="620" t="s">
        <v>163</v>
      </c>
      <c r="J19" s="620" t="s">
        <v>163</v>
      </c>
      <c r="K19" s="620" t="s">
        <v>163</v>
      </c>
      <c r="L19" s="623" t="s">
        <v>163</v>
      </c>
      <c r="M19" s="606">
        <v>966</v>
      </c>
      <c r="N19" s="624">
        <f t="shared" si="1"/>
        <v>66</v>
      </c>
      <c r="O19" s="625">
        <f>(C19+C21-10)/2</f>
        <v>81</v>
      </c>
      <c r="P19" s="626">
        <f t="shared" si="2"/>
        <v>0.5331262939958592</v>
      </c>
      <c r="Q19" s="627">
        <f>(P19*(O19-N19))/100</f>
        <v>7.996894409937888E-2</v>
      </c>
      <c r="R19" s="628">
        <f>SUM(Q$18:Q19)</f>
        <v>0.14994824016563146</v>
      </c>
      <c r="S19" s="629">
        <f t="shared" si="5"/>
        <v>0.59979296066252585</v>
      </c>
      <c r="T19" s="635"/>
      <c r="U19" s="631" t="s">
        <v>165</v>
      </c>
      <c r="V19" s="632"/>
      <c r="W19" s="636"/>
    </row>
    <row r="20" spans="1:23" s="566" customFormat="1" ht="10.199999999999999" customHeight="1">
      <c r="A20" s="634">
        <v>555</v>
      </c>
      <c r="B20" s="618">
        <v>0</v>
      </c>
      <c r="C20" s="606">
        <v>86</v>
      </c>
      <c r="D20" s="619" t="s">
        <v>163</v>
      </c>
      <c r="E20" s="620" t="s">
        <v>163</v>
      </c>
      <c r="F20" s="620" t="s">
        <v>163</v>
      </c>
      <c r="G20" s="622" t="s">
        <v>163</v>
      </c>
      <c r="H20" s="620" t="s">
        <v>163</v>
      </c>
      <c r="I20" s="620" t="s">
        <v>163</v>
      </c>
      <c r="J20" s="620" t="s">
        <v>163</v>
      </c>
      <c r="K20" s="620" t="s">
        <v>163</v>
      </c>
      <c r="L20" s="623" t="s">
        <v>163</v>
      </c>
      <c r="M20" s="606">
        <v>966</v>
      </c>
      <c r="N20" s="624">
        <f t="shared" si="1"/>
        <v>76</v>
      </c>
      <c r="O20" s="625">
        <f t="shared" ref="O20:O23" si="6">(C20+C22-10)/2</f>
        <v>91</v>
      </c>
      <c r="P20" s="626">
        <f t="shared" si="2"/>
        <v>0.57453416149068326</v>
      </c>
      <c r="Q20" s="627">
        <f t="shared" ref="Q20:Q25" si="7">(P20*(O20-N20))/100</f>
        <v>8.6180124223602481E-2</v>
      </c>
      <c r="R20" s="628">
        <f>SUM(Q$18:Q20)</f>
        <v>0.23612836438923396</v>
      </c>
      <c r="S20" s="629">
        <f t="shared" si="5"/>
        <v>0.67465246968352555</v>
      </c>
      <c r="T20" s="635" t="s">
        <v>239</v>
      </c>
      <c r="U20" s="631"/>
      <c r="V20" s="632"/>
      <c r="W20" s="636"/>
    </row>
    <row r="21" spans="1:23" s="566" customFormat="1">
      <c r="A21" s="634">
        <v>490</v>
      </c>
      <c r="B21" s="618">
        <v>0</v>
      </c>
      <c r="C21" s="606">
        <v>96</v>
      </c>
      <c r="D21" s="619" t="s">
        <v>163</v>
      </c>
      <c r="E21" s="620" t="s">
        <v>163</v>
      </c>
      <c r="F21" s="621" t="s">
        <v>163</v>
      </c>
      <c r="G21" s="622" t="s">
        <v>163</v>
      </c>
      <c r="H21" s="620" t="s">
        <v>163</v>
      </c>
      <c r="I21" s="620" t="s">
        <v>163</v>
      </c>
      <c r="J21" s="620" t="s">
        <v>163</v>
      </c>
      <c r="K21" s="620" t="s">
        <v>163</v>
      </c>
      <c r="L21" s="623" t="s">
        <v>163</v>
      </c>
      <c r="M21" s="606">
        <v>966</v>
      </c>
      <c r="N21" s="624">
        <f t="shared" si="1"/>
        <v>86</v>
      </c>
      <c r="O21" s="625">
        <f t="shared" si="6"/>
        <v>101</v>
      </c>
      <c r="P21" s="626">
        <f t="shared" si="2"/>
        <v>0.50724637681159424</v>
      </c>
      <c r="Q21" s="627">
        <f t="shared" si="7"/>
        <v>7.6086956521739135E-2</v>
      </c>
      <c r="R21" s="628">
        <f>SUM(Q$18:Q21)</f>
        <v>0.31221532091097309</v>
      </c>
      <c r="S21" s="629">
        <f t="shared" si="5"/>
        <v>0.69381182424660692</v>
      </c>
      <c r="T21" s="630"/>
      <c r="U21" s="631" t="s">
        <v>165</v>
      </c>
      <c r="V21" s="632"/>
      <c r="W21" s="637"/>
    </row>
    <row r="22" spans="1:23" s="566" customFormat="1">
      <c r="A22" s="634">
        <v>490</v>
      </c>
      <c r="B22" s="618">
        <v>0</v>
      </c>
      <c r="C22" s="606">
        <v>106</v>
      </c>
      <c r="D22" s="619" t="s">
        <v>163</v>
      </c>
      <c r="E22" s="620" t="s">
        <v>163</v>
      </c>
      <c r="F22" s="621" t="s">
        <v>163</v>
      </c>
      <c r="G22" s="622" t="s">
        <v>163</v>
      </c>
      <c r="H22" s="620" t="s">
        <v>163</v>
      </c>
      <c r="I22" s="620" t="s">
        <v>163</v>
      </c>
      <c r="J22" s="620" t="s">
        <v>163</v>
      </c>
      <c r="K22" s="620" t="s">
        <v>163</v>
      </c>
      <c r="L22" s="623" t="s">
        <v>163</v>
      </c>
      <c r="M22" s="606">
        <v>966</v>
      </c>
      <c r="N22" s="624">
        <f t="shared" si="1"/>
        <v>96</v>
      </c>
      <c r="O22" s="625">
        <f t="shared" si="6"/>
        <v>115.5</v>
      </c>
      <c r="P22" s="626">
        <f t="shared" si="2"/>
        <v>0.50724637681159424</v>
      </c>
      <c r="Q22" s="627">
        <f t="shared" si="7"/>
        <v>9.8913043478260881E-2</v>
      </c>
      <c r="R22" s="628">
        <f>SUM(Q$18:Q22)</f>
        <v>0.41112836438923395</v>
      </c>
      <c r="S22" s="629">
        <f t="shared" si="5"/>
        <v>0.69097204099030918</v>
      </c>
      <c r="T22" s="630"/>
      <c r="U22" s="631"/>
      <c r="V22" s="632"/>
      <c r="W22" s="637"/>
    </row>
    <row r="23" spans="1:23" s="566" customFormat="1">
      <c r="A23" s="634">
        <v>515</v>
      </c>
      <c r="B23" s="618">
        <v>0</v>
      </c>
      <c r="C23" s="606">
        <v>116</v>
      </c>
      <c r="D23" s="619" t="s">
        <v>163</v>
      </c>
      <c r="E23" s="620" t="s">
        <v>163</v>
      </c>
      <c r="F23" s="621" t="s">
        <v>163</v>
      </c>
      <c r="G23" s="622" t="s">
        <v>163</v>
      </c>
      <c r="H23" s="620" t="s">
        <v>163</v>
      </c>
      <c r="I23" s="620" t="s">
        <v>163</v>
      </c>
      <c r="J23" s="620" t="s">
        <v>163</v>
      </c>
      <c r="K23" s="620" t="s">
        <v>163</v>
      </c>
      <c r="L23" s="623" t="s">
        <v>163</v>
      </c>
      <c r="M23" s="606">
        <v>966</v>
      </c>
      <c r="N23" s="624">
        <f t="shared" si="1"/>
        <v>106</v>
      </c>
      <c r="O23" s="625">
        <f t="shared" si="6"/>
        <v>124.5</v>
      </c>
      <c r="P23" s="626">
        <f t="shared" si="2"/>
        <v>0.5331262939958592</v>
      </c>
      <c r="Q23" s="627">
        <f t="shared" si="7"/>
        <v>9.8628364389233947E-2</v>
      </c>
      <c r="R23" s="628">
        <f>SUM(Q$18:Q23)</f>
        <v>0.50975672877846789</v>
      </c>
      <c r="S23" s="629">
        <f t="shared" si="5"/>
        <v>0.74417040697586545</v>
      </c>
      <c r="T23" s="630"/>
      <c r="U23" s="631"/>
      <c r="V23" s="632"/>
      <c r="W23" s="637"/>
    </row>
    <row r="24" spans="1:23" s="566" customFormat="1" ht="20.399999999999999">
      <c r="A24" s="634">
        <v>490</v>
      </c>
      <c r="B24" s="618">
        <v>0</v>
      </c>
      <c r="C24" s="606">
        <v>135</v>
      </c>
      <c r="D24" s="619" t="s">
        <v>163</v>
      </c>
      <c r="E24" s="620" t="s">
        <v>163</v>
      </c>
      <c r="F24" s="621" t="s">
        <v>163</v>
      </c>
      <c r="G24" s="622" t="s">
        <v>163</v>
      </c>
      <c r="H24" s="620" t="s">
        <v>163</v>
      </c>
      <c r="I24" s="620" t="s">
        <v>163</v>
      </c>
      <c r="J24" s="620" t="s">
        <v>163</v>
      </c>
      <c r="K24" s="620" t="s">
        <v>163</v>
      </c>
      <c r="L24" s="623" t="s">
        <v>163</v>
      </c>
      <c r="M24" s="606">
        <v>966</v>
      </c>
      <c r="N24" s="624">
        <f t="shared" si="1"/>
        <v>120.5</v>
      </c>
      <c r="O24" s="625">
        <v>135</v>
      </c>
      <c r="P24" s="626">
        <f t="shared" si="2"/>
        <v>0.50724637681159424</v>
      </c>
      <c r="Q24" s="627">
        <f t="shared" si="7"/>
        <v>7.3550724637681156E-2</v>
      </c>
      <c r="R24" s="628">
        <f>SUM(Q$18:Q24)</f>
        <v>0.58330745341614909</v>
      </c>
      <c r="S24" s="629">
        <f t="shared" si="5"/>
        <v>0.73836386508373297</v>
      </c>
      <c r="T24" s="630" t="s">
        <v>240</v>
      </c>
      <c r="U24" s="631"/>
      <c r="V24" s="632"/>
      <c r="W24" s="637"/>
    </row>
    <row r="25" spans="1:23" s="566" customFormat="1">
      <c r="A25" s="634">
        <v>480</v>
      </c>
      <c r="B25" s="618">
        <v>0</v>
      </c>
      <c r="C25" s="606">
        <v>143</v>
      </c>
      <c r="D25" s="619" t="s">
        <v>163</v>
      </c>
      <c r="E25" s="620" t="s">
        <v>163</v>
      </c>
      <c r="F25" s="621" t="s">
        <v>163</v>
      </c>
      <c r="G25" s="622" t="s">
        <v>163</v>
      </c>
      <c r="H25" s="620" t="s">
        <v>163</v>
      </c>
      <c r="I25" s="620" t="s">
        <v>163</v>
      </c>
      <c r="J25" s="620" t="s">
        <v>163</v>
      </c>
      <c r="K25" s="620" t="s">
        <v>163</v>
      </c>
      <c r="L25" s="623" t="s">
        <v>163</v>
      </c>
      <c r="M25" s="606">
        <v>966</v>
      </c>
      <c r="N25" s="624">
        <f t="shared" si="1"/>
        <v>134</v>
      </c>
      <c r="O25" s="625">
        <v>143</v>
      </c>
      <c r="P25" s="626">
        <f t="shared" si="2"/>
        <v>0.49689440993788819</v>
      </c>
      <c r="Q25" s="627">
        <f t="shared" si="7"/>
        <v>4.4720496894409933E-2</v>
      </c>
      <c r="R25" s="628">
        <f>SUM(Q$18:Q25)</f>
        <v>0.62802795031055902</v>
      </c>
      <c r="S25" s="629">
        <f t="shared" si="5"/>
        <v>0.72187120725351617</v>
      </c>
      <c r="T25" s="630" t="s">
        <v>241</v>
      </c>
      <c r="U25" s="631"/>
      <c r="V25" s="632"/>
      <c r="W25" s="637"/>
    </row>
    <row r="26" spans="1:23" s="566" customFormat="1">
      <c r="A26" s="634"/>
      <c r="B26" s="618"/>
      <c r="C26" s="606"/>
      <c r="D26" s="619"/>
      <c r="E26" s="620"/>
      <c r="F26" s="621"/>
      <c r="G26" s="622"/>
      <c r="H26" s="620"/>
      <c r="I26" s="620"/>
      <c r="J26" s="620"/>
      <c r="K26" s="620"/>
      <c r="L26" s="623"/>
      <c r="M26" s="606"/>
      <c r="N26" s="624"/>
      <c r="O26" s="625"/>
      <c r="P26" s="626"/>
      <c r="Q26" s="627"/>
      <c r="R26" s="628"/>
      <c r="S26" s="629"/>
      <c r="T26" s="630"/>
      <c r="U26" s="631"/>
      <c r="V26" s="632"/>
      <c r="W26" s="637"/>
    </row>
    <row r="27" spans="1:23" s="566" customFormat="1">
      <c r="A27" s="634"/>
      <c r="B27" s="618"/>
      <c r="C27" s="606"/>
      <c r="D27" s="619"/>
      <c r="E27" s="620"/>
      <c r="F27" s="621"/>
      <c r="G27" s="622"/>
      <c r="H27" s="620"/>
      <c r="I27" s="620"/>
      <c r="J27" s="620"/>
      <c r="K27" s="620"/>
      <c r="L27" s="623"/>
      <c r="M27" s="606"/>
      <c r="N27" s="624"/>
      <c r="O27" s="625"/>
      <c r="P27" s="626"/>
      <c r="Q27" s="627"/>
      <c r="R27" s="628"/>
      <c r="S27" s="629"/>
      <c r="T27" s="630"/>
      <c r="U27" s="631"/>
      <c r="V27" s="632"/>
      <c r="W27" s="637"/>
    </row>
    <row r="28" spans="1:23" s="639" customFormat="1" ht="10.8" thickBot="1">
      <c r="A28" s="642"/>
      <c r="B28" s="643"/>
      <c r="C28" s="644"/>
      <c r="D28" s="645"/>
      <c r="E28" s="644"/>
      <c r="F28" s="646"/>
      <c r="G28" s="647"/>
      <c r="H28" s="644"/>
      <c r="I28" s="644"/>
      <c r="J28" s="644"/>
      <c r="K28" s="644"/>
      <c r="L28" s="648"/>
      <c r="M28" s="644"/>
      <c r="N28" s="649"/>
      <c r="O28" s="650"/>
      <c r="P28" s="651"/>
      <c r="Q28" s="652"/>
      <c r="R28" s="653"/>
      <c r="S28" s="654"/>
      <c r="T28" s="655"/>
      <c r="U28" s="631" t="s">
        <v>165</v>
      </c>
      <c r="V28" s="632"/>
      <c r="W28" s="637"/>
    </row>
    <row r="29" spans="1:23" s="639" customFormat="1">
      <c r="A29" s="658" t="s">
        <v>167</v>
      </c>
      <c r="B29" s="618"/>
      <c r="C29" s="606"/>
      <c r="D29" s="659"/>
      <c r="E29" s="606"/>
      <c r="F29" s="660"/>
      <c r="G29" s="661"/>
      <c r="H29" s="606"/>
      <c r="I29" s="606"/>
      <c r="J29" s="606"/>
      <c r="K29" s="606"/>
      <c r="L29" s="662"/>
      <c r="M29" s="606"/>
      <c r="N29" s="624"/>
      <c r="O29" s="625"/>
      <c r="P29" s="626"/>
      <c r="Q29" s="627"/>
      <c r="R29" s="628"/>
      <c r="S29" s="629"/>
      <c r="T29" s="640"/>
      <c r="U29" s="631" t="s">
        <v>165</v>
      </c>
      <c r="V29" s="641"/>
      <c r="W29" s="637"/>
    </row>
    <row r="30" spans="1:23" s="639" customFormat="1">
      <c r="A30" s="634"/>
      <c r="B30" s="618">
        <v>0</v>
      </c>
      <c r="C30" s="606"/>
      <c r="D30" s="663"/>
      <c r="E30" s="664"/>
      <c r="F30" s="665"/>
      <c r="G30" s="666" t="e">
        <f t="shared" ref="G30:G59" si="8">AVERAGE(D30:F30)</f>
        <v>#DIV/0!</v>
      </c>
      <c r="H30" s="664">
        <v>5.7</v>
      </c>
      <c r="I30" s="664"/>
      <c r="J30" s="664"/>
      <c r="K30" s="664"/>
      <c r="L30" s="667">
        <f t="shared" ref="L30:L59" si="9">AVERAGE(H30:K30)</f>
        <v>5.7</v>
      </c>
      <c r="M30" s="606" t="e">
        <f>G30*    PI()* (L30/2)^2</f>
        <v>#DIV/0!</v>
      </c>
      <c r="N30" s="624" t="e">
        <f>(C21+C30-G30)/2</f>
        <v>#DIV/0!</v>
      </c>
      <c r="O30" s="625" t="e">
        <f>(C30+C31-G31)/2</f>
        <v>#DIV/0!</v>
      </c>
      <c r="P30" s="626" t="e">
        <f>(A30-B30)/M30</f>
        <v>#DIV/0!</v>
      </c>
      <c r="Q30" s="627" t="e">
        <f t="shared" ref="Q30:Q59" si="10">(P30*(O30-N30))/100</f>
        <v>#DIV/0!</v>
      </c>
      <c r="R30" s="628" t="e">
        <f>SUM(Q$13:Q30)</f>
        <v>#DIV/0!</v>
      </c>
      <c r="S30" s="629" t="e">
        <f t="shared" ref="S30:S59" si="11">R30/O30*100</f>
        <v>#DIV/0!</v>
      </c>
      <c r="T30" s="640"/>
      <c r="U30" s="631" t="s">
        <v>165</v>
      </c>
      <c r="V30" s="656"/>
      <c r="W30" s="657"/>
    </row>
    <row r="31" spans="1:23" s="639" customFormat="1">
      <c r="A31" s="634"/>
      <c r="B31" s="618">
        <v>0</v>
      </c>
      <c r="C31" s="606"/>
      <c r="D31" s="663"/>
      <c r="E31" s="664"/>
      <c r="F31" s="665"/>
      <c r="G31" s="666" t="e">
        <f t="shared" si="8"/>
        <v>#DIV/0!</v>
      </c>
      <c r="H31" s="664">
        <v>5.7</v>
      </c>
      <c r="I31" s="664"/>
      <c r="J31" s="664"/>
      <c r="K31" s="664"/>
      <c r="L31" s="667">
        <f t="shared" si="9"/>
        <v>5.7</v>
      </c>
      <c r="M31" s="606" t="e">
        <f t="shared" ref="M31:M59" si="12">G31*    PI()* (L31/2)^2</f>
        <v>#DIV/0!</v>
      </c>
      <c r="N31" s="624" t="e">
        <f>(C30+C31-G31)/2</f>
        <v>#DIV/0!</v>
      </c>
      <c r="O31" s="625" t="e">
        <f>(C31+C32-G32)/2</f>
        <v>#DIV/0!</v>
      </c>
      <c r="P31" s="626" t="e">
        <f>(A31-B31)/M31</f>
        <v>#DIV/0!</v>
      </c>
      <c r="Q31" s="627" t="e">
        <f t="shared" si="10"/>
        <v>#DIV/0!</v>
      </c>
      <c r="R31" s="628" t="e">
        <f>SUM(Q$13:Q31)</f>
        <v>#DIV/0!</v>
      </c>
      <c r="S31" s="629" t="e">
        <f t="shared" si="11"/>
        <v>#DIV/0!</v>
      </c>
      <c r="T31" s="640"/>
      <c r="U31" s="631" t="s">
        <v>165</v>
      </c>
      <c r="V31" s="656"/>
      <c r="W31" s="657"/>
    </row>
    <row r="32" spans="1:23" s="639" customFormat="1">
      <c r="A32" s="634"/>
      <c r="B32" s="618">
        <v>0</v>
      </c>
      <c r="C32" s="606"/>
      <c r="D32" s="663"/>
      <c r="E32" s="664"/>
      <c r="F32" s="665"/>
      <c r="G32" s="666" t="e">
        <f t="shared" si="8"/>
        <v>#DIV/0!</v>
      </c>
      <c r="H32" s="664">
        <v>5.7</v>
      </c>
      <c r="I32" s="664"/>
      <c r="J32" s="664"/>
      <c r="K32" s="664"/>
      <c r="L32" s="667">
        <f t="shared" si="9"/>
        <v>5.7</v>
      </c>
      <c r="M32" s="606" t="e">
        <f t="shared" si="12"/>
        <v>#DIV/0!</v>
      </c>
      <c r="N32" s="624" t="e">
        <f t="shared" ref="N32:N59" si="13">(C31+C32-G32)/2</f>
        <v>#DIV/0!</v>
      </c>
      <c r="O32" s="625" t="e">
        <f>(C32+C33-G33)/2</f>
        <v>#DIV/0!</v>
      </c>
      <c r="P32" s="626" t="e">
        <f t="shared" ref="P32:P59" si="14">(A32-B32)/M32</f>
        <v>#DIV/0!</v>
      </c>
      <c r="Q32" s="627" t="e">
        <f t="shared" si="10"/>
        <v>#DIV/0!</v>
      </c>
      <c r="R32" s="628" t="e">
        <f>SUM(Q$13:Q32)</f>
        <v>#DIV/0!</v>
      </c>
      <c r="S32" s="629" t="e">
        <f t="shared" si="11"/>
        <v>#DIV/0!</v>
      </c>
      <c r="T32" s="640"/>
      <c r="U32" s="631" t="s">
        <v>165</v>
      </c>
      <c r="V32" s="656"/>
      <c r="W32" s="657"/>
    </row>
    <row r="33" spans="1:26" s="639" customFormat="1">
      <c r="A33" s="634"/>
      <c r="B33" s="618">
        <v>0</v>
      </c>
      <c r="C33" s="606"/>
      <c r="D33" s="663"/>
      <c r="E33" s="664"/>
      <c r="F33" s="665"/>
      <c r="G33" s="666" t="e">
        <f t="shared" si="8"/>
        <v>#DIV/0!</v>
      </c>
      <c r="H33" s="664"/>
      <c r="I33" s="664"/>
      <c r="J33" s="664"/>
      <c r="K33" s="664"/>
      <c r="L33" s="667" t="e">
        <f t="shared" si="9"/>
        <v>#DIV/0!</v>
      </c>
      <c r="M33" s="606" t="e">
        <f t="shared" si="12"/>
        <v>#DIV/0!</v>
      </c>
      <c r="N33" s="624" t="e">
        <f t="shared" si="13"/>
        <v>#DIV/0!</v>
      </c>
      <c r="O33" s="625" t="e">
        <f t="shared" ref="O33:O58" si="15">(C33+C34-G34)/2</f>
        <v>#DIV/0!</v>
      </c>
      <c r="P33" s="626" t="e">
        <f t="shared" si="14"/>
        <v>#DIV/0!</v>
      </c>
      <c r="Q33" s="627" t="e">
        <f t="shared" si="10"/>
        <v>#DIV/0!</v>
      </c>
      <c r="R33" s="628" t="e">
        <f>SUM(Q$13:Q33)</f>
        <v>#DIV/0!</v>
      </c>
      <c r="S33" s="629" t="e">
        <f t="shared" si="11"/>
        <v>#DIV/0!</v>
      </c>
      <c r="T33" s="640"/>
      <c r="U33" s="631" t="s">
        <v>165</v>
      </c>
      <c r="V33" s="632"/>
      <c r="W33" s="657"/>
    </row>
    <row r="34" spans="1:26" s="639" customFormat="1">
      <c r="A34" s="634"/>
      <c r="B34" s="618">
        <v>0</v>
      </c>
      <c r="C34" s="606"/>
      <c r="D34" s="663"/>
      <c r="E34" s="664"/>
      <c r="F34" s="665"/>
      <c r="G34" s="666" t="e">
        <f t="shared" si="8"/>
        <v>#DIV/0!</v>
      </c>
      <c r="H34" s="664"/>
      <c r="I34" s="664"/>
      <c r="J34" s="664"/>
      <c r="K34" s="664"/>
      <c r="L34" s="667" t="e">
        <f t="shared" si="9"/>
        <v>#DIV/0!</v>
      </c>
      <c r="M34" s="606" t="e">
        <f t="shared" si="12"/>
        <v>#DIV/0!</v>
      </c>
      <c r="N34" s="624" t="e">
        <f t="shared" si="13"/>
        <v>#DIV/0!</v>
      </c>
      <c r="O34" s="625" t="e">
        <f t="shared" si="15"/>
        <v>#DIV/0!</v>
      </c>
      <c r="P34" s="626" t="e">
        <f t="shared" si="14"/>
        <v>#DIV/0!</v>
      </c>
      <c r="Q34" s="627" t="e">
        <f t="shared" si="10"/>
        <v>#DIV/0!</v>
      </c>
      <c r="R34" s="628" t="e">
        <f>SUM(Q$13:Q34)</f>
        <v>#DIV/0!</v>
      </c>
      <c r="S34" s="629" t="e">
        <f t="shared" si="11"/>
        <v>#DIV/0!</v>
      </c>
      <c r="T34" s="640"/>
      <c r="U34" s="631" t="s">
        <v>165</v>
      </c>
      <c r="V34" s="632"/>
      <c r="W34" s="657"/>
    </row>
    <row r="35" spans="1:26" s="639" customFormat="1">
      <c r="A35" s="634"/>
      <c r="B35" s="618">
        <v>0</v>
      </c>
      <c r="C35" s="606"/>
      <c r="D35" s="663"/>
      <c r="E35" s="664"/>
      <c r="F35" s="665"/>
      <c r="G35" s="666" t="e">
        <f t="shared" si="8"/>
        <v>#DIV/0!</v>
      </c>
      <c r="H35" s="664"/>
      <c r="I35" s="664"/>
      <c r="J35" s="664"/>
      <c r="K35" s="664"/>
      <c r="L35" s="667" t="e">
        <f t="shared" si="9"/>
        <v>#DIV/0!</v>
      </c>
      <c r="M35" s="606" t="e">
        <f t="shared" si="12"/>
        <v>#DIV/0!</v>
      </c>
      <c r="N35" s="624" t="e">
        <f t="shared" si="13"/>
        <v>#DIV/0!</v>
      </c>
      <c r="O35" s="625" t="e">
        <f t="shared" si="15"/>
        <v>#DIV/0!</v>
      </c>
      <c r="P35" s="626" t="e">
        <f t="shared" si="14"/>
        <v>#DIV/0!</v>
      </c>
      <c r="Q35" s="627" t="e">
        <f t="shared" si="10"/>
        <v>#DIV/0!</v>
      </c>
      <c r="R35" s="628" t="e">
        <f>SUM(Q$13:Q35)</f>
        <v>#DIV/0!</v>
      </c>
      <c r="S35" s="629" t="e">
        <f t="shared" si="11"/>
        <v>#DIV/0!</v>
      </c>
      <c r="T35" s="640"/>
      <c r="U35" s="631" t="s">
        <v>165</v>
      </c>
      <c r="V35" s="632"/>
      <c r="W35" s="657"/>
    </row>
    <row r="36" spans="1:26">
      <c r="A36" s="634"/>
      <c r="B36" s="618">
        <v>0</v>
      </c>
      <c r="C36" s="606"/>
      <c r="D36" s="663"/>
      <c r="E36" s="664"/>
      <c r="F36" s="665"/>
      <c r="G36" s="666" t="e">
        <f t="shared" si="8"/>
        <v>#DIV/0!</v>
      </c>
      <c r="H36" s="664"/>
      <c r="I36" s="664"/>
      <c r="J36" s="664"/>
      <c r="K36" s="664"/>
      <c r="L36" s="667" t="e">
        <f t="shared" si="9"/>
        <v>#DIV/0!</v>
      </c>
      <c r="M36" s="606" t="e">
        <f t="shared" si="12"/>
        <v>#DIV/0!</v>
      </c>
      <c r="N36" s="624" t="e">
        <f t="shared" si="13"/>
        <v>#DIV/0!</v>
      </c>
      <c r="O36" s="625" t="e">
        <f t="shared" si="15"/>
        <v>#DIV/0!</v>
      </c>
      <c r="P36" s="626" t="e">
        <f t="shared" si="14"/>
        <v>#DIV/0!</v>
      </c>
      <c r="Q36" s="627" t="e">
        <f t="shared" si="10"/>
        <v>#DIV/0!</v>
      </c>
      <c r="R36" s="628" t="e">
        <f>SUM(Q$13:Q36)</f>
        <v>#DIV/0!</v>
      </c>
      <c r="S36" s="629" t="e">
        <f t="shared" si="11"/>
        <v>#DIV/0!</v>
      </c>
      <c r="T36" s="640"/>
      <c r="U36" s="631" t="s">
        <v>165</v>
      </c>
      <c r="V36" s="632"/>
      <c r="W36" s="657"/>
      <c r="X36" s="639"/>
      <c r="Y36" s="639"/>
    </row>
    <row r="37" spans="1:26">
      <c r="A37" s="634"/>
      <c r="B37" s="618">
        <v>0</v>
      </c>
      <c r="C37" s="606"/>
      <c r="D37" s="663"/>
      <c r="E37" s="664"/>
      <c r="F37" s="665"/>
      <c r="G37" s="666" t="e">
        <f t="shared" si="8"/>
        <v>#DIV/0!</v>
      </c>
      <c r="H37" s="664"/>
      <c r="I37" s="664"/>
      <c r="J37" s="664"/>
      <c r="K37" s="664"/>
      <c r="L37" s="667" t="e">
        <f t="shared" si="9"/>
        <v>#DIV/0!</v>
      </c>
      <c r="M37" s="606" t="e">
        <f t="shared" si="12"/>
        <v>#DIV/0!</v>
      </c>
      <c r="N37" s="624" t="e">
        <f t="shared" si="13"/>
        <v>#DIV/0!</v>
      </c>
      <c r="O37" s="625" t="e">
        <f t="shared" si="15"/>
        <v>#DIV/0!</v>
      </c>
      <c r="P37" s="626" t="e">
        <f t="shared" si="14"/>
        <v>#DIV/0!</v>
      </c>
      <c r="Q37" s="627" t="e">
        <f t="shared" si="10"/>
        <v>#DIV/0!</v>
      </c>
      <c r="R37" s="628" t="e">
        <f>SUM(Q$13:Q37)</f>
        <v>#DIV/0!</v>
      </c>
      <c r="S37" s="629" t="e">
        <f t="shared" si="11"/>
        <v>#DIV/0!</v>
      </c>
      <c r="T37" s="640"/>
      <c r="U37" s="631" t="s">
        <v>165</v>
      </c>
      <c r="V37" s="632"/>
      <c r="W37" s="657"/>
      <c r="X37" s="639"/>
      <c r="Y37" s="639"/>
    </row>
    <row r="38" spans="1:26">
      <c r="A38" s="634"/>
      <c r="B38" s="618">
        <v>0</v>
      </c>
      <c r="C38" s="606"/>
      <c r="D38" s="663"/>
      <c r="E38" s="664"/>
      <c r="F38" s="665"/>
      <c r="G38" s="666" t="e">
        <f t="shared" si="8"/>
        <v>#DIV/0!</v>
      </c>
      <c r="H38" s="664"/>
      <c r="I38" s="664"/>
      <c r="J38" s="664"/>
      <c r="K38" s="664"/>
      <c r="L38" s="667" t="e">
        <f t="shared" si="9"/>
        <v>#DIV/0!</v>
      </c>
      <c r="M38" s="606" t="e">
        <f t="shared" si="12"/>
        <v>#DIV/0!</v>
      </c>
      <c r="N38" s="624" t="e">
        <f t="shared" si="13"/>
        <v>#DIV/0!</v>
      </c>
      <c r="O38" s="625" t="e">
        <f t="shared" si="15"/>
        <v>#DIV/0!</v>
      </c>
      <c r="P38" s="626" t="e">
        <f t="shared" si="14"/>
        <v>#DIV/0!</v>
      </c>
      <c r="Q38" s="627" t="e">
        <f t="shared" si="10"/>
        <v>#DIV/0!</v>
      </c>
      <c r="R38" s="628" t="e">
        <f>SUM(Q$13:Q38)</f>
        <v>#DIV/0!</v>
      </c>
      <c r="S38" s="629" t="e">
        <f t="shared" si="11"/>
        <v>#DIV/0!</v>
      </c>
      <c r="T38" s="640"/>
      <c r="U38" s="631" t="s">
        <v>165</v>
      </c>
      <c r="V38" s="632"/>
      <c r="W38" s="657"/>
      <c r="X38" s="639"/>
      <c r="Y38" s="639"/>
    </row>
    <row r="39" spans="1:26">
      <c r="A39" s="634"/>
      <c r="B39" s="618">
        <v>0</v>
      </c>
      <c r="C39" s="606"/>
      <c r="D39" s="663"/>
      <c r="E39" s="664"/>
      <c r="F39" s="665"/>
      <c r="G39" s="666" t="e">
        <f t="shared" si="8"/>
        <v>#DIV/0!</v>
      </c>
      <c r="H39" s="664"/>
      <c r="I39" s="664"/>
      <c r="J39" s="664"/>
      <c r="K39" s="664"/>
      <c r="L39" s="667" t="e">
        <f t="shared" si="9"/>
        <v>#DIV/0!</v>
      </c>
      <c r="M39" s="606" t="e">
        <f t="shared" si="12"/>
        <v>#DIV/0!</v>
      </c>
      <c r="N39" s="624" t="e">
        <f t="shared" si="13"/>
        <v>#DIV/0!</v>
      </c>
      <c r="O39" s="625" t="e">
        <f t="shared" si="15"/>
        <v>#DIV/0!</v>
      </c>
      <c r="P39" s="626" t="e">
        <f t="shared" si="14"/>
        <v>#DIV/0!</v>
      </c>
      <c r="Q39" s="627" t="e">
        <f t="shared" si="10"/>
        <v>#DIV/0!</v>
      </c>
      <c r="R39" s="628" t="e">
        <f>SUM(Q$13:Q39)</f>
        <v>#DIV/0!</v>
      </c>
      <c r="S39" s="629" t="e">
        <f t="shared" si="11"/>
        <v>#DIV/0!</v>
      </c>
      <c r="T39" s="640"/>
      <c r="U39" s="631" t="s">
        <v>165</v>
      </c>
      <c r="V39" s="632"/>
      <c r="W39" s="657"/>
      <c r="X39" s="639"/>
      <c r="Y39" s="639"/>
    </row>
    <row r="40" spans="1:26">
      <c r="A40" s="634"/>
      <c r="B40" s="618">
        <v>0</v>
      </c>
      <c r="C40" s="606"/>
      <c r="D40" s="663"/>
      <c r="E40" s="664"/>
      <c r="F40" s="665"/>
      <c r="G40" s="666" t="e">
        <f t="shared" si="8"/>
        <v>#DIV/0!</v>
      </c>
      <c r="H40" s="664"/>
      <c r="I40" s="664"/>
      <c r="J40" s="664"/>
      <c r="K40" s="664"/>
      <c r="L40" s="667" t="e">
        <f t="shared" si="9"/>
        <v>#DIV/0!</v>
      </c>
      <c r="M40" s="606" t="e">
        <f t="shared" si="12"/>
        <v>#DIV/0!</v>
      </c>
      <c r="N40" s="624" t="e">
        <f t="shared" si="13"/>
        <v>#DIV/0!</v>
      </c>
      <c r="O40" s="625" t="e">
        <f t="shared" si="15"/>
        <v>#DIV/0!</v>
      </c>
      <c r="P40" s="626" t="e">
        <f t="shared" si="14"/>
        <v>#DIV/0!</v>
      </c>
      <c r="Q40" s="627" t="e">
        <f t="shared" si="10"/>
        <v>#DIV/0!</v>
      </c>
      <c r="R40" s="628" t="e">
        <f>SUM(Q$13:Q40)</f>
        <v>#DIV/0!</v>
      </c>
      <c r="S40" s="629" t="e">
        <f t="shared" si="11"/>
        <v>#DIV/0!</v>
      </c>
      <c r="T40" s="640"/>
      <c r="U40" s="631" t="s">
        <v>165</v>
      </c>
      <c r="V40" s="632"/>
      <c r="W40" s="657"/>
      <c r="X40" s="639"/>
      <c r="Y40" s="639"/>
    </row>
    <row r="41" spans="1:26">
      <c r="A41" s="634"/>
      <c r="B41" s="618">
        <v>0</v>
      </c>
      <c r="C41" s="606"/>
      <c r="D41" s="663"/>
      <c r="E41" s="664"/>
      <c r="F41" s="665"/>
      <c r="G41" s="666" t="e">
        <f t="shared" si="8"/>
        <v>#DIV/0!</v>
      </c>
      <c r="H41" s="664"/>
      <c r="I41" s="664"/>
      <c r="J41" s="664"/>
      <c r="K41" s="664"/>
      <c r="L41" s="667" t="e">
        <f t="shared" si="9"/>
        <v>#DIV/0!</v>
      </c>
      <c r="M41" s="606" t="e">
        <f t="shared" si="12"/>
        <v>#DIV/0!</v>
      </c>
      <c r="N41" s="624" t="e">
        <f t="shared" si="13"/>
        <v>#DIV/0!</v>
      </c>
      <c r="O41" s="625" t="e">
        <f t="shared" si="15"/>
        <v>#DIV/0!</v>
      </c>
      <c r="P41" s="626" t="e">
        <f t="shared" si="14"/>
        <v>#DIV/0!</v>
      </c>
      <c r="Q41" s="627" t="e">
        <f t="shared" si="10"/>
        <v>#DIV/0!</v>
      </c>
      <c r="R41" s="628" t="e">
        <f>SUM(Q$13:Q41)</f>
        <v>#DIV/0!</v>
      </c>
      <c r="S41" s="629" t="e">
        <f t="shared" si="11"/>
        <v>#DIV/0!</v>
      </c>
      <c r="T41" s="640"/>
      <c r="U41" s="631"/>
      <c r="V41" s="632"/>
      <c r="W41" s="669"/>
    </row>
    <row r="42" spans="1:26">
      <c r="A42" s="634"/>
      <c r="B42" s="618">
        <v>0</v>
      </c>
      <c r="C42" s="606"/>
      <c r="D42" s="663"/>
      <c r="E42" s="664"/>
      <c r="F42" s="665"/>
      <c r="G42" s="666" t="e">
        <f t="shared" si="8"/>
        <v>#DIV/0!</v>
      </c>
      <c r="H42" s="664"/>
      <c r="I42" s="664"/>
      <c r="J42" s="664"/>
      <c r="K42" s="664"/>
      <c r="L42" s="667" t="e">
        <f t="shared" si="9"/>
        <v>#DIV/0!</v>
      </c>
      <c r="M42" s="606" t="e">
        <f t="shared" si="12"/>
        <v>#DIV/0!</v>
      </c>
      <c r="N42" s="624" t="e">
        <f t="shared" si="13"/>
        <v>#DIV/0!</v>
      </c>
      <c r="O42" s="625" t="e">
        <f t="shared" si="15"/>
        <v>#DIV/0!</v>
      </c>
      <c r="P42" s="626" t="e">
        <f t="shared" si="14"/>
        <v>#DIV/0!</v>
      </c>
      <c r="Q42" s="627" t="e">
        <f t="shared" si="10"/>
        <v>#DIV/0!</v>
      </c>
      <c r="R42" s="628" t="e">
        <f>SUM(Q$13:Q42)</f>
        <v>#DIV/0!</v>
      </c>
      <c r="S42" s="629" t="e">
        <f t="shared" si="11"/>
        <v>#DIV/0!</v>
      </c>
      <c r="T42" s="640"/>
      <c r="U42" s="631"/>
      <c r="V42" s="632"/>
      <c r="W42" s="670"/>
      <c r="X42" s="671"/>
      <c r="Y42" s="672"/>
      <c r="Z42" s="671"/>
    </row>
    <row r="43" spans="1:26">
      <c r="A43" s="634"/>
      <c r="B43" s="618">
        <v>0</v>
      </c>
      <c r="C43" s="606"/>
      <c r="D43" s="663"/>
      <c r="E43" s="664"/>
      <c r="F43" s="665"/>
      <c r="G43" s="666" t="e">
        <f t="shared" si="8"/>
        <v>#DIV/0!</v>
      </c>
      <c r="H43" s="664"/>
      <c r="I43" s="664"/>
      <c r="J43" s="664"/>
      <c r="K43" s="664"/>
      <c r="L43" s="667" t="e">
        <f t="shared" si="9"/>
        <v>#DIV/0!</v>
      </c>
      <c r="M43" s="606" t="e">
        <f t="shared" si="12"/>
        <v>#DIV/0!</v>
      </c>
      <c r="N43" s="624" t="e">
        <f t="shared" si="13"/>
        <v>#DIV/0!</v>
      </c>
      <c r="O43" s="625" t="e">
        <f t="shared" si="15"/>
        <v>#DIV/0!</v>
      </c>
      <c r="P43" s="626" t="e">
        <f t="shared" si="14"/>
        <v>#DIV/0!</v>
      </c>
      <c r="Q43" s="627" t="e">
        <f t="shared" si="10"/>
        <v>#DIV/0!</v>
      </c>
      <c r="R43" s="628" t="e">
        <f>SUM(Q$13:Q43)</f>
        <v>#DIV/0!</v>
      </c>
      <c r="S43" s="629" t="e">
        <f t="shared" si="11"/>
        <v>#DIV/0!</v>
      </c>
      <c r="T43" s="640"/>
      <c r="U43" s="631"/>
      <c r="V43" s="632"/>
      <c r="W43" s="670"/>
      <c r="X43" s="671"/>
      <c r="Y43" s="673"/>
      <c r="Z43" s="671"/>
    </row>
    <row r="44" spans="1:26">
      <c r="A44" s="634"/>
      <c r="B44" s="618">
        <v>0</v>
      </c>
      <c r="C44" s="606"/>
      <c r="D44" s="663"/>
      <c r="E44" s="664"/>
      <c r="F44" s="665"/>
      <c r="G44" s="666" t="e">
        <f t="shared" si="8"/>
        <v>#DIV/0!</v>
      </c>
      <c r="H44" s="664"/>
      <c r="I44" s="664"/>
      <c r="J44" s="664"/>
      <c r="K44" s="664"/>
      <c r="L44" s="667" t="e">
        <f t="shared" si="9"/>
        <v>#DIV/0!</v>
      </c>
      <c r="M44" s="606" t="e">
        <f t="shared" si="12"/>
        <v>#DIV/0!</v>
      </c>
      <c r="N44" s="624" t="e">
        <f t="shared" si="13"/>
        <v>#DIV/0!</v>
      </c>
      <c r="O44" s="625" t="e">
        <f t="shared" si="15"/>
        <v>#DIV/0!</v>
      </c>
      <c r="P44" s="626" t="e">
        <f t="shared" si="14"/>
        <v>#DIV/0!</v>
      </c>
      <c r="Q44" s="627" t="e">
        <f t="shared" si="10"/>
        <v>#DIV/0!</v>
      </c>
      <c r="R44" s="628" t="e">
        <f>SUM(Q$13:Q44)</f>
        <v>#DIV/0!</v>
      </c>
      <c r="S44" s="629" t="e">
        <f t="shared" si="11"/>
        <v>#DIV/0!</v>
      </c>
      <c r="T44" s="640"/>
      <c r="U44" s="631"/>
      <c r="V44" s="632"/>
      <c r="W44" s="674"/>
      <c r="X44" s="671"/>
      <c r="Y44" s="671"/>
      <c r="Z44" s="671"/>
    </row>
    <row r="45" spans="1:26">
      <c r="A45" s="634"/>
      <c r="B45" s="618">
        <v>0</v>
      </c>
      <c r="C45" s="606"/>
      <c r="D45" s="663"/>
      <c r="E45" s="664"/>
      <c r="F45" s="665"/>
      <c r="G45" s="666" t="e">
        <f t="shared" si="8"/>
        <v>#DIV/0!</v>
      </c>
      <c r="H45" s="664"/>
      <c r="I45" s="664"/>
      <c r="J45" s="664"/>
      <c r="K45" s="664"/>
      <c r="L45" s="667" t="e">
        <f t="shared" si="9"/>
        <v>#DIV/0!</v>
      </c>
      <c r="M45" s="606" t="e">
        <f t="shared" si="12"/>
        <v>#DIV/0!</v>
      </c>
      <c r="N45" s="624" t="e">
        <f t="shared" si="13"/>
        <v>#DIV/0!</v>
      </c>
      <c r="O45" s="625" t="e">
        <f t="shared" si="15"/>
        <v>#DIV/0!</v>
      </c>
      <c r="P45" s="626" t="e">
        <f t="shared" si="14"/>
        <v>#DIV/0!</v>
      </c>
      <c r="Q45" s="627" t="e">
        <f t="shared" si="10"/>
        <v>#DIV/0!</v>
      </c>
      <c r="R45" s="628" t="e">
        <f>SUM(Q$13:Q45)</f>
        <v>#DIV/0!</v>
      </c>
      <c r="S45" s="629" t="e">
        <f t="shared" si="11"/>
        <v>#DIV/0!</v>
      </c>
      <c r="T45" s="640"/>
      <c r="U45" s="631"/>
      <c r="V45" s="632"/>
      <c r="W45" s="675"/>
      <c r="X45" s="676"/>
    </row>
    <row r="46" spans="1:26">
      <c r="A46" s="634"/>
      <c r="B46" s="618">
        <v>0</v>
      </c>
      <c r="C46" s="606"/>
      <c r="D46" s="663"/>
      <c r="E46" s="664"/>
      <c r="F46" s="665"/>
      <c r="G46" s="666" t="e">
        <f t="shared" si="8"/>
        <v>#DIV/0!</v>
      </c>
      <c r="H46" s="664"/>
      <c r="I46" s="664"/>
      <c r="J46" s="664"/>
      <c r="K46" s="664"/>
      <c r="L46" s="667" t="e">
        <f t="shared" si="9"/>
        <v>#DIV/0!</v>
      </c>
      <c r="M46" s="606" t="e">
        <f t="shared" si="12"/>
        <v>#DIV/0!</v>
      </c>
      <c r="N46" s="624" t="e">
        <f t="shared" si="13"/>
        <v>#DIV/0!</v>
      </c>
      <c r="O46" s="625" t="e">
        <f t="shared" si="15"/>
        <v>#DIV/0!</v>
      </c>
      <c r="P46" s="626" t="e">
        <f t="shared" si="14"/>
        <v>#DIV/0!</v>
      </c>
      <c r="Q46" s="627" t="e">
        <f t="shared" si="10"/>
        <v>#DIV/0!</v>
      </c>
      <c r="R46" s="628" t="e">
        <f>SUM(Q$13:Q46)</f>
        <v>#DIV/0!</v>
      </c>
      <c r="S46" s="629" t="e">
        <f t="shared" si="11"/>
        <v>#DIV/0!</v>
      </c>
      <c r="T46" s="640"/>
      <c r="U46" s="631"/>
      <c r="V46" s="632"/>
      <c r="W46" s="676"/>
      <c r="X46" s="676"/>
    </row>
    <row r="47" spans="1:26">
      <c r="A47" s="634"/>
      <c r="B47" s="618">
        <v>0</v>
      </c>
      <c r="C47" s="606"/>
      <c r="D47" s="663"/>
      <c r="E47" s="664"/>
      <c r="F47" s="665"/>
      <c r="G47" s="666" t="e">
        <f t="shared" si="8"/>
        <v>#DIV/0!</v>
      </c>
      <c r="H47" s="664"/>
      <c r="I47" s="664"/>
      <c r="J47" s="664"/>
      <c r="K47" s="664"/>
      <c r="L47" s="667" t="e">
        <f t="shared" si="9"/>
        <v>#DIV/0!</v>
      </c>
      <c r="M47" s="606" t="e">
        <f t="shared" si="12"/>
        <v>#DIV/0!</v>
      </c>
      <c r="N47" s="624" t="e">
        <f t="shared" si="13"/>
        <v>#DIV/0!</v>
      </c>
      <c r="O47" s="625" t="e">
        <f t="shared" si="15"/>
        <v>#DIV/0!</v>
      </c>
      <c r="P47" s="626" t="e">
        <f t="shared" si="14"/>
        <v>#DIV/0!</v>
      </c>
      <c r="Q47" s="627" t="e">
        <f t="shared" si="10"/>
        <v>#DIV/0!</v>
      </c>
      <c r="R47" s="628" t="e">
        <f>SUM(Q$13:Q47)</f>
        <v>#DIV/0!</v>
      </c>
      <c r="S47" s="629" t="e">
        <f t="shared" si="11"/>
        <v>#DIV/0!</v>
      </c>
      <c r="T47" s="640"/>
      <c r="U47" s="631"/>
      <c r="V47" s="632"/>
    </row>
    <row r="48" spans="1:26">
      <c r="A48" s="634"/>
      <c r="B48" s="618">
        <v>0</v>
      </c>
      <c r="C48" s="606"/>
      <c r="D48" s="663"/>
      <c r="E48" s="664"/>
      <c r="F48" s="665"/>
      <c r="G48" s="666" t="e">
        <f t="shared" si="8"/>
        <v>#DIV/0!</v>
      </c>
      <c r="H48" s="664"/>
      <c r="I48" s="664"/>
      <c r="J48" s="664"/>
      <c r="K48" s="664"/>
      <c r="L48" s="667" t="e">
        <f t="shared" si="9"/>
        <v>#DIV/0!</v>
      </c>
      <c r="M48" s="606" t="e">
        <f t="shared" si="12"/>
        <v>#DIV/0!</v>
      </c>
      <c r="N48" s="624" t="e">
        <f t="shared" si="13"/>
        <v>#DIV/0!</v>
      </c>
      <c r="O48" s="625" t="e">
        <f t="shared" si="15"/>
        <v>#DIV/0!</v>
      </c>
      <c r="P48" s="626" t="e">
        <f t="shared" si="14"/>
        <v>#DIV/0!</v>
      </c>
      <c r="Q48" s="627" t="e">
        <f t="shared" si="10"/>
        <v>#DIV/0!</v>
      </c>
      <c r="R48" s="628" t="e">
        <f>SUM(Q$13:Q48)</f>
        <v>#DIV/0!</v>
      </c>
      <c r="S48" s="629" t="e">
        <f t="shared" si="11"/>
        <v>#DIV/0!</v>
      </c>
      <c r="T48" s="640"/>
      <c r="U48" s="631"/>
      <c r="V48" s="632"/>
    </row>
    <row r="49" spans="1:26">
      <c r="A49" s="634"/>
      <c r="B49" s="618">
        <v>0</v>
      </c>
      <c r="C49" s="606"/>
      <c r="D49" s="663"/>
      <c r="E49" s="664"/>
      <c r="F49" s="665"/>
      <c r="G49" s="666" t="e">
        <f t="shared" si="8"/>
        <v>#DIV/0!</v>
      </c>
      <c r="H49" s="664"/>
      <c r="I49" s="664"/>
      <c r="J49" s="664"/>
      <c r="K49" s="664"/>
      <c r="L49" s="667" t="e">
        <f t="shared" si="9"/>
        <v>#DIV/0!</v>
      </c>
      <c r="M49" s="606" t="e">
        <f t="shared" si="12"/>
        <v>#DIV/0!</v>
      </c>
      <c r="N49" s="624" t="e">
        <f t="shared" si="13"/>
        <v>#DIV/0!</v>
      </c>
      <c r="O49" s="625" t="e">
        <f t="shared" si="15"/>
        <v>#DIV/0!</v>
      </c>
      <c r="P49" s="626" t="e">
        <f t="shared" si="14"/>
        <v>#DIV/0!</v>
      </c>
      <c r="Q49" s="627" t="e">
        <f t="shared" si="10"/>
        <v>#DIV/0!</v>
      </c>
      <c r="R49" s="628" t="e">
        <f>SUM(Q$13:Q49)</f>
        <v>#DIV/0!</v>
      </c>
      <c r="S49" s="629" t="e">
        <f t="shared" si="11"/>
        <v>#DIV/0!</v>
      </c>
      <c r="T49" s="640"/>
      <c r="U49" s="631"/>
      <c r="V49" s="632"/>
    </row>
    <row r="50" spans="1:26">
      <c r="A50" s="634"/>
      <c r="B50" s="618">
        <v>0</v>
      </c>
      <c r="C50" s="606"/>
      <c r="D50" s="663"/>
      <c r="E50" s="664"/>
      <c r="F50" s="665"/>
      <c r="G50" s="666" t="e">
        <f t="shared" si="8"/>
        <v>#DIV/0!</v>
      </c>
      <c r="H50" s="664"/>
      <c r="I50" s="664"/>
      <c r="J50" s="664"/>
      <c r="K50" s="664"/>
      <c r="L50" s="667" t="e">
        <f t="shared" si="9"/>
        <v>#DIV/0!</v>
      </c>
      <c r="M50" s="606" t="e">
        <f t="shared" si="12"/>
        <v>#DIV/0!</v>
      </c>
      <c r="N50" s="624" t="e">
        <f t="shared" si="13"/>
        <v>#DIV/0!</v>
      </c>
      <c r="O50" s="625" t="e">
        <f t="shared" si="15"/>
        <v>#DIV/0!</v>
      </c>
      <c r="P50" s="626" t="e">
        <f t="shared" si="14"/>
        <v>#DIV/0!</v>
      </c>
      <c r="Q50" s="627" t="e">
        <f t="shared" si="10"/>
        <v>#DIV/0!</v>
      </c>
      <c r="R50" s="628" t="e">
        <f>SUM(Q$13:Q50)</f>
        <v>#DIV/0!</v>
      </c>
      <c r="S50" s="629" t="e">
        <f t="shared" si="11"/>
        <v>#DIV/0!</v>
      </c>
      <c r="T50" s="640"/>
      <c r="U50" s="631"/>
      <c r="V50" s="632"/>
    </row>
    <row r="51" spans="1:26">
      <c r="A51" s="634"/>
      <c r="B51" s="618">
        <v>0</v>
      </c>
      <c r="C51" s="606"/>
      <c r="D51" s="663"/>
      <c r="E51" s="664"/>
      <c r="F51" s="665"/>
      <c r="G51" s="666" t="e">
        <f t="shared" si="8"/>
        <v>#DIV/0!</v>
      </c>
      <c r="H51" s="664"/>
      <c r="I51" s="664"/>
      <c r="J51" s="664"/>
      <c r="K51" s="664"/>
      <c r="L51" s="667" t="e">
        <f t="shared" si="9"/>
        <v>#DIV/0!</v>
      </c>
      <c r="M51" s="606" t="e">
        <f t="shared" si="12"/>
        <v>#DIV/0!</v>
      </c>
      <c r="N51" s="624" t="e">
        <f t="shared" si="13"/>
        <v>#DIV/0!</v>
      </c>
      <c r="O51" s="625" t="e">
        <f t="shared" si="15"/>
        <v>#DIV/0!</v>
      </c>
      <c r="P51" s="626" t="e">
        <f t="shared" si="14"/>
        <v>#DIV/0!</v>
      </c>
      <c r="Q51" s="627" t="e">
        <f t="shared" si="10"/>
        <v>#DIV/0!</v>
      </c>
      <c r="R51" s="628" t="e">
        <f>SUM(Q$13:Q51)</f>
        <v>#DIV/0!</v>
      </c>
      <c r="S51" s="629" t="e">
        <f t="shared" si="11"/>
        <v>#DIV/0!</v>
      </c>
      <c r="T51" s="640"/>
      <c r="U51" s="631"/>
      <c r="V51" s="632"/>
    </row>
    <row r="52" spans="1:26">
      <c r="A52" s="634"/>
      <c r="B52" s="618">
        <v>0</v>
      </c>
      <c r="C52" s="606"/>
      <c r="D52" s="663"/>
      <c r="E52" s="664"/>
      <c r="F52" s="665"/>
      <c r="G52" s="666" t="e">
        <f t="shared" si="8"/>
        <v>#DIV/0!</v>
      </c>
      <c r="H52" s="664"/>
      <c r="I52" s="664"/>
      <c r="J52" s="664"/>
      <c r="K52" s="664"/>
      <c r="L52" s="667" t="e">
        <f t="shared" si="9"/>
        <v>#DIV/0!</v>
      </c>
      <c r="M52" s="606" t="e">
        <f t="shared" si="12"/>
        <v>#DIV/0!</v>
      </c>
      <c r="N52" s="624" t="e">
        <f t="shared" si="13"/>
        <v>#DIV/0!</v>
      </c>
      <c r="O52" s="625" t="e">
        <f t="shared" si="15"/>
        <v>#DIV/0!</v>
      </c>
      <c r="P52" s="626" t="e">
        <f t="shared" si="14"/>
        <v>#DIV/0!</v>
      </c>
      <c r="Q52" s="627" t="e">
        <f t="shared" si="10"/>
        <v>#DIV/0!</v>
      </c>
      <c r="R52" s="628" t="e">
        <f>SUM(Q$13:Q52)</f>
        <v>#DIV/0!</v>
      </c>
      <c r="S52" s="629" t="e">
        <f t="shared" si="11"/>
        <v>#DIV/0!</v>
      </c>
      <c r="T52" s="640"/>
      <c r="U52" s="631"/>
      <c r="V52" s="632"/>
    </row>
    <row r="53" spans="1:26">
      <c r="A53" s="634"/>
      <c r="B53" s="618">
        <v>0</v>
      </c>
      <c r="C53" s="606"/>
      <c r="D53" s="663"/>
      <c r="E53" s="664"/>
      <c r="F53" s="665"/>
      <c r="G53" s="666" t="e">
        <f t="shared" si="8"/>
        <v>#DIV/0!</v>
      </c>
      <c r="H53" s="664"/>
      <c r="I53" s="664"/>
      <c r="J53" s="664"/>
      <c r="K53" s="664"/>
      <c r="L53" s="667" t="e">
        <f t="shared" si="9"/>
        <v>#DIV/0!</v>
      </c>
      <c r="M53" s="606" t="e">
        <f t="shared" si="12"/>
        <v>#DIV/0!</v>
      </c>
      <c r="N53" s="624" t="e">
        <f t="shared" si="13"/>
        <v>#DIV/0!</v>
      </c>
      <c r="O53" s="625" t="e">
        <f t="shared" si="15"/>
        <v>#DIV/0!</v>
      </c>
      <c r="P53" s="626" t="e">
        <f t="shared" si="14"/>
        <v>#DIV/0!</v>
      </c>
      <c r="Q53" s="627" t="e">
        <f t="shared" si="10"/>
        <v>#DIV/0!</v>
      </c>
      <c r="R53" s="628" t="e">
        <f>SUM(Q$13:Q53)</f>
        <v>#DIV/0!</v>
      </c>
      <c r="S53" s="629" t="e">
        <f t="shared" si="11"/>
        <v>#DIV/0!</v>
      </c>
      <c r="T53" s="640"/>
      <c r="U53" s="631"/>
      <c r="V53" s="632"/>
    </row>
    <row r="54" spans="1:26">
      <c r="A54" s="634"/>
      <c r="B54" s="618">
        <v>0</v>
      </c>
      <c r="C54" s="606"/>
      <c r="D54" s="663"/>
      <c r="E54" s="664"/>
      <c r="F54" s="665"/>
      <c r="G54" s="666" t="e">
        <f t="shared" si="8"/>
        <v>#DIV/0!</v>
      </c>
      <c r="H54" s="664"/>
      <c r="I54" s="664"/>
      <c r="J54" s="664"/>
      <c r="K54" s="664"/>
      <c r="L54" s="667" t="e">
        <f t="shared" si="9"/>
        <v>#DIV/0!</v>
      </c>
      <c r="M54" s="606" t="e">
        <f t="shared" si="12"/>
        <v>#DIV/0!</v>
      </c>
      <c r="N54" s="624" t="e">
        <f t="shared" si="13"/>
        <v>#DIV/0!</v>
      </c>
      <c r="O54" s="625" t="e">
        <f t="shared" si="15"/>
        <v>#DIV/0!</v>
      </c>
      <c r="P54" s="626" t="e">
        <f t="shared" si="14"/>
        <v>#DIV/0!</v>
      </c>
      <c r="Q54" s="627" t="e">
        <f t="shared" si="10"/>
        <v>#DIV/0!</v>
      </c>
      <c r="R54" s="628" t="e">
        <f>SUM(Q$13:Q54)</f>
        <v>#DIV/0!</v>
      </c>
      <c r="S54" s="629" t="e">
        <f t="shared" si="11"/>
        <v>#DIV/0!</v>
      </c>
      <c r="T54" s="640"/>
      <c r="U54" s="631"/>
      <c r="V54" s="632"/>
    </row>
    <row r="55" spans="1:26">
      <c r="A55" s="634"/>
      <c r="B55" s="618">
        <v>0</v>
      </c>
      <c r="C55" s="606"/>
      <c r="D55" s="663"/>
      <c r="E55" s="664"/>
      <c r="F55" s="665"/>
      <c r="G55" s="666" t="e">
        <f t="shared" si="8"/>
        <v>#DIV/0!</v>
      </c>
      <c r="H55" s="664"/>
      <c r="I55" s="664"/>
      <c r="J55" s="664"/>
      <c r="K55" s="664"/>
      <c r="L55" s="667" t="e">
        <f t="shared" si="9"/>
        <v>#DIV/0!</v>
      </c>
      <c r="M55" s="606" t="e">
        <f t="shared" si="12"/>
        <v>#DIV/0!</v>
      </c>
      <c r="N55" s="624" t="e">
        <f t="shared" si="13"/>
        <v>#DIV/0!</v>
      </c>
      <c r="O55" s="625" t="e">
        <f t="shared" si="15"/>
        <v>#DIV/0!</v>
      </c>
      <c r="P55" s="626" t="e">
        <f t="shared" si="14"/>
        <v>#DIV/0!</v>
      </c>
      <c r="Q55" s="627" t="e">
        <f t="shared" si="10"/>
        <v>#DIV/0!</v>
      </c>
      <c r="R55" s="628" t="e">
        <f>SUM(Q$13:Q55)</f>
        <v>#DIV/0!</v>
      </c>
      <c r="S55" s="629" t="e">
        <f t="shared" si="11"/>
        <v>#DIV/0!</v>
      </c>
      <c r="T55" s="640"/>
      <c r="U55" s="631"/>
      <c r="V55" s="632"/>
    </row>
    <row r="56" spans="1:26">
      <c r="A56" s="634"/>
      <c r="B56" s="618">
        <v>0</v>
      </c>
      <c r="C56" s="606"/>
      <c r="D56" s="663"/>
      <c r="E56" s="664"/>
      <c r="F56" s="665"/>
      <c r="G56" s="666" t="e">
        <f t="shared" si="8"/>
        <v>#DIV/0!</v>
      </c>
      <c r="H56" s="664"/>
      <c r="I56" s="664"/>
      <c r="J56" s="664"/>
      <c r="K56" s="664"/>
      <c r="L56" s="667" t="e">
        <f t="shared" si="9"/>
        <v>#DIV/0!</v>
      </c>
      <c r="M56" s="606" t="e">
        <f t="shared" si="12"/>
        <v>#DIV/0!</v>
      </c>
      <c r="N56" s="624" t="e">
        <f t="shared" si="13"/>
        <v>#DIV/0!</v>
      </c>
      <c r="O56" s="625" t="e">
        <f t="shared" si="15"/>
        <v>#DIV/0!</v>
      </c>
      <c r="P56" s="626" t="e">
        <f t="shared" si="14"/>
        <v>#DIV/0!</v>
      </c>
      <c r="Q56" s="627" t="e">
        <f t="shared" si="10"/>
        <v>#DIV/0!</v>
      </c>
      <c r="R56" s="628" t="e">
        <f>SUM(Q$13:Q56)</f>
        <v>#DIV/0!</v>
      </c>
      <c r="S56" s="629" t="e">
        <f t="shared" si="11"/>
        <v>#DIV/0!</v>
      </c>
      <c r="T56" s="640"/>
      <c r="U56" s="631"/>
      <c r="V56" s="632"/>
    </row>
    <row r="57" spans="1:26">
      <c r="A57" s="634"/>
      <c r="B57" s="618">
        <v>0</v>
      </c>
      <c r="C57" s="606"/>
      <c r="D57" s="663"/>
      <c r="E57" s="664"/>
      <c r="F57" s="665"/>
      <c r="G57" s="666" t="e">
        <f t="shared" si="8"/>
        <v>#DIV/0!</v>
      </c>
      <c r="H57" s="664"/>
      <c r="I57" s="664"/>
      <c r="J57" s="664"/>
      <c r="K57" s="664"/>
      <c r="L57" s="667" t="e">
        <f t="shared" si="9"/>
        <v>#DIV/0!</v>
      </c>
      <c r="M57" s="606" t="e">
        <f t="shared" si="12"/>
        <v>#DIV/0!</v>
      </c>
      <c r="N57" s="624" t="e">
        <f t="shared" si="13"/>
        <v>#DIV/0!</v>
      </c>
      <c r="O57" s="625" t="e">
        <f t="shared" si="15"/>
        <v>#DIV/0!</v>
      </c>
      <c r="P57" s="626" t="e">
        <f t="shared" si="14"/>
        <v>#DIV/0!</v>
      </c>
      <c r="Q57" s="627" t="e">
        <f t="shared" si="10"/>
        <v>#DIV/0!</v>
      </c>
      <c r="R57" s="628" t="e">
        <f>SUM(Q$13:Q57)</f>
        <v>#DIV/0!</v>
      </c>
      <c r="S57" s="629" t="e">
        <f t="shared" si="11"/>
        <v>#DIV/0!</v>
      </c>
      <c r="T57" s="640"/>
      <c r="U57" s="631"/>
      <c r="V57" s="632"/>
    </row>
    <row r="58" spans="1:26">
      <c r="A58" s="634"/>
      <c r="B58" s="618">
        <v>0</v>
      </c>
      <c r="C58" s="606"/>
      <c r="D58" s="663"/>
      <c r="E58" s="664"/>
      <c r="F58" s="665"/>
      <c r="G58" s="666" t="e">
        <f t="shared" si="8"/>
        <v>#DIV/0!</v>
      </c>
      <c r="H58" s="664"/>
      <c r="I58" s="664"/>
      <c r="J58" s="664"/>
      <c r="K58" s="664"/>
      <c r="L58" s="667" t="e">
        <f t="shared" si="9"/>
        <v>#DIV/0!</v>
      </c>
      <c r="M58" s="606" t="e">
        <f t="shared" si="12"/>
        <v>#DIV/0!</v>
      </c>
      <c r="N58" s="624" t="e">
        <f t="shared" si="13"/>
        <v>#DIV/0!</v>
      </c>
      <c r="O58" s="625" t="e">
        <f t="shared" si="15"/>
        <v>#DIV/0!</v>
      </c>
      <c r="P58" s="626" t="e">
        <f t="shared" si="14"/>
        <v>#DIV/0!</v>
      </c>
      <c r="Q58" s="627" t="e">
        <f t="shared" si="10"/>
        <v>#DIV/0!</v>
      </c>
      <c r="R58" s="628" t="e">
        <f>SUM(Q$13:Q58)</f>
        <v>#DIV/0!</v>
      </c>
      <c r="S58" s="629" t="e">
        <f t="shared" si="11"/>
        <v>#DIV/0!</v>
      </c>
      <c r="T58" s="640"/>
      <c r="U58" s="631"/>
      <c r="V58" s="632"/>
    </row>
    <row r="59" spans="1:26" ht="10.8" thickBot="1">
      <c r="A59" s="634"/>
      <c r="B59" s="618">
        <v>0</v>
      </c>
      <c r="C59" s="606"/>
      <c r="D59" s="663"/>
      <c r="E59" s="664"/>
      <c r="F59" s="665"/>
      <c r="G59" s="666" t="e">
        <f t="shared" si="8"/>
        <v>#DIV/0!</v>
      </c>
      <c r="H59" s="664"/>
      <c r="I59" s="664"/>
      <c r="J59" s="664"/>
      <c r="K59" s="664"/>
      <c r="L59" s="667" t="e">
        <f t="shared" si="9"/>
        <v>#DIV/0!</v>
      </c>
      <c r="M59" s="606" t="e">
        <f t="shared" si="12"/>
        <v>#DIV/0!</v>
      </c>
      <c r="N59" s="624" t="e">
        <f t="shared" si="13"/>
        <v>#DIV/0!</v>
      </c>
      <c r="O59" s="625">
        <f>C59</f>
        <v>0</v>
      </c>
      <c r="P59" s="626" t="e">
        <f t="shared" si="14"/>
        <v>#DIV/0!</v>
      </c>
      <c r="Q59" s="627" t="e">
        <f t="shared" si="10"/>
        <v>#DIV/0!</v>
      </c>
      <c r="R59" s="628" t="e">
        <f>SUM(Q$13:Q59)</f>
        <v>#DIV/0!</v>
      </c>
      <c r="S59" s="629" t="e">
        <f t="shared" si="11"/>
        <v>#DIV/0!</v>
      </c>
      <c r="T59" s="640"/>
      <c r="U59" s="631"/>
      <c r="V59" s="677"/>
    </row>
    <row r="60" spans="1:26">
      <c r="A60" s="681" t="s">
        <v>170</v>
      </c>
      <c r="B60" s="682"/>
      <c r="C60" s="683"/>
      <c r="D60" s="683"/>
      <c r="E60" s="683"/>
      <c r="F60" s="683"/>
      <c r="G60" s="684"/>
      <c r="H60" s="683"/>
      <c r="I60" s="683"/>
      <c r="J60" s="683"/>
      <c r="K60" s="683"/>
      <c r="L60" s="685"/>
      <c r="M60" s="683"/>
      <c r="N60" s="686"/>
      <c r="O60" s="687"/>
      <c r="P60" s="688"/>
      <c r="Q60" s="689"/>
      <c r="R60" s="690"/>
      <c r="S60" s="691"/>
      <c r="T60" s="692"/>
      <c r="U60" s="678" t="s">
        <v>168</v>
      </c>
      <c r="V60" s="679">
        <f>AVERAGE(V12:V59)</f>
        <v>114</v>
      </c>
    </row>
    <row r="61" spans="1:26">
      <c r="A61" s="693"/>
      <c r="B61" s="694"/>
      <c r="C61" s="695"/>
      <c r="D61" s="695"/>
      <c r="E61" s="695"/>
      <c r="F61" s="695"/>
      <c r="G61" s="696"/>
      <c r="H61" s="695"/>
      <c r="I61" s="695"/>
      <c r="J61" s="695"/>
      <c r="K61" s="695"/>
      <c r="L61" s="697"/>
      <c r="M61" s="695"/>
      <c r="N61" s="698"/>
      <c r="O61" s="699"/>
      <c r="P61" s="700"/>
      <c r="Q61" s="701"/>
      <c r="R61" s="702"/>
      <c r="S61" s="703"/>
      <c r="T61" s="704"/>
      <c r="U61" s="505" t="s">
        <v>169</v>
      </c>
      <c r="V61" s="677">
        <f>STDEV(V12:V59)</f>
        <v>50.229473419497438</v>
      </c>
      <c r="W61" s="680"/>
      <c r="X61" s="680"/>
    </row>
    <row r="62" spans="1:26" ht="10.8" thickBot="1">
      <c r="A62" s="705"/>
      <c r="B62" s="706"/>
      <c r="C62" s="707"/>
      <c r="D62" s="707"/>
      <c r="E62" s="707"/>
      <c r="F62" s="707"/>
      <c r="G62" s="708"/>
      <c r="H62" s="707"/>
      <c r="I62" s="707"/>
      <c r="J62" s="707"/>
      <c r="K62" s="707"/>
      <c r="L62" s="709"/>
      <c r="M62" s="707"/>
      <c r="N62" s="710"/>
      <c r="O62" s="711"/>
      <c r="P62" s="712"/>
      <c r="Q62" s="713"/>
      <c r="R62" s="714"/>
      <c r="S62" s="715"/>
      <c r="T62" s="716"/>
      <c r="U62" s="505" t="s">
        <v>171</v>
      </c>
      <c r="V62" s="677">
        <f>V61/SQRT(COUNT(V12:V58))</f>
        <v>29</v>
      </c>
      <c r="W62" s="675"/>
      <c r="X62" s="680"/>
      <c r="Y62" s="680"/>
      <c r="Z62" s="680"/>
    </row>
    <row r="63" spans="1:26">
      <c r="A63" s="719"/>
      <c r="B63" s="719"/>
      <c r="C63" s="720"/>
      <c r="D63" s="721"/>
      <c r="E63" s="721"/>
      <c r="F63" s="721"/>
      <c r="G63" s="722"/>
      <c r="H63" s="723"/>
      <c r="I63" s="724"/>
      <c r="J63" s="725"/>
      <c r="K63" s="726"/>
      <c r="L63" s="727"/>
      <c r="M63" s="680"/>
      <c r="O63" s="668"/>
      <c r="P63" s="728"/>
      <c r="U63" s="505" t="s">
        <v>172</v>
      </c>
      <c r="V63" s="677">
        <f>MAX(V12:V59)</f>
        <v>143</v>
      </c>
      <c r="W63" s="675"/>
    </row>
    <row r="64" spans="1:26" ht="10.8" thickBot="1">
      <c r="A64" s="680"/>
      <c r="B64" s="680"/>
      <c r="C64" s="729"/>
      <c r="D64" s="729"/>
      <c r="E64" s="729"/>
      <c r="F64" s="729"/>
      <c r="G64" s="724"/>
      <c r="H64" s="723"/>
      <c r="I64" s="724"/>
      <c r="J64" s="725"/>
      <c r="K64" s="730"/>
      <c r="L64" s="727"/>
      <c r="M64" s="680"/>
      <c r="O64" s="668"/>
      <c r="P64" s="728"/>
      <c r="U64" s="717" t="s">
        <v>173</v>
      </c>
      <c r="V64" s="718">
        <f>MIN(V12:V59)</f>
        <v>56</v>
      </c>
      <c r="W64" s="680"/>
    </row>
    <row r="65" spans="1:28">
      <c r="A65" s="731"/>
      <c r="B65" s="731"/>
      <c r="C65" s="731"/>
      <c r="D65" s="731"/>
      <c r="E65" s="725"/>
      <c r="F65" s="732"/>
      <c r="G65" s="680"/>
      <c r="H65" s="668"/>
      <c r="I65" s="680"/>
      <c r="J65" s="668"/>
      <c r="K65" s="668"/>
      <c r="L65" s="680"/>
      <c r="M65" s="680"/>
      <c r="O65" s="668"/>
      <c r="P65" s="728"/>
    </row>
    <row r="66" spans="1:28">
      <c r="A66" s="733"/>
      <c r="B66" s="733"/>
      <c r="C66" s="731"/>
      <c r="D66" s="731"/>
      <c r="E66" s="725"/>
      <c r="F66" s="732"/>
      <c r="G66" s="668"/>
      <c r="H66" s="668"/>
      <c r="I66" s="680"/>
      <c r="J66" s="668"/>
      <c r="K66" s="668"/>
      <c r="L66" s="680"/>
      <c r="M66" s="680"/>
      <c r="O66" s="668"/>
      <c r="P66" s="728"/>
    </row>
    <row r="67" spans="1:28">
      <c r="A67" s="577"/>
      <c r="B67" s="577"/>
      <c r="C67" s="731"/>
      <c r="D67" s="731"/>
      <c r="E67" s="725"/>
      <c r="F67" s="732"/>
      <c r="G67" s="668"/>
      <c r="H67" s="668"/>
      <c r="I67" s="680"/>
      <c r="J67" s="668"/>
      <c r="K67" s="668"/>
      <c r="L67" s="680"/>
      <c r="M67" s="680"/>
      <c r="O67" s="668"/>
      <c r="P67" s="728"/>
    </row>
    <row r="68" spans="1:28">
      <c r="A68" s="731"/>
      <c r="B68" s="731"/>
      <c r="C68" s="731"/>
      <c r="D68" s="731"/>
      <c r="E68" s="725"/>
      <c r="F68" s="732"/>
      <c r="G68" s="668"/>
      <c r="H68" s="668"/>
      <c r="I68" s="680"/>
      <c r="J68" s="668"/>
      <c r="K68" s="668"/>
      <c r="L68" s="680"/>
      <c r="M68" s="680"/>
      <c r="O68" s="668"/>
      <c r="P68" s="728"/>
    </row>
    <row r="69" spans="1:28">
      <c r="A69" s="731"/>
      <c r="B69" s="731"/>
      <c r="C69" s="731"/>
      <c r="D69" s="731"/>
      <c r="E69" s="725"/>
      <c r="F69" s="732"/>
      <c r="G69" s="668"/>
      <c r="H69" s="668"/>
      <c r="I69" s="680"/>
      <c r="J69" s="724"/>
      <c r="K69" s="668"/>
      <c r="L69" s="680"/>
      <c r="M69" s="680"/>
      <c r="O69" s="668"/>
      <c r="P69" s="728"/>
    </row>
    <row r="70" spans="1:28">
      <c r="A70" s="731"/>
      <c r="B70" s="731"/>
      <c r="C70" s="731"/>
      <c r="D70" s="731"/>
      <c r="E70" s="725"/>
      <c r="F70" s="732"/>
      <c r="G70" s="668"/>
      <c r="H70" s="668"/>
      <c r="I70" s="680"/>
      <c r="J70" s="724"/>
      <c r="K70" s="668"/>
      <c r="L70" s="680"/>
      <c r="M70" s="680"/>
      <c r="O70" s="668"/>
      <c r="P70" s="728"/>
    </row>
    <row r="71" spans="1:28">
      <c r="A71" s="731"/>
      <c r="B71" s="731"/>
      <c r="C71" s="731"/>
      <c r="D71" s="731"/>
      <c r="E71" s="725"/>
      <c r="F71" s="732"/>
      <c r="G71" s="668"/>
      <c r="H71" s="668"/>
      <c r="I71" s="680"/>
      <c r="J71" s="668"/>
      <c r="K71" s="668"/>
      <c r="L71" s="680"/>
      <c r="M71" s="680"/>
      <c r="O71" s="668"/>
      <c r="P71" s="728"/>
    </row>
    <row r="72" spans="1:28" s="728" customFormat="1">
      <c r="A72" s="731"/>
      <c r="B72" s="731"/>
      <c r="C72" s="731"/>
      <c r="D72" s="731"/>
      <c r="E72" s="725"/>
      <c r="F72" s="732"/>
      <c r="G72" s="668"/>
      <c r="H72" s="668"/>
      <c r="I72" s="680"/>
      <c r="J72" s="668"/>
      <c r="K72" s="668"/>
      <c r="L72" s="680"/>
      <c r="M72" s="680"/>
      <c r="N72" s="668"/>
      <c r="O72" s="668"/>
      <c r="T72" s="668"/>
      <c r="U72" s="668"/>
      <c r="V72" s="668"/>
      <c r="W72" s="668"/>
      <c r="X72" s="668"/>
      <c r="Y72" s="668"/>
      <c r="Z72" s="668"/>
      <c r="AA72" s="668"/>
      <c r="AB72" s="668"/>
    </row>
    <row r="73" spans="1:28" s="728" customFormat="1">
      <c r="A73" s="731"/>
      <c r="B73" s="731"/>
      <c r="C73" s="731"/>
      <c r="D73" s="731"/>
      <c r="E73" s="725"/>
      <c r="F73" s="732"/>
      <c r="G73" s="668"/>
      <c r="H73" s="668"/>
      <c r="I73" s="680"/>
      <c r="J73" s="668"/>
      <c r="K73" s="668"/>
      <c r="L73" s="680"/>
      <c r="M73" s="680"/>
      <c r="N73" s="668"/>
      <c r="O73" s="668"/>
      <c r="T73" s="668"/>
      <c r="U73" s="668"/>
      <c r="V73" s="668"/>
      <c r="W73" s="668"/>
      <c r="X73" s="668"/>
      <c r="Y73" s="668"/>
      <c r="Z73" s="668"/>
      <c r="AA73" s="668"/>
      <c r="AB73" s="668"/>
    </row>
    <row r="74" spans="1:28" s="728" customFormat="1">
      <c r="A74" s="731"/>
      <c r="B74" s="731"/>
      <c r="C74" s="731"/>
      <c r="D74" s="731"/>
      <c r="E74" s="725"/>
      <c r="F74" s="732"/>
      <c r="G74" s="668"/>
      <c r="H74" s="668"/>
      <c r="I74" s="680"/>
      <c r="J74" s="668"/>
      <c r="K74" s="668"/>
      <c r="L74" s="680"/>
      <c r="M74" s="680"/>
      <c r="N74" s="668"/>
      <c r="O74" s="668"/>
      <c r="T74" s="668"/>
      <c r="U74" s="668"/>
      <c r="V74" s="668"/>
      <c r="W74" s="668"/>
      <c r="X74" s="668"/>
      <c r="Y74" s="668"/>
      <c r="Z74" s="668"/>
      <c r="AA74" s="668"/>
      <c r="AB74" s="668"/>
    </row>
    <row r="75" spans="1:28" s="728" customFormat="1">
      <c r="A75" s="731"/>
      <c r="B75" s="731"/>
      <c r="C75" s="731"/>
      <c r="D75" s="731"/>
      <c r="E75" s="725"/>
      <c r="F75" s="732"/>
      <c r="G75" s="668"/>
      <c r="H75" s="668"/>
      <c r="I75" s="680"/>
      <c r="J75" s="668"/>
      <c r="K75" s="668"/>
      <c r="L75" s="680"/>
      <c r="M75" s="680"/>
      <c r="N75" s="668"/>
      <c r="O75" s="668"/>
      <c r="T75" s="668"/>
      <c r="U75" s="668"/>
      <c r="V75" s="668"/>
      <c r="W75" s="668"/>
      <c r="X75" s="668"/>
      <c r="Y75" s="668"/>
      <c r="Z75" s="668"/>
      <c r="AA75" s="668"/>
      <c r="AB75" s="668"/>
    </row>
    <row r="76" spans="1:28" s="728" customFormat="1">
      <c r="A76" s="731"/>
      <c r="B76" s="731"/>
      <c r="C76" s="731"/>
      <c r="D76" s="731"/>
      <c r="E76" s="725"/>
      <c r="F76" s="732"/>
      <c r="G76" s="668"/>
      <c r="H76" s="668"/>
      <c r="I76" s="680"/>
      <c r="J76" s="668"/>
      <c r="K76" s="668"/>
      <c r="L76" s="680"/>
      <c r="M76" s="668"/>
      <c r="N76" s="668"/>
      <c r="O76" s="668"/>
      <c r="T76" s="668"/>
      <c r="U76" s="668"/>
      <c r="V76" s="668"/>
      <c r="W76" s="668"/>
      <c r="X76" s="668"/>
      <c r="Y76" s="668"/>
      <c r="Z76" s="668"/>
      <c r="AA76" s="668"/>
      <c r="AB76" s="668"/>
    </row>
    <row r="77" spans="1:28" s="728" customFormat="1">
      <c r="A77" s="731"/>
      <c r="B77" s="731"/>
      <c r="C77" s="731"/>
      <c r="D77" s="731"/>
      <c r="E77" s="725"/>
      <c r="F77" s="732"/>
      <c r="G77" s="668"/>
      <c r="H77" s="668"/>
      <c r="I77" s="680"/>
      <c r="J77" s="668"/>
      <c r="K77" s="668"/>
      <c r="L77" s="680"/>
      <c r="M77" s="668"/>
      <c r="N77" s="668"/>
      <c r="O77" s="668"/>
      <c r="T77" s="668"/>
      <c r="U77" s="668"/>
      <c r="V77" s="668"/>
      <c r="W77" s="668"/>
      <c r="X77" s="668"/>
      <c r="Y77" s="668"/>
      <c r="Z77" s="668"/>
      <c r="AA77" s="668"/>
      <c r="AB77" s="668"/>
    </row>
    <row r="78" spans="1:28" s="728" customFormat="1">
      <c r="A78" s="731"/>
      <c r="B78" s="731"/>
      <c r="C78" s="731"/>
      <c r="D78" s="731"/>
      <c r="E78" s="725"/>
      <c r="F78" s="732"/>
      <c r="G78" s="668"/>
      <c r="H78" s="668"/>
      <c r="I78" s="680"/>
      <c r="J78" s="668"/>
      <c r="K78" s="668"/>
      <c r="L78" s="668"/>
      <c r="M78" s="668"/>
      <c r="N78" s="668"/>
      <c r="O78" s="668"/>
      <c r="T78" s="668"/>
      <c r="U78" s="668"/>
      <c r="V78" s="668"/>
      <c r="W78" s="668"/>
      <c r="X78" s="668"/>
      <c r="Y78" s="668"/>
      <c r="Z78" s="668"/>
      <c r="AA78" s="668"/>
      <c r="AB78" s="668"/>
    </row>
    <row r="79" spans="1:28" s="728" customFormat="1">
      <c r="A79" s="731"/>
      <c r="B79" s="731"/>
      <c r="C79" s="731"/>
      <c r="D79" s="731"/>
      <c r="E79" s="725"/>
      <c r="F79" s="732"/>
      <c r="G79" s="668"/>
      <c r="H79" s="668"/>
      <c r="I79" s="680"/>
      <c r="J79" s="668"/>
      <c r="K79" s="668"/>
      <c r="L79" s="668"/>
      <c r="M79" s="668"/>
      <c r="N79" s="668"/>
      <c r="O79" s="668"/>
      <c r="T79" s="668"/>
      <c r="U79" s="668"/>
      <c r="V79" s="668"/>
      <c r="W79" s="668"/>
      <c r="X79" s="668"/>
      <c r="Y79" s="668"/>
      <c r="Z79" s="668"/>
      <c r="AA79" s="668"/>
      <c r="AB79" s="668"/>
    </row>
    <row r="80" spans="1:28" s="728" customFormat="1">
      <c r="A80" s="731"/>
      <c r="B80" s="731"/>
      <c r="C80" s="731"/>
      <c r="D80" s="731"/>
      <c r="E80" s="725"/>
      <c r="F80" s="732"/>
      <c r="G80" s="668"/>
      <c r="H80" s="668"/>
      <c r="I80" s="680"/>
      <c r="J80" s="668"/>
      <c r="K80" s="668"/>
      <c r="L80" s="668"/>
      <c r="M80" s="668"/>
      <c r="N80" s="668"/>
      <c r="O80" s="668"/>
      <c r="T80" s="668"/>
      <c r="U80" s="668"/>
      <c r="V80" s="668"/>
      <c r="W80" s="668"/>
      <c r="X80" s="668"/>
      <c r="Y80" s="668"/>
      <c r="Z80" s="668"/>
      <c r="AA80" s="668"/>
      <c r="AB80" s="668"/>
    </row>
    <row r="81" spans="1:28" s="728" customFormat="1">
      <c r="A81" s="731"/>
      <c r="B81" s="731"/>
      <c r="C81" s="731"/>
      <c r="D81" s="731"/>
      <c r="E81" s="725"/>
      <c r="F81" s="732"/>
      <c r="G81" s="668"/>
      <c r="H81" s="668"/>
      <c r="I81" s="680"/>
      <c r="J81" s="668"/>
      <c r="K81" s="668"/>
      <c r="L81" s="668"/>
      <c r="M81" s="668"/>
      <c r="N81" s="668"/>
      <c r="O81" s="668"/>
      <c r="T81" s="668"/>
      <c r="U81" s="668"/>
      <c r="V81" s="668"/>
      <c r="W81" s="668"/>
      <c r="X81" s="668"/>
      <c r="Y81" s="668"/>
      <c r="Z81" s="668"/>
      <c r="AA81" s="668"/>
      <c r="AB81" s="668"/>
    </row>
    <row r="82" spans="1:28" s="728" customFormat="1">
      <c r="A82" s="731"/>
      <c r="B82" s="731"/>
      <c r="C82" s="731"/>
      <c r="D82" s="731"/>
      <c r="E82" s="725"/>
      <c r="F82" s="732"/>
      <c r="G82" s="668"/>
      <c r="H82" s="668"/>
      <c r="I82" s="680"/>
      <c r="J82" s="668"/>
      <c r="K82" s="668"/>
      <c r="L82" s="668"/>
      <c r="M82" s="668"/>
      <c r="N82" s="668"/>
      <c r="O82" s="668"/>
      <c r="T82" s="668"/>
      <c r="U82" s="668"/>
      <c r="V82" s="668"/>
      <c r="W82" s="668"/>
      <c r="X82" s="668"/>
      <c r="Y82" s="668"/>
      <c r="Z82" s="668"/>
      <c r="AA82" s="668"/>
      <c r="AB82" s="668"/>
    </row>
    <row r="83" spans="1:28" s="728" customFormat="1">
      <c r="A83" s="731"/>
      <c r="B83" s="731"/>
      <c r="C83" s="731"/>
      <c r="D83" s="731"/>
      <c r="E83" s="725"/>
      <c r="F83" s="732"/>
      <c r="G83" s="668"/>
      <c r="H83" s="668"/>
      <c r="I83" s="680"/>
      <c r="J83" s="668"/>
      <c r="K83" s="668"/>
      <c r="L83" s="668"/>
      <c r="M83" s="668"/>
      <c r="N83" s="668"/>
      <c r="O83" s="668"/>
      <c r="T83" s="668"/>
      <c r="U83" s="668"/>
      <c r="V83" s="668"/>
      <c r="W83" s="668"/>
      <c r="X83" s="668"/>
      <c r="Y83" s="668"/>
      <c r="Z83" s="668"/>
      <c r="AA83" s="668"/>
      <c r="AB83" s="668"/>
    </row>
    <row r="84" spans="1:28" s="728" customFormat="1">
      <c r="A84" s="731"/>
      <c r="B84" s="731"/>
      <c r="C84" s="731"/>
      <c r="D84" s="731"/>
      <c r="E84" s="725"/>
      <c r="F84" s="732"/>
      <c r="G84" s="668"/>
      <c r="H84" s="668"/>
      <c r="I84" s="680"/>
      <c r="J84" s="668"/>
      <c r="K84" s="668"/>
      <c r="L84" s="668"/>
      <c r="M84" s="668"/>
      <c r="N84" s="668"/>
      <c r="O84" s="668"/>
      <c r="T84" s="668"/>
      <c r="U84" s="668"/>
      <c r="V84" s="668"/>
      <c r="W84" s="668"/>
      <c r="X84" s="668"/>
      <c r="Y84" s="668"/>
      <c r="Z84" s="668"/>
      <c r="AA84" s="668"/>
      <c r="AB84" s="668"/>
    </row>
    <row r="85" spans="1:28" s="728" customFormat="1">
      <c r="A85" s="731"/>
      <c r="B85" s="731"/>
      <c r="C85" s="731"/>
      <c r="D85" s="731"/>
      <c r="E85" s="725"/>
      <c r="F85" s="732"/>
      <c r="G85" s="668"/>
      <c r="H85" s="668"/>
      <c r="I85" s="680"/>
      <c r="J85" s="668"/>
      <c r="K85" s="668"/>
      <c r="L85" s="668"/>
      <c r="M85" s="668"/>
      <c r="N85" s="668"/>
      <c r="O85" s="668"/>
      <c r="T85" s="668"/>
      <c r="U85" s="668"/>
      <c r="V85" s="668"/>
      <c r="W85" s="668"/>
      <c r="X85" s="668"/>
      <c r="Y85" s="668"/>
      <c r="Z85" s="668"/>
      <c r="AA85" s="668"/>
      <c r="AB85" s="668"/>
    </row>
    <row r="86" spans="1:28" s="728" customFormat="1">
      <c r="A86" s="731"/>
      <c r="B86" s="731"/>
      <c r="C86" s="731"/>
      <c r="D86" s="731"/>
      <c r="E86" s="725"/>
      <c r="F86" s="732"/>
      <c r="G86" s="668"/>
      <c r="H86" s="668"/>
      <c r="I86" s="680"/>
      <c r="J86" s="668"/>
      <c r="K86" s="668"/>
      <c r="L86" s="668"/>
      <c r="M86" s="668"/>
      <c r="N86" s="668"/>
      <c r="O86" s="668"/>
      <c r="T86" s="668"/>
      <c r="U86" s="668"/>
      <c r="V86" s="668"/>
      <c r="W86" s="668"/>
      <c r="X86" s="668"/>
      <c r="Y86" s="668"/>
      <c r="Z86" s="668"/>
      <c r="AA86" s="668"/>
      <c r="AB86" s="668"/>
    </row>
    <row r="87" spans="1:28" s="728" customFormat="1">
      <c r="A87" s="731"/>
      <c r="B87" s="731"/>
      <c r="C87" s="731"/>
      <c r="D87" s="731"/>
      <c r="E87" s="725"/>
      <c r="F87" s="732"/>
      <c r="G87" s="668"/>
      <c r="H87" s="668"/>
      <c r="I87" s="680"/>
      <c r="J87" s="668"/>
      <c r="K87" s="668"/>
      <c r="L87" s="668"/>
      <c r="M87" s="668"/>
      <c r="N87" s="668"/>
      <c r="O87" s="668"/>
      <c r="T87" s="668"/>
      <c r="U87" s="668"/>
      <c r="V87" s="668"/>
      <c r="W87" s="668"/>
      <c r="X87" s="668"/>
      <c r="Y87" s="668"/>
      <c r="Z87" s="668"/>
      <c r="AA87" s="668"/>
      <c r="AB87" s="668"/>
    </row>
    <row r="88" spans="1:28">
      <c r="A88" s="731"/>
      <c r="B88" s="731"/>
      <c r="C88" s="731"/>
      <c r="D88" s="731"/>
      <c r="E88" s="725"/>
      <c r="F88" s="732"/>
      <c r="G88" s="668"/>
      <c r="H88" s="668"/>
      <c r="I88" s="680"/>
      <c r="J88" s="668"/>
      <c r="K88" s="668"/>
      <c r="L88" s="668"/>
      <c r="O88" s="668"/>
      <c r="P88" s="728"/>
    </row>
    <row r="89" spans="1:28">
      <c r="A89" s="731"/>
      <c r="B89" s="731"/>
      <c r="C89" s="731"/>
      <c r="D89" s="731"/>
      <c r="E89" s="725"/>
      <c r="F89" s="732"/>
      <c r="G89" s="728"/>
      <c r="H89" s="668"/>
      <c r="I89" s="680"/>
      <c r="J89" s="668"/>
      <c r="K89" s="668"/>
      <c r="L89" s="668"/>
      <c r="O89" s="668"/>
      <c r="P89" s="728"/>
    </row>
    <row r="90" spans="1:28">
      <c r="A90" s="731"/>
      <c r="B90" s="731"/>
      <c r="C90" s="731"/>
      <c r="D90" s="731"/>
      <c r="E90" s="725"/>
      <c r="F90" s="732"/>
      <c r="G90" s="728"/>
      <c r="H90" s="668"/>
      <c r="I90" s="680"/>
      <c r="J90" s="668"/>
      <c r="K90" s="668"/>
      <c r="L90" s="668"/>
      <c r="O90" s="668"/>
      <c r="P90" s="728"/>
    </row>
    <row r="91" spans="1:28">
      <c r="A91" s="731"/>
      <c r="B91" s="731"/>
      <c r="C91" s="731"/>
      <c r="D91" s="731"/>
      <c r="E91" s="725"/>
      <c r="F91" s="732"/>
      <c r="G91" s="728"/>
      <c r="H91" s="668"/>
      <c r="I91" s="680"/>
      <c r="J91" s="668"/>
      <c r="K91" s="668"/>
      <c r="L91" s="668"/>
      <c r="O91" s="668"/>
      <c r="P91" s="728"/>
    </row>
    <row r="92" spans="1:28">
      <c r="A92" s="731"/>
      <c r="B92" s="731"/>
      <c r="C92" s="731"/>
      <c r="D92" s="731"/>
      <c r="E92" s="725"/>
      <c r="F92" s="732"/>
      <c r="G92" s="728"/>
      <c r="H92" s="668"/>
      <c r="I92" s="680"/>
      <c r="J92" s="668"/>
      <c r="K92" s="668"/>
      <c r="L92" s="668"/>
      <c r="O92" s="668"/>
      <c r="P92" s="728"/>
    </row>
    <row r="93" spans="1:28">
      <c r="A93" s="731"/>
      <c r="B93" s="731"/>
      <c r="C93" s="731"/>
      <c r="D93" s="731"/>
      <c r="E93" s="725"/>
      <c r="F93" s="732"/>
      <c r="G93" s="668"/>
      <c r="H93" s="668"/>
      <c r="I93" s="680"/>
      <c r="J93" s="668"/>
      <c r="K93" s="668"/>
      <c r="L93" s="668"/>
      <c r="O93" s="668"/>
      <c r="P93" s="728"/>
    </row>
    <row r="94" spans="1:28">
      <c r="A94" s="731"/>
      <c r="B94" s="731"/>
      <c r="C94" s="731"/>
      <c r="D94" s="731"/>
      <c r="E94" s="725"/>
      <c r="F94" s="732"/>
      <c r="G94" s="668"/>
      <c r="H94" s="668"/>
      <c r="I94" s="680"/>
      <c r="J94" s="668"/>
      <c r="K94" s="668"/>
      <c r="L94" s="668"/>
      <c r="O94" s="668"/>
      <c r="P94" s="728"/>
    </row>
    <row r="95" spans="1:28">
      <c r="A95" s="731"/>
      <c r="B95" s="731"/>
      <c r="C95" s="731"/>
      <c r="D95" s="731"/>
      <c r="E95" s="725"/>
      <c r="F95" s="732"/>
      <c r="G95" s="668"/>
      <c r="H95" s="668"/>
      <c r="I95" s="680"/>
      <c r="J95" s="668"/>
      <c r="K95" s="668"/>
      <c r="L95" s="668"/>
      <c r="O95" s="668"/>
      <c r="P95" s="728"/>
      <c r="R95" s="734"/>
      <c r="S95" s="734"/>
      <c r="T95" s="731"/>
    </row>
    <row r="96" spans="1:28">
      <c r="A96" s="731"/>
      <c r="B96" s="731"/>
      <c r="C96" s="731"/>
      <c r="D96" s="731"/>
      <c r="E96" s="725"/>
      <c r="F96" s="732"/>
      <c r="G96" s="668"/>
      <c r="H96" s="668"/>
      <c r="I96" s="680"/>
      <c r="J96" s="668"/>
      <c r="K96" s="668"/>
      <c r="L96" s="668"/>
      <c r="O96" s="668"/>
      <c r="P96" s="728"/>
      <c r="R96" s="734"/>
      <c r="S96" s="734"/>
      <c r="T96" s="731"/>
    </row>
    <row r="97" spans="5:19" s="731" customFormat="1">
      <c r="E97" s="725"/>
      <c r="F97" s="732"/>
      <c r="G97" s="668"/>
      <c r="H97" s="668"/>
      <c r="I97" s="680"/>
      <c r="J97" s="668"/>
      <c r="K97" s="668"/>
      <c r="L97" s="668"/>
      <c r="M97" s="668"/>
      <c r="N97" s="668"/>
      <c r="O97" s="668"/>
      <c r="P97" s="728"/>
      <c r="Q97" s="728"/>
      <c r="R97" s="734"/>
      <c r="S97" s="734"/>
    </row>
    <row r="98" spans="5:19" s="731" customFormat="1">
      <c r="E98" s="725"/>
      <c r="F98" s="732"/>
      <c r="G98" s="668"/>
      <c r="H98" s="668"/>
      <c r="I98" s="680"/>
      <c r="J98" s="668"/>
      <c r="K98" s="668"/>
      <c r="L98" s="668"/>
      <c r="M98" s="668"/>
      <c r="N98" s="668"/>
      <c r="O98" s="668"/>
      <c r="P98" s="728"/>
      <c r="Q98" s="728"/>
      <c r="R98" s="734"/>
      <c r="S98" s="734"/>
    </row>
    <row r="99" spans="5:19" s="731" customFormat="1">
      <c r="E99" s="725"/>
      <c r="F99" s="732"/>
      <c r="G99" s="668"/>
      <c r="H99" s="668"/>
      <c r="I99" s="680"/>
      <c r="J99" s="668"/>
      <c r="K99" s="668"/>
      <c r="L99" s="668"/>
      <c r="M99" s="668"/>
      <c r="N99" s="668"/>
      <c r="O99" s="668"/>
      <c r="P99" s="728"/>
      <c r="Q99" s="728"/>
      <c r="R99" s="734"/>
      <c r="S99" s="734"/>
    </row>
    <row r="100" spans="5:19" s="731" customFormat="1">
      <c r="E100" s="725"/>
      <c r="F100" s="732"/>
      <c r="G100" s="668"/>
      <c r="H100" s="668"/>
      <c r="I100" s="680"/>
      <c r="J100" s="668"/>
      <c r="K100" s="668"/>
      <c r="L100" s="668"/>
      <c r="M100" s="668"/>
      <c r="P100" s="734"/>
      <c r="Q100" s="734"/>
      <c r="R100" s="734"/>
      <c r="S100" s="734"/>
    </row>
    <row r="101" spans="5:19" s="731" customFormat="1">
      <c r="E101" s="725"/>
      <c r="F101" s="732"/>
      <c r="G101" s="668"/>
      <c r="H101" s="668"/>
      <c r="I101" s="680"/>
      <c r="J101" s="668"/>
      <c r="K101" s="668"/>
      <c r="L101" s="668"/>
      <c r="M101" s="668"/>
      <c r="P101" s="734"/>
      <c r="Q101" s="734"/>
      <c r="R101" s="734"/>
      <c r="S101" s="734"/>
    </row>
    <row r="102" spans="5:19" s="731" customFormat="1">
      <c r="E102" s="725"/>
      <c r="F102" s="732"/>
      <c r="G102" s="668"/>
      <c r="H102" s="668"/>
      <c r="I102" s="680"/>
      <c r="J102" s="668"/>
      <c r="K102" s="668"/>
      <c r="L102" s="668"/>
      <c r="M102" s="668"/>
      <c r="P102" s="734"/>
      <c r="Q102" s="734"/>
      <c r="R102" s="734"/>
      <c r="S102" s="734"/>
    </row>
    <row r="103" spans="5:19" s="731" customFormat="1">
      <c r="E103" s="725"/>
      <c r="F103" s="732"/>
      <c r="G103" s="668"/>
      <c r="H103" s="668"/>
      <c r="I103" s="680"/>
      <c r="J103" s="668"/>
      <c r="K103" s="668"/>
      <c r="L103" s="668"/>
      <c r="M103" s="668"/>
      <c r="P103" s="734"/>
      <c r="Q103" s="734"/>
      <c r="R103" s="734"/>
      <c r="S103" s="734"/>
    </row>
    <row r="104" spans="5:19" s="731" customFormat="1">
      <c r="E104" s="725"/>
      <c r="F104" s="732"/>
      <c r="G104" s="668"/>
      <c r="H104" s="668"/>
      <c r="I104" s="680"/>
      <c r="J104" s="668"/>
      <c r="K104" s="668"/>
      <c r="L104" s="668"/>
      <c r="M104" s="668"/>
      <c r="P104" s="734"/>
      <c r="Q104" s="734"/>
      <c r="R104" s="734"/>
      <c r="S104" s="734"/>
    </row>
    <row r="105" spans="5:19" s="731" customFormat="1">
      <c r="E105" s="725"/>
      <c r="F105" s="732"/>
      <c r="G105" s="668"/>
      <c r="H105" s="668"/>
      <c r="I105" s="680"/>
      <c r="J105" s="668"/>
      <c r="K105" s="668"/>
      <c r="L105" s="668"/>
      <c r="M105" s="668"/>
      <c r="P105" s="734"/>
      <c r="Q105" s="734"/>
      <c r="R105" s="734"/>
      <c r="S105" s="734"/>
    </row>
    <row r="106" spans="5:19" s="731" customFormat="1">
      <c r="E106" s="725"/>
      <c r="F106" s="732"/>
      <c r="G106" s="668"/>
      <c r="H106" s="668"/>
      <c r="I106" s="680"/>
      <c r="J106" s="668"/>
      <c r="K106" s="668"/>
      <c r="L106" s="668"/>
      <c r="M106" s="668"/>
      <c r="P106" s="734"/>
      <c r="Q106" s="734"/>
      <c r="R106" s="734"/>
      <c r="S106" s="734"/>
    </row>
    <row r="107" spans="5:19" s="731" customFormat="1">
      <c r="E107" s="725"/>
      <c r="F107" s="732"/>
      <c r="G107" s="668"/>
      <c r="H107" s="668"/>
      <c r="I107" s="680"/>
      <c r="J107" s="668"/>
      <c r="K107" s="668"/>
      <c r="L107" s="668"/>
      <c r="M107" s="668"/>
      <c r="P107" s="734"/>
      <c r="Q107" s="734"/>
      <c r="R107" s="734"/>
      <c r="S107" s="734"/>
    </row>
    <row r="108" spans="5:19" s="731" customFormat="1">
      <c r="E108" s="725"/>
      <c r="F108" s="732"/>
      <c r="G108" s="668"/>
      <c r="H108" s="668"/>
      <c r="I108" s="680"/>
      <c r="J108" s="668"/>
      <c r="K108" s="668"/>
      <c r="L108" s="668"/>
      <c r="M108" s="668"/>
      <c r="P108" s="734"/>
      <c r="Q108" s="734"/>
      <c r="R108" s="734"/>
      <c r="S108" s="734"/>
    </row>
    <row r="109" spans="5:19" s="731" customFormat="1">
      <c r="E109" s="725"/>
      <c r="F109" s="732"/>
      <c r="G109" s="668"/>
      <c r="H109" s="668"/>
      <c r="I109" s="680"/>
      <c r="J109" s="668"/>
      <c r="K109" s="668"/>
      <c r="L109" s="668"/>
      <c r="M109" s="668"/>
      <c r="P109" s="734"/>
      <c r="Q109" s="734"/>
      <c r="R109" s="734"/>
      <c r="S109" s="734"/>
    </row>
    <row r="110" spans="5:19" s="731" customFormat="1">
      <c r="E110" s="725"/>
      <c r="F110" s="732"/>
      <c r="G110" s="668"/>
      <c r="H110" s="668"/>
      <c r="I110" s="680"/>
      <c r="J110" s="668"/>
      <c r="K110" s="668"/>
      <c r="L110" s="668"/>
      <c r="M110" s="668"/>
      <c r="P110" s="734"/>
      <c r="Q110" s="734"/>
      <c r="R110" s="734"/>
      <c r="S110" s="734"/>
    </row>
    <row r="111" spans="5:19" s="731" customFormat="1">
      <c r="E111" s="725"/>
      <c r="F111" s="732"/>
      <c r="G111" s="668"/>
      <c r="H111" s="668"/>
      <c r="I111" s="680"/>
      <c r="J111" s="668"/>
      <c r="K111" s="668"/>
      <c r="L111" s="668"/>
      <c r="M111" s="668"/>
      <c r="P111" s="734"/>
      <c r="Q111" s="734"/>
      <c r="R111" s="734"/>
      <c r="S111" s="734"/>
    </row>
    <row r="112" spans="5:19" s="731" customFormat="1">
      <c r="E112" s="725"/>
      <c r="F112" s="732"/>
      <c r="G112" s="668"/>
      <c r="H112" s="668"/>
      <c r="I112" s="680"/>
      <c r="J112" s="668"/>
      <c r="K112" s="668"/>
      <c r="L112" s="668"/>
      <c r="M112" s="668"/>
      <c r="P112" s="734"/>
      <c r="Q112" s="734"/>
      <c r="R112" s="734"/>
      <c r="S112" s="734"/>
    </row>
    <row r="113" spans="5:19" s="731" customFormat="1">
      <c r="E113" s="725"/>
      <c r="F113" s="732"/>
      <c r="G113" s="668"/>
      <c r="H113" s="668"/>
      <c r="I113" s="680"/>
      <c r="J113" s="668"/>
      <c r="K113" s="668"/>
      <c r="L113" s="668"/>
      <c r="M113" s="668"/>
      <c r="P113" s="734"/>
      <c r="Q113" s="734"/>
      <c r="R113" s="734"/>
      <c r="S113" s="734"/>
    </row>
    <row r="114" spans="5:19" s="731" customFormat="1">
      <c r="E114" s="725"/>
      <c r="F114" s="732"/>
      <c r="G114" s="668"/>
      <c r="H114" s="668"/>
      <c r="I114" s="680"/>
      <c r="J114" s="668"/>
      <c r="K114" s="668"/>
      <c r="L114" s="668"/>
      <c r="M114" s="668"/>
      <c r="P114" s="734"/>
      <c r="Q114" s="734"/>
      <c r="R114" s="734"/>
      <c r="S114" s="734"/>
    </row>
    <row r="115" spans="5:19" s="731" customFormat="1">
      <c r="E115" s="725"/>
      <c r="F115" s="732"/>
      <c r="G115" s="668"/>
      <c r="H115" s="668"/>
      <c r="I115" s="680"/>
      <c r="J115" s="668"/>
      <c r="K115" s="668"/>
      <c r="L115" s="668"/>
      <c r="P115" s="734"/>
      <c r="Q115" s="734"/>
      <c r="R115" s="734"/>
      <c r="S115" s="734"/>
    </row>
    <row r="116" spans="5:19" s="731" customFormat="1">
      <c r="E116" s="725"/>
      <c r="F116" s="732"/>
      <c r="G116" s="668"/>
      <c r="H116" s="668"/>
      <c r="I116" s="680"/>
      <c r="J116" s="668"/>
      <c r="K116" s="668"/>
      <c r="L116" s="668"/>
      <c r="P116" s="734"/>
      <c r="Q116" s="734"/>
      <c r="R116" s="734"/>
      <c r="S116" s="734"/>
    </row>
    <row r="117" spans="5:19" s="731" customFormat="1">
      <c r="E117" s="725"/>
      <c r="F117" s="732"/>
      <c r="G117" s="668"/>
      <c r="H117" s="668"/>
      <c r="I117" s="680"/>
      <c r="J117" s="668"/>
      <c r="K117" s="668"/>
      <c r="L117" s="668"/>
      <c r="P117" s="734"/>
      <c r="Q117" s="734"/>
      <c r="R117" s="734"/>
      <c r="S117" s="734"/>
    </row>
    <row r="118" spans="5:19" s="731" customFormat="1">
      <c r="E118" s="725"/>
      <c r="F118" s="732"/>
      <c r="G118" s="668"/>
      <c r="H118" s="668"/>
      <c r="I118" s="680"/>
      <c r="J118" s="668"/>
      <c r="K118" s="668"/>
      <c r="L118" s="668"/>
      <c r="P118" s="734"/>
      <c r="Q118" s="734"/>
      <c r="R118" s="734"/>
      <c r="S118" s="734"/>
    </row>
    <row r="119" spans="5:19" s="731" customFormat="1">
      <c r="E119" s="725"/>
      <c r="F119" s="732"/>
      <c r="G119" s="668"/>
      <c r="H119" s="668"/>
      <c r="I119" s="680"/>
      <c r="J119" s="668"/>
      <c r="K119" s="668"/>
      <c r="L119" s="668"/>
      <c r="P119" s="734"/>
      <c r="Q119" s="734"/>
      <c r="R119" s="734"/>
      <c r="S119" s="734"/>
    </row>
    <row r="120" spans="5:19" s="731" customFormat="1">
      <c r="E120" s="725"/>
      <c r="F120" s="732"/>
      <c r="G120" s="668"/>
      <c r="H120" s="668"/>
      <c r="I120" s="680"/>
      <c r="J120" s="668"/>
      <c r="K120" s="668"/>
      <c r="L120" s="668"/>
      <c r="P120" s="734"/>
      <c r="Q120" s="734"/>
      <c r="R120" s="734"/>
      <c r="S120" s="734"/>
    </row>
    <row r="121" spans="5:19" s="731" customFormat="1">
      <c r="E121" s="725"/>
      <c r="F121" s="732"/>
      <c r="G121" s="668"/>
      <c r="H121" s="668"/>
      <c r="I121" s="680"/>
      <c r="J121" s="668"/>
      <c r="K121" s="668"/>
      <c r="L121" s="668"/>
      <c r="P121" s="734"/>
      <c r="Q121" s="734"/>
      <c r="R121" s="734"/>
      <c r="S121" s="734"/>
    </row>
    <row r="122" spans="5:19" s="731" customFormat="1">
      <c r="E122" s="725"/>
      <c r="F122" s="732"/>
      <c r="G122" s="668"/>
      <c r="H122" s="668"/>
      <c r="I122" s="680"/>
      <c r="J122" s="668"/>
      <c r="K122" s="668"/>
      <c r="L122" s="668"/>
      <c r="P122" s="734"/>
      <c r="Q122" s="734"/>
      <c r="R122" s="734"/>
      <c r="S122" s="734"/>
    </row>
    <row r="123" spans="5:19" s="731" customFormat="1">
      <c r="E123" s="725"/>
      <c r="F123" s="732"/>
      <c r="G123" s="668"/>
      <c r="H123" s="668"/>
      <c r="I123" s="680"/>
      <c r="J123" s="668"/>
      <c r="K123" s="668"/>
      <c r="L123" s="668"/>
      <c r="P123" s="734"/>
      <c r="Q123" s="734"/>
      <c r="R123" s="734"/>
      <c r="S123" s="734"/>
    </row>
    <row r="124" spans="5:19" s="731" customFormat="1">
      <c r="E124" s="725"/>
      <c r="F124" s="732"/>
      <c r="G124" s="668"/>
      <c r="H124" s="668"/>
      <c r="I124" s="680"/>
      <c r="J124" s="668"/>
      <c r="K124" s="668"/>
      <c r="L124" s="668"/>
      <c r="P124" s="734"/>
      <c r="Q124" s="734"/>
      <c r="R124" s="734"/>
      <c r="S124" s="734"/>
    </row>
    <row r="125" spans="5:19" s="731" customFormat="1">
      <c r="E125" s="725"/>
      <c r="F125" s="732"/>
      <c r="G125" s="668"/>
      <c r="H125" s="668"/>
      <c r="I125" s="680"/>
      <c r="J125" s="668"/>
      <c r="K125" s="668"/>
      <c r="L125" s="668"/>
      <c r="P125" s="734"/>
      <c r="Q125" s="734"/>
      <c r="R125" s="734"/>
      <c r="S125" s="734"/>
    </row>
    <row r="126" spans="5:19" s="731" customFormat="1">
      <c r="E126" s="725"/>
      <c r="F126" s="732"/>
      <c r="G126" s="668"/>
      <c r="H126" s="668"/>
      <c r="I126" s="680"/>
      <c r="J126" s="668"/>
      <c r="K126" s="668"/>
      <c r="L126" s="668"/>
      <c r="P126" s="734"/>
      <c r="Q126" s="734"/>
      <c r="R126" s="734"/>
      <c r="S126" s="734"/>
    </row>
    <row r="127" spans="5:19" s="731" customFormat="1">
      <c r="E127" s="725"/>
      <c r="F127" s="732"/>
      <c r="G127" s="668"/>
      <c r="H127" s="668"/>
      <c r="I127" s="680"/>
      <c r="J127" s="668"/>
      <c r="K127" s="668"/>
      <c r="L127" s="668"/>
      <c r="P127" s="734"/>
      <c r="Q127" s="734"/>
      <c r="R127" s="734"/>
      <c r="S127" s="734"/>
    </row>
    <row r="128" spans="5:19" s="731" customFormat="1">
      <c r="E128" s="725"/>
      <c r="F128" s="732"/>
      <c r="G128" s="668"/>
      <c r="H128" s="668"/>
      <c r="I128" s="680"/>
      <c r="J128" s="668"/>
      <c r="K128" s="668"/>
      <c r="L128" s="668"/>
      <c r="P128" s="734"/>
      <c r="Q128" s="734"/>
      <c r="R128" s="734"/>
      <c r="S128" s="734"/>
    </row>
    <row r="129" spans="5:19" s="731" customFormat="1">
      <c r="E129" s="725"/>
      <c r="F129" s="732"/>
      <c r="G129" s="668"/>
      <c r="H129" s="668"/>
      <c r="I129" s="680"/>
      <c r="J129" s="668"/>
      <c r="K129" s="668"/>
      <c r="L129" s="668"/>
      <c r="P129" s="734"/>
      <c r="Q129" s="734"/>
      <c r="R129" s="734"/>
      <c r="S129" s="734"/>
    </row>
    <row r="130" spans="5:19" s="731" customFormat="1">
      <c r="E130" s="725"/>
      <c r="F130" s="732"/>
      <c r="G130" s="668"/>
      <c r="H130" s="668"/>
      <c r="I130" s="680"/>
      <c r="J130" s="668"/>
      <c r="K130" s="668"/>
      <c r="L130" s="668"/>
      <c r="P130" s="734"/>
      <c r="Q130" s="734"/>
      <c r="R130" s="734"/>
      <c r="S130" s="734"/>
    </row>
    <row r="131" spans="5:19" s="731" customFormat="1">
      <c r="E131" s="725"/>
      <c r="F131" s="732"/>
      <c r="G131" s="668"/>
      <c r="H131" s="668"/>
      <c r="I131" s="680"/>
      <c r="J131" s="668"/>
      <c r="K131" s="668"/>
      <c r="L131" s="668"/>
      <c r="P131" s="734"/>
      <c r="Q131" s="734"/>
      <c r="R131" s="734"/>
      <c r="S131" s="734"/>
    </row>
    <row r="132" spans="5:19" s="731" customFormat="1">
      <c r="E132" s="725"/>
      <c r="F132" s="732"/>
      <c r="G132" s="668"/>
      <c r="H132" s="668"/>
      <c r="I132" s="680"/>
      <c r="J132" s="668"/>
      <c r="K132" s="668"/>
      <c r="L132" s="668"/>
      <c r="P132" s="734"/>
      <c r="Q132" s="734"/>
      <c r="R132" s="734"/>
      <c r="S132" s="734"/>
    </row>
    <row r="133" spans="5:19" s="731" customFormat="1">
      <c r="E133" s="725"/>
      <c r="F133" s="732"/>
      <c r="G133" s="668"/>
      <c r="H133" s="668"/>
      <c r="I133" s="680"/>
      <c r="J133" s="668"/>
      <c r="K133" s="668"/>
      <c r="L133" s="668"/>
      <c r="P133" s="734"/>
      <c r="Q133" s="734"/>
      <c r="R133" s="734"/>
      <c r="S133" s="734"/>
    </row>
    <row r="134" spans="5:19" s="731" customFormat="1">
      <c r="E134" s="725"/>
      <c r="F134" s="732"/>
      <c r="G134" s="668"/>
      <c r="H134" s="668"/>
      <c r="I134" s="680"/>
      <c r="J134" s="668"/>
      <c r="K134" s="668"/>
      <c r="L134" s="668"/>
      <c r="P134" s="734"/>
      <c r="Q134" s="734"/>
      <c r="R134" s="734"/>
      <c r="S134" s="734"/>
    </row>
    <row r="135" spans="5:19" s="731" customFormat="1">
      <c r="E135" s="725"/>
      <c r="F135" s="732"/>
      <c r="G135" s="668"/>
      <c r="H135" s="668"/>
      <c r="I135" s="680"/>
      <c r="J135" s="668"/>
      <c r="K135" s="668"/>
      <c r="L135" s="668"/>
      <c r="P135" s="734"/>
      <c r="Q135" s="734"/>
      <c r="R135" s="734"/>
      <c r="S135" s="734"/>
    </row>
    <row r="136" spans="5:19" s="731" customFormat="1">
      <c r="E136" s="725"/>
      <c r="F136" s="732"/>
      <c r="G136" s="668"/>
      <c r="H136" s="668"/>
      <c r="I136" s="680"/>
      <c r="J136" s="668"/>
      <c r="K136" s="668"/>
      <c r="L136" s="668"/>
      <c r="P136" s="734"/>
      <c r="Q136" s="734"/>
      <c r="R136" s="734"/>
      <c r="S136" s="734"/>
    </row>
    <row r="137" spans="5:19" s="731" customFormat="1">
      <c r="E137" s="725"/>
      <c r="F137" s="732"/>
      <c r="G137" s="668"/>
      <c r="H137" s="668"/>
      <c r="I137" s="680"/>
      <c r="J137" s="668"/>
      <c r="K137" s="668"/>
      <c r="L137" s="668"/>
      <c r="P137" s="734"/>
      <c r="Q137" s="734"/>
      <c r="R137" s="734"/>
      <c r="S137" s="734"/>
    </row>
    <row r="138" spans="5:19" s="731" customFormat="1">
      <c r="E138" s="725"/>
      <c r="F138" s="732"/>
      <c r="G138" s="668"/>
      <c r="H138" s="668"/>
      <c r="I138" s="680"/>
      <c r="J138" s="668"/>
      <c r="K138" s="668"/>
      <c r="L138" s="668"/>
      <c r="P138" s="734"/>
      <c r="Q138" s="734"/>
      <c r="R138" s="734"/>
      <c r="S138" s="734"/>
    </row>
    <row r="139" spans="5:19" s="731" customFormat="1">
      <c r="E139" s="725"/>
      <c r="F139" s="732"/>
      <c r="G139" s="668"/>
      <c r="H139" s="668"/>
      <c r="I139" s="680"/>
      <c r="J139" s="668"/>
      <c r="K139" s="668"/>
      <c r="L139" s="668"/>
      <c r="P139" s="734"/>
      <c r="Q139" s="734"/>
      <c r="R139" s="734"/>
      <c r="S139" s="734"/>
    </row>
    <row r="140" spans="5:19" s="731" customFormat="1">
      <c r="E140" s="725"/>
      <c r="F140" s="732"/>
      <c r="G140" s="668"/>
      <c r="H140" s="668"/>
      <c r="I140" s="680"/>
      <c r="J140" s="668"/>
      <c r="K140" s="668"/>
      <c r="L140" s="668"/>
      <c r="P140" s="734"/>
      <c r="Q140" s="734"/>
      <c r="R140" s="734"/>
      <c r="S140" s="734"/>
    </row>
    <row r="141" spans="5:19" s="731" customFormat="1">
      <c r="E141" s="725"/>
      <c r="F141" s="732"/>
      <c r="G141" s="668"/>
      <c r="H141" s="668"/>
      <c r="I141" s="680"/>
      <c r="J141" s="668"/>
      <c r="K141" s="668"/>
      <c r="L141" s="668"/>
      <c r="P141" s="734"/>
      <c r="Q141" s="734"/>
      <c r="R141" s="734"/>
      <c r="S141" s="734"/>
    </row>
    <row r="142" spans="5:19" s="731" customFormat="1">
      <c r="E142" s="725"/>
      <c r="F142" s="732"/>
      <c r="G142" s="668"/>
      <c r="H142" s="668"/>
      <c r="I142" s="680"/>
      <c r="J142" s="668"/>
      <c r="K142" s="668"/>
      <c r="L142" s="668"/>
      <c r="P142" s="734"/>
      <c r="Q142" s="734"/>
      <c r="R142" s="734"/>
      <c r="S142" s="734"/>
    </row>
    <row r="143" spans="5:19" s="731" customFormat="1">
      <c r="E143" s="725"/>
      <c r="F143" s="732"/>
      <c r="G143" s="668"/>
      <c r="H143" s="668"/>
      <c r="I143" s="680"/>
      <c r="J143" s="668"/>
      <c r="K143" s="668"/>
      <c r="L143" s="668"/>
      <c r="P143" s="734"/>
      <c r="Q143" s="734"/>
      <c r="R143" s="734"/>
      <c r="S143" s="734"/>
    </row>
    <row r="144" spans="5:19" s="731" customFormat="1">
      <c r="E144" s="725"/>
      <c r="F144" s="732"/>
      <c r="G144" s="668"/>
      <c r="H144" s="668"/>
      <c r="I144" s="680"/>
      <c r="J144" s="668"/>
      <c r="K144" s="668"/>
      <c r="L144" s="668"/>
      <c r="P144" s="734"/>
      <c r="Q144" s="734"/>
      <c r="R144" s="734"/>
      <c r="S144" s="734"/>
    </row>
    <row r="145" spans="1:28" s="731" customFormat="1">
      <c r="E145" s="725"/>
      <c r="F145" s="732"/>
      <c r="G145" s="668"/>
      <c r="H145" s="668"/>
      <c r="I145" s="680"/>
      <c r="J145" s="668"/>
      <c r="K145" s="668"/>
      <c r="L145" s="668"/>
      <c r="P145" s="734"/>
      <c r="Q145" s="734"/>
      <c r="R145" s="734"/>
      <c r="S145" s="734"/>
    </row>
    <row r="146" spans="1:28" s="731" customFormat="1">
      <c r="E146" s="725"/>
      <c r="F146" s="732"/>
      <c r="G146" s="668"/>
      <c r="H146" s="668"/>
      <c r="I146" s="680"/>
      <c r="J146" s="668"/>
      <c r="K146" s="668"/>
      <c r="L146" s="668"/>
      <c r="P146" s="734"/>
      <c r="Q146" s="734"/>
      <c r="R146" s="734"/>
      <c r="S146" s="734"/>
    </row>
    <row r="147" spans="1:28" s="731" customFormat="1">
      <c r="E147" s="725"/>
      <c r="F147" s="732"/>
      <c r="G147" s="668"/>
      <c r="H147" s="668"/>
      <c r="I147" s="680"/>
      <c r="J147" s="668"/>
      <c r="K147" s="668"/>
      <c r="L147" s="668"/>
      <c r="P147" s="734"/>
      <c r="Q147" s="734"/>
      <c r="R147" s="734"/>
      <c r="S147" s="734"/>
    </row>
    <row r="148" spans="1:28" s="731" customFormat="1">
      <c r="E148" s="725"/>
      <c r="F148" s="732"/>
      <c r="G148" s="668"/>
      <c r="H148" s="668"/>
      <c r="I148" s="680"/>
      <c r="J148" s="668"/>
      <c r="K148" s="668"/>
      <c r="L148" s="668"/>
      <c r="P148" s="734"/>
      <c r="Q148" s="734"/>
      <c r="R148" s="734"/>
      <c r="S148" s="734"/>
    </row>
    <row r="149" spans="1:28" s="731" customFormat="1">
      <c r="E149" s="725"/>
      <c r="F149" s="732"/>
      <c r="G149" s="668"/>
      <c r="H149" s="668"/>
      <c r="I149" s="680"/>
      <c r="J149" s="668"/>
      <c r="K149" s="668"/>
      <c r="L149" s="668"/>
      <c r="P149" s="734"/>
      <c r="Q149" s="734"/>
      <c r="R149" s="734"/>
      <c r="S149" s="734"/>
    </row>
    <row r="150" spans="1:28" s="731" customFormat="1">
      <c r="E150" s="725"/>
      <c r="F150" s="732"/>
      <c r="G150" s="668"/>
      <c r="H150" s="668"/>
      <c r="I150" s="680"/>
      <c r="J150" s="668"/>
      <c r="K150" s="668"/>
      <c r="L150" s="668"/>
      <c r="P150" s="734"/>
      <c r="Q150" s="734"/>
      <c r="R150" s="734"/>
      <c r="S150" s="734"/>
    </row>
    <row r="151" spans="1:28" s="731" customFormat="1">
      <c r="E151" s="725"/>
      <c r="F151" s="732"/>
      <c r="G151" s="668"/>
      <c r="H151" s="668"/>
      <c r="I151" s="680"/>
      <c r="J151" s="668"/>
      <c r="K151" s="668"/>
      <c r="L151" s="668"/>
      <c r="P151" s="734"/>
      <c r="Q151" s="734"/>
      <c r="R151" s="734"/>
      <c r="S151" s="734"/>
    </row>
    <row r="152" spans="1:28" s="731" customFormat="1">
      <c r="E152" s="725"/>
      <c r="F152" s="732"/>
      <c r="G152" s="668"/>
      <c r="H152" s="668"/>
      <c r="I152" s="680"/>
      <c r="J152" s="668"/>
      <c r="K152" s="668"/>
      <c r="L152" s="668"/>
      <c r="P152" s="734"/>
      <c r="Q152" s="734"/>
      <c r="R152" s="728"/>
      <c r="S152" s="728"/>
      <c r="T152" s="668"/>
    </row>
    <row r="153" spans="1:28" s="731" customFormat="1">
      <c r="E153" s="725"/>
      <c r="F153" s="732"/>
      <c r="G153" s="668"/>
      <c r="H153" s="668"/>
      <c r="I153" s="680"/>
      <c r="J153" s="668"/>
      <c r="K153" s="668"/>
      <c r="L153" s="668"/>
      <c r="P153" s="734"/>
      <c r="Q153" s="734"/>
      <c r="R153" s="728"/>
      <c r="S153" s="728"/>
      <c r="T153" s="668"/>
    </row>
    <row r="154" spans="1:28" s="728" customFormat="1">
      <c r="A154" s="731"/>
      <c r="B154" s="731"/>
      <c r="C154" s="731"/>
      <c r="D154" s="731"/>
      <c r="E154" s="725"/>
      <c r="F154" s="732"/>
      <c r="G154" s="668"/>
      <c r="H154" s="668"/>
      <c r="I154" s="680"/>
      <c r="J154" s="668"/>
      <c r="K154" s="668"/>
      <c r="L154" s="668"/>
      <c r="M154" s="731"/>
      <c r="N154" s="731"/>
      <c r="O154" s="731"/>
      <c r="P154" s="734"/>
      <c r="Q154" s="734"/>
      <c r="T154" s="668"/>
      <c r="U154" s="668"/>
      <c r="V154" s="668"/>
      <c r="W154" s="668"/>
      <c r="X154" s="668"/>
      <c r="Y154" s="668"/>
      <c r="Z154" s="668"/>
      <c r="AA154" s="668"/>
      <c r="AB154" s="668"/>
    </row>
    <row r="155" spans="1:28" s="728" customFormat="1">
      <c r="A155" s="731"/>
      <c r="B155" s="731"/>
      <c r="C155" s="731"/>
      <c r="D155" s="731"/>
      <c r="E155" s="725"/>
      <c r="F155" s="732"/>
      <c r="G155" s="668"/>
      <c r="H155" s="668"/>
      <c r="I155" s="680"/>
      <c r="J155" s="668"/>
      <c r="K155" s="668"/>
      <c r="L155" s="668"/>
      <c r="M155" s="731"/>
      <c r="N155" s="731"/>
      <c r="O155" s="731"/>
      <c r="P155" s="734"/>
      <c r="Q155" s="734"/>
      <c r="T155" s="668"/>
      <c r="U155" s="668"/>
      <c r="V155" s="668"/>
      <c r="W155" s="668"/>
      <c r="X155" s="668"/>
      <c r="Y155" s="668"/>
      <c r="Z155" s="668"/>
      <c r="AA155" s="668"/>
      <c r="AB155" s="668"/>
    </row>
    <row r="156" spans="1:28" s="728" customFormat="1">
      <c r="A156" s="731"/>
      <c r="B156" s="731"/>
      <c r="C156" s="731"/>
      <c r="D156" s="731"/>
      <c r="E156" s="725"/>
      <c r="F156" s="732"/>
      <c r="G156" s="668"/>
      <c r="H156" s="668"/>
      <c r="I156" s="680"/>
      <c r="J156" s="668"/>
      <c r="K156" s="668"/>
      <c r="L156" s="668"/>
      <c r="M156" s="731"/>
      <c r="N156" s="731"/>
      <c r="O156" s="731"/>
      <c r="P156" s="734"/>
      <c r="Q156" s="734"/>
      <c r="T156" s="668"/>
      <c r="U156" s="668"/>
      <c r="V156" s="668"/>
      <c r="W156" s="668"/>
      <c r="X156" s="668"/>
      <c r="Y156" s="668"/>
      <c r="Z156" s="668"/>
      <c r="AA156" s="668"/>
      <c r="AB156" s="668"/>
    </row>
    <row r="157" spans="1:28" s="728" customFormat="1">
      <c r="A157" s="731"/>
      <c r="B157" s="731"/>
      <c r="C157" s="731"/>
      <c r="D157" s="731"/>
      <c r="E157" s="725"/>
      <c r="F157" s="732"/>
      <c r="G157" s="668"/>
      <c r="H157" s="668"/>
      <c r="I157" s="680"/>
      <c r="J157" s="668"/>
      <c r="K157" s="668"/>
      <c r="L157" s="668"/>
      <c r="M157" s="731"/>
      <c r="N157" s="668"/>
      <c r="O157" s="680"/>
      <c r="P157" s="561"/>
      <c r="T157" s="668"/>
      <c r="U157" s="668"/>
      <c r="V157" s="668"/>
      <c r="W157" s="668"/>
      <c r="X157" s="668"/>
      <c r="Y157" s="668"/>
      <c r="Z157" s="668"/>
      <c r="AA157" s="668"/>
      <c r="AB157" s="668"/>
    </row>
    <row r="158" spans="1:28" s="728" customFormat="1">
      <c r="A158" s="731"/>
      <c r="B158" s="731"/>
      <c r="C158" s="731"/>
      <c r="D158" s="731"/>
      <c r="E158" s="725"/>
      <c r="F158" s="732"/>
      <c r="G158" s="668"/>
      <c r="H158" s="668"/>
      <c r="I158" s="680"/>
      <c r="J158" s="668"/>
      <c r="K158" s="668"/>
      <c r="L158" s="668"/>
      <c r="M158" s="731"/>
      <c r="N158" s="668"/>
      <c r="O158" s="680"/>
      <c r="P158" s="561"/>
      <c r="T158" s="668"/>
      <c r="U158" s="668"/>
      <c r="V158" s="668"/>
      <c r="W158" s="668"/>
      <c r="X158" s="668"/>
      <c r="Y158" s="668"/>
      <c r="Z158" s="668"/>
      <c r="AA158" s="668"/>
      <c r="AB158" s="668"/>
    </row>
    <row r="159" spans="1:28" s="728" customFormat="1">
      <c r="A159" s="731"/>
      <c r="B159" s="731"/>
      <c r="C159" s="731"/>
      <c r="D159" s="731"/>
      <c r="E159" s="725"/>
      <c r="F159" s="732"/>
      <c r="G159" s="668"/>
      <c r="H159" s="668"/>
      <c r="I159" s="680"/>
      <c r="J159" s="668"/>
      <c r="K159" s="668"/>
      <c r="L159" s="668"/>
      <c r="M159" s="731"/>
      <c r="N159" s="668"/>
      <c r="O159" s="680"/>
      <c r="P159" s="561"/>
      <c r="T159" s="668"/>
      <c r="U159" s="668"/>
      <c r="V159" s="668"/>
      <c r="W159" s="668"/>
      <c r="X159" s="668"/>
      <c r="Y159" s="668"/>
      <c r="Z159" s="668"/>
      <c r="AA159" s="668"/>
      <c r="AB159" s="668"/>
    </row>
    <row r="160" spans="1:28" s="728" customFormat="1">
      <c r="A160" s="731"/>
      <c r="B160" s="731"/>
      <c r="C160" s="731"/>
      <c r="D160" s="731"/>
      <c r="E160" s="725"/>
      <c r="F160" s="732"/>
      <c r="G160" s="668"/>
      <c r="H160" s="668"/>
      <c r="I160" s="680"/>
      <c r="J160" s="668"/>
      <c r="K160" s="668"/>
      <c r="L160" s="668"/>
      <c r="M160" s="731"/>
      <c r="N160" s="668"/>
      <c r="O160" s="680"/>
      <c r="P160" s="561"/>
      <c r="T160" s="668"/>
      <c r="U160" s="668"/>
      <c r="V160" s="668"/>
      <c r="W160" s="668"/>
      <c r="X160" s="668"/>
      <c r="Y160" s="668"/>
      <c r="Z160" s="668"/>
      <c r="AA160" s="668"/>
      <c r="AB160" s="668"/>
    </row>
    <row r="161" spans="1:28" s="728" customFormat="1">
      <c r="A161" s="668"/>
      <c r="B161" s="668"/>
      <c r="C161" s="735"/>
      <c r="D161" s="735"/>
      <c r="E161" s="735"/>
      <c r="F161" s="735"/>
      <c r="G161" s="731"/>
      <c r="H161" s="734"/>
      <c r="I161" s="731"/>
      <c r="J161" s="668"/>
      <c r="K161" s="668"/>
      <c r="L161" s="668"/>
      <c r="M161" s="731"/>
      <c r="N161" s="668"/>
      <c r="O161" s="680"/>
      <c r="P161" s="561"/>
      <c r="T161" s="668"/>
      <c r="U161" s="668"/>
      <c r="V161" s="668"/>
      <c r="W161" s="668"/>
      <c r="X161" s="668"/>
      <c r="Y161" s="668"/>
      <c r="Z161" s="668"/>
      <c r="AA161" s="668"/>
      <c r="AB161" s="668"/>
    </row>
    <row r="162" spans="1:28" s="728" customFormat="1">
      <c r="A162" s="668"/>
      <c r="B162" s="668"/>
      <c r="C162" s="735"/>
      <c r="D162" s="735"/>
      <c r="E162" s="735"/>
      <c r="F162" s="735"/>
      <c r="G162" s="731"/>
      <c r="H162" s="734"/>
      <c r="I162" s="731"/>
      <c r="J162" s="668"/>
      <c r="K162" s="668"/>
      <c r="L162" s="668"/>
      <c r="M162" s="731"/>
      <c r="N162" s="668"/>
      <c r="O162" s="680"/>
      <c r="P162" s="561"/>
      <c r="T162" s="668"/>
      <c r="U162" s="668"/>
      <c r="V162" s="668"/>
      <c r="W162" s="668"/>
      <c r="X162" s="668"/>
      <c r="Y162" s="668"/>
      <c r="Z162" s="668"/>
      <c r="AA162" s="668"/>
      <c r="AB162" s="668"/>
    </row>
    <row r="163" spans="1:28" s="728" customFormat="1">
      <c r="A163" s="668"/>
      <c r="B163" s="668"/>
      <c r="C163" s="735"/>
      <c r="D163" s="735"/>
      <c r="E163" s="735"/>
      <c r="F163" s="735"/>
      <c r="G163" s="731"/>
      <c r="H163" s="734"/>
      <c r="I163" s="731"/>
      <c r="J163" s="668"/>
      <c r="K163" s="668"/>
      <c r="L163" s="668"/>
      <c r="M163" s="731"/>
      <c r="N163" s="668"/>
      <c r="O163" s="680"/>
      <c r="P163" s="561"/>
      <c r="T163" s="668"/>
      <c r="U163" s="668"/>
      <c r="V163" s="668"/>
      <c r="W163" s="668"/>
      <c r="X163" s="668"/>
      <c r="Y163" s="668"/>
      <c r="Z163" s="668"/>
      <c r="AA163" s="668"/>
      <c r="AB163" s="668"/>
    </row>
    <row r="164" spans="1:28" s="728" customFormat="1">
      <c r="A164" s="668"/>
      <c r="B164" s="668"/>
      <c r="C164" s="735"/>
      <c r="D164" s="735"/>
      <c r="E164" s="735"/>
      <c r="F164" s="735"/>
      <c r="G164" s="731"/>
      <c r="H164" s="734"/>
      <c r="I164" s="731"/>
      <c r="J164" s="668"/>
      <c r="K164" s="668"/>
      <c r="L164" s="668"/>
      <c r="M164" s="731"/>
      <c r="N164" s="668"/>
      <c r="O164" s="680"/>
      <c r="P164" s="561"/>
      <c r="T164" s="668"/>
      <c r="U164" s="668"/>
      <c r="V164" s="668"/>
      <c r="W164" s="668"/>
      <c r="X164" s="668"/>
      <c r="Y164" s="668"/>
      <c r="Z164" s="668"/>
      <c r="AA164" s="668"/>
      <c r="AB164" s="668"/>
    </row>
    <row r="165" spans="1:28" s="728" customFormat="1">
      <c r="A165" s="668"/>
      <c r="B165" s="668"/>
      <c r="C165" s="735"/>
      <c r="D165" s="735"/>
      <c r="E165" s="735"/>
      <c r="F165" s="735"/>
      <c r="G165" s="731"/>
      <c r="H165" s="734"/>
      <c r="I165" s="731"/>
      <c r="J165" s="668"/>
      <c r="K165" s="668"/>
      <c r="L165" s="668"/>
      <c r="M165" s="731"/>
      <c r="N165" s="668"/>
      <c r="O165" s="680"/>
      <c r="P165" s="561"/>
      <c r="T165" s="668"/>
      <c r="U165" s="668"/>
      <c r="V165" s="668"/>
      <c r="W165" s="668"/>
      <c r="X165" s="668"/>
      <c r="Y165" s="668"/>
      <c r="Z165" s="668"/>
      <c r="AA165" s="668"/>
      <c r="AB165" s="668"/>
    </row>
    <row r="166" spans="1:28" s="728" customFormat="1">
      <c r="A166" s="668"/>
      <c r="B166" s="668"/>
      <c r="C166" s="735"/>
      <c r="D166" s="735"/>
      <c r="E166" s="735"/>
      <c r="F166" s="735"/>
      <c r="G166" s="731"/>
      <c r="H166" s="734"/>
      <c r="I166" s="731"/>
      <c r="J166" s="668"/>
      <c r="K166" s="668"/>
      <c r="L166" s="668"/>
      <c r="M166" s="731"/>
      <c r="N166" s="668"/>
      <c r="O166" s="680"/>
      <c r="P166" s="561"/>
      <c r="T166" s="668"/>
      <c r="U166" s="668"/>
      <c r="V166" s="668"/>
      <c r="W166" s="668"/>
      <c r="X166" s="668"/>
      <c r="Y166" s="668"/>
      <c r="Z166" s="668"/>
      <c r="AA166" s="668"/>
      <c r="AB166" s="668"/>
    </row>
    <row r="167" spans="1:28" s="728" customFormat="1">
      <c r="A167" s="668"/>
      <c r="B167" s="668"/>
      <c r="C167" s="735"/>
      <c r="D167" s="735"/>
      <c r="E167" s="735"/>
      <c r="F167" s="735"/>
      <c r="G167" s="731"/>
      <c r="H167" s="734"/>
      <c r="I167" s="731"/>
      <c r="J167" s="731"/>
      <c r="K167" s="668"/>
      <c r="L167" s="668"/>
      <c r="M167" s="731"/>
      <c r="N167" s="668"/>
      <c r="O167" s="680"/>
      <c r="P167" s="561"/>
      <c r="T167" s="668"/>
      <c r="U167" s="668"/>
      <c r="V167" s="668"/>
      <c r="W167" s="668"/>
      <c r="X167" s="668"/>
      <c r="Y167" s="668"/>
      <c r="Z167" s="668"/>
      <c r="AA167" s="668"/>
      <c r="AB167" s="668"/>
    </row>
    <row r="168" spans="1:28" s="728" customFormat="1">
      <c r="A168" s="668"/>
      <c r="B168" s="668"/>
      <c r="C168" s="735"/>
      <c r="D168" s="735"/>
      <c r="E168" s="735"/>
      <c r="F168" s="735"/>
      <c r="G168" s="731"/>
      <c r="H168" s="734"/>
      <c r="I168" s="731"/>
      <c r="J168" s="731"/>
      <c r="K168" s="668"/>
      <c r="L168" s="668"/>
      <c r="M168" s="731"/>
      <c r="N168" s="668"/>
      <c r="O168" s="680"/>
      <c r="P168" s="561"/>
      <c r="T168" s="668"/>
      <c r="U168" s="668"/>
      <c r="V168" s="668"/>
      <c r="W168" s="668"/>
      <c r="X168" s="668"/>
      <c r="Y168" s="668"/>
      <c r="Z168" s="668"/>
      <c r="AA168" s="668"/>
      <c r="AB168" s="668"/>
    </row>
    <row r="169" spans="1:28" s="728" customFormat="1">
      <c r="A169" s="668"/>
      <c r="B169" s="668"/>
      <c r="C169" s="735"/>
      <c r="D169" s="735"/>
      <c r="E169" s="735"/>
      <c r="F169" s="735"/>
      <c r="G169" s="731"/>
      <c r="H169" s="734"/>
      <c r="I169" s="731"/>
      <c r="J169" s="731"/>
      <c r="K169" s="668"/>
      <c r="L169" s="668"/>
      <c r="M169" s="731"/>
      <c r="N169" s="668"/>
      <c r="O169" s="680"/>
      <c r="P169" s="561"/>
      <c r="T169" s="668"/>
      <c r="U169" s="668"/>
      <c r="V169" s="668"/>
      <c r="W169" s="668"/>
      <c r="X169" s="668"/>
      <c r="Y169" s="668"/>
      <c r="Z169" s="668"/>
      <c r="AA169" s="668"/>
      <c r="AB169" s="668"/>
    </row>
    <row r="170" spans="1:28">
      <c r="L170" s="668"/>
      <c r="M170" s="731"/>
    </row>
    <row r="171" spans="1:28">
      <c r="L171" s="668"/>
      <c r="M171" s="731"/>
    </row>
    <row r="172" spans="1:28">
      <c r="L172" s="668"/>
    </row>
    <row r="173" spans="1:28">
      <c r="L173" s="668"/>
    </row>
    <row r="174" spans="1:28">
      <c r="L174" s="668"/>
    </row>
  </sheetData>
  <mergeCells count="5">
    <mergeCell ref="A7:L7"/>
    <mergeCell ref="M7:O7"/>
    <mergeCell ref="U7:V7"/>
    <mergeCell ref="D9:F9"/>
    <mergeCell ref="H9:K9"/>
  </mergeCells>
  <conditionalFormatting sqref="P63:P79 Z9:Z64">
    <cfRule type="aboveAverage" dxfId="3" priority="1" aboveAverage="0" stdDev="1"/>
    <cfRule type="aboveAverage" dxfId="2" priority="2" stdDev="1"/>
  </conditionalFormatting>
  <dataValidations count="1">
    <dataValidation type="list" allowBlank="1" showInputMessage="1" showErrorMessage="1" sqref="B5" xr:uid="{62C2B4EB-B85B-4406-998C-FADCFCCF8BC4}">
      <formula1>$AB$5:$AB$8</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31"/>
  <sheetViews>
    <sheetView topLeftCell="H1" zoomScale="85" zoomScaleNormal="85" workbookViewId="0">
      <selection activeCell="O20" sqref="O20"/>
    </sheetView>
  </sheetViews>
  <sheetFormatPr defaultColWidth="17.33203125" defaultRowHeight="15.75" customHeight="1"/>
  <cols>
    <col min="1" max="1" width="12.44140625" style="20" customWidth="1"/>
    <col min="2" max="2" width="27.33203125" style="20" customWidth="1"/>
    <col min="3" max="3" width="11.33203125" style="20" bestFit="1" customWidth="1"/>
    <col min="4" max="4" width="14.109375" style="20" customWidth="1"/>
    <col min="5" max="5" width="11.5546875" style="20" customWidth="1"/>
    <col min="6" max="7" width="13.6640625" style="20" bestFit="1" customWidth="1"/>
    <col min="8" max="8" width="14.44140625" style="20" bestFit="1" customWidth="1"/>
    <col min="9" max="9" width="17.33203125" style="20" bestFit="1" customWidth="1"/>
    <col min="10" max="10" width="19.5546875" style="20" bestFit="1" customWidth="1"/>
    <col min="11" max="11" width="12.44140625" style="20" customWidth="1"/>
    <col min="12" max="12" width="18" style="20" customWidth="1"/>
    <col min="13" max="13" width="16.44140625" style="20" customWidth="1"/>
    <col min="14" max="14" width="11.5546875" style="20" bestFit="1" customWidth="1"/>
    <col min="15" max="15" width="11.33203125" style="20" bestFit="1" customWidth="1"/>
    <col min="16" max="17" width="7.88671875" style="20" bestFit="1" customWidth="1"/>
    <col min="18" max="18" width="14.6640625" style="20" bestFit="1" customWidth="1"/>
    <col min="19" max="19" width="20.6640625" style="20" bestFit="1" customWidth="1"/>
    <col min="20" max="20" width="21" style="20" bestFit="1" customWidth="1"/>
    <col min="21" max="21" width="8.6640625" style="20" bestFit="1" customWidth="1"/>
    <col min="22" max="16384" width="17.33203125" style="20"/>
  </cols>
  <sheetData>
    <row r="1" spans="1:23" ht="15.75" customHeight="1">
      <c r="A1" s="24"/>
      <c r="B1" s="25"/>
      <c r="C1" s="45"/>
      <c r="D1" s="26"/>
      <c r="E1" s="27"/>
      <c r="F1" s="28"/>
      <c r="G1" s="29"/>
      <c r="H1" s="50"/>
      <c r="I1" s="29"/>
      <c r="J1" s="49"/>
      <c r="K1" s="28"/>
      <c r="L1" s="56"/>
      <c r="M1" s="57"/>
      <c r="N1" s="29"/>
      <c r="O1" s="58"/>
      <c r="P1" s="30"/>
      <c r="Q1" s="30"/>
      <c r="R1" s="30"/>
      <c r="S1" s="59"/>
      <c r="T1" s="1124" t="s">
        <v>12</v>
      </c>
      <c r="U1" s="1125"/>
      <c r="V1" s="1126"/>
      <c r="W1" s="54"/>
    </row>
    <row r="2" spans="1:23" ht="15.75" customHeight="1">
      <c r="A2" s="31"/>
      <c r="B2" s="4"/>
      <c r="C2" s="22"/>
      <c r="D2" s="15"/>
      <c r="E2" s="417"/>
      <c r="F2" s="418"/>
      <c r="G2" s="3"/>
      <c r="H2" s="51"/>
      <c r="I2" s="3"/>
      <c r="J2" s="5"/>
      <c r="K2" s="1"/>
      <c r="L2" s="60"/>
      <c r="M2" s="61"/>
      <c r="N2" s="5"/>
      <c r="O2" s="62"/>
      <c r="S2" s="63"/>
      <c r="T2" s="1127" t="s">
        <v>13</v>
      </c>
      <c r="U2" s="1128"/>
      <c r="V2" s="419"/>
      <c r="W2" s="12"/>
    </row>
    <row r="3" spans="1:23" ht="15.75" customHeight="1">
      <c r="A3" s="31"/>
      <c r="B3" s="4"/>
      <c r="C3" s="22"/>
      <c r="D3" s="19"/>
      <c r="E3" s="1129" t="s">
        <v>14</v>
      </c>
      <c r="F3" s="1130"/>
      <c r="G3" s="1131"/>
      <c r="H3" s="52"/>
      <c r="I3" s="418"/>
      <c r="J3" s="5"/>
      <c r="K3" s="418"/>
      <c r="L3" s="55"/>
      <c r="M3" s="2"/>
      <c r="N3" s="5"/>
      <c r="O3" s="64"/>
      <c r="P3" s="5"/>
      <c r="Q3" s="5"/>
      <c r="R3" s="17"/>
      <c r="S3" s="65"/>
      <c r="T3" s="1132" t="s">
        <v>15</v>
      </c>
      <c r="U3" s="1133"/>
      <c r="V3" s="419"/>
      <c r="W3" s="18"/>
    </row>
    <row r="4" spans="1:23" s="74" customFormat="1" ht="39.6">
      <c r="A4" s="32" t="s">
        <v>16</v>
      </c>
      <c r="B4" s="6" t="s">
        <v>17</v>
      </c>
      <c r="C4" s="23" t="s">
        <v>18</v>
      </c>
      <c r="D4" s="66" t="s">
        <v>19</v>
      </c>
      <c r="E4" s="67" t="s">
        <v>20</v>
      </c>
      <c r="F4" s="6" t="s">
        <v>21</v>
      </c>
      <c r="G4" s="10" t="s">
        <v>22</v>
      </c>
      <c r="H4" s="53" t="s">
        <v>23</v>
      </c>
      <c r="I4" s="10" t="s">
        <v>24</v>
      </c>
      <c r="J4" s="10" t="s">
        <v>25</v>
      </c>
      <c r="K4" s="6" t="s">
        <v>26</v>
      </c>
      <c r="L4" s="68" t="s">
        <v>27</v>
      </c>
      <c r="M4" s="68" t="s">
        <v>28</v>
      </c>
      <c r="N4" s="10" t="s">
        <v>29</v>
      </c>
      <c r="O4" s="69" t="s">
        <v>30</v>
      </c>
      <c r="P4" s="10" t="s">
        <v>31</v>
      </c>
      <c r="Q4" s="10" t="s">
        <v>32</v>
      </c>
      <c r="R4" s="70" t="s">
        <v>3</v>
      </c>
      <c r="S4" s="71" t="s">
        <v>4</v>
      </c>
      <c r="T4" s="72" t="s">
        <v>33</v>
      </c>
      <c r="U4" s="72" t="s">
        <v>34</v>
      </c>
      <c r="V4" s="73" t="s">
        <v>0</v>
      </c>
      <c r="W4" s="23" t="s">
        <v>35</v>
      </c>
    </row>
    <row r="5" spans="1:23" ht="15.75" customHeight="1" thickBot="1">
      <c r="A5" s="33" t="s">
        <v>36</v>
      </c>
      <c r="B5" s="34"/>
      <c r="C5" s="46"/>
      <c r="D5" s="35"/>
      <c r="E5" s="37" t="s">
        <v>37</v>
      </c>
      <c r="F5" s="37" t="s">
        <v>37</v>
      </c>
      <c r="G5" s="37" t="s">
        <v>37</v>
      </c>
      <c r="H5" s="116" t="s">
        <v>37</v>
      </c>
      <c r="I5" s="116" t="s">
        <v>37</v>
      </c>
      <c r="J5" s="37" t="s">
        <v>37</v>
      </c>
      <c r="K5" s="36" t="s">
        <v>38</v>
      </c>
      <c r="L5" s="47" t="s">
        <v>37</v>
      </c>
      <c r="M5" s="38" t="s">
        <v>37</v>
      </c>
      <c r="N5" s="38" t="s">
        <v>38</v>
      </c>
      <c r="O5" s="75" t="s">
        <v>39</v>
      </c>
      <c r="P5" s="39" t="s">
        <v>39</v>
      </c>
      <c r="Q5" s="39" t="s">
        <v>39</v>
      </c>
      <c r="R5" s="42" t="s">
        <v>39</v>
      </c>
      <c r="S5" s="76" t="s">
        <v>39</v>
      </c>
      <c r="T5" s="40" t="s">
        <v>37</v>
      </c>
      <c r="U5" s="40" t="s">
        <v>37</v>
      </c>
      <c r="V5" s="41" t="s">
        <v>37</v>
      </c>
      <c r="W5" s="43"/>
    </row>
    <row r="6" spans="1:23" s="354" customFormat="1" ht="15.75" customHeight="1">
      <c r="A6" s="357">
        <v>43952</v>
      </c>
      <c r="B6" s="77" t="s">
        <v>44</v>
      </c>
      <c r="C6" s="77" t="s">
        <v>46</v>
      </c>
      <c r="D6" s="78" t="s">
        <v>41</v>
      </c>
      <c r="E6" s="358">
        <v>12.2</v>
      </c>
      <c r="F6" s="358">
        <v>0.25</v>
      </c>
      <c r="G6" s="359">
        <v>11.95</v>
      </c>
      <c r="H6" s="360"/>
      <c r="I6" s="358">
        <v>2.0449999999999999</v>
      </c>
      <c r="J6" s="358">
        <v>2.3223809523809522</v>
      </c>
      <c r="K6" s="361">
        <v>0.41</v>
      </c>
      <c r="L6" s="358">
        <v>9.9049999999999994</v>
      </c>
      <c r="M6" s="358"/>
      <c r="N6" s="359"/>
      <c r="O6" s="358"/>
      <c r="P6" s="358">
        <v>0.83844999999999992</v>
      </c>
      <c r="Q6" s="358"/>
      <c r="R6" s="358"/>
      <c r="S6" s="359"/>
      <c r="V6" s="355"/>
      <c r="W6" s="825"/>
    </row>
    <row r="7" spans="1:23" s="354" customFormat="1" ht="15.75" customHeight="1">
      <c r="A7" s="357">
        <v>44065</v>
      </c>
      <c r="B7" s="77" t="s">
        <v>44</v>
      </c>
      <c r="C7" s="77" t="s">
        <v>46</v>
      </c>
      <c r="D7" s="78" t="s">
        <v>42</v>
      </c>
      <c r="E7" s="358">
        <v>9.15</v>
      </c>
      <c r="F7" s="358">
        <v>2.39</v>
      </c>
      <c r="G7" s="359">
        <v>6.76</v>
      </c>
      <c r="H7" s="360">
        <v>0</v>
      </c>
      <c r="I7" s="358"/>
      <c r="J7" s="358"/>
      <c r="K7" s="361"/>
      <c r="L7" s="358"/>
      <c r="M7" s="358"/>
      <c r="N7" s="359"/>
      <c r="O7" s="358">
        <v>-3.6689499999999997</v>
      </c>
      <c r="P7" s="358"/>
      <c r="Q7" s="358">
        <v>-2.8304999999999998</v>
      </c>
      <c r="R7" s="358"/>
      <c r="S7" s="359"/>
      <c r="V7" s="355"/>
      <c r="W7" s="826"/>
    </row>
    <row r="8" spans="1:23" s="354" customFormat="1" ht="15.75" customHeight="1">
      <c r="A8" s="357">
        <v>44313</v>
      </c>
      <c r="B8" s="77" t="s">
        <v>45</v>
      </c>
      <c r="C8" s="77" t="s">
        <v>46</v>
      </c>
      <c r="D8" s="78" t="s">
        <v>41</v>
      </c>
      <c r="E8" s="358">
        <v>9.15</v>
      </c>
      <c r="F8" s="358">
        <v>2.0299999999999998</v>
      </c>
      <c r="G8" s="359">
        <v>7.12</v>
      </c>
      <c r="H8" s="360"/>
      <c r="I8" s="358">
        <v>0.8125</v>
      </c>
      <c r="J8" s="358">
        <v>0.97624999999999995</v>
      </c>
      <c r="K8" s="361">
        <v>0.37</v>
      </c>
      <c r="L8" s="358">
        <v>6.1437499999999998</v>
      </c>
      <c r="M8" s="358"/>
      <c r="N8" s="359"/>
      <c r="O8" s="358"/>
      <c r="P8" s="358">
        <v>0.30062499999999998</v>
      </c>
      <c r="Q8" s="358"/>
      <c r="R8" s="358">
        <v>-0.55462500000000003</v>
      </c>
      <c r="S8" s="359"/>
      <c r="V8" s="355"/>
      <c r="W8" s="826"/>
    </row>
    <row r="9" spans="1:23" s="354" customFormat="1" ht="15.75" customHeight="1">
      <c r="A9" s="357">
        <v>44413</v>
      </c>
      <c r="B9" s="362" t="s">
        <v>104</v>
      </c>
      <c r="C9" s="362" t="s">
        <v>46</v>
      </c>
      <c r="D9" s="363" t="s">
        <v>42</v>
      </c>
      <c r="E9" s="358">
        <v>6.1</v>
      </c>
      <c r="F9" s="358">
        <v>2.63</v>
      </c>
      <c r="G9" s="359">
        <v>3.4699999999999998</v>
      </c>
      <c r="H9" s="360"/>
      <c r="I9" s="358"/>
      <c r="J9" s="358"/>
      <c r="K9" s="361"/>
      <c r="L9" s="358"/>
      <c r="M9" s="358"/>
      <c r="N9" s="359"/>
      <c r="O9" s="358"/>
      <c r="P9" s="358"/>
      <c r="Q9" s="358">
        <v>-2.4063750000000002</v>
      </c>
      <c r="R9" s="358"/>
      <c r="S9" s="359"/>
      <c r="V9" s="355"/>
      <c r="W9" s="826"/>
    </row>
    <row r="10" spans="1:23" s="354" customFormat="1" ht="15.75" customHeight="1">
      <c r="A10" s="357">
        <v>44429</v>
      </c>
      <c r="B10" s="362" t="s">
        <v>104</v>
      </c>
      <c r="C10" s="822" t="s">
        <v>46</v>
      </c>
      <c r="D10" s="363" t="s">
        <v>42</v>
      </c>
      <c r="E10" s="358">
        <v>3.05</v>
      </c>
      <c r="F10" s="358">
        <v>0.1</v>
      </c>
      <c r="G10" s="359">
        <v>2.9499999999999997</v>
      </c>
      <c r="H10" s="360">
        <f>G10-G9</f>
        <v>-0.52</v>
      </c>
      <c r="I10" s="358"/>
      <c r="J10" s="358"/>
      <c r="K10" s="361"/>
      <c r="L10" s="358"/>
      <c r="M10" s="358"/>
      <c r="N10" s="359"/>
      <c r="O10" s="358">
        <v>-3.1750000000000003</v>
      </c>
      <c r="P10" s="358"/>
      <c r="Q10" s="358">
        <v>-2.8743750000000001</v>
      </c>
      <c r="R10" s="358"/>
      <c r="S10" s="359">
        <v>0</v>
      </c>
      <c r="V10" s="355"/>
      <c r="W10" s="826"/>
    </row>
    <row r="11" spans="1:23" s="354" customFormat="1" ht="15.75" customHeight="1">
      <c r="A11" s="357">
        <v>44669</v>
      </c>
      <c r="B11" s="362" t="s">
        <v>115</v>
      </c>
      <c r="C11" s="822" t="s">
        <v>46</v>
      </c>
      <c r="D11" s="363" t="s">
        <v>41</v>
      </c>
      <c r="E11" s="358">
        <v>5.35</v>
      </c>
      <c r="F11" s="358">
        <v>1.68</v>
      </c>
      <c r="G11" s="359">
        <f>E11-F11</f>
        <v>3.67</v>
      </c>
      <c r="H11" s="360"/>
      <c r="I11" s="358">
        <f>1.27</f>
        <v>1.27</v>
      </c>
      <c r="J11" s="358">
        <v>1.34</v>
      </c>
      <c r="K11" s="361">
        <v>0.32</v>
      </c>
      <c r="L11" s="358">
        <f>G11-I11</f>
        <v>2.4</v>
      </c>
      <c r="M11" s="358"/>
      <c r="N11" s="359"/>
      <c r="O11" s="358"/>
      <c r="P11" s="358">
        <f>I11*K11</f>
        <v>0.40640000000000004</v>
      </c>
      <c r="Q11" s="358"/>
      <c r="R11" s="358">
        <f>(L11-G10)*0.9</f>
        <v>-0.49499999999999983</v>
      </c>
      <c r="S11" s="359"/>
      <c r="V11" s="355"/>
      <c r="W11" s="826"/>
    </row>
    <row r="12" spans="1:23" s="354" customFormat="1" ht="15.75" customHeight="1">
      <c r="A12" s="357"/>
      <c r="B12" s="362"/>
      <c r="C12" s="822"/>
      <c r="D12" s="363"/>
      <c r="E12" s="358"/>
      <c r="F12" s="358"/>
      <c r="G12" s="359"/>
      <c r="H12" s="360"/>
      <c r="I12" s="358"/>
      <c r="J12" s="358"/>
      <c r="K12" s="361"/>
      <c r="L12" s="358"/>
      <c r="M12" s="358"/>
      <c r="N12" s="359"/>
      <c r="O12" s="358"/>
      <c r="P12" s="358"/>
      <c r="Q12" s="358"/>
      <c r="R12" s="358"/>
      <c r="S12" s="359"/>
      <c r="V12" s="355"/>
      <c r="W12" s="826"/>
    </row>
    <row r="13" spans="1:23" ht="15.75" customHeight="1">
      <c r="A13" s="13"/>
      <c r="B13" s="13"/>
      <c r="C13" s="820"/>
      <c r="D13" s="823"/>
      <c r="E13" s="14"/>
      <c r="F13" s="14"/>
      <c r="G13" s="812"/>
      <c r="H13" s="815"/>
      <c r="I13" s="13"/>
      <c r="J13" s="13"/>
      <c r="K13" s="820"/>
      <c r="L13" s="13"/>
      <c r="M13" s="13"/>
      <c r="N13" s="812"/>
      <c r="O13" s="13"/>
      <c r="P13" s="13"/>
      <c r="Q13" s="13"/>
      <c r="R13" s="7"/>
      <c r="S13" s="818"/>
      <c r="T13" s="7"/>
      <c r="U13" s="7"/>
      <c r="V13" s="63"/>
      <c r="W13" s="827"/>
    </row>
    <row r="14" spans="1:23" ht="15.75" customHeight="1">
      <c r="A14" s="432">
        <v>44413</v>
      </c>
      <c r="B14" s="429" t="s">
        <v>104</v>
      </c>
      <c r="C14" s="821" t="s">
        <v>112</v>
      </c>
      <c r="D14" s="824" t="s">
        <v>42</v>
      </c>
      <c r="E14" s="430">
        <v>6.1</v>
      </c>
      <c r="F14" s="430">
        <v>1.7</v>
      </c>
      <c r="G14" s="813">
        <v>4.3999999999999995</v>
      </c>
      <c r="H14" s="816"/>
      <c r="I14" s="429"/>
      <c r="J14" s="429"/>
      <c r="K14" s="821"/>
      <c r="L14" s="429"/>
      <c r="M14" s="429"/>
      <c r="N14" s="814"/>
      <c r="O14" s="429"/>
      <c r="P14" s="429"/>
      <c r="Q14" s="429"/>
      <c r="R14" s="431"/>
      <c r="S14" s="114"/>
      <c r="T14" s="431"/>
      <c r="U14" s="431"/>
      <c r="V14" s="819"/>
      <c r="W14" s="828"/>
    </row>
    <row r="15" spans="1:23" ht="15.75" customHeight="1">
      <c r="A15" s="432">
        <v>44429</v>
      </c>
      <c r="B15" s="429" t="s">
        <v>104</v>
      </c>
      <c r="C15" s="821" t="s">
        <v>112</v>
      </c>
      <c r="D15" s="824" t="s">
        <v>42</v>
      </c>
      <c r="E15" s="430">
        <v>6.1</v>
      </c>
      <c r="F15" s="430">
        <v>2.15</v>
      </c>
      <c r="G15" s="813">
        <v>3.9499999999999997</v>
      </c>
      <c r="H15" s="817">
        <f>G15-G14</f>
        <v>-0.44999999999999973</v>
      </c>
      <c r="I15" s="429"/>
      <c r="J15" s="429"/>
      <c r="K15" s="821"/>
      <c r="L15" s="429"/>
      <c r="M15" s="429"/>
      <c r="N15" s="814"/>
      <c r="O15" s="429"/>
      <c r="P15" s="429"/>
      <c r="Q15" s="429"/>
      <c r="R15" s="431"/>
      <c r="S15" s="114"/>
      <c r="T15" s="431"/>
      <c r="U15" s="431"/>
      <c r="V15" s="819"/>
      <c r="W15" s="828"/>
    </row>
    <row r="16" spans="1:23" s="132" customFormat="1" ht="15.75" customHeight="1">
      <c r="A16" s="316">
        <v>44669</v>
      </c>
      <c r="B16" s="317" t="s">
        <v>115</v>
      </c>
      <c r="C16" s="318" t="s">
        <v>112</v>
      </c>
      <c r="D16" s="319" t="s">
        <v>41</v>
      </c>
      <c r="E16" s="320">
        <v>6.75</v>
      </c>
      <c r="F16" s="320">
        <v>2.0499999999999998</v>
      </c>
      <c r="G16" s="321">
        <f>E16-F16</f>
        <v>4.7</v>
      </c>
      <c r="H16" s="847"/>
      <c r="I16" s="317">
        <v>1.25</v>
      </c>
      <c r="J16" s="317">
        <v>1.34</v>
      </c>
      <c r="K16" s="318">
        <v>0.32</v>
      </c>
      <c r="L16" s="320">
        <f>G16-I16</f>
        <v>3.45</v>
      </c>
      <c r="M16" s="317"/>
      <c r="N16" s="846"/>
      <c r="O16" s="317"/>
      <c r="P16" s="317">
        <f>I16*K16</f>
        <v>0.4</v>
      </c>
      <c r="Q16" s="317"/>
      <c r="R16" s="848">
        <f>(L16-G15)*0.9</f>
        <v>-0.44999999999999962</v>
      </c>
      <c r="S16" s="849"/>
      <c r="T16" s="848"/>
      <c r="U16" s="848"/>
      <c r="V16" s="850"/>
      <c r="W16" s="851"/>
    </row>
    <row r="17" spans="1:23" ht="15.75" customHeight="1">
      <c r="A17" s="429"/>
      <c r="B17" s="429"/>
      <c r="C17" s="821"/>
      <c r="D17" s="824"/>
      <c r="E17" s="430"/>
      <c r="F17" s="430"/>
      <c r="G17" s="814"/>
      <c r="H17" s="816"/>
      <c r="I17" s="429"/>
      <c r="J17" s="429"/>
      <c r="K17" s="821"/>
      <c r="L17" s="429"/>
      <c r="M17" s="429"/>
      <c r="N17" s="814"/>
      <c r="O17" s="429"/>
      <c r="P17" s="429"/>
      <c r="Q17" s="429"/>
      <c r="R17" s="431"/>
      <c r="S17" s="114"/>
      <c r="T17" s="431"/>
      <c r="U17" s="431"/>
      <c r="V17" s="819"/>
      <c r="W17" s="828"/>
    </row>
    <row r="18" spans="1:23" s="48" customFormat="1" ht="15.75" customHeight="1">
      <c r="A18" s="379"/>
      <c r="B18" s="379"/>
      <c r="C18" s="829"/>
      <c r="D18" s="830"/>
      <c r="E18" s="831"/>
      <c r="F18" s="831"/>
      <c r="G18" s="832"/>
      <c r="H18" s="833"/>
      <c r="I18" s="379"/>
      <c r="J18" s="379"/>
      <c r="K18" s="829"/>
      <c r="L18" s="379"/>
      <c r="M18" s="379"/>
      <c r="N18" s="832"/>
      <c r="O18" s="379"/>
      <c r="P18" s="379"/>
      <c r="Q18" s="379"/>
      <c r="R18" s="16"/>
      <c r="S18" s="456"/>
      <c r="T18" s="16"/>
      <c r="U18" s="16"/>
      <c r="V18" s="834"/>
      <c r="W18" s="835"/>
    </row>
    <row r="19" spans="1:23" s="862" customFormat="1" ht="15.75" customHeight="1">
      <c r="A19" s="863">
        <v>44669</v>
      </c>
      <c r="B19" s="852" t="s">
        <v>115</v>
      </c>
      <c r="C19" s="853" t="s">
        <v>192</v>
      </c>
      <c r="D19" s="854" t="s">
        <v>41</v>
      </c>
      <c r="E19" s="855">
        <v>9.15</v>
      </c>
      <c r="F19" s="855">
        <v>-2.9</v>
      </c>
      <c r="G19" s="864">
        <f>E19-F19</f>
        <v>12.05</v>
      </c>
      <c r="H19" s="857"/>
      <c r="I19" s="852">
        <v>1.31</v>
      </c>
      <c r="J19" s="852">
        <v>1.34</v>
      </c>
      <c r="K19" s="853">
        <v>0.32</v>
      </c>
      <c r="L19" s="855">
        <f>G19-I19</f>
        <v>10.74</v>
      </c>
      <c r="M19" s="852"/>
      <c r="N19" s="856"/>
      <c r="O19" s="852"/>
      <c r="P19" s="855">
        <f>K19*I19</f>
        <v>0.41920000000000002</v>
      </c>
      <c r="Q19" s="852"/>
      <c r="R19" s="858"/>
      <c r="S19" s="859"/>
      <c r="T19" s="858"/>
      <c r="U19" s="858"/>
      <c r="V19" s="860"/>
      <c r="W19" s="861"/>
    </row>
    <row r="20" spans="1:23" s="845" customFormat="1" ht="15.75" customHeight="1">
      <c r="A20" s="1110">
        <v>44797</v>
      </c>
      <c r="B20" s="836" t="s">
        <v>249</v>
      </c>
      <c r="C20" s="837" t="s">
        <v>192</v>
      </c>
      <c r="D20" s="838" t="s">
        <v>42</v>
      </c>
      <c r="E20" s="839">
        <v>9.15</v>
      </c>
      <c r="F20" s="839">
        <v>2.2799999999999998</v>
      </c>
      <c r="G20" s="1111">
        <f>E20-F20</f>
        <v>6.870000000000001</v>
      </c>
      <c r="H20" s="841"/>
      <c r="I20" s="836"/>
      <c r="J20" s="836"/>
      <c r="K20" s="837"/>
      <c r="L20" s="836"/>
      <c r="M20" s="836"/>
      <c r="N20" s="840"/>
      <c r="O20" s="839">
        <f>Q20-P19</f>
        <v>-3.9021999999999992</v>
      </c>
      <c r="P20" s="836"/>
      <c r="Q20" s="839">
        <f>(G20-L19)*0.9</f>
        <v>-3.4829999999999992</v>
      </c>
      <c r="R20" s="842"/>
      <c r="S20" s="840">
        <v>0</v>
      </c>
      <c r="T20" s="842"/>
      <c r="U20" s="842"/>
      <c r="V20" s="843"/>
      <c r="W20" s="844"/>
    </row>
    <row r="21" spans="1:23" ht="15.75" customHeight="1">
      <c r="A21" s="13"/>
      <c r="B21" s="13"/>
      <c r="C21" s="13"/>
      <c r="D21" s="13"/>
      <c r="E21" s="14"/>
      <c r="F21" s="14"/>
      <c r="G21" s="13"/>
      <c r="H21" s="13"/>
      <c r="I21" s="13"/>
      <c r="J21" s="13"/>
      <c r="K21" s="13"/>
      <c r="L21" s="13"/>
      <c r="M21" s="13"/>
      <c r="N21" s="13"/>
      <c r="O21" s="13"/>
      <c r="P21" s="13"/>
      <c r="Q21" s="13"/>
      <c r="R21" s="7"/>
      <c r="S21" s="7"/>
      <c r="T21" s="7"/>
      <c r="U21" s="7"/>
    </row>
    <row r="22" spans="1:23" ht="15.75" customHeight="1" thickBot="1">
      <c r="A22" s="13"/>
      <c r="B22" s="13"/>
      <c r="C22" s="13"/>
      <c r="D22" s="13"/>
      <c r="E22" s="14"/>
      <c r="F22" s="14"/>
      <c r="G22" s="13"/>
      <c r="H22" s="13"/>
      <c r="I22" s="13"/>
      <c r="J22" s="13"/>
      <c r="K22" s="13"/>
      <c r="L22" s="13"/>
      <c r="M22" s="13"/>
      <c r="N22" s="13"/>
      <c r="O22" s="13"/>
      <c r="P22" s="13"/>
      <c r="Q22" s="13"/>
      <c r="R22" s="7"/>
      <c r="S22" s="7"/>
      <c r="T22" s="7"/>
      <c r="U22" s="7"/>
    </row>
    <row r="23" spans="1:23" ht="15.75" customHeight="1">
      <c r="A23" s="1134" t="s">
        <v>47</v>
      </c>
      <c r="B23" s="1135"/>
      <c r="C23" s="1138" t="s">
        <v>48</v>
      </c>
      <c r="D23" s="1139"/>
      <c r="E23" s="79" t="s">
        <v>49</v>
      </c>
      <c r="F23" s="80"/>
      <c r="G23" s="79" t="s">
        <v>50</v>
      </c>
      <c r="H23" s="80"/>
      <c r="I23" s="81" t="s">
        <v>51</v>
      </c>
      <c r="Q23" s="48"/>
      <c r="R23" s="16"/>
      <c r="S23" s="16"/>
      <c r="T23" s="16"/>
      <c r="U23" s="7"/>
    </row>
    <row r="24" spans="1:23" ht="15.75" customHeight="1">
      <c r="A24" s="1136"/>
      <c r="B24" s="1137"/>
      <c r="C24" s="82" t="s">
        <v>52</v>
      </c>
      <c r="D24" s="82" t="s">
        <v>53</v>
      </c>
      <c r="E24" s="83">
        <f>A10</f>
        <v>44429</v>
      </c>
      <c r="F24" s="84" t="s">
        <v>54</v>
      </c>
      <c r="G24" s="85">
        <f>A16</f>
        <v>44669</v>
      </c>
      <c r="H24" s="84" t="s">
        <v>54</v>
      </c>
      <c r="I24" s="86">
        <v>44797</v>
      </c>
      <c r="Q24" s="48"/>
      <c r="R24" s="21"/>
      <c r="S24" s="21"/>
      <c r="T24" s="16"/>
      <c r="U24" s="7"/>
    </row>
    <row r="25" spans="1:23" ht="15.75" customHeight="1">
      <c r="A25" s="87"/>
      <c r="B25" s="88" t="s">
        <v>56</v>
      </c>
      <c r="C25" s="9">
        <f>J16*K16</f>
        <v>0.42880000000000001</v>
      </c>
      <c r="D25" s="9"/>
      <c r="E25" s="8"/>
      <c r="F25" s="8"/>
      <c r="G25" s="89"/>
      <c r="H25" s="9"/>
      <c r="I25" s="90"/>
      <c r="Q25" s="48"/>
      <c r="R25" s="21"/>
      <c r="S25" s="21"/>
      <c r="T25" s="16"/>
      <c r="U25" s="7"/>
    </row>
    <row r="26" spans="1:23" ht="15.75" customHeight="1">
      <c r="A26" s="87"/>
      <c r="B26" s="88" t="s">
        <v>57</v>
      </c>
      <c r="C26" s="9">
        <f>O20</f>
        <v>-3.9021999999999992</v>
      </c>
      <c r="D26" s="9"/>
      <c r="E26" s="8"/>
      <c r="F26" s="8"/>
      <c r="G26" s="89"/>
      <c r="H26" s="9"/>
      <c r="I26" s="90"/>
      <c r="Q26" s="48"/>
      <c r="R26" s="21"/>
      <c r="S26" s="21"/>
      <c r="T26" s="16"/>
      <c r="U26" s="7"/>
    </row>
    <row r="27" spans="1:23" ht="15.75" customHeight="1">
      <c r="A27" s="87"/>
      <c r="B27" s="88" t="s">
        <v>58</v>
      </c>
      <c r="C27" s="9">
        <f>Q20</f>
        <v>-3.4829999999999992</v>
      </c>
      <c r="D27" s="9"/>
      <c r="E27" s="8"/>
      <c r="F27" s="8"/>
      <c r="G27" s="89"/>
      <c r="H27" s="9"/>
      <c r="I27" s="90"/>
      <c r="Q27" s="48"/>
      <c r="R27" s="21"/>
      <c r="S27" s="21"/>
      <c r="T27" s="16"/>
      <c r="U27" s="7"/>
    </row>
    <row r="28" spans="1:23" ht="15.75" customHeight="1">
      <c r="A28" s="87"/>
      <c r="B28" s="91" t="s">
        <v>59</v>
      </c>
      <c r="C28" s="9" t="s">
        <v>232</v>
      </c>
      <c r="D28" s="9"/>
      <c r="E28" s="8"/>
      <c r="F28" s="8"/>
      <c r="G28" s="9"/>
      <c r="H28" s="9"/>
      <c r="I28" s="90"/>
      <c r="Q28" s="48"/>
      <c r="R28" s="21"/>
      <c r="S28" s="21"/>
      <c r="T28" s="16"/>
      <c r="U28" s="7"/>
    </row>
    <row r="29" spans="1:23" ht="15.75" customHeight="1">
      <c r="A29" s="87"/>
      <c r="B29" s="92" t="s">
        <v>60</v>
      </c>
      <c r="C29" s="9">
        <f>(R11+R16)/2</f>
        <v>-0.4724999999999997</v>
      </c>
      <c r="D29" s="9"/>
      <c r="E29" s="8"/>
      <c r="F29" s="8"/>
      <c r="G29" s="9"/>
      <c r="H29" s="9"/>
      <c r="I29" s="90"/>
      <c r="Q29" s="48"/>
      <c r="R29" s="21"/>
      <c r="S29" s="21"/>
      <c r="T29" s="16"/>
      <c r="U29" s="7"/>
    </row>
    <row r="30" spans="1:23" ht="15.75" customHeight="1" thickBot="1">
      <c r="A30" s="93"/>
      <c r="B30" s="94" t="s">
        <v>61</v>
      </c>
      <c r="C30" s="95">
        <f>S20</f>
        <v>0</v>
      </c>
      <c r="D30" s="95"/>
      <c r="E30" s="96"/>
      <c r="F30" s="96"/>
      <c r="G30" s="97"/>
      <c r="H30" s="97"/>
      <c r="I30" s="98"/>
      <c r="Q30" s="48"/>
      <c r="R30" s="21"/>
      <c r="S30" s="21"/>
      <c r="T30" s="16"/>
      <c r="U30" s="7"/>
    </row>
    <row r="31" spans="1:23" ht="15.75" customHeight="1">
      <c r="A31" s="7"/>
      <c r="B31" s="7"/>
      <c r="C31" s="7"/>
      <c r="D31" s="7"/>
      <c r="E31" s="7"/>
      <c r="F31" s="7"/>
      <c r="G31" s="7"/>
      <c r="H31" s="7"/>
      <c r="I31" s="7"/>
      <c r="J31" s="7"/>
      <c r="K31" s="7"/>
      <c r="L31" s="7"/>
      <c r="M31" s="7"/>
      <c r="N31" s="7"/>
      <c r="O31" s="7"/>
      <c r="P31" s="7"/>
      <c r="Q31" s="16"/>
      <c r="R31" s="16"/>
      <c r="S31" s="16"/>
      <c r="T31" s="16"/>
      <c r="U31" s="7"/>
    </row>
  </sheetData>
  <mergeCells count="6">
    <mergeCell ref="T1:V1"/>
    <mergeCell ref="T2:U2"/>
    <mergeCell ref="E3:G3"/>
    <mergeCell ref="T3:U3"/>
    <mergeCell ref="A23:B24"/>
    <mergeCell ref="C23:D23"/>
  </mergeCells>
  <pageMargins left="0.7" right="0.7" top="0.75" bottom="0.75" header="0.3" footer="0.3"/>
  <pageSetup orientation="portrait" r:id="rId1"/>
  <drawing r:id="rId2"/>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2CE1-A36C-400A-91D2-C5EECAA85F01}">
  <dimension ref="A1:AB167"/>
  <sheetViews>
    <sheetView zoomScale="80" zoomScaleNormal="80" workbookViewId="0">
      <selection activeCell="S17" sqref="S17"/>
    </sheetView>
  </sheetViews>
  <sheetFormatPr defaultColWidth="7.88671875" defaultRowHeight="10.199999999999999"/>
  <cols>
    <col min="1" max="1" width="15.6640625" style="668" bestFit="1" customWidth="1"/>
    <col min="2" max="2" width="9.5546875" style="668" bestFit="1" customWidth="1"/>
    <col min="3" max="3" width="5.109375" style="735" customWidth="1"/>
    <col min="4" max="6" width="7.6640625" style="735" customWidth="1"/>
    <col min="7" max="7" width="12" style="731" bestFit="1" customWidth="1"/>
    <col min="8" max="8" width="9.33203125" style="734" customWidth="1"/>
    <col min="9" max="10" width="8.44140625" style="731" bestFit="1" customWidth="1"/>
    <col min="11" max="11" width="8.44140625" style="725" bestFit="1" customWidth="1"/>
    <col min="12" max="12" width="13.6640625" style="732" bestFit="1" customWidth="1"/>
    <col min="13" max="13" width="6.33203125" style="668" bestFit="1" customWidth="1"/>
    <col min="14" max="14" width="5.6640625" style="668" bestFit="1" customWidth="1"/>
    <col min="15" max="15" width="5.88671875" style="680" bestFit="1" customWidth="1"/>
    <col min="16" max="16" width="5.88671875" style="561" bestFit="1" customWidth="1"/>
    <col min="17" max="17" width="14" style="728" bestFit="1" customWidth="1"/>
    <col min="18" max="18" width="6" style="728" bestFit="1" customWidth="1"/>
    <col min="19" max="19" width="8.6640625" style="728" bestFit="1" customWidth="1"/>
    <col min="20" max="21" width="17.33203125" style="668" bestFit="1" customWidth="1"/>
    <col min="22" max="22" width="9.33203125" style="668" bestFit="1" customWidth="1"/>
    <col min="23" max="27" width="5.33203125" style="668" customWidth="1"/>
    <col min="28" max="28" width="17" style="668" customWidth="1"/>
    <col min="29" max="16384" width="7.88671875" style="668"/>
  </cols>
  <sheetData>
    <row r="1" spans="1:24" s="504" customFormat="1" ht="13.2">
      <c r="A1" s="496" t="s">
        <v>117</v>
      </c>
      <c r="B1" s="497" t="s">
        <v>174</v>
      </c>
      <c r="C1" s="498"/>
      <c r="D1" s="497"/>
      <c r="E1" s="499"/>
      <c r="F1" s="499"/>
      <c r="G1" s="500"/>
      <c r="H1" s="501" t="s">
        <v>118</v>
      </c>
      <c r="I1" s="502">
        <f>V12</f>
        <v>91</v>
      </c>
      <c r="J1" s="503"/>
      <c r="K1" s="497"/>
      <c r="L1" s="497"/>
      <c r="N1" s="505"/>
      <c r="P1" s="506"/>
      <c r="Q1" s="506"/>
      <c r="R1" s="506"/>
      <c r="S1" s="506"/>
    </row>
    <row r="2" spans="1:24" s="504" customFormat="1" ht="13.2">
      <c r="A2" s="507" t="s">
        <v>119</v>
      </c>
      <c r="B2" s="497" t="s">
        <v>248</v>
      </c>
      <c r="C2" s="508"/>
      <c r="D2" s="497"/>
      <c r="E2" s="509"/>
      <c r="F2" s="509"/>
      <c r="G2" s="510"/>
      <c r="H2" s="511" t="s">
        <v>120</v>
      </c>
      <c r="I2" s="512">
        <f>V14</f>
        <v>52</v>
      </c>
      <c r="J2" s="513"/>
      <c r="K2" s="497"/>
      <c r="L2" s="497"/>
      <c r="N2" s="514"/>
      <c r="P2" s="506"/>
      <c r="Q2" s="506"/>
      <c r="R2" s="506"/>
      <c r="S2" s="506"/>
    </row>
    <row r="3" spans="1:24" s="518" customFormat="1" ht="11.25" customHeight="1">
      <c r="A3" s="515" t="s">
        <v>121</v>
      </c>
      <c r="B3" s="865">
        <v>44796</v>
      </c>
      <c r="C3" s="508"/>
      <c r="D3" s="509"/>
      <c r="E3" s="509"/>
      <c r="F3" s="509"/>
      <c r="G3" s="510"/>
      <c r="H3" s="515" t="s">
        <v>122</v>
      </c>
      <c r="I3" s="1109">
        <f>V14/100</f>
        <v>0.52</v>
      </c>
      <c r="J3" s="513"/>
      <c r="K3" s="497"/>
      <c r="L3" s="497"/>
      <c r="N3" s="519"/>
      <c r="P3" s="520"/>
      <c r="Q3" s="520"/>
      <c r="R3" s="520"/>
      <c r="S3" s="520"/>
    </row>
    <row r="4" spans="1:24" s="504" customFormat="1" ht="13.2">
      <c r="A4" s="515" t="s">
        <v>123</v>
      </c>
      <c r="B4" s="516" t="s">
        <v>235</v>
      </c>
      <c r="C4" s="508"/>
      <c r="D4" s="509"/>
      <c r="E4" s="509"/>
      <c r="F4" s="509"/>
      <c r="G4" s="510"/>
      <c r="H4" s="515" t="s">
        <v>124</v>
      </c>
      <c r="I4" s="521">
        <f>S18</f>
        <v>0.56268912247173108</v>
      </c>
      <c r="J4" s="513"/>
      <c r="K4" s="497"/>
      <c r="L4" s="497"/>
      <c r="M4" s="505"/>
      <c r="N4" s="505"/>
      <c r="P4" s="506"/>
      <c r="Q4" s="506"/>
      <c r="R4" s="506"/>
      <c r="S4" s="506"/>
    </row>
    <row r="5" spans="1:24" s="525" customFormat="1" ht="13.2">
      <c r="A5" s="507" t="s">
        <v>125</v>
      </c>
      <c r="B5" s="522" t="s">
        <v>126</v>
      </c>
      <c r="C5" s="508"/>
      <c r="D5" s="509"/>
      <c r="E5" s="509"/>
      <c r="F5" s="509"/>
      <c r="G5" s="510"/>
      <c r="H5" s="515"/>
      <c r="I5" s="523"/>
      <c r="J5" s="513"/>
      <c r="K5" s="497"/>
      <c r="L5" s="497"/>
      <c r="M5" s="524"/>
      <c r="N5" s="524"/>
      <c r="P5" s="526"/>
      <c r="Q5" s="526"/>
      <c r="R5" s="526"/>
      <c r="S5" s="526"/>
    </row>
    <row r="6" spans="1:24" s="524" customFormat="1" ht="13.8" thickBot="1">
      <c r="A6" s="527"/>
      <c r="B6" s="528"/>
      <c r="C6" s="529"/>
      <c r="D6" s="530"/>
      <c r="E6" s="530"/>
      <c r="F6" s="530"/>
      <c r="G6" s="531"/>
      <c r="H6" s="532"/>
      <c r="I6" s="533"/>
      <c r="J6" s="531"/>
      <c r="K6" s="528"/>
      <c r="L6" s="528"/>
      <c r="M6" s="534"/>
      <c r="P6" s="535"/>
      <c r="Q6" s="535"/>
      <c r="R6" s="535"/>
      <c r="S6" s="535"/>
    </row>
    <row r="7" spans="1:24" s="525" customFormat="1" ht="13.2" customHeight="1">
      <c r="A7" s="1170" t="s">
        <v>127</v>
      </c>
      <c r="B7" s="1171"/>
      <c r="C7" s="1171"/>
      <c r="D7" s="1171"/>
      <c r="E7" s="1171"/>
      <c r="F7" s="1171"/>
      <c r="G7" s="1171"/>
      <c r="H7" s="1171"/>
      <c r="I7" s="1171"/>
      <c r="J7" s="1171"/>
      <c r="K7" s="1171"/>
      <c r="L7" s="1171"/>
      <c r="M7" s="1172" t="s">
        <v>128</v>
      </c>
      <c r="N7" s="1173"/>
      <c r="O7" s="1174"/>
      <c r="P7" s="536" t="s">
        <v>129</v>
      </c>
      <c r="Q7" s="537"/>
      <c r="R7" s="536" t="s">
        <v>130</v>
      </c>
      <c r="S7" s="536"/>
      <c r="T7" s="538"/>
      <c r="U7" s="1168" t="s">
        <v>131</v>
      </c>
      <c r="V7" s="1169"/>
      <c r="W7" s="524"/>
      <c r="X7" s="524"/>
    </row>
    <row r="8" spans="1:24" s="555" customFormat="1">
      <c r="A8" s="539"/>
      <c r="B8" s="534"/>
      <c r="C8" s="540"/>
      <c r="D8" s="541"/>
      <c r="E8" s="542"/>
      <c r="F8" s="543"/>
      <c r="G8" s="544"/>
      <c r="H8" s="545"/>
      <c r="I8" s="545"/>
      <c r="J8" s="545"/>
      <c r="K8" s="545"/>
      <c r="L8" s="546"/>
      <c r="M8" s="547"/>
      <c r="N8" s="548"/>
      <c r="O8" s="549"/>
      <c r="P8" s="550"/>
      <c r="Q8" s="551"/>
      <c r="R8" s="550"/>
      <c r="S8" s="550"/>
      <c r="T8" s="552"/>
      <c r="U8" s="553"/>
      <c r="V8" s="553"/>
      <c r="W8" s="554"/>
    </row>
    <row r="9" spans="1:24" s="566" customFormat="1" ht="13.2" customHeight="1">
      <c r="A9" s="556"/>
      <c r="B9" s="524"/>
      <c r="C9" s="557"/>
      <c r="D9" s="1175" t="s">
        <v>132</v>
      </c>
      <c r="E9" s="1176"/>
      <c r="F9" s="1177"/>
      <c r="G9" s="558"/>
      <c r="H9" s="1178" t="s">
        <v>133</v>
      </c>
      <c r="I9" s="1179"/>
      <c r="J9" s="1179"/>
      <c r="K9" s="1180"/>
      <c r="L9" s="1107"/>
      <c r="M9" s="560"/>
      <c r="N9" s="548" t="s">
        <v>134</v>
      </c>
      <c r="O9" s="549"/>
      <c r="P9" s="550"/>
      <c r="Q9" s="551"/>
      <c r="R9" s="561"/>
      <c r="S9" s="561"/>
      <c r="T9" s="552"/>
      <c r="U9" s="562"/>
      <c r="V9" s="563"/>
      <c r="W9" s="564"/>
      <c r="X9" s="565"/>
    </row>
    <row r="10" spans="1:24" s="566" customFormat="1">
      <c r="A10" s="567" t="s">
        <v>135</v>
      </c>
      <c r="B10" s="568" t="s">
        <v>136</v>
      </c>
      <c r="C10" s="569" t="s">
        <v>137</v>
      </c>
      <c r="D10" s="570" t="s">
        <v>138</v>
      </c>
      <c r="E10" s="571" t="s">
        <v>139</v>
      </c>
      <c r="F10" s="572" t="s">
        <v>140</v>
      </c>
      <c r="G10" s="558" t="s">
        <v>141</v>
      </c>
      <c r="H10" s="1108" t="s">
        <v>142</v>
      </c>
      <c r="I10" s="1108" t="s">
        <v>143</v>
      </c>
      <c r="J10" s="1108" t="s">
        <v>144</v>
      </c>
      <c r="K10" s="1108" t="s">
        <v>145</v>
      </c>
      <c r="L10" s="1107" t="s">
        <v>146</v>
      </c>
      <c r="M10" s="574" t="s">
        <v>147</v>
      </c>
      <c r="N10" s="575" t="s">
        <v>148</v>
      </c>
      <c r="O10" s="576" t="s">
        <v>149</v>
      </c>
      <c r="P10" s="577" t="s">
        <v>150</v>
      </c>
      <c r="Q10" s="551" t="s">
        <v>151</v>
      </c>
      <c r="R10" s="577" t="s">
        <v>151</v>
      </c>
      <c r="S10" s="577" t="s">
        <v>150</v>
      </c>
      <c r="T10" s="578" t="s">
        <v>152</v>
      </c>
      <c r="U10" s="562" t="s">
        <v>153</v>
      </c>
      <c r="V10" s="562" t="s">
        <v>154</v>
      </c>
      <c r="W10" s="579"/>
    </row>
    <row r="11" spans="1:24" s="566" customFormat="1" ht="12" thickBot="1">
      <c r="A11" s="580" t="s">
        <v>155</v>
      </c>
      <c r="B11" s="581" t="s">
        <v>155</v>
      </c>
      <c r="C11" s="582" t="s">
        <v>156</v>
      </c>
      <c r="D11" s="583" t="s">
        <v>157</v>
      </c>
      <c r="E11" s="584" t="s">
        <v>157</v>
      </c>
      <c r="F11" s="585" t="s">
        <v>157</v>
      </c>
      <c r="G11" s="586" t="s">
        <v>157</v>
      </c>
      <c r="H11" s="587" t="s">
        <v>157</v>
      </c>
      <c r="I11" s="587" t="s">
        <v>157</v>
      </c>
      <c r="J11" s="587" t="s">
        <v>157</v>
      </c>
      <c r="K11" s="587" t="s">
        <v>157</v>
      </c>
      <c r="L11" s="588" t="s">
        <v>157</v>
      </c>
      <c r="M11" s="589" t="s">
        <v>158</v>
      </c>
      <c r="N11" s="590" t="s">
        <v>156</v>
      </c>
      <c r="O11" s="591" t="s">
        <v>156</v>
      </c>
      <c r="P11" s="592" t="s">
        <v>159</v>
      </c>
      <c r="Q11" s="593" t="s">
        <v>160</v>
      </c>
      <c r="R11" s="594" t="s">
        <v>39</v>
      </c>
      <c r="S11" s="594" t="s">
        <v>161</v>
      </c>
      <c r="T11" s="595"/>
      <c r="U11" s="596"/>
      <c r="V11" s="597" t="s">
        <v>157</v>
      </c>
      <c r="W11" s="579"/>
    </row>
    <row r="12" spans="1:24" s="566" customFormat="1">
      <c r="A12" s="598" t="s">
        <v>162</v>
      </c>
      <c r="B12" s="599"/>
      <c r="C12" s="600">
        <v>0</v>
      </c>
      <c r="D12" s="601" t="s">
        <v>163</v>
      </c>
      <c r="E12" s="602" t="s">
        <v>163</v>
      </c>
      <c r="F12" s="603" t="s">
        <v>163</v>
      </c>
      <c r="G12" s="604" t="s">
        <v>163</v>
      </c>
      <c r="H12" s="602" t="s">
        <v>163</v>
      </c>
      <c r="I12" s="602" t="s">
        <v>163</v>
      </c>
      <c r="J12" s="602" t="s">
        <v>163</v>
      </c>
      <c r="K12" s="602" t="s">
        <v>163</v>
      </c>
      <c r="L12" s="605" t="s">
        <v>163</v>
      </c>
      <c r="M12" s="606"/>
      <c r="N12" s="607"/>
      <c r="O12" s="608"/>
      <c r="P12" s="609"/>
      <c r="Q12" s="610"/>
      <c r="R12" s="611"/>
      <c r="S12" s="612"/>
      <c r="T12" s="613"/>
      <c r="U12" s="614" t="s">
        <v>164</v>
      </c>
      <c r="V12" s="615">
        <v>91</v>
      </c>
      <c r="W12" s="616"/>
    </row>
    <row r="13" spans="1:24" s="566" customFormat="1" ht="20.399999999999999">
      <c r="A13" s="617">
        <v>490</v>
      </c>
      <c r="B13" s="618">
        <v>0</v>
      </c>
      <c r="C13" s="606">
        <v>10</v>
      </c>
      <c r="D13" s="619" t="s">
        <v>163</v>
      </c>
      <c r="E13" s="620" t="s">
        <v>163</v>
      </c>
      <c r="F13" s="621" t="s">
        <v>163</v>
      </c>
      <c r="G13" s="622" t="s">
        <v>163</v>
      </c>
      <c r="H13" s="620" t="s">
        <v>163</v>
      </c>
      <c r="I13" s="620" t="s">
        <v>163</v>
      </c>
      <c r="J13" s="620" t="s">
        <v>163</v>
      </c>
      <c r="K13" s="620" t="s">
        <v>163</v>
      </c>
      <c r="L13" s="623" t="s">
        <v>163</v>
      </c>
      <c r="M13" s="606">
        <v>966</v>
      </c>
      <c r="N13" s="624">
        <f>C12</f>
        <v>0</v>
      </c>
      <c r="O13" s="625">
        <f t="shared" ref="O13:O17" si="0">(C13+C14-10)/2</f>
        <v>12.5</v>
      </c>
      <c r="P13" s="626">
        <f>(A13-B13)/M13</f>
        <v>0.50724637681159424</v>
      </c>
      <c r="Q13" s="627">
        <f>(P13*(O13-N13))/100</f>
        <v>6.3405797101449279E-2</v>
      </c>
      <c r="R13" s="628">
        <f>SUM(Q$13:Q13)</f>
        <v>6.3405797101449279E-2</v>
      </c>
      <c r="S13" s="629">
        <f>R13/O13*100</f>
        <v>0.50724637681159424</v>
      </c>
      <c r="T13" s="630" t="s">
        <v>245</v>
      </c>
      <c r="U13" s="631" t="s">
        <v>65</v>
      </c>
      <c r="V13" s="632">
        <v>15</v>
      </c>
      <c r="W13" s="579"/>
    </row>
    <row r="14" spans="1:24" s="566" customFormat="1">
      <c r="A14" s="617">
        <v>490</v>
      </c>
      <c r="B14" s="618">
        <v>0</v>
      </c>
      <c r="C14" s="606">
        <v>25</v>
      </c>
      <c r="D14" s="619" t="s">
        <v>163</v>
      </c>
      <c r="E14" s="620" t="s">
        <v>163</v>
      </c>
      <c r="F14" s="621" t="s">
        <v>163</v>
      </c>
      <c r="G14" s="622" t="s">
        <v>163</v>
      </c>
      <c r="H14" s="620" t="s">
        <v>163</v>
      </c>
      <c r="I14" s="620" t="s">
        <v>163</v>
      </c>
      <c r="J14" s="620" t="s">
        <v>163</v>
      </c>
      <c r="K14" s="620" t="s">
        <v>163</v>
      </c>
      <c r="L14" s="623" t="s">
        <v>163</v>
      </c>
      <c r="M14" s="606">
        <v>966</v>
      </c>
      <c r="N14" s="624">
        <f t="shared" ref="N14:N18" si="1">(C13+C14-10)/2</f>
        <v>12.5</v>
      </c>
      <c r="O14" s="625">
        <f t="shared" si="0"/>
        <v>26</v>
      </c>
      <c r="P14" s="626">
        <f t="shared" ref="P14:P18" si="2">(A14-B14)/M14</f>
        <v>0.50724637681159424</v>
      </c>
      <c r="Q14" s="627">
        <f t="shared" ref="Q14:Q18" si="3">(P14*(O14-N14))/100</f>
        <v>6.8478260869565225E-2</v>
      </c>
      <c r="R14" s="628">
        <f>SUM(Q$14:Q14)</f>
        <v>6.8478260869565225E-2</v>
      </c>
      <c r="S14" s="629">
        <f>(R14/(O14-15))*100</f>
        <v>0.62252964426877477</v>
      </c>
      <c r="T14" s="630"/>
      <c r="U14" s="631" t="s">
        <v>252</v>
      </c>
      <c r="V14" s="632">
        <f>67-15</f>
        <v>52</v>
      </c>
      <c r="W14" s="579"/>
    </row>
    <row r="15" spans="1:24" s="566" customFormat="1">
      <c r="A15" s="617">
        <v>500</v>
      </c>
      <c r="B15" s="618">
        <v>0</v>
      </c>
      <c r="C15" s="606">
        <v>37</v>
      </c>
      <c r="D15" s="619" t="s">
        <v>163</v>
      </c>
      <c r="E15" s="620" t="s">
        <v>163</v>
      </c>
      <c r="F15" s="621" t="s">
        <v>163</v>
      </c>
      <c r="G15" s="622" t="s">
        <v>163</v>
      </c>
      <c r="H15" s="620" t="s">
        <v>163</v>
      </c>
      <c r="I15" s="620" t="s">
        <v>163</v>
      </c>
      <c r="J15" s="620" t="s">
        <v>163</v>
      </c>
      <c r="K15" s="620" t="s">
        <v>163</v>
      </c>
      <c r="L15" s="623" t="s">
        <v>163</v>
      </c>
      <c r="M15" s="606">
        <v>966</v>
      </c>
      <c r="N15" s="624">
        <f t="shared" si="1"/>
        <v>26</v>
      </c>
      <c r="O15" s="625">
        <f t="shared" si="0"/>
        <v>37</v>
      </c>
      <c r="P15" s="626">
        <f t="shared" si="2"/>
        <v>0.51759834368530022</v>
      </c>
      <c r="Q15" s="627">
        <f t="shared" si="3"/>
        <v>5.6935817805383024E-2</v>
      </c>
      <c r="R15" s="628">
        <f>SUM(Q$14:Q15)</f>
        <v>0.12541407867494825</v>
      </c>
      <c r="S15" s="629">
        <f t="shared" ref="S15:S18" si="4">(R15/(O15-15))*100</f>
        <v>0.57006399397703744</v>
      </c>
      <c r="T15" s="630"/>
      <c r="U15" s="631" t="s">
        <v>165</v>
      </c>
      <c r="V15" s="633"/>
      <c r="W15" s="579"/>
    </row>
    <row r="16" spans="1:24" s="566" customFormat="1">
      <c r="A16" s="634">
        <v>520</v>
      </c>
      <c r="B16" s="618">
        <v>0</v>
      </c>
      <c r="C16" s="606">
        <v>47</v>
      </c>
      <c r="D16" s="619" t="s">
        <v>163</v>
      </c>
      <c r="E16" s="620" t="s">
        <v>163</v>
      </c>
      <c r="F16" s="621" t="s">
        <v>163</v>
      </c>
      <c r="G16" s="622" t="s">
        <v>163</v>
      </c>
      <c r="H16" s="620" t="s">
        <v>163</v>
      </c>
      <c r="I16" s="620" t="s">
        <v>163</v>
      </c>
      <c r="J16" s="620" t="s">
        <v>163</v>
      </c>
      <c r="K16" s="620" t="s">
        <v>163</v>
      </c>
      <c r="L16" s="623" t="s">
        <v>163</v>
      </c>
      <c r="M16" s="606">
        <v>966</v>
      </c>
      <c r="N16" s="624">
        <f t="shared" si="1"/>
        <v>37</v>
      </c>
      <c r="O16" s="625">
        <f t="shared" si="0"/>
        <v>47</v>
      </c>
      <c r="P16" s="626">
        <f t="shared" si="2"/>
        <v>0.5383022774327122</v>
      </c>
      <c r="Q16" s="627">
        <f t="shared" si="3"/>
        <v>5.3830227743271217E-2</v>
      </c>
      <c r="R16" s="628">
        <f>SUM(Q$14:Q16)</f>
        <v>0.17924430641821948</v>
      </c>
      <c r="S16" s="629">
        <f t="shared" si="4"/>
        <v>0.56013845755693592</v>
      </c>
      <c r="T16" s="630"/>
      <c r="U16" s="631" t="s">
        <v>165</v>
      </c>
      <c r="V16" s="632"/>
      <c r="W16" s="579"/>
    </row>
    <row r="17" spans="1:25" s="566" customFormat="1">
      <c r="A17" s="634">
        <v>535</v>
      </c>
      <c r="B17" s="618">
        <v>0</v>
      </c>
      <c r="C17" s="606">
        <v>57</v>
      </c>
      <c r="D17" s="619" t="s">
        <v>163</v>
      </c>
      <c r="E17" s="620" t="s">
        <v>163</v>
      </c>
      <c r="F17" s="621" t="s">
        <v>163</v>
      </c>
      <c r="G17" s="622" t="s">
        <v>163</v>
      </c>
      <c r="H17" s="620" t="s">
        <v>163</v>
      </c>
      <c r="I17" s="620" t="s">
        <v>163</v>
      </c>
      <c r="J17" s="620" t="s">
        <v>163</v>
      </c>
      <c r="K17" s="620" t="s">
        <v>163</v>
      </c>
      <c r="L17" s="623" t="s">
        <v>163</v>
      </c>
      <c r="M17" s="606">
        <v>966</v>
      </c>
      <c r="N17" s="624">
        <f t="shared" si="1"/>
        <v>47</v>
      </c>
      <c r="O17" s="625">
        <f t="shared" si="0"/>
        <v>57</v>
      </c>
      <c r="P17" s="626">
        <f t="shared" si="2"/>
        <v>0.55383022774327118</v>
      </c>
      <c r="Q17" s="627">
        <f t="shared" si="3"/>
        <v>5.5383022774327113E-2</v>
      </c>
      <c r="R17" s="628">
        <f>SUM(Q$14:Q17)</f>
        <v>0.23462732919254659</v>
      </c>
      <c r="S17" s="629">
        <f t="shared" si="4"/>
        <v>0.55863649807749183</v>
      </c>
      <c r="T17" s="630"/>
      <c r="U17" s="631" t="s">
        <v>165</v>
      </c>
      <c r="V17" s="632"/>
      <c r="W17" s="564"/>
    </row>
    <row r="18" spans="1:25" s="566" customFormat="1" ht="20.399999999999999">
      <c r="A18" s="634">
        <v>560</v>
      </c>
      <c r="B18" s="618">
        <v>0</v>
      </c>
      <c r="C18" s="606">
        <v>67</v>
      </c>
      <c r="D18" s="619" t="s">
        <v>163</v>
      </c>
      <c r="E18" s="620" t="s">
        <v>163</v>
      </c>
      <c r="F18" s="621" t="s">
        <v>163</v>
      </c>
      <c r="G18" s="622" t="s">
        <v>163</v>
      </c>
      <c r="H18" s="620" t="s">
        <v>163</v>
      </c>
      <c r="I18" s="620" t="s">
        <v>163</v>
      </c>
      <c r="J18" s="620" t="s">
        <v>163</v>
      </c>
      <c r="K18" s="620" t="s">
        <v>163</v>
      </c>
      <c r="L18" s="623" t="s">
        <v>163</v>
      </c>
      <c r="M18" s="606">
        <v>966</v>
      </c>
      <c r="N18" s="624">
        <f t="shared" si="1"/>
        <v>57</v>
      </c>
      <c r="O18" s="625">
        <v>67</v>
      </c>
      <c r="P18" s="626">
        <f t="shared" si="2"/>
        <v>0.57971014492753625</v>
      </c>
      <c r="Q18" s="627">
        <f t="shared" si="3"/>
        <v>5.7971014492753624E-2</v>
      </c>
      <c r="R18" s="628">
        <f>SUM(Q$14:Q18)</f>
        <v>0.29259834368530019</v>
      </c>
      <c r="S18" s="629">
        <f t="shared" si="4"/>
        <v>0.56268912247173108</v>
      </c>
      <c r="T18" s="635" t="s">
        <v>246</v>
      </c>
      <c r="U18" s="631" t="s">
        <v>165</v>
      </c>
      <c r="V18" s="632"/>
      <c r="W18" s="564"/>
    </row>
    <row r="19" spans="1:25" s="566" customFormat="1">
      <c r="A19" s="634"/>
      <c r="B19" s="618"/>
      <c r="C19" s="606"/>
      <c r="D19" s="619"/>
      <c r="E19" s="620"/>
      <c r="F19" s="621"/>
      <c r="G19" s="622"/>
      <c r="H19" s="620"/>
      <c r="I19" s="620"/>
      <c r="J19" s="620"/>
      <c r="K19" s="620"/>
      <c r="L19" s="623"/>
      <c r="M19" s="606"/>
      <c r="N19" s="624"/>
      <c r="O19" s="625"/>
      <c r="P19" s="626"/>
      <c r="Q19" s="627"/>
      <c r="R19" s="628"/>
      <c r="S19" s="629"/>
      <c r="T19" s="630"/>
      <c r="U19" s="631"/>
      <c r="V19" s="632"/>
      <c r="W19" s="637"/>
    </row>
    <row r="20" spans="1:25" s="566" customFormat="1">
      <c r="A20" s="634"/>
      <c r="B20" s="618"/>
      <c r="C20" s="606"/>
      <c r="D20" s="619"/>
      <c r="E20" s="620"/>
      <c r="F20" s="621"/>
      <c r="G20" s="622"/>
      <c r="H20" s="620"/>
      <c r="I20" s="620"/>
      <c r="J20" s="620"/>
      <c r="K20" s="620"/>
      <c r="L20" s="623"/>
      <c r="M20" s="606"/>
      <c r="N20" s="624"/>
      <c r="O20" s="625"/>
      <c r="P20" s="626"/>
      <c r="Q20" s="627"/>
      <c r="R20" s="628"/>
      <c r="S20" s="629"/>
      <c r="T20" s="630"/>
      <c r="U20" s="631"/>
      <c r="V20" s="632"/>
      <c r="W20" s="637"/>
    </row>
    <row r="21" spans="1:25" s="639" customFormat="1" ht="10.8" thickBot="1">
      <c r="A21" s="642"/>
      <c r="B21" s="643"/>
      <c r="C21" s="644"/>
      <c r="D21" s="645"/>
      <c r="E21" s="644"/>
      <c r="F21" s="646"/>
      <c r="G21" s="647"/>
      <c r="H21" s="644"/>
      <c r="I21" s="644"/>
      <c r="J21" s="644"/>
      <c r="K21" s="644"/>
      <c r="L21" s="648"/>
      <c r="M21" s="644"/>
      <c r="N21" s="649"/>
      <c r="O21" s="650"/>
      <c r="P21" s="651"/>
      <c r="Q21" s="652"/>
      <c r="R21" s="653"/>
      <c r="S21" s="654"/>
      <c r="T21" s="655"/>
      <c r="U21" s="631" t="s">
        <v>165</v>
      </c>
      <c r="V21" s="632"/>
      <c r="W21" s="637"/>
    </row>
    <row r="22" spans="1:25" s="639" customFormat="1">
      <c r="A22" s="658" t="s">
        <v>167</v>
      </c>
      <c r="B22" s="618"/>
      <c r="C22" s="606"/>
      <c r="D22" s="659"/>
      <c r="E22" s="606"/>
      <c r="F22" s="660"/>
      <c r="G22" s="661"/>
      <c r="H22" s="606"/>
      <c r="I22" s="606"/>
      <c r="J22" s="606"/>
      <c r="K22" s="606"/>
      <c r="L22" s="662"/>
      <c r="M22" s="606"/>
      <c r="N22" s="624"/>
      <c r="O22" s="625"/>
      <c r="P22" s="626"/>
      <c r="Q22" s="627"/>
      <c r="R22" s="628"/>
      <c r="S22" s="629"/>
      <c r="T22" s="640"/>
      <c r="U22" s="631" t="s">
        <v>165</v>
      </c>
      <c r="V22" s="641"/>
      <c r="W22" s="637"/>
    </row>
    <row r="23" spans="1:25" s="639" customFormat="1">
      <c r="A23" s="634"/>
      <c r="B23" s="618">
        <v>0</v>
      </c>
      <c r="C23" s="606"/>
      <c r="D23" s="663"/>
      <c r="E23" s="664"/>
      <c r="F23" s="665"/>
      <c r="G23" s="666" t="e">
        <f t="shared" ref="G23:G52" si="5">AVERAGE(D23:F23)</f>
        <v>#DIV/0!</v>
      </c>
      <c r="H23" s="664">
        <v>5.7</v>
      </c>
      <c r="I23" s="664"/>
      <c r="J23" s="664"/>
      <c r="K23" s="664"/>
      <c r="L23" s="667">
        <f t="shared" ref="L23:L52" si="6">AVERAGE(H23:K23)</f>
        <v>5.7</v>
      </c>
      <c r="M23" s="606" t="e">
        <f>G23*    PI()* (L23/2)^2</f>
        <v>#DIV/0!</v>
      </c>
      <c r="N23" s="624" t="e">
        <f>(#REF!+C23-G23)/2</f>
        <v>#REF!</v>
      </c>
      <c r="O23" s="625" t="e">
        <f>(C23+C24-G24)/2</f>
        <v>#DIV/0!</v>
      </c>
      <c r="P23" s="626" t="e">
        <f>(A23-B23)/M23</f>
        <v>#DIV/0!</v>
      </c>
      <c r="Q23" s="627" t="e">
        <f t="shared" ref="Q23:Q52" si="7">(P23*(O23-N23))/100</f>
        <v>#DIV/0!</v>
      </c>
      <c r="R23" s="628" t="e">
        <f>SUM(Q$13:Q23)</f>
        <v>#DIV/0!</v>
      </c>
      <c r="S23" s="629" t="e">
        <f t="shared" ref="S23:S52" si="8">R23/O23*100</f>
        <v>#DIV/0!</v>
      </c>
      <c r="T23" s="640"/>
      <c r="U23" s="631" t="s">
        <v>165</v>
      </c>
      <c r="V23" s="656"/>
      <c r="W23" s="657"/>
    </row>
    <row r="24" spans="1:25" s="639" customFormat="1">
      <c r="A24" s="634"/>
      <c r="B24" s="618">
        <v>0</v>
      </c>
      <c r="C24" s="606"/>
      <c r="D24" s="663"/>
      <c r="E24" s="664"/>
      <c r="F24" s="665"/>
      <c r="G24" s="666" t="e">
        <f t="shared" si="5"/>
        <v>#DIV/0!</v>
      </c>
      <c r="H24" s="664">
        <v>5.7</v>
      </c>
      <c r="I24" s="664"/>
      <c r="J24" s="664"/>
      <c r="K24" s="664"/>
      <c r="L24" s="667">
        <f t="shared" si="6"/>
        <v>5.7</v>
      </c>
      <c r="M24" s="606" t="e">
        <f t="shared" ref="M24:M52" si="9">G24*    PI()* (L24/2)^2</f>
        <v>#DIV/0!</v>
      </c>
      <c r="N24" s="624" t="e">
        <f>(C23+C24-G24)/2</f>
        <v>#DIV/0!</v>
      </c>
      <c r="O24" s="625" t="e">
        <f>(C24+C25-G25)/2</f>
        <v>#DIV/0!</v>
      </c>
      <c r="P24" s="626" t="e">
        <f>(A24-B24)/M24</f>
        <v>#DIV/0!</v>
      </c>
      <c r="Q24" s="627" t="e">
        <f t="shared" si="7"/>
        <v>#DIV/0!</v>
      </c>
      <c r="R24" s="628" t="e">
        <f>SUM(Q$13:Q24)</f>
        <v>#DIV/0!</v>
      </c>
      <c r="S24" s="629" t="e">
        <f t="shared" si="8"/>
        <v>#DIV/0!</v>
      </c>
      <c r="T24" s="640"/>
      <c r="U24" s="631" t="s">
        <v>165</v>
      </c>
      <c r="V24" s="656"/>
      <c r="W24" s="657"/>
    </row>
    <row r="25" spans="1:25" s="639" customFormat="1">
      <c r="A25" s="634"/>
      <c r="B25" s="618">
        <v>0</v>
      </c>
      <c r="C25" s="606"/>
      <c r="D25" s="663"/>
      <c r="E25" s="664"/>
      <c r="F25" s="665"/>
      <c r="G25" s="666" t="e">
        <f t="shared" si="5"/>
        <v>#DIV/0!</v>
      </c>
      <c r="H25" s="664">
        <v>5.7</v>
      </c>
      <c r="I25" s="664"/>
      <c r="J25" s="664"/>
      <c r="K25" s="664"/>
      <c r="L25" s="667">
        <f t="shared" si="6"/>
        <v>5.7</v>
      </c>
      <c r="M25" s="606" t="e">
        <f t="shared" si="9"/>
        <v>#DIV/0!</v>
      </c>
      <c r="N25" s="624" t="e">
        <f t="shared" ref="N25:N52" si="10">(C24+C25-G25)/2</f>
        <v>#DIV/0!</v>
      </c>
      <c r="O25" s="625" t="e">
        <f>(C25+C26-G26)/2</f>
        <v>#DIV/0!</v>
      </c>
      <c r="P25" s="626" t="e">
        <f t="shared" ref="P25:P52" si="11">(A25-B25)/M25</f>
        <v>#DIV/0!</v>
      </c>
      <c r="Q25" s="627" t="e">
        <f t="shared" si="7"/>
        <v>#DIV/0!</v>
      </c>
      <c r="R25" s="628" t="e">
        <f>SUM(Q$13:Q25)</f>
        <v>#DIV/0!</v>
      </c>
      <c r="S25" s="629" t="e">
        <f t="shared" si="8"/>
        <v>#DIV/0!</v>
      </c>
      <c r="T25" s="640"/>
      <c r="U25" s="631" t="s">
        <v>165</v>
      </c>
      <c r="V25" s="656"/>
      <c r="W25" s="657"/>
    </row>
    <row r="26" spans="1:25" s="639" customFormat="1">
      <c r="A26" s="634"/>
      <c r="B26" s="618">
        <v>0</v>
      </c>
      <c r="C26" s="606"/>
      <c r="D26" s="663"/>
      <c r="E26" s="664"/>
      <c r="F26" s="665"/>
      <c r="G26" s="666" t="e">
        <f t="shared" si="5"/>
        <v>#DIV/0!</v>
      </c>
      <c r="H26" s="664"/>
      <c r="I26" s="664"/>
      <c r="J26" s="664"/>
      <c r="K26" s="664"/>
      <c r="L26" s="667" t="e">
        <f t="shared" si="6"/>
        <v>#DIV/0!</v>
      </c>
      <c r="M26" s="606" t="e">
        <f t="shared" si="9"/>
        <v>#DIV/0!</v>
      </c>
      <c r="N26" s="624" t="e">
        <f t="shared" si="10"/>
        <v>#DIV/0!</v>
      </c>
      <c r="O26" s="625" t="e">
        <f t="shared" ref="O26:O51" si="12">(C26+C27-G27)/2</f>
        <v>#DIV/0!</v>
      </c>
      <c r="P26" s="626" t="e">
        <f t="shared" si="11"/>
        <v>#DIV/0!</v>
      </c>
      <c r="Q26" s="627" t="e">
        <f t="shared" si="7"/>
        <v>#DIV/0!</v>
      </c>
      <c r="R26" s="628" t="e">
        <f>SUM(Q$13:Q26)</f>
        <v>#DIV/0!</v>
      </c>
      <c r="S26" s="629" t="e">
        <f t="shared" si="8"/>
        <v>#DIV/0!</v>
      </c>
      <c r="T26" s="640"/>
      <c r="U26" s="631" t="s">
        <v>165</v>
      </c>
      <c r="V26" s="632"/>
      <c r="W26" s="657"/>
    </row>
    <row r="27" spans="1:25" s="639" customFormat="1">
      <c r="A27" s="634"/>
      <c r="B27" s="618">
        <v>0</v>
      </c>
      <c r="C27" s="606"/>
      <c r="D27" s="663"/>
      <c r="E27" s="664"/>
      <c r="F27" s="665"/>
      <c r="G27" s="666" t="e">
        <f t="shared" si="5"/>
        <v>#DIV/0!</v>
      </c>
      <c r="H27" s="664"/>
      <c r="I27" s="664"/>
      <c r="J27" s="664"/>
      <c r="K27" s="664"/>
      <c r="L27" s="667" t="e">
        <f t="shared" si="6"/>
        <v>#DIV/0!</v>
      </c>
      <c r="M27" s="606" t="e">
        <f t="shared" si="9"/>
        <v>#DIV/0!</v>
      </c>
      <c r="N27" s="624" t="e">
        <f t="shared" si="10"/>
        <v>#DIV/0!</v>
      </c>
      <c r="O27" s="625" t="e">
        <f t="shared" si="12"/>
        <v>#DIV/0!</v>
      </c>
      <c r="P27" s="626" t="e">
        <f t="shared" si="11"/>
        <v>#DIV/0!</v>
      </c>
      <c r="Q27" s="627" t="e">
        <f t="shared" si="7"/>
        <v>#DIV/0!</v>
      </c>
      <c r="R27" s="628" t="e">
        <f>SUM(Q$13:Q27)</f>
        <v>#DIV/0!</v>
      </c>
      <c r="S27" s="629" t="e">
        <f t="shared" si="8"/>
        <v>#DIV/0!</v>
      </c>
      <c r="T27" s="640"/>
      <c r="U27" s="631" t="s">
        <v>165</v>
      </c>
      <c r="V27" s="632"/>
      <c r="W27" s="657"/>
    </row>
    <row r="28" spans="1:25" s="639" customFormat="1">
      <c r="A28" s="634"/>
      <c r="B28" s="618">
        <v>0</v>
      </c>
      <c r="C28" s="606"/>
      <c r="D28" s="663"/>
      <c r="E28" s="664"/>
      <c r="F28" s="665"/>
      <c r="G28" s="666" t="e">
        <f t="shared" si="5"/>
        <v>#DIV/0!</v>
      </c>
      <c r="H28" s="664"/>
      <c r="I28" s="664"/>
      <c r="J28" s="664"/>
      <c r="K28" s="664"/>
      <c r="L28" s="667" t="e">
        <f t="shared" si="6"/>
        <v>#DIV/0!</v>
      </c>
      <c r="M28" s="606" t="e">
        <f t="shared" si="9"/>
        <v>#DIV/0!</v>
      </c>
      <c r="N28" s="624" t="e">
        <f t="shared" si="10"/>
        <v>#DIV/0!</v>
      </c>
      <c r="O28" s="625" t="e">
        <f t="shared" si="12"/>
        <v>#DIV/0!</v>
      </c>
      <c r="P28" s="626" t="e">
        <f t="shared" si="11"/>
        <v>#DIV/0!</v>
      </c>
      <c r="Q28" s="627" t="e">
        <f t="shared" si="7"/>
        <v>#DIV/0!</v>
      </c>
      <c r="R28" s="628" t="e">
        <f>SUM(Q$13:Q28)</f>
        <v>#DIV/0!</v>
      </c>
      <c r="S28" s="629" t="e">
        <f t="shared" si="8"/>
        <v>#DIV/0!</v>
      </c>
      <c r="T28" s="640"/>
      <c r="U28" s="631" t="s">
        <v>165</v>
      </c>
      <c r="V28" s="632"/>
      <c r="W28" s="657"/>
    </row>
    <row r="29" spans="1:25">
      <c r="A29" s="634"/>
      <c r="B29" s="618">
        <v>0</v>
      </c>
      <c r="C29" s="606"/>
      <c r="D29" s="663"/>
      <c r="E29" s="664"/>
      <c r="F29" s="665"/>
      <c r="G29" s="666" t="e">
        <f t="shared" si="5"/>
        <v>#DIV/0!</v>
      </c>
      <c r="H29" s="664"/>
      <c r="I29" s="664"/>
      <c r="J29" s="664"/>
      <c r="K29" s="664"/>
      <c r="L29" s="667" t="e">
        <f t="shared" si="6"/>
        <v>#DIV/0!</v>
      </c>
      <c r="M29" s="606" t="e">
        <f t="shared" si="9"/>
        <v>#DIV/0!</v>
      </c>
      <c r="N29" s="624" t="e">
        <f t="shared" si="10"/>
        <v>#DIV/0!</v>
      </c>
      <c r="O29" s="625" t="e">
        <f t="shared" si="12"/>
        <v>#DIV/0!</v>
      </c>
      <c r="P29" s="626" t="e">
        <f t="shared" si="11"/>
        <v>#DIV/0!</v>
      </c>
      <c r="Q29" s="627" t="e">
        <f t="shared" si="7"/>
        <v>#DIV/0!</v>
      </c>
      <c r="R29" s="628" t="e">
        <f>SUM(Q$13:Q29)</f>
        <v>#DIV/0!</v>
      </c>
      <c r="S29" s="629" t="e">
        <f t="shared" si="8"/>
        <v>#DIV/0!</v>
      </c>
      <c r="T29" s="640"/>
      <c r="U29" s="631" t="s">
        <v>165</v>
      </c>
      <c r="V29" s="632"/>
      <c r="W29" s="657"/>
      <c r="X29" s="639"/>
      <c r="Y29" s="639"/>
    </row>
    <row r="30" spans="1:25">
      <c r="A30" s="634"/>
      <c r="B30" s="618">
        <v>0</v>
      </c>
      <c r="C30" s="606"/>
      <c r="D30" s="663"/>
      <c r="E30" s="664"/>
      <c r="F30" s="665"/>
      <c r="G30" s="666" t="e">
        <f t="shared" si="5"/>
        <v>#DIV/0!</v>
      </c>
      <c r="H30" s="664"/>
      <c r="I30" s="664"/>
      <c r="J30" s="664"/>
      <c r="K30" s="664"/>
      <c r="L30" s="667" t="e">
        <f t="shared" si="6"/>
        <v>#DIV/0!</v>
      </c>
      <c r="M30" s="606" t="e">
        <f t="shared" si="9"/>
        <v>#DIV/0!</v>
      </c>
      <c r="N30" s="624" t="e">
        <f t="shared" si="10"/>
        <v>#DIV/0!</v>
      </c>
      <c r="O30" s="625" t="e">
        <f t="shared" si="12"/>
        <v>#DIV/0!</v>
      </c>
      <c r="P30" s="626" t="e">
        <f t="shared" si="11"/>
        <v>#DIV/0!</v>
      </c>
      <c r="Q30" s="627" t="e">
        <f t="shared" si="7"/>
        <v>#DIV/0!</v>
      </c>
      <c r="R30" s="628" t="e">
        <f>SUM(Q$13:Q30)</f>
        <v>#DIV/0!</v>
      </c>
      <c r="S30" s="629" t="e">
        <f t="shared" si="8"/>
        <v>#DIV/0!</v>
      </c>
      <c r="T30" s="640"/>
      <c r="U30" s="631" t="s">
        <v>165</v>
      </c>
      <c r="V30" s="632"/>
      <c r="W30" s="657"/>
      <c r="X30" s="639"/>
      <c r="Y30" s="639"/>
    </row>
    <row r="31" spans="1:25">
      <c r="A31" s="634"/>
      <c r="B31" s="618">
        <v>0</v>
      </c>
      <c r="C31" s="606"/>
      <c r="D31" s="663"/>
      <c r="E31" s="664"/>
      <c r="F31" s="665"/>
      <c r="G31" s="666" t="e">
        <f t="shared" si="5"/>
        <v>#DIV/0!</v>
      </c>
      <c r="H31" s="664"/>
      <c r="I31" s="664"/>
      <c r="J31" s="664"/>
      <c r="K31" s="664"/>
      <c r="L31" s="667" t="e">
        <f t="shared" si="6"/>
        <v>#DIV/0!</v>
      </c>
      <c r="M31" s="606" t="e">
        <f t="shared" si="9"/>
        <v>#DIV/0!</v>
      </c>
      <c r="N31" s="624" t="e">
        <f t="shared" si="10"/>
        <v>#DIV/0!</v>
      </c>
      <c r="O31" s="625" t="e">
        <f t="shared" si="12"/>
        <v>#DIV/0!</v>
      </c>
      <c r="P31" s="626" t="e">
        <f t="shared" si="11"/>
        <v>#DIV/0!</v>
      </c>
      <c r="Q31" s="627" t="e">
        <f t="shared" si="7"/>
        <v>#DIV/0!</v>
      </c>
      <c r="R31" s="628" t="e">
        <f>SUM(Q$13:Q31)</f>
        <v>#DIV/0!</v>
      </c>
      <c r="S31" s="629" t="e">
        <f t="shared" si="8"/>
        <v>#DIV/0!</v>
      </c>
      <c r="T31" s="640"/>
      <c r="U31" s="631" t="s">
        <v>165</v>
      </c>
      <c r="V31" s="632"/>
      <c r="W31" s="657"/>
      <c r="X31" s="639"/>
      <c r="Y31" s="639"/>
    </row>
    <row r="32" spans="1:25">
      <c r="A32" s="634"/>
      <c r="B32" s="618">
        <v>0</v>
      </c>
      <c r="C32" s="606"/>
      <c r="D32" s="663"/>
      <c r="E32" s="664"/>
      <c r="F32" s="665"/>
      <c r="G32" s="666" t="e">
        <f t="shared" si="5"/>
        <v>#DIV/0!</v>
      </c>
      <c r="H32" s="664"/>
      <c r="I32" s="664"/>
      <c r="J32" s="664"/>
      <c r="K32" s="664"/>
      <c r="L32" s="667" t="e">
        <f t="shared" si="6"/>
        <v>#DIV/0!</v>
      </c>
      <c r="M32" s="606" t="e">
        <f t="shared" si="9"/>
        <v>#DIV/0!</v>
      </c>
      <c r="N32" s="624" t="e">
        <f t="shared" si="10"/>
        <v>#DIV/0!</v>
      </c>
      <c r="O32" s="625" t="e">
        <f t="shared" si="12"/>
        <v>#DIV/0!</v>
      </c>
      <c r="P32" s="626" t="e">
        <f t="shared" si="11"/>
        <v>#DIV/0!</v>
      </c>
      <c r="Q32" s="627" t="e">
        <f t="shared" si="7"/>
        <v>#DIV/0!</v>
      </c>
      <c r="R32" s="628" t="e">
        <f>SUM(Q$13:Q32)</f>
        <v>#DIV/0!</v>
      </c>
      <c r="S32" s="629" t="e">
        <f t="shared" si="8"/>
        <v>#DIV/0!</v>
      </c>
      <c r="T32" s="640"/>
      <c r="U32" s="631" t="s">
        <v>165</v>
      </c>
      <c r="V32" s="632"/>
      <c r="W32" s="657"/>
      <c r="X32" s="639"/>
      <c r="Y32" s="639"/>
    </row>
    <row r="33" spans="1:26">
      <c r="A33" s="634"/>
      <c r="B33" s="618">
        <v>0</v>
      </c>
      <c r="C33" s="606"/>
      <c r="D33" s="663"/>
      <c r="E33" s="664"/>
      <c r="F33" s="665"/>
      <c r="G33" s="666" t="e">
        <f t="shared" si="5"/>
        <v>#DIV/0!</v>
      </c>
      <c r="H33" s="664"/>
      <c r="I33" s="664"/>
      <c r="J33" s="664"/>
      <c r="K33" s="664"/>
      <c r="L33" s="667" t="e">
        <f t="shared" si="6"/>
        <v>#DIV/0!</v>
      </c>
      <c r="M33" s="606" t="e">
        <f t="shared" si="9"/>
        <v>#DIV/0!</v>
      </c>
      <c r="N33" s="624" t="e">
        <f t="shared" si="10"/>
        <v>#DIV/0!</v>
      </c>
      <c r="O33" s="625" t="e">
        <f t="shared" si="12"/>
        <v>#DIV/0!</v>
      </c>
      <c r="P33" s="626" t="e">
        <f t="shared" si="11"/>
        <v>#DIV/0!</v>
      </c>
      <c r="Q33" s="627" t="e">
        <f t="shared" si="7"/>
        <v>#DIV/0!</v>
      </c>
      <c r="R33" s="628" t="e">
        <f>SUM(Q$13:Q33)</f>
        <v>#DIV/0!</v>
      </c>
      <c r="S33" s="629" t="e">
        <f t="shared" si="8"/>
        <v>#DIV/0!</v>
      </c>
      <c r="T33" s="640"/>
      <c r="U33" s="631" t="s">
        <v>165</v>
      </c>
      <c r="V33" s="632"/>
      <c r="W33" s="657"/>
      <c r="X33" s="639"/>
      <c r="Y33" s="639"/>
    </row>
    <row r="34" spans="1:26">
      <c r="A34" s="634"/>
      <c r="B34" s="618">
        <v>0</v>
      </c>
      <c r="C34" s="606"/>
      <c r="D34" s="663"/>
      <c r="E34" s="664"/>
      <c r="F34" s="665"/>
      <c r="G34" s="666" t="e">
        <f t="shared" si="5"/>
        <v>#DIV/0!</v>
      </c>
      <c r="H34" s="664"/>
      <c r="I34" s="664"/>
      <c r="J34" s="664"/>
      <c r="K34" s="664"/>
      <c r="L34" s="667" t="e">
        <f t="shared" si="6"/>
        <v>#DIV/0!</v>
      </c>
      <c r="M34" s="606" t="e">
        <f t="shared" si="9"/>
        <v>#DIV/0!</v>
      </c>
      <c r="N34" s="624" t="e">
        <f t="shared" si="10"/>
        <v>#DIV/0!</v>
      </c>
      <c r="O34" s="625" t="e">
        <f t="shared" si="12"/>
        <v>#DIV/0!</v>
      </c>
      <c r="P34" s="626" t="e">
        <f t="shared" si="11"/>
        <v>#DIV/0!</v>
      </c>
      <c r="Q34" s="627" t="e">
        <f t="shared" si="7"/>
        <v>#DIV/0!</v>
      </c>
      <c r="R34" s="628" t="e">
        <f>SUM(Q$13:Q34)</f>
        <v>#DIV/0!</v>
      </c>
      <c r="S34" s="629" t="e">
        <f t="shared" si="8"/>
        <v>#DIV/0!</v>
      </c>
      <c r="T34" s="640"/>
      <c r="U34" s="631"/>
      <c r="V34" s="632"/>
      <c r="W34" s="669"/>
    </row>
    <row r="35" spans="1:26">
      <c r="A35" s="634"/>
      <c r="B35" s="618">
        <v>0</v>
      </c>
      <c r="C35" s="606"/>
      <c r="D35" s="663"/>
      <c r="E35" s="664"/>
      <c r="F35" s="665"/>
      <c r="G35" s="666" t="e">
        <f t="shared" si="5"/>
        <v>#DIV/0!</v>
      </c>
      <c r="H35" s="664"/>
      <c r="I35" s="664"/>
      <c r="J35" s="664"/>
      <c r="K35" s="664"/>
      <c r="L35" s="667" t="e">
        <f t="shared" si="6"/>
        <v>#DIV/0!</v>
      </c>
      <c r="M35" s="606" t="e">
        <f t="shared" si="9"/>
        <v>#DIV/0!</v>
      </c>
      <c r="N35" s="624" t="e">
        <f t="shared" si="10"/>
        <v>#DIV/0!</v>
      </c>
      <c r="O35" s="625" t="e">
        <f t="shared" si="12"/>
        <v>#DIV/0!</v>
      </c>
      <c r="P35" s="626" t="e">
        <f t="shared" si="11"/>
        <v>#DIV/0!</v>
      </c>
      <c r="Q35" s="627" t="e">
        <f t="shared" si="7"/>
        <v>#DIV/0!</v>
      </c>
      <c r="R35" s="628" t="e">
        <f>SUM(Q$13:Q35)</f>
        <v>#DIV/0!</v>
      </c>
      <c r="S35" s="629" t="e">
        <f t="shared" si="8"/>
        <v>#DIV/0!</v>
      </c>
      <c r="T35" s="640"/>
      <c r="U35" s="631"/>
      <c r="V35" s="632"/>
      <c r="W35" s="670"/>
      <c r="X35" s="671"/>
      <c r="Y35" s="672"/>
      <c r="Z35" s="671"/>
    </row>
    <row r="36" spans="1:26">
      <c r="A36" s="634"/>
      <c r="B36" s="618">
        <v>0</v>
      </c>
      <c r="C36" s="606"/>
      <c r="D36" s="663"/>
      <c r="E36" s="664"/>
      <c r="F36" s="665"/>
      <c r="G36" s="666" t="e">
        <f t="shared" si="5"/>
        <v>#DIV/0!</v>
      </c>
      <c r="H36" s="664"/>
      <c r="I36" s="664"/>
      <c r="J36" s="664"/>
      <c r="K36" s="664"/>
      <c r="L36" s="667" t="e">
        <f t="shared" si="6"/>
        <v>#DIV/0!</v>
      </c>
      <c r="M36" s="606" t="e">
        <f t="shared" si="9"/>
        <v>#DIV/0!</v>
      </c>
      <c r="N36" s="624" t="e">
        <f t="shared" si="10"/>
        <v>#DIV/0!</v>
      </c>
      <c r="O36" s="625" t="e">
        <f t="shared" si="12"/>
        <v>#DIV/0!</v>
      </c>
      <c r="P36" s="626" t="e">
        <f t="shared" si="11"/>
        <v>#DIV/0!</v>
      </c>
      <c r="Q36" s="627" t="e">
        <f t="shared" si="7"/>
        <v>#DIV/0!</v>
      </c>
      <c r="R36" s="628" t="e">
        <f>SUM(Q$13:Q36)</f>
        <v>#DIV/0!</v>
      </c>
      <c r="S36" s="629" t="e">
        <f t="shared" si="8"/>
        <v>#DIV/0!</v>
      </c>
      <c r="T36" s="640"/>
      <c r="U36" s="631"/>
      <c r="V36" s="632"/>
      <c r="W36" s="670"/>
      <c r="X36" s="671"/>
      <c r="Y36" s="673"/>
      <c r="Z36" s="671"/>
    </row>
    <row r="37" spans="1:26">
      <c r="A37" s="634"/>
      <c r="B37" s="618">
        <v>0</v>
      </c>
      <c r="C37" s="606"/>
      <c r="D37" s="663"/>
      <c r="E37" s="664"/>
      <c r="F37" s="665"/>
      <c r="G37" s="666" t="e">
        <f t="shared" si="5"/>
        <v>#DIV/0!</v>
      </c>
      <c r="H37" s="664"/>
      <c r="I37" s="664"/>
      <c r="J37" s="664"/>
      <c r="K37" s="664"/>
      <c r="L37" s="667" t="e">
        <f t="shared" si="6"/>
        <v>#DIV/0!</v>
      </c>
      <c r="M37" s="606" t="e">
        <f t="shared" si="9"/>
        <v>#DIV/0!</v>
      </c>
      <c r="N37" s="624" t="e">
        <f t="shared" si="10"/>
        <v>#DIV/0!</v>
      </c>
      <c r="O37" s="625" t="e">
        <f t="shared" si="12"/>
        <v>#DIV/0!</v>
      </c>
      <c r="P37" s="626" t="e">
        <f t="shared" si="11"/>
        <v>#DIV/0!</v>
      </c>
      <c r="Q37" s="627" t="e">
        <f t="shared" si="7"/>
        <v>#DIV/0!</v>
      </c>
      <c r="R37" s="628" t="e">
        <f>SUM(Q$13:Q37)</f>
        <v>#DIV/0!</v>
      </c>
      <c r="S37" s="629" t="e">
        <f t="shared" si="8"/>
        <v>#DIV/0!</v>
      </c>
      <c r="T37" s="640"/>
      <c r="U37" s="631"/>
      <c r="V37" s="632"/>
      <c r="W37" s="674"/>
      <c r="X37" s="671"/>
      <c r="Y37" s="671"/>
      <c r="Z37" s="671"/>
    </row>
    <row r="38" spans="1:26">
      <c r="A38" s="634"/>
      <c r="B38" s="618">
        <v>0</v>
      </c>
      <c r="C38" s="606"/>
      <c r="D38" s="663"/>
      <c r="E38" s="664"/>
      <c r="F38" s="665"/>
      <c r="G38" s="666" t="e">
        <f t="shared" si="5"/>
        <v>#DIV/0!</v>
      </c>
      <c r="H38" s="664"/>
      <c r="I38" s="664"/>
      <c r="J38" s="664"/>
      <c r="K38" s="664"/>
      <c r="L38" s="667" t="e">
        <f t="shared" si="6"/>
        <v>#DIV/0!</v>
      </c>
      <c r="M38" s="606" t="e">
        <f t="shared" si="9"/>
        <v>#DIV/0!</v>
      </c>
      <c r="N38" s="624" t="e">
        <f t="shared" si="10"/>
        <v>#DIV/0!</v>
      </c>
      <c r="O38" s="625" t="e">
        <f t="shared" si="12"/>
        <v>#DIV/0!</v>
      </c>
      <c r="P38" s="626" t="e">
        <f t="shared" si="11"/>
        <v>#DIV/0!</v>
      </c>
      <c r="Q38" s="627" t="e">
        <f t="shared" si="7"/>
        <v>#DIV/0!</v>
      </c>
      <c r="R38" s="628" t="e">
        <f>SUM(Q$13:Q38)</f>
        <v>#DIV/0!</v>
      </c>
      <c r="S38" s="629" t="e">
        <f t="shared" si="8"/>
        <v>#DIV/0!</v>
      </c>
      <c r="T38" s="640"/>
      <c r="U38" s="631"/>
      <c r="V38" s="632"/>
      <c r="W38" s="675"/>
      <c r="X38" s="676"/>
    </row>
    <row r="39" spans="1:26">
      <c r="A39" s="634"/>
      <c r="B39" s="618">
        <v>0</v>
      </c>
      <c r="C39" s="606"/>
      <c r="D39" s="663"/>
      <c r="E39" s="664"/>
      <c r="F39" s="665"/>
      <c r="G39" s="666" t="e">
        <f t="shared" si="5"/>
        <v>#DIV/0!</v>
      </c>
      <c r="H39" s="664"/>
      <c r="I39" s="664"/>
      <c r="J39" s="664"/>
      <c r="K39" s="664"/>
      <c r="L39" s="667" t="e">
        <f t="shared" si="6"/>
        <v>#DIV/0!</v>
      </c>
      <c r="M39" s="606" t="e">
        <f t="shared" si="9"/>
        <v>#DIV/0!</v>
      </c>
      <c r="N39" s="624" t="e">
        <f t="shared" si="10"/>
        <v>#DIV/0!</v>
      </c>
      <c r="O39" s="625" t="e">
        <f t="shared" si="12"/>
        <v>#DIV/0!</v>
      </c>
      <c r="P39" s="626" t="e">
        <f t="shared" si="11"/>
        <v>#DIV/0!</v>
      </c>
      <c r="Q39" s="627" t="e">
        <f t="shared" si="7"/>
        <v>#DIV/0!</v>
      </c>
      <c r="R39" s="628" t="e">
        <f>SUM(Q$13:Q39)</f>
        <v>#DIV/0!</v>
      </c>
      <c r="S39" s="629" t="e">
        <f t="shared" si="8"/>
        <v>#DIV/0!</v>
      </c>
      <c r="T39" s="640"/>
      <c r="U39" s="631"/>
      <c r="V39" s="632"/>
      <c r="W39" s="676"/>
      <c r="X39" s="676"/>
    </row>
    <row r="40" spans="1:26">
      <c r="A40" s="634"/>
      <c r="B40" s="618">
        <v>0</v>
      </c>
      <c r="C40" s="606"/>
      <c r="D40" s="663"/>
      <c r="E40" s="664"/>
      <c r="F40" s="665"/>
      <c r="G40" s="666" t="e">
        <f t="shared" si="5"/>
        <v>#DIV/0!</v>
      </c>
      <c r="H40" s="664"/>
      <c r="I40" s="664"/>
      <c r="J40" s="664"/>
      <c r="K40" s="664"/>
      <c r="L40" s="667" t="e">
        <f t="shared" si="6"/>
        <v>#DIV/0!</v>
      </c>
      <c r="M40" s="606" t="e">
        <f t="shared" si="9"/>
        <v>#DIV/0!</v>
      </c>
      <c r="N40" s="624" t="e">
        <f t="shared" si="10"/>
        <v>#DIV/0!</v>
      </c>
      <c r="O40" s="625" t="e">
        <f t="shared" si="12"/>
        <v>#DIV/0!</v>
      </c>
      <c r="P40" s="626" t="e">
        <f t="shared" si="11"/>
        <v>#DIV/0!</v>
      </c>
      <c r="Q40" s="627" t="e">
        <f t="shared" si="7"/>
        <v>#DIV/0!</v>
      </c>
      <c r="R40" s="628" t="e">
        <f>SUM(Q$13:Q40)</f>
        <v>#DIV/0!</v>
      </c>
      <c r="S40" s="629" t="e">
        <f t="shared" si="8"/>
        <v>#DIV/0!</v>
      </c>
      <c r="T40" s="640"/>
      <c r="U40" s="631"/>
      <c r="V40" s="632"/>
    </row>
    <row r="41" spans="1:26">
      <c r="A41" s="634"/>
      <c r="B41" s="618">
        <v>0</v>
      </c>
      <c r="C41" s="606"/>
      <c r="D41" s="663"/>
      <c r="E41" s="664"/>
      <c r="F41" s="665"/>
      <c r="G41" s="666" t="e">
        <f t="shared" si="5"/>
        <v>#DIV/0!</v>
      </c>
      <c r="H41" s="664"/>
      <c r="I41" s="664"/>
      <c r="J41" s="664"/>
      <c r="K41" s="664"/>
      <c r="L41" s="667" t="e">
        <f t="shared" si="6"/>
        <v>#DIV/0!</v>
      </c>
      <c r="M41" s="606" t="e">
        <f t="shared" si="9"/>
        <v>#DIV/0!</v>
      </c>
      <c r="N41" s="624" t="e">
        <f t="shared" si="10"/>
        <v>#DIV/0!</v>
      </c>
      <c r="O41" s="625" t="e">
        <f t="shared" si="12"/>
        <v>#DIV/0!</v>
      </c>
      <c r="P41" s="626" t="e">
        <f t="shared" si="11"/>
        <v>#DIV/0!</v>
      </c>
      <c r="Q41" s="627" t="e">
        <f t="shared" si="7"/>
        <v>#DIV/0!</v>
      </c>
      <c r="R41" s="628" t="e">
        <f>SUM(Q$13:Q41)</f>
        <v>#DIV/0!</v>
      </c>
      <c r="S41" s="629" t="e">
        <f t="shared" si="8"/>
        <v>#DIV/0!</v>
      </c>
      <c r="T41" s="640"/>
      <c r="U41" s="631"/>
      <c r="V41" s="632"/>
    </row>
    <row r="42" spans="1:26">
      <c r="A42" s="634"/>
      <c r="B42" s="618">
        <v>0</v>
      </c>
      <c r="C42" s="606"/>
      <c r="D42" s="663"/>
      <c r="E42" s="664"/>
      <c r="F42" s="665"/>
      <c r="G42" s="666" t="e">
        <f t="shared" si="5"/>
        <v>#DIV/0!</v>
      </c>
      <c r="H42" s="664"/>
      <c r="I42" s="664"/>
      <c r="J42" s="664"/>
      <c r="K42" s="664"/>
      <c r="L42" s="667" t="e">
        <f t="shared" si="6"/>
        <v>#DIV/0!</v>
      </c>
      <c r="M42" s="606" t="e">
        <f t="shared" si="9"/>
        <v>#DIV/0!</v>
      </c>
      <c r="N42" s="624" t="e">
        <f t="shared" si="10"/>
        <v>#DIV/0!</v>
      </c>
      <c r="O42" s="625" t="e">
        <f t="shared" si="12"/>
        <v>#DIV/0!</v>
      </c>
      <c r="P42" s="626" t="e">
        <f t="shared" si="11"/>
        <v>#DIV/0!</v>
      </c>
      <c r="Q42" s="627" t="e">
        <f t="shared" si="7"/>
        <v>#DIV/0!</v>
      </c>
      <c r="R42" s="628" t="e">
        <f>SUM(Q$13:Q42)</f>
        <v>#DIV/0!</v>
      </c>
      <c r="S42" s="629" t="e">
        <f t="shared" si="8"/>
        <v>#DIV/0!</v>
      </c>
      <c r="T42" s="640"/>
      <c r="U42" s="631"/>
      <c r="V42" s="632"/>
    </row>
    <row r="43" spans="1:26">
      <c r="A43" s="634"/>
      <c r="B43" s="618">
        <v>0</v>
      </c>
      <c r="C43" s="606"/>
      <c r="D43" s="663"/>
      <c r="E43" s="664"/>
      <c r="F43" s="665"/>
      <c r="G43" s="666" t="e">
        <f t="shared" si="5"/>
        <v>#DIV/0!</v>
      </c>
      <c r="H43" s="664"/>
      <c r="I43" s="664"/>
      <c r="J43" s="664"/>
      <c r="K43" s="664"/>
      <c r="L43" s="667" t="e">
        <f t="shared" si="6"/>
        <v>#DIV/0!</v>
      </c>
      <c r="M43" s="606" t="e">
        <f t="shared" si="9"/>
        <v>#DIV/0!</v>
      </c>
      <c r="N43" s="624" t="e">
        <f t="shared" si="10"/>
        <v>#DIV/0!</v>
      </c>
      <c r="O43" s="625" t="e">
        <f t="shared" si="12"/>
        <v>#DIV/0!</v>
      </c>
      <c r="P43" s="626" t="e">
        <f t="shared" si="11"/>
        <v>#DIV/0!</v>
      </c>
      <c r="Q43" s="627" t="e">
        <f t="shared" si="7"/>
        <v>#DIV/0!</v>
      </c>
      <c r="R43" s="628" t="e">
        <f>SUM(Q$13:Q43)</f>
        <v>#DIV/0!</v>
      </c>
      <c r="S43" s="629" t="e">
        <f t="shared" si="8"/>
        <v>#DIV/0!</v>
      </c>
      <c r="T43" s="640"/>
      <c r="U43" s="631"/>
      <c r="V43" s="632"/>
    </row>
    <row r="44" spans="1:26">
      <c r="A44" s="634"/>
      <c r="B44" s="618">
        <v>0</v>
      </c>
      <c r="C44" s="606"/>
      <c r="D44" s="663"/>
      <c r="E44" s="664"/>
      <c r="F44" s="665"/>
      <c r="G44" s="666" t="e">
        <f t="shared" si="5"/>
        <v>#DIV/0!</v>
      </c>
      <c r="H44" s="664"/>
      <c r="I44" s="664"/>
      <c r="J44" s="664"/>
      <c r="K44" s="664"/>
      <c r="L44" s="667" t="e">
        <f t="shared" si="6"/>
        <v>#DIV/0!</v>
      </c>
      <c r="M44" s="606" t="e">
        <f t="shared" si="9"/>
        <v>#DIV/0!</v>
      </c>
      <c r="N44" s="624" t="e">
        <f t="shared" si="10"/>
        <v>#DIV/0!</v>
      </c>
      <c r="O44" s="625" t="e">
        <f t="shared" si="12"/>
        <v>#DIV/0!</v>
      </c>
      <c r="P44" s="626" t="e">
        <f t="shared" si="11"/>
        <v>#DIV/0!</v>
      </c>
      <c r="Q44" s="627" t="e">
        <f t="shared" si="7"/>
        <v>#DIV/0!</v>
      </c>
      <c r="R44" s="628" t="e">
        <f>SUM(Q$13:Q44)</f>
        <v>#DIV/0!</v>
      </c>
      <c r="S44" s="629" t="e">
        <f t="shared" si="8"/>
        <v>#DIV/0!</v>
      </c>
      <c r="T44" s="640"/>
      <c r="U44" s="631"/>
      <c r="V44" s="632"/>
    </row>
    <row r="45" spans="1:26">
      <c r="A45" s="634"/>
      <c r="B45" s="618">
        <v>0</v>
      </c>
      <c r="C45" s="606"/>
      <c r="D45" s="663"/>
      <c r="E45" s="664"/>
      <c r="F45" s="665"/>
      <c r="G45" s="666" t="e">
        <f t="shared" si="5"/>
        <v>#DIV/0!</v>
      </c>
      <c r="H45" s="664"/>
      <c r="I45" s="664"/>
      <c r="J45" s="664"/>
      <c r="K45" s="664"/>
      <c r="L45" s="667" t="e">
        <f t="shared" si="6"/>
        <v>#DIV/0!</v>
      </c>
      <c r="M45" s="606" t="e">
        <f t="shared" si="9"/>
        <v>#DIV/0!</v>
      </c>
      <c r="N45" s="624" t="e">
        <f t="shared" si="10"/>
        <v>#DIV/0!</v>
      </c>
      <c r="O45" s="625" t="e">
        <f t="shared" si="12"/>
        <v>#DIV/0!</v>
      </c>
      <c r="P45" s="626" t="e">
        <f t="shared" si="11"/>
        <v>#DIV/0!</v>
      </c>
      <c r="Q45" s="627" t="e">
        <f t="shared" si="7"/>
        <v>#DIV/0!</v>
      </c>
      <c r="R45" s="628" t="e">
        <f>SUM(Q$13:Q45)</f>
        <v>#DIV/0!</v>
      </c>
      <c r="S45" s="629" t="e">
        <f t="shared" si="8"/>
        <v>#DIV/0!</v>
      </c>
      <c r="T45" s="640"/>
      <c r="U45" s="631"/>
      <c r="V45" s="632"/>
    </row>
    <row r="46" spans="1:26">
      <c r="A46" s="634"/>
      <c r="B46" s="618">
        <v>0</v>
      </c>
      <c r="C46" s="606"/>
      <c r="D46" s="663"/>
      <c r="E46" s="664"/>
      <c r="F46" s="665"/>
      <c r="G46" s="666" t="e">
        <f t="shared" si="5"/>
        <v>#DIV/0!</v>
      </c>
      <c r="H46" s="664"/>
      <c r="I46" s="664"/>
      <c r="J46" s="664"/>
      <c r="K46" s="664"/>
      <c r="L46" s="667" t="e">
        <f t="shared" si="6"/>
        <v>#DIV/0!</v>
      </c>
      <c r="M46" s="606" t="e">
        <f t="shared" si="9"/>
        <v>#DIV/0!</v>
      </c>
      <c r="N46" s="624" t="e">
        <f t="shared" si="10"/>
        <v>#DIV/0!</v>
      </c>
      <c r="O46" s="625" t="e">
        <f t="shared" si="12"/>
        <v>#DIV/0!</v>
      </c>
      <c r="P46" s="626" t="e">
        <f t="shared" si="11"/>
        <v>#DIV/0!</v>
      </c>
      <c r="Q46" s="627" t="e">
        <f t="shared" si="7"/>
        <v>#DIV/0!</v>
      </c>
      <c r="R46" s="628" t="e">
        <f>SUM(Q$13:Q46)</f>
        <v>#DIV/0!</v>
      </c>
      <c r="S46" s="629" t="e">
        <f t="shared" si="8"/>
        <v>#DIV/0!</v>
      </c>
      <c r="T46" s="640"/>
      <c r="U46" s="631"/>
      <c r="V46" s="632"/>
    </row>
    <row r="47" spans="1:26">
      <c r="A47" s="634"/>
      <c r="B47" s="618">
        <v>0</v>
      </c>
      <c r="C47" s="606"/>
      <c r="D47" s="663"/>
      <c r="E47" s="664"/>
      <c r="F47" s="665"/>
      <c r="G47" s="666" t="e">
        <f t="shared" si="5"/>
        <v>#DIV/0!</v>
      </c>
      <c r="H47" s="664"/>
      <c r="I47" s="664"/>
      <c r="J47" s="664"/>
      <c r="K47" s="664"/>
      <c r="L47" s="667" t="e">
        <f t="shared" si="6"/>
        <v>#DIV/0!</v>
      </c>
      <c r="M47" s="606" t="e">
        <f t="shared" si="9"/>
        <v>#DIV/0!</v>
      </c>
      <c r="N47" s="624" t="e">
        <f t="shared" si="10"/>
        <v>#DIV/0!</v>
      </c>
      <c r="O47" s="625" t="e">
        <f t="shared" si="12"/>
        <v>#DIV/0!</v>
      </c>
      <c r="P47" s="626" t="e">
        <f t="shared" si="11"/>
        <v>#DIV/0!</v>
      </c>
      <c r="Q47" s="627" t="e">
        <f t="shared" si="7"/>
        <v>#DIV/0!</v>
      </c>
      <c r="R47" s="628" t="e">
        <f>SUM(Q$13:Q47)</f>
        <v>#DIV/0!</v>
      </c>
      <c r="S47" s="629" t="e">
        <f t="shared" si="8"/>
        <v>#DIV/0!</v>
      </c>
      <c r="T47" s="640"/>
      <c r="U47" s="631"/>
      <c r="V47" s="632"/>
    </row>
    <row r="48" spans="1:26">
      <c r="A48" s="634"/>
      <c r="B48" s="618">
        <v>0</v>
      </c>
      <c r="C48" s="606"/>
      <c r="D48" s="663"/>
      <c r="E48" s="664"/>
      <c r="F48" s="665"/>
      <c r="G48" s="666" t="e">
        <f t="shared" si="5"/>
        <v>#DIV/0!</v>
      </c>
      <c r="H48" s="664"/>
      <c r="I48" s="664"/>
      <c r="J48" s="664"/>
      <c r="K48" s="664"/>
      <c r="L48" s="667" t="e">
        <f t="shared" si="6"/>
        <v>#DIV/0!</v>
      </c>
      <c r="M48" s="606" t="e">
        <f t="shared" si="9"/>
        <v>#DIV/0!</v>
      </c>
      <c r="N48" s="624" t="e">
        <f t="shared" si="10"/>
        <v>#DIV/0!</v>
      </c>
      <c r="O48" s="625" t="e">
        <f t="shared" si="12"/>
        <v>#DIV/0!</v>
      </c>
      <c r="P48" s="626" t="e">
        <f t="shared" si="11"/>
        <v>#DIV/0!</v>
      </c>
      <c r="Q48" s="627" t="e">
        <f t="shared" si="7"/>
        <v>#DIV/0!</v>
      </c>
      <c r="R48" s="628" t="e">
        <f>SUM(Q$13:Q48)</f>
        <v>#DIV/0!</v>
      </c>
      <c r="S48" s="629" t="e">
        <f t="shared" si="8"/>
        <v>#DIV/0!</v>
      </c>
      <c r="T48" s="640"/>
      <c r="U48" s="631"/>
      <c r="V48" s="632"/>
    </row>
    <row r="49" spans="1:26">
      <c r="A49" s="634"/>
      <c r="B49" s="618">
        <v>0</v>
      </c>
      <c r="C49" s="606"/>
      <c r="D49" s="663"/>
      <c r="E49" s="664"/>
      <c r="F49" s="665"/>
      <c r="G49" s="666" t="e">
        <f t="shared" si="5"/>
        <v>#DIV/0!</v>
      </c>
      <c r="H49" s="664"/>
      <c r="I49" s="664"/>
      <c r="J49" s="664"/>
      <c r="K49" s="664"/>
      <c r="L49" s="667" t="e">
        <f t="shared" si="6"/>
        <v>#DIV/0!</v>
      </c>
      <c r="M49" s="606" t="e">
        <f t="shared" si="9"/>
        <v>#DIV/0!</v>
      </c>
      <c r="N49" s="624" t="e">
        <f t="shared" si="10"/>
        <v>#DIV/0!</v>
      </c>
      <c r="O49" s="625" t="e">
        <f t="shared" si="12"/>
        <v>#DIV/0!</v>
      </c>
      <c r="P49" s="626" t="e">
        <f t="shared" si="11"/>
        <v>#DIV/0!</v>
      </c>
      <c r="Q49" s="627" t="e">
        <f t="shared" si="7"/>
        <v>#DIV/0!</v>
      </c>
      <c r="R49" s="628" t="e">
        <f>SUM(Q$13:Q49)</f>
        <v>#DIV/0!</v>
      </c>
      <c r="S49" s="629" t="e">
        <f t="shared" si="8"/>
        <v>#DIV/0!</v>
      </c>
      <c r="T49" s="640"/>
      <c r="U49" s="631"/>
      <c r="V49" s="632"/>
    </row>
    <row r="50" spans="1:26">
      <c r="A50" s="634"/>
      <c r="B50" s="618">
        <v>0</v>
      </c>
      <c r="C50" s="606"/>
      <c r="D50" s="663"/>
      <c r="E50" s="664"/>
      <c r="F50" s="665"/>
      <c r="G50" s="666" t="e">
        <f t="shared" si="5"/>
        <v>#DIV/0!</v>
      </c>
      <c r="H50" s="664"/>
      <c r="I50" s="664"/>
      <c r="J50" s="664"/>
      <c r="K50" s="664"/>
      <c r="L50" s="667" t="e">
        <f t="shared" si="6"/>
        <v>#DIV/0!</v>
      </c>
      <c r="M50" s="606" t="e">
        <f t="shared" si="9"/>
        <v>#DIV/0!</v>
      </c>
      <c r="N50" s="624" t="e">
        <f t="shared" si="10"/>
        <v>#DIV/0!</v>
      </c>
      <c r="O50" s="625" t="e">
        <f t="shared" si="12"/>
        <v>#DIV/0!</v>
      </c>
      <c r="P50" s="626" t="e">
        <f t="shared" si="11"/>
        <v>#DIV/0!</v>
      </c>
      <c r="Q50" s="627" t="e">
        <f t="shared" si="7"/>
        <v>#DIV/0!</v>
      </c>
      <c r="R50" s="628" t="e">
        <f>SUM(Q$13:Q50)</f>
        <v>#DIV/0!</v>
      </c>
      <c r="S50" s="629" t="e">
        <f t="shared" si="8"/>
        <v>#DIV/0!</v>
      </c>
      <c r="T50" s="640"/>
      <c r="U50" s="631"/>
      <c r="V50" s="632"/>
    </row>
    <row r="51" spans="1:26">
      <c r="A51" s="634"/>
      <c r="B51" s="618">
        <v>0</v>
      </c>
      <c r="C51" s="606"/>
      <c r="D51" s="663"/>
      <c r="E51" s="664"/>
      <c r="F51" s="665"/>
      <c r="G51" s="666" t="e">
        <f t="shared" si="5"/>
        <v>#DIV/0!</v>
      </c>
      <c r="H51" s="664"/>
      <c r="I51" s="664"/>
      <c r="J51" s="664"/>
      <c r="K51" s="664"/>
      <c r="L51" s="667" t="e">
        <f t="shared" si="6"/>
        <v>#DIV/0!</v>
      </c>
      <c r="M51" s="606" t="e">
        <f t="shared" si="9"/>
        <v>#DIV/0!</v>
      </c>
      <c r="N51" s="624" t="e">
        <f t="shared" si="10"/>
        <v>#DIV/0!</v>
      </c>
      <c r="O51" s="625" t="e">
        <f t="shared" si="12"/>
        <v>#DIV/0!</v>
      </c>
      <c r="P51" s="626" t="e">
        <f t="shared" si="11"/>
        <v>#DIV/0!</v>
      </c>
      <c r="Q51" s="627" t="e">
        <f t="shared" si="7"/>
        <v>#DIV/0!</v>
      </c>
      <c r="R51" s="628" t="e">
        <f>SUM(Q$13:Q51)</f>
        <v>#DIV/0!</v>
      </c>
      <c r="S51" s="629" t="e">
        <f t="shared" si="8"/>
        <v>#DIV/0!</v>
      </c>
      <c r="T51" s="640"/>
      <c r="U51" s="631"/>
      <c r="V51" s="632"/>
    </row>
    <row r="52" spans="1:26" ht="10.8" thickBot="1">
      <c r="A52" s="634"/>
      <c r="B52" s="618">
        <v>0</v>
      </c>
      <c r="C52" s="606"/>
      <c r="D52" s="663"/>
      <c r="E52" s="664"/>
      <c r="F52" s="665"/>
      <c r="G52" s="666" t="e">
        <f t="shared" si="5"/>
        <v>#DIV/0!</v>
      </c>
      <c r="H52" s="664"/>
      <c r="I52" s="664"/>
      <c r="J52" s="664"/>
      <c r="K52" s="664"/>
      <c r="L52" s="667" t="e">
        <f t="shared" si="6"/>
        <v>#DIV/0!</v>
      </c>
      <c r="M52" s="606" t="e">
        <f t="shared" si="9"/>
        <v>#DIV/0!</v>
      </c>
      <c r="N52" s="624" t="e">
        <f t="shared" si="10"/>
        <v>#DIV/0!</v>
      </c>
      <c r="O52" s="625">
        <f>C52</f>
        <v>0</v>
      </c>
      <c r="P52" s="626" t="e">
        <f t="shared" si="11"/>
        <v>#DIV/0!</v>
      </c>
      <c r="Q52" s="627" t="e">
        <f t="shared" si="7"/>
        <v>#DIV/0!</v>
      </c>
      <c r="R52" s="628" t="e">
        <f>SUM(Q$13:Q52)</f>
        <v>#DIV/0!</v>
      </c>
      <c r="S52" s="629" t="e">
        <f t="shared" si="8"/>
        <v>#DIV/0!</v>
      </c>
      <c r="T52" s="640"/>
      <c r="U52" s="631"/>
      <c r="V52" s="677"/>
    </row>
    <row r="53" spans="1:26">
      <c r="A53" s="681" t="s">
        <v>170</v>
      </c>
      <c r="B53" s="682"/>
      <c r="C53" s="683"/>
      <c r="D53" s="683"/>
      <c r="E53" s="683"/>
      <c r="F53" s="683"/>
      <c r="G53" s="684"/>
      <c r="H53" s="683"/>
      <c r="I53" s="683"/>
      <c r="J53" s="683"/>
      <c r="K53" s="683"/>
      <c r="L53" s="685"/>
      <c r="M53" s="683"/>
      <c r="N53" s="686"/>
      <c r="O53" s="687"/>
      <c r="P53" s="688"/>
      <c r="Q53" s="689"/>
      <c r="R53" s="690"/>
      <c r="S53" s="691"/>
      <c r="T53" s="692"/>
      <c r="U53" s="678" t="s">
        <v>168</v>
      </c>
      <c r="V53" s="679">
        <f>AVERAGE(V12:V52)</f>
        <v>52.666666666666664</v>
      </c>
    </row>
    <row r="54" spans="1:26">
      <c r="A54" s="693"/>
      <c r="B54" s="694"/>
      <c r="C54" s="695"/>
      <c r="D54" s="695"/>
      <c r="E54" s="695"/>
      <c r="F54" s="695"/>
      <c r="G54" s="696"/>
      <c r="H54" s="695"/>
      <c r="I54" s="695"/>
      <c r="J54" s="695"/>
      <c r="K54" s="695"/>
      <c r="L54" s="697"/>
      <c r="M54" s="695"/>
      <c r="N54" s="698"/>
      <c r="O54" s="699"/>
      <c r="P54" s="700"/>
      <c r="Q54" s="701"/>
      <c r="R54" s="702"/>
      <c r="S54" s="703"/>
      <c r="T54" s="704"/>
      <c r="U54" s="505" t="s">
        <v>169</v>
      </c>
      <c r="V54" s="677">
        <f>STDEV(V12:V52)</f>
        <v>38.004385711827169</v>
      </c>
      <c r="W54" s="680"/>
      <c r="X54" s="680"/>
    </row>
    <row r="55" spans="1:26" ht="10.8" thickBot="1">
      <c r="A55" s="705"/>
      <c r="B55" s="706"/>
      <c r="C55" s="707"/>
      <c r="D55" s="707"/>
      <c r="E55" s="707"/>
      <c r="F55" s="707"/>
      <c r="G55" s="708"/>
      <c r="H55" s="707"/>
      <c r="I55" s="707"/>
      <c r="J55" s="707"/>
      <c r="K55" s="707"/>
      <c r="L55" s="709"/>
      <c r="M55" s="707"/>
      <c r="N55" s="710"/>
      <c r="O55" s="711"/>
      <c r="P55" s="712"/>
      <c r="Q55" s="713"/>
      <c r="R55" s="714"/>
      <c r="S55" s="715"/>
      <c r="T55" s="716"/>
      <c r="U55" s="505" t="s">
        <v>171</v>
      </c>
      <c r="V55" s="677">
        <f>V54/SQRT(COUNT(V12:V51))</f>
        <v>21.941842321109785</v>
      </c>
      <c r="W55" s="675"/>
      <c r="X55" s="680"/>
      <c r="Y55" s="680"/>
      <c r="Z55" s="680"/>
    </row>
    <row r="56" spans="1:26">
      <c r="A56" s="719"/>
      <c r="B56" s="719"/>
      <c r="C56" s="720"/>
      <c r="D56" s="721"/>
      <c r="E56" s="721"/>
      <c r="F56" s="721"/>
      <c r="G56" s="722"/>
      <c r="H56" s="723"/>
      <c r="I56" s="724"/>
      <c r="J56" s="725"/>
      <c r="K56" s="726"/>
      <c r="L56" s="727"/>
      <c r="M56" s="680"/>
      <c r="O56" s="668"/>
      <c r="P56" s="728"/>
      <c r="U56" s="505" t="s">
        <v>172</v>
      </c>
      <c r="V56" s="677">
        <f>MAX(V12:V52)</f>
        <v>91</v>
      </c>
      <c r="W56" s="675"/>
    </row>
    <row r="57" spans="1:26" ht="10.8" thickBot="1">
      <c r="A57" s="680"/>
      <c r="B57" s="680"/>
      <c r="C57" s="729"/>
      <c r="D57" s="729"/>
      <c r="E57" s="729"/>
      <c r="F57" s="729"/>
      <c r="G57" s="724"/>
      <c r="H57" s="723"/>
      <c r="I57" s="724"/>
      <c r="J57" s="725"/>
      <c r="K57" s="730"/>
      <c r="L57" s="727"/>
      <c r="M57" s="680"/>
      <c r="O57" s="668"/>
      <c r="P57" s="728"/>
      <c r="U57" s="717" t="s">
        <v>173</v>
      </c>
      <c r="V57" s="718">
        <f>MIN(V12:V52)</f>
        <v>15</v>
      </c>
      <c r="W57" s="680"/>
    </row>
    <row r="58" spans="1:26">
      <c r="A58" s="731"/>
      <c r="B58" s="731"/>
      <c r="C58" s="731"/>
      <c r="D58" s="731"/>
      <c r="E58" s="725"/>
      <c r="F58" s="732"/>
      <c r="G58" s="680"/>
      <c r="H58" s="668"/>
      <c r="I58" s="680"/>
      <c r="J58" s="668"/>
      <c r="K58" s="668"/>
      <c r="L58" s="680"/>
      <c r="M58" s="680"/>
      <c r="O58" s="668"/>
      <c r="P58" s="728"/>
    </row>
    <row r="59" spans="1:26">
      <c r="A59" s="733"/>
      <c r="B59" s="733"/>
      <c r="C59" s="731"/>
      <c r="D59" s="731"/>
      <c r="E59" s="725"/>
      <c r="F59" s="732"/>
      <c r="G59" s="668"/>
      <c r="H59" s="668"/>
      <c r="I59" s="680"/>
      <c r="J59" s="668"/>
      <c r="K59" s="668"/>
      <c r="L59" s="680"/>
      <c r="M59" s="680"/>
      <c r="O59" s="668"/>
      <c r="P59" s="728"/>
    </row>
    <row r="60" spans="1:26">
      <c r="A60" s="577"/>
      <c r="B60" s="577"/>
      <c r="C60" s="731"/>
      <c r="D60" s="731"/>
      <c r="E60" s="725"/>
      <c r="F60" s="732"/>
      <c r="G60" s="668"/>
      <c r="H60" s="668"/>
      <c r="I60" s="680"/>
      <c r="J60" s="668"/>
      <c r="K60" s="668"/>
      <c r="L60" s="680"/>
      <c r="M60" s="680"/>
      <c r="O60" s="668"/>
      <c r="P60" s="728"/>
    </row>
    <row r="61" spans="1:26">
      <c r="A61" s="731"/>
      <c r="B61" s="731"/>
      <c r="C61" s="731"/>
      <c r="D61" s="731"/>
      <c r="E61" s="725"/>
      <c r="F61" s="732"/>
      <c r="G61" s="668"/>
      <c r="H61" s="668"/>
      <c r="I61" s="680"/>
      <c r="J61" s="668"/>
      <c r="K61" s="668"/>
      <c r="L61" s="680"/>
      <c r="M61" s="680"/>
      <c r="O61" s="668"/>
      <c r="P61" s="728"/>
    </row>
    <row r="62" spans="1:26">
      <c r="A62" s="731"/>
      <c r="B62" s="731"/>
      <c r="C62" s="731"/>
      <c r="D62" s="731"/>
      <c r="E62" s="725"/>
      <c r="F62" s="732"/>
      <c r="G62" s="668"/>
      <c r="H62" s="668"/>
      <c r="I62" s="680"/>
      <c r="J62" s="724"/>
      <c r="K62" s="668"/>
      <c r="L62" s="680"/>
      <c r="M62" s="680"/>
      <c r="O62" s="668"/>
      <c r="P62" s="728"/>
    </row>
    <row r="63" spans="1:26">
      <c r="A63" s="731"/>
      <c r="B63" s="731"/>
      <c r="C63" s="731"/>
      <c r="D63" s="731"/>
      <c r="E63" s="725"/>
      <c r="F63" s="732"/>
      <c r="G63" s="668"/>
      <c r="H63" s="668"/>
      <c r="I63" s="680"/>
      <c r="J63" s="724"/>
      <c r="K63" s="668"/>
      <c r="L63" s="680"/>
      <c r="M63" s="680"/>
      <c r="O63" s="668"/>
      <c r="P63" s="728"/>
    </row>
    <row r="64" spans="1:26">
      <c r="A64" s="731"/>
      <c r="B64" s="731"/>
      <c r="C64" s="731"/>
      <c r="D64" s="731"/>
      <c r="E64" s="725"/>
      <c r="F64" s="732"/>
      <c r="G64" s="668"/>
      <c r="H64" s="668"/>
      <c r="I64" s="680"/>
      <c r="J64" s="668"/>
      <c r="K64" s="668"/>
      <c r="L64" s="680"/>
      <c r="M64" s="680"/>
      <c r="O64" s="668"/>
      <c r="P64" s="728"/>
    </row>
    <row r="65" spans="1:28" s="728" customFormat="1">
      <c r="A65" s="731"/>
      <c r="B65" s="731"/>
      <c r="C65" s="731"/>
      <c r="D65" s="731"/>
      <c r="E65" s="725"/>
      <c r="F65" s="732"/>
      <c r="G65" s="668"/>
      <c r="H65" s="668"/>
      <c r="I65" s="680"/>
      <c r="J65" s="668"/>
      <c r="K65" s="668"/>
      <c r="L65" s="680"/>
      <c r="M65" s="680"/>
      <c r="N65" s="668"/>
      <c r="O65" s="668"/>
      <c r="T65" s="668"/>
      <c r="U65" s="668"/>
      <c r="V65" s="668"/>
      <c r="W65" s="668"/>
      <c r="X65" s="668"/>
      <c r="Y65" s="668"/>
      <c r="Z65" s="668"/>
      <c r="AA65" s="668"/>
      <c r="AB65" s="668"/>
    </row>
    <row r="66" spans="1:28" s="728" customFormat="1">
      <c r="A66" s="731"/>
      <c r="B66" s="731"/>
      <c r="C66" s="731"/>
      <c r="D66" s="731"/>
      <c r="E66" s="725"/>
      <c r="F66" s="732"/>
      <c r="G66" s="668"/>
      <c r="H66" s="668"/>
      <c r="I66" s="680"/>
      <c r="J66" s="668"/>
      <c r="K66" s="668"/>
      <c r="L66" s="680"/>
      <c r="M66" s="680"/>
      <c r="N66" s="668"/>
      <c r="O66" s="668"/>
      <c r="T66" s="668"/>
      <c r="U66" s="668"/>
      <c r="V66" s="668"/>
      <c r="W66" s="668"/>
      <c r="X66" s="668"/>
      <c r="Y66" s="668"/>
      <c r="Z66" s="668"/>
      <c r="AA66" s="668"/>
      <c r="AB66" s="668"/>
    </row>
    <row r="67" spans="1:28" s="728" customFormat="1">
      <c r="A67" s="731"/>
      <c r="B67" s="731"/>
      <c r="C67" s="731"/>
      <c r="D67" s="731"/>
      <c r="E67" s="725"/>
      <c r="F67" s="732"/>
      <c r="G67" s="668"/>
      <c r="H67" s="668"/>
      <c r="I67" s="680"/>
      <c r="J67" s="668"/>
      <c r="K67" s="668"/>
      <c r="L67" s="680"/>
      <c r="M67" s="680"/>
      <c r="N67" s="668"/>
      <c r="O67" s="668"/>
      <c r="T67" s="668"/>
      <c r="U67" s="668"/>
      <c r="V67" s="668"/>
      <c r="W67" s="668"/>
      <c r="X67" s="668"/>
      <c r="Y67" s="668"/>
      <c r="Z67" s="668"/>
      <c r="AA67" s="668"/>
      <c r="AB67" s="668"/>
    </row>
    <row r="68" spans="1:28" s="728" customFormat="1">
      <c r="A68" s="731"/>
      <c r="B68" s="731"/>
      <c r="C68" s="731"/>
      <c r="D68" s="731"/>
      <c r="E68" s="725"/>
      <c r="F68" s="732"/>
      <c r="G68" s="668"/>
      <c r="H68" s="668"/>
      <c r="I68" s="680"/>
      <c r="J68" s="668"/>
      <c r="K68" s="668"/>
      <c r="L68" s="680"/>
      <c r="M68" s="680"/>
      <c r="N68" s="668"/>
      <c r="O68" s="668"/>
      <c r="T68" s="668"/>
      <c r="U68" s="668"/>
      <c r="V68" s="668"/>
      <c r="W68" s="668"/>
      <c r="X68" s="668"/>
      <c r="Y68" s="668"/>
      <c r="Z68" s="668"/>
      <c r="AA68" s="668"/>
      <c r="AB68" s="668"/>
    </row>
    <row r="69" spans="1:28" s="728" customFormat="1">
      <c r="A69" s="731"/>
      <c r="B69" s="731"/>
      <c r="C69" s="731"/>
      <c r="D69" s="731"/>
      <c r="E69" s="725"/>
      <c r="F69" s="732"/>
      <c r="G69" s="668"/>
      <c r="H69" s="668"/>
      <c r="I69" s="680"/>
      <c r="J69" s="668"/>
      <c r="K69" s="668"/>
      <c r="L69" s="680"/>
      <c r="M69" s="668"/>
      <c r="N69" s="668"/>
      <c r="O69" s="668"/>
      <c r="T69" s="668"/>
      <c r="U69" s="668"/>
      <c r="V69" s="668"/>
      <c r="W69" s="668"/>
      <c r="X69" s="668"/>
      <c r="Y69" s="668"/>
      <c r="Z69" s="668"/>
      <c r="AA69" s="668"/>
      <c r="AB69" s="668"/>
    </row>
    <row r="70" spans="1:28" s="728" customFormat="1">
      <c r="A70" s="731"/>
      <c r="B70" s="731"/>
      <c r="C70" s="731"/>
      <c r="D70" s="731"/>
      <c r="E70" s="725"/>
      <c r="F70" s="732"/>
      <c r="G70" s="668"/>
      <c r="H70" s="668"/>
      <c r="I70" s="680"/>
      <c r="J70" s="668"/>
      <c r="K70" s="668"/>
      <c r="L70" s="680"/>
      <c r="M70" s="668"/>
      <c r="N70" s="668"/>
      <c r="O70" s="668"/>
      <c r="T70" s="668"/>
      <c r="U70" s="668"/>
      <c r="V70" s="668"/>
      <c r="W70" s="668"/>
      <c r="X70" s="668"/>
      <c r="Y70" s="668"/>
      <c r="Z70" s="668"/>
      <c r="AA70" s="668"/>
      <c r="AB70" s="668"/>
    </row>
    <row r="71" spans="1:28" s="728" customFormat="1">
      <c r="A71" s="731"/>
      <c r="B71" s="731"/>
      <c r="C71" s="731"/>
      <c r="D71" s="731"/>
      <c r="E71" s="725"/>
      <c r="F71" s="732"/>
      <c r="G71" s="668"/>
      <c r="H71" s="668"/>
      <c r="I71" s="680"/>
      <c r="J71" s="668"/>
      <c r="K71" s="668"/>
      <c r="L71" s="668"/>
      <c r="M71" s="668"/>
      <c r="N71" s="668"/>
      <c r="O71" s="668"/>
      <c r="T71" s="668"/>
      <c r="U71" s="668"/>
      <c r="V71" s="668"/>
      <c r="W71" s="668"/>
      <c r="X71" s="668"/>
      <c r="Y71" s="668"/>
      <c r="Z71" s="668"/>
      <c r="AA71" s="668"/>
      <c r="AB71" s="668"/>
    </row>
    <row r="72" spans="1:28" s="728" customFormat="1">
      <c r="A72" s="731"/>
      <c r="B72" s="731"/>
      <c r="C72" s="731"/>
      <c r="D72" s="731"/>
      <c r="E72" s="725"/>
      <c r="F72" s="732"/>
      <c r="G72" s="668"/>
      <c r="H72" s="668"/>
      <c r="I72" s="680"/>
      <c r="J72" s="668"/>
      <c r="K72" s="668"/>
      <c r="L72" s="668"/>
      <c r="M72" s="668"/>
      <c r="N72" s="668"/>
      <c r="O72" s="668"/>
      <c r="T72" s="668"/>
      <c r="U72" s="668"/>
      <c r="V72" s="668"/>
      <c r="W72" s="668"/>
      <c r="X72" s="668"/>
      <c r="Y72" s="668"/>
      <c r="Z72" s="668"/>
      <c r="AA72" s="668"/>
      <c r="AB72" s="668"/>
    </row>
    <row r="73" spans="1:28" s="728" customFormat="1">
      <c r="A73" s="731"/>
      <c r="B73" s="731"/>
      <c r="C73" s="731"/>
      <c r="D73" s="731"/>
      <c r="E73" s="725"/>
      <c r="F73" s="732"/>
      <c r="G73" s="668"/>
      <c r="H73" s="668"/>
      <c r="I73" s="680"/>
      <c r="J73" s="668"/>
      <c r="K73" s="668"/>
      <c r="L73" s="668"/>
      <c r="M73" s="668"/>
      <c r="N73" s="668"/>
      <c r="O73" s="668"/>
      <c r="T73" s="668"/>
      <c r="U73" s="668"/>
      <c r="V73" s="668"/>
      <c r="W73" s="668"/>
      <c r="X73" s="668"/>
      <c r="Y73" s="668"/>
      <c r="Z73" s="668"/>
      <c r="AA73" s="668"/>
      <c r="AB73" s="668"/>
    </row>
    <row r="74" spans="1:28" s="728" customFormat="1">
      <c r="A74" s="731"/>
      <c r="B74" s="731"/>
      <c r="C74" s="731"/>
      <c r="D74" s="731"/>
      <c r="E74" s="725"/>
      <c r="F74" s="732"/>
      <c r="G74" s="668"/>
      <c r="H74" s="668"/>
      <c r="I74" s="680"/>
      <c r="J74" s="668"/>
      <c r="K74" s="668"/>
      <c r="L74" s="668"/>
      <c r="M74" s="668"/>
      <c r="N74" s="668"/>
      <c r="O74" s="668"/>
      <c r="T74" s="668"/>
      <c r="U74" s="668"/>
      <c r="V74" s="668"/>
      <c r="W74" s="668"/>
      <c r="X74" s="668"/>
      <c r="Y74" s="668"/>
      <c r="Z74" s="668"/>
      <c r="AA74" s="668"/>
      <c r="AB74" s="668"/>
    </row>
    <row r="75" spans="1:28" s="728" customFormat="1">
      <c r="A75" s="731"/>
      <c r="B75" s="731"/>
      <c r="C75" s="731"/>
      <c r="D75" s="731"/>
      <c r="E75" s="725"/>
      <c r="F75" s="732"/>
      <c r="G75" s="668"/>
      <c r="H75" s="668"/>
      <c r="I75" s="680"/>
      <c r="J75" s="668"/>
      <c r="K75" s="668"/>
      <c r="L75" s="668"/>
      <c r="M75" s="668"/>
      <c r="N75" s="668"/>
      <c r="O75" s="668"/>
      <c r="T75" s="668"/>
      <c r="U75" s="668"/>
      <c r="V75" s="668"/>
      <c r="W75" s="668"/>
      <c r="X75" s="668"/>
      <c r="Y75" s="668"/>
      <c r="Z75" s="668"/>
      <c r="AA75" s="668"/>
      <c r="AB75" s="668"/>
    </row>
    <row r="76" spans="1:28" s="728" customFormat="1">
      <c r="A76" s="731"/>
      <c r="B76" s="731"/>
      <c r="C76" s="731"/>
      <c r="D76" s="731"/>
      <c r="E76" s="725"/>
      <c r="F76" s="732"/>
      <c r="G76" s="668"/>
      <c r="H76" s="668"/>
      <c r="I76" s="680"/>
      <c r="J76" s="668"/>
      <c r="K76" s="668"/>
      <c r="L76" s="668"/>
      <c r="M76" s="668"/>
      <c r="N76" s="668"/>
      <c r="O76" s="668"/>
      <c r="T76" s="668"/>
      <c r="U76" s="668"/>
      <c r="V76" s="668"/>
      <c r="W76" s="668"/>
      <c r="X76" s="668"/>
      <c r="Y76" s="668"/>
      <c r="Z76" s="668"/>
      <c r="AA76" s="668"/>
      <c r="AB76" s="668"/>
    </row>
    <row r="77" spans="1:28" s="728" customFormat="1">
      <c r="A77" s="731"/>
      <c r="B77" s="731"/>
      <c r="C77" s="731"/>
      <c r="D77" s="731"/>
      <c r="E77" s="725"/>
      <c r="F77" s="732"/>
      <c r="G77" s="668"/>
      <c r="H77" s="668"/>
      <c r="I77" s="680"/>
      <c r="J77" s="668"/>
      <c r="K77" s="668"/>
      <c r="L77" s="668"/>
      <c r="M77" s="668"/>
      <c r="N77" s="668"/>
      <c r="O77" s="668"/>
      <c r="T77" s="668"/>
      <c r="U77" s="668"/>
      <c r="V77" s="668"/>
      <c r="W77" s="668"/>
      <c r="X77" s="668"/>
      <c r="Y77" s="668"/>
      <c r="Z77" s="668"/>
      <c r="AA77" s="668"/>
      <c r="AB77" s="668"/>
    </row>
    <row r="78" spans="1:28" s="728" customFormat="1">
      <c r="A78" s="731"/>
      <c r="B78" s="731"/>
      <c r="C78" s="731"/>
      <c r="D78" s="731"/>
      <c r="E78" s="725"/>
      <c r="F78" s="732"/>
      <c r="G78" s="668"/>
      <c r="H78" s="668"/>
      <c r="I78" s="680"/>
      <c r="J78" s="668"/>
      <c r="K78" s="668"/>
      <c r="L78" s="668"/>
      <c r="M78" s="668"/>
      <c r="N78" s="668"/>
      <c r="O78" s="668"/>
      <c r="T78" s="668"/>
      <c r="U78" s="668"/>
      <c r="V78" s="668"/>
      <c r="W78" s="668"/>
      <c r="X78" s="668"/>
      <c r="Y78" s="668"/>
      <c r="Z78" s="668"/>
      <c r="AA78" s="668"/>
      <c r="AB78" s="668"/>
    </row>
    <row r="79" spans="1:28" s="728" customFormat="1">
      <c r="A79" s="731"/>
      <c r="B79" s="731"/>
      <c r="C79" s="731"/>
      <c r="D79" s="731"/>
      <c r="E79" s="725"/>
      <c r="F79" s="732"/>
      <c r="G79" s="668"/>
      <c r="H79" s="668"/>
      <c r="I79" s="680"/>
      <c r="J79" s="668"/>
      <c r="K79" s="668"/>
      <c r="L79" s="668"/>
      <c r="M79" s="668"/>
      <c r="N79" s="668"/>
      <c r="O79" s="668"/>
      <c r="T79" s="668"/>
      <c r="U79" s="668"/>
      <c r="V79" s="668"/>
      <c r="W79" s="668"/>
      <c r="X79" s="668"/>
      <c r="Y79" s="668"/>
      <c r="Z79" s="668"/>
      <c r="AA79" s="668"/>
      <c r="AB79" s="668"/>
    </row>
    <row r="80" spans="1:28" s="728" customFormat="1">
      <c r="A80" s="731"/>
      <c r="B80" s="731"/>
      <c r="C80" s="731"/>
      <c r="D80" s="731"/>
      <c r="E80" s="725"/>
      <c r="F80" s="732"/>
      <c r="G80" s="668"/>
      <c r="H80" s="668"/>
      <c r="I80" s="680"/>
      <c r="J80" s="668"/>
      <c r="K80" s="668"/>
      <c r="L80" s="668"/>
      <c r="M80" s="668"/>
      <c r="N80" s="668"/>
      <c r="O80" s="668"/>
      <c r="T80" s="668"/>
      <c r="U80" s="668"/>
      <c r="V80" s="668"/>
      <c r="W80" s="668"/>
      <c r="X80" s="668"/>
      <c r="Y80" s="668"/>
      <c r="Z80" s="668"/>
      <c r="AA80" s="668"/>
      <c r="AB80" s="668"/>
    </row>
    <row r="81" spans="1:20">
      <c r="A81" s="731"/>
      <c r="B81" s="731"/>
      <c r="C81" s="731"/>
      <c r="D81" s="731"/>
      <c r="E81" s="725"/>
      <c r="F81" s="732"/>
      <c r="G81" s="668"/>
      <c r="H81" s="668"/>
      <c r="I81" s="680"/>
      <c r="J81" s="668"/>
      <c r="K81" s="668"/>
      <c r="L81" s="668"/>
      <c r="O81" s="668"/>
      <c r="P81" s="728"/>
    </row>
    <row r="82" spans="1:20">
      <c r="A82" s="731"/>
      <c r="B82" s="731"/>
      <c r="C82" s="731"/>
      <c r="D82" s="731"/>
      <c r="E82" s="725"/>
      <c r="F82" s="732"/>
      <c r="G82" s="728"/>
      <c r="H82" s="668"/>
      <c r="I82" s="680"/>
      <c r="J82" s="668"/>
      <c r="K82" s="668"/>
      <c r="L82" s="668"/>
      <c r="O82" s="668"/>
      <c r="P82" s="728"/>
    </row>
    <row r="83" spans="1:20">
      <c r="A83" s="731"/>
      <c r="B83" s="731"/>
      <c r="C83" s="731"/>
      <c r="D83" s="731"/>
      <c r="E83" s="725"/>
      <c r="F83" s="732"/>
      <c r="G83" s="728"/>
      <c r="H83" s="668"/>
      <c r="I83" s="680"/>
      <c r="J83" s="668"/>
      <c r="K83" s="668"/>
      <c r="L83" s="668"/>
      <c r="O83" s="668"/>
      <c r="P83" s="728"/>
    </row>
    <row r="84" spans="1:20">
      <c r="A84" s="731"/>
      <c r="B84" s="731"/>
      <c r="C84" s="731"/>
      <c r="D84" s="731"/>
      <c r="E84" s="725"/>
      <c r="F84" s="732"/>
      <c r="G84" s="728"/>
      <c r="H84" s="668"/>
      <c r="I84" s="680"/>
      <c r="J84" s="668"/>
      <c r="K84" s="668"/>
      <c r="L84" s="668"/>
      <c r="O84" s="668"/>
      <c r="P84" s="728"/>
    </row>
    <row r="85" spans="1:20">
      <c r="A85" s="731"/>
      <c r="B85" s="731"/>
      <c r="C85" s="731"/>
      <c r="D85" s="731"/>
      <c r="E85" s="725"/>
      <c r="F85" s="732"/>
      <c r="G85" s="728"/>
      <c r="H85" s="668"/>
      <c r="I85" s="680"/>
      <c r="J85" s="668"/>
      <c r="K85" s="668"/>
      <c r="L85" s="668"/>
      <c r="O85" s="668"/>
      <c r="P85" s="728"/>
    </row>
    <row r="86" spans="1:20">
      <c r="A86" s="731"/>
      <c r="B86" s="731"/>
      <c r="C86" s="731"/>
      <c r="D86" s="731"/>
      <c r="E86" s="725"/>
      <c r="F86" s="732"/>
      <c r="G86" s="668"/>
      <c r="H86" s="668"/>
      <c r="I86" s="680"/>
      <c r="J86" s="668"/>
      <c r="K86" s="668"/>
      <c r="L86" s="668"/>
      <c r="O86" s="668"/>
      <c r="P86" s="728"/>
    </row>
    <row r="87" spans="1:20">
      <c r="A87" s="731"/>
      <c r="B87" s="731"/>
      <c r="C87" s="731"/>
      <c r="D87" s="731"/>
      <c r="E87" s="725"/>
      <c r="F87" s="732"/>
      <c r="G87" s="668"/>
      <c r="H87" s="668"/>
      <c r="I87" s="680"/>
      <c r="J87" s="668"/>
      <c r="K87" s="668"/>
      <c r="L87" s="668"/>
      <c r="O87" s="668"/>
      <c r="P87" s="728"/>
    </row>
    <row r="88" spans="1:20">
      <c r="A88" s="731"/>
      <c r="B88" s="731"/>
      <c r="C88" s="731"/>
      <c r="D88" s="731"/>
      <c r="E88" s="725"/>
      <c r="F88" s="732"/>
      <c r="G88" s="668"/>
      <c r="H88" s="668"/>
      <c r="I88" s="680"/>
      <c r="J88" s="668"/>
      <c r="K88" s="668"/>
      <c r="L88" s="668"/>
      <c r="O88" s="668"/>
      <c r="P88" s="728"/>
      <c r="R88" s="734"/>
      <c r="S88" s="734"/>
      <c r="T88" s="731"/>
    </row>
    <row r="89" spans="1:20">
      <c r="A89" s="731"/>
      <c r="B89" s="731"/>
      <c r="C89" s="731"/>
      <c r="D89" s="731"/>
      <c r="E89" s="725"/>
      <c r="F89" s="732"/>
      <c r="G89" s="668"/>
      <c r="H89" s="668"/>
      <c r="I89" s="680"/>
      <c r="J89" s="668"/>
      <c r="K89" s="668"/>
      <c r="L89" s="668"/>
      <c r="O89" s="668"/>
      <c r="P89" s="728"/>
      <c r="R89" s="734"/>
      <c r="S89" s="734"/>
      <c r="T89" s="731"/>
    </row>
    <row r="90" spans="1:20" s="731" customFormat="1">
      <c r="E90" s="725"/>
      <c r="F90" s="732"/>
      <c r="G90" s="668"/>
      <c r="H90" s="668"/>
      <c r="I90" s="680"/>
      <c r="J90" s="668"/>
      <c r="K90" s="668"/>
      <c r="L90" s="668"/>
      <c r="M90" s="668"/>
      <c r="N90" s="668"/>
      <c r="O90" s="668"/>
      <c r="P90" s="728"/>
      <c r="Q90" s="728"/>
      <c r="R90" s="734"/>
      <c r="S90" s="734"/>
    </row>
    <row r="91" spans="1:20" s="731" customFormat="1">
      <c r="E91" s="725"/>
      <c r="F91" s="732"/>
      <c r="G91" s="668"/>
      <c r="H91" s="668"/>
      <c r="I91" s="680"/>
      <c r="J91" s="668"/>
      <c r="K91" s="668"/>
      <c r="L91" s="668"/>
      <c r="M91" s="668"/>
      <c r="N91" s="668"/>
      <c r="O91" s="668"/>
      <c r="P91" s="728"/>
      <c r="Q91" s="728"/>
      <c r="R91" s="734"/>
      <c r="S91" s="734"/>
    </row>
    <row r="92" spans="1:20" s="731" customFormat="1">
      <c r="E92" s="725"/>
      <c r="F92" s="732"/>
      <c r="G92" s="668"/>
      <c r="H92" s="668"/>
      <c r="I92" s="680"/>
      <c r="J92" s="668"/>
      <c r="K92" s="668"/>
      <c r="L92" s="668"/>
      <c r="M92" s="668"/>
      <c r="N92" s="668"/>
      <c r="O92" s="668"/>
      <c r="P92" s="728"/>
      <c r="Q92" s="728"/>
      <c r="R92" s="734"/>
      <c r="S92" s="734"/>
    </row>
    <row r="93" spans="1:20" s="731" customFormat="1">
      <c r="E93" s="725"/>
      <c r="F93" s="732"/>
      <c r="G93" s="668"/>
      <c r="H93" s="668"/>
      <c r="I93" s="680"/>
      <c r="J93" s="668"/>
      <c r="K93" s="668"/>
      <c r="L93" s="668"/>
      <c r="M93" s="668"/>
      <c r="P93" s="734"/>
      <c r="Q93" s="734"/>
      <c r="R93" s="734"/>
      <c r="S93" s="734"/>
    </row>
    <row r="94" spans="1:20" s="731" customFormat="1">
      <c r="E94" s="725"/>
      <c r="F94" s="732"/>
      <c r="G94" s="668"/>
      <c r="H94" s="668"/>
      <c r="I94" s="680"/>
      <c r="J94" s="668"/>
      <c r="K94" s="668"/>
      <c r="L94" s="668"/>
      <c r="M94" s="668"/>
      <c r="P94" s="734"/>
      <c r="Q94" s="734"/>
      <c r="R94" s="734"/>
      <c r="S94" s="734"/>
    </row>
    <row r="95" spans="1:20" s="731" customFormat="1">
      <c r="E95" s="725"/>
      <c r="F95" s="732"/>
      <c r="G95" s="668"/>
      <c r="H95" s="668"/>
      <c r="I95" s="680"/>
      <c r="J95" s="668"/>
      <c r="K95" s="668"/>
      <c r="L95" s="668"/>
      <c r="M95" s="668"/>
      <c r="P95" s="734"/>
      <c r="Q95" s="734"/>
      <c r="R95" s="734"/>
      <c r="S95" s="734"/>
    </row>
    <row r="96" spans="1:20" s="731" customFormat="1">
      <c r="E96" s="725"/>
      <c r="F96" s="732"/>
      <c r="G96" s="668"/>
      <c r="H96" s="668"/>
      <c r="I96" s="680"/>
      <c r="J96" s="668"/>
      <c r="K96" s="668"/>
      <c r="L96" s="668"/>
      <c r="M96" s="668"/>
      <c r="P96" s="734"/>
      <c r="Q96" s="734"/>
      <c r="R96" s="734"/>
      <c r="S96" s="734"/>
    </row>
    <row r="97" spans="5:19" s="731" customFormat="1">
      <c r="E97" s="725"/>
      <c r="F97" s="732"/>
      <c r="G97" s="668"/>
      <c r="H97" s="668"/>
      <c r="I97" s="680"/>
      <c r="J97" s="668"/>
      <c r="K97" s="668"/>
      <c r="L97" s="668"/>
      <c r="M97" s="668"/>
      <c r="P97" s="734"/>
      <c r="Q97" s="734"/>
      <c r="R97" s="734"/>
      <c r="S97" s="734"/>
    </row>
    <row r="98" spans="5:19" s="731" customFormat="1">
      <c r="E98" s="725"/>
      <c r="F98" s="732"/>
      <c r="G98" s="668"/>
      <c r="H98" s="668"/>
      <c r="I98" s="680"/>
      <c r="J98" s="668"/>
      <c r="K98" s="668"/>
      <c r="L98" s="668"/>
      <c r="M98" s="668"/>
      <c r="P98" s="734"/>
      <c r="Q98" s="734"/>
      <c r="R98" s="734"/>
      <c r="S98" s="734"/>
    </row>
    <row r="99" spans="5:19" s="731" customFormat="1">
      <c r="E99" s="725"/>
      <c r="F99" s="732"/>
      <c r="G99" s="668"/>
      <c r="H99" s="668"/>
      <c r="I99" s="680"/>
      <c r="J99" s="668"/>
      <c r="K99" s="668"/>
      <c r="L99" s="668"/>
      <c r="M99" s="668"/>
      <c r="P99" s="734"/>
      <c r="Q99" s="734"/>
      <c r="R99" s="734"/>
      <c r="S99" s="734"/>
    </row>
    <row r="100" spans="5:19" s="731" customFormat="1">
      <c r="E100" s="725"/>
      <c r="F100" s="732"/>
      <c r="G100" s="668"/>
      <c r="H100" s="668"/>
      <c r="I100" s="680"/>
      <c r="J100" s="668"/>
      <c r="K100" s="668"/>
      <c r="L100" s="668"/>
      <c r="M100" s="668"/>
      <c r="P100" s="734"/>
      <c r="Q100" s="734"/>
      <c r="R100" s="734"/>
      <c r="S100" s="734"/>
    </row>
    <row r="101" spans="5:19" s="731" customFormat="1">
      <c r="E101" s="725"/>
      <c r="F101" s="732"/>
      <c r="G101" s="668"/>
      <c r="H101" s="668"/>
      <c r="I101" s="680"/>
      <c r="J101" s="668"/>
      <c r="K101" s="668"/>
      <c r="L101" s="668"/>
      <c r="M101" s="668"/>
      <c r="P101" s="734"/>
      <c r="Q101" s="734"/>
      <c r="R101" s="734"/>
      <c r="S101" s="734"/>
    </row>
    <row r="102" spans="5:19" s="731" customFormat="1">
      <c r="E102" s="725"/>
      <c r="F102" s="732"/>
      <c r="G102" s="668"/>
      <c r="H102" s="668"/>
      <c r="I102" s="680"/>
      <c r="J102" s="668"/>
      <c r="K102" s="668"/>
      <c r="L102" s="668"/>
      <c r="M102" s="668"/>
      <c r="P102" s="734"/>
      <c r="Q102" s="734"/>
      <c r="R102" s="734"/>
      <c r="S102" s="734"/>
    </row>
    <row r="103" spans="5:19" s="731" customFormat="1">
      <c r="E103" s="725"/>
      <c r="F103" s="732"/>
      <c r="G103" s="668"/>
      <c r="H103" s="668"/>
      <c r="I103" s="680"/>
      <c r="J103" s="668"/>
      <c r="K103" s="668"/>
      <c r="L103" s="668"/>
      <c r="M103" s="668"/>
      <c r="P103" s="734"/>
      <c r="Q103" s="734"/>
      <c r="R103" s="734"/>
      <c r="S103" s="734"/>
    </row>
    <row r="104" spans="5:19" s="731" customFormat="1">
      <c r="E104" s="725"/>
      <c r="F104" s="732"/>
      <c r="G104" s="668"/>
      <c r="H104" s="668"/>
      <c r="I104" s="680"/>
      <c r="J104" s="668"/>
      <c r="K104" s="668"/>
      <c r="L104" s="668"/>
      <c r="M104" s="668"/>
      <c r="P104" s="734"/>
      <c r="Q104" s="734"/>
      <c r="R104" s="734"/>
      <c r="S104" s="734"/>
    </row>
    <row r="105" spans="5:19" s="731" customFormat="1">
      <c r="E105" s="725"/>
      <c r="F105" s="732"/>
      <c r="G105" s="668"/>
      <c r="H105" s="668"/>
      <c r="I105" s="680"/>
      <c r="J105" s="668"/>
      <c r="K105" s="668"/>
      <c r="L105" s="668"/>
      <c r="M105" s="668"/>
      <c r="P105" s="734"/>
      <c r="Q105" s="734"/>
      <c r="R105" s="734"/>
      <c r="S105" s="734"/>
    </row>
    <row r="106" spans="5:19" s="731" customFormat="1">
      <c r="E106" s="725"/>
      <c r="F106" s="732"/>
      <c r="G106" s="668"/>
      <c r="H106" s="668"/>
      <c r="I106" s="680"/>
      <c r="J106" s="668"/>
      <c r="K106" s="668"/>
      <c r="L106" s="668"/>
      <c r="M106" s="668"/>
      <c r="P106" s="734"/>
      <c r="Q106" s="734"/>
      <c r="R106" s="734"/>
      <c r="S106" s="734"/>
    </row>
    <row r="107" spans="5:19" s="731" customFormat="1">
      <c r="E107" s="725"/>
      <c r="F107" s="732"/>
      <c r="G107" s="668"/>
      <c r="H107" s="668"/>
      <c r="I107" s="680"/>
      <c r="J107" s="668"/>
      <c r="K107" s="668"/>
      <c r="L107" s="668"/>
      <c r="M107" s="668"/>
      <c r="P107" s="734"/>
      <c r="Q107" s="734"/>
      <c r="R107" s="734"/>
      <c r="S107" s="734"/>
    </row>
    <row r="108" spans="5:19" s="731" customFormat="1">
      <c r="E108" s="725"/>
      <c r="F108" s="732"/>
      <c r="G108" s="668"/>
      <c r="H108" s="668"/>
      <c r="I108" s="680"/>
      <c r="J108" s="668"/>
      <c r="K108" s="668"/>
      <c r="L108" s="668"/>
      <c r="P108" s="734"/>
      <c r="Q108" s="734"/>
      <c r="R108" s="734"/>
      <c r="S108" s="734"/>
    </row>
    <row r="109" spans="5:19" s="731" customFormat="1">
      <c r="E109" s="725"/>
      <c r="F109" s="732"/>
      <c r="G109" s="668"/>
      <c r="H109" s="668"/>
      <c r="I109" s="680"/>
      <c r="J109" s="668"/>
      <c r="K109" s="668"/>
      <c r="L109" s="668"/>
      <c r="P109" s="734"/>
      <c r="Q109" s="734"/>
      <c r="R109" s="734"/>
      <c r="S109" s="734"/>
    </row>
    <row r="110" spans="5:19" s="731" customFormat="1">
      <c r="E110" s="725"/>
      <c r="F110" s="732"/>
      <c r="G110" s="668"/>
      <c r="H110" s="668"/>
      <c r="I110" s="680"/>
      <c r="J110" s="668"/>
      <c r="K110" s="668"/>
      <c r="L110" s="668"/>
      <c r="P110" s="734"/>
      <c r="Q110" s="734"/>
      <c r="R110" s="734"/>
      <c r="S110" s="734"/>
    </row>
    <row r="111" spans="5:19" s="731" customFormat="1">
      <c r="E111" s="725"/>
      <c r="F111" s="732"/>
      <c r="G111" s="668"/>
      <c r="H111" s="668"/>
      <c r="I111" s="680"/>
      <c r="J111" s="668"/>
      <c r="K111" s="668"/>
      <c r="L111" s="668"/>
      <c r="P111" s="734"/>
      <c r="Q111" s="734"/>
      <c r="R111" s="734"/>
      <c r="S111" s="734"/>
    </row>
    <row r="112" spans="5:19" s="731" customFormat="1">
      <c r="E112" s="725"/>
      <c r="F112" s="732"/>
      <c r="G112" s="668"/>
      <c r="H112" s="668"/>
      <c r="I112" s="680"/>
      <c r="J112" s="668"/>
      <c r="K112" s="668"/>
      <c r="L112" s="668"/>
      <c r="P112" s="734"/>
      <c r="Q112" s="734"/>
      <c r="R112" s="734"/>
      <c r="S112" s="734"/>
    </row>
    <row r="113" spans="5:19" s="731" customFormat="1">
      <c r="E113" s="725"/>
      <c r="F113" s="732"/>
      <c r="G113" s="668"/>
      <c r="H113" s="668"/>
      <c r="I113" s="680"/>
      <c r="J113" s="668"/>
      <c r="K113" s="668"/>
      <c r="L113" s="668"/>
      <c r="P113" s="734"/>
      <c r="Q113" s="734"/>
      <c r="R113" s="734"/>
      <c r="S113" s="734"/>
    </row>
    <row r="114" spans="5:19" s="731" customFormat="1">
      <c r="E114" s="725"/>
      <c r="F114" s="732"/>
      <c r="G114" s="668"/>
      <c r="H114" s="668"/>
      <c r="I114" s="680"/>
      <c r="J114" s="668"/>
      <c r="K114" s="668"/>
      <c r="L114" s="668"/>
      <c r="P114" s="734"/>
      <c r="Q114" s="734"/>
      <c r="R114" s="734"/>
      <c r="S114" s="734"/>
    </row>
    <row r="115" spans="5:19" s="731" customFormat="1">
      <c r="E115" s="725"/>
      <c r="F115" s="732"/>
      <c r="G115" s="668"/>
      <c r="H115" s="668"/>
      <c r="I115" s="680"/>
      <c r="J115" s="668"/>
      <c r="K115" s="668"/>
      <c r="L115" s="668"/>
      <c r="P115" s="734"/>
      <c r="Q115" s="734"/>
      <c r="R115" s="734"/>
      <c r="S115" s="734"/>
    </row>
    <row r="116" spans="5:19" s="731" customFormat="1">
      <c r="E116" s="725"/>
      <c r="F116" s="732"/>
      <c r="G116" s="668"/>
      <c r="H116" s="668"/>
      <c r="I116" s="680"/>
      <c r="J116" s="668"/>
      <c r="K116" s="668"/>
      <c r="L116" s="668"/>
      <c r="P116" s="734"/>
      <c r="Q116" s="734"/>
      <c r="R116" s="734"/>
      <c r="S116" s="734"/>
    </row>
    <row r="117" spans="5:19" s="731" customFormat="1">
      <c r="E117" s="725"/>
      <c r="F117" s="732"/>
      <c r="G117" s="668"/>
      <c r="H117" s="668"/>
      <c r="I117" s="680"/>
      <c r="J117" s="668"/>
      <c r="K117" s="668"/>
      <c r="L117" s="668"/>
      <c r="P117" s="734"/>
      <c r="Q117" s="734"/>
      <c r="R117" s="734"/>
      <c r="S117" s="734"/>
    </row>
    <row r="118" spans="5:19" s="731" customFormat="1">
      <c r="E118" s="725"/>
      <c r="F118" s="732"/>
      <c r="G118" s="668"/>
      <c r="H118" s="668"/>
      <c r="I118" s="680"/>
      <c r="J118" s="668"/>
      <c r="K118" s="668"/>
      <c r="L118" s="668"/>
      <c r="P118" s="734"/>
      <c r="Q118" s="734"/>
      <c r="R118" s="734"/>
      <c r="S118" s="734"/>
    </row>
    <row r="119" spans="5:19" s="731" customFormat="1">
      <c r="E119" s="725"/>
      <c r="F119" s="732"/>
      <c r="G119" s="668"/>
      <c r="H119" s="668"/>
      <c r="I119" s="680"/>
      <c r="J119" s="668"/>
      <c r="K119" s="668"/>
      <c r="L119" s="668"/>
      <c r="P119" s="734"/>
      <c r="Q119" s="734"/>
      <c r="R119" s="734"/>
      <c r="S119" s="734"/>
    </row>
    <row r="120" spans="5:19" s="731" customFormat="1">
      <c r="E120" s="725"/>
      <c r="F120" s="732"/>
      <c r="G120" s="668"/>
      <c r="H120" s="668"/>
      <c r="I120" s="680"/>
      <c r="J120" s="668"/>
      <c r="K120" s="668"/>
      <c r="L120" s="668"/>
      <c r="P120" s="734"/>
      <c r="Q120" s="734"/>
      <c r="R120" s="734"/>
      <c r="S120" s="734"/>
    </row>
    <row r="121" spans="5:19" s="731" customFormat="1">
      <c r="E121" s="725"/>
      <c r="F121" s="732"/>
      <c r="G121" s="668"/>
      <c r="H121" s="668"/>
      <c r="I121" s="680"/>
      <c r="J121" s="668"/>
      <c r="K121" s="668"/>
      <c r="L121" s="668"/>
      <c r="P121" s="734"/>
      <c r="Q121" s="734"/>
      <c r="R121" s="734"/>
      <c r="S121" s="734"/>
    </row>
    <row r="122" spans="5:19" s="731" customFormat="1">
      <c r="E122" s="725"/>
      <c r="F122" s="732"/>
      <c r="G122" s="668"/>
      <c r="H122" s="668"/>
      <c r="I122" s="680"/>
      <c r="J122" s="668"/>
      <c r="K122" s="668"/>
      <c r="L122" s="668"/>
      <c r="P122" s="734"/>
      <c r="Q122" s="734"/>
      <c r="R122" s="734"/>
      <c r="S122" s="734"/>
    </row>
    <row r="123" spans="5:19" s="731" customFormat="1">
      <c r="E123" s="725"/>
      <c r="F123" s="732"/>
      <c r="G123" s="668"/>
      <c r="H123" s="668"/>
      <c r="I123" s="680"/>
      <c r="J123" s="668"/>
      <c r="K123" s="668"/>
      <c r="L123" s="668"/>
      <c r="P123" s="734"/>
      <c r="Q123" s="734"/>
      <c r="R123" s="734"/>
      <c r="S123" s="734"/>
    </row>
    <row r="124" spans="5:19" s="731" customFormat="1">
      <c r="E124" s="725"/>
      <c r="F124" s="732"/>
      <c r="G124" s="668"/>
      <c r="H124" s="668"/>
      <c r="I124" s="680"/>
      <c r="J124" s="668"/>
      <c r="K124" s="668"/>
      <c r="L124" s="668"/>
      <c r="P124" s="734"/>
      <c r="Q124" s="734"/>
      <c r="R124" s="734"/>
      <c r="S124" s="734"/>
    </row>
    <row r="125" spans="5:19" s="731" customFormat="1">
      <c r="E125" s="725"/>
      <c r="F125" s="732"/>
      <c r="G125" s="668"/>
      <c r="H125" s="668"/>
      <c r="I125" s="680"/>
      <c r="J125" s="668"/>
      <c r="K125" s="668"/>
      <c r="L125" s="668"/>
      <c r="P125" s="734"/>
      <c r="Q125" s="734"/>
      <c r="R125" s="734"/>
      <c r="S125" s="734"/>
    </row>
    <row r="126" spans="5:19" s="731" customFormat="1">
      <c r="E126" s="725"/>
      <c r="F126" s="732"/>
      <c r="G126" s="668"/>
      <c r="H126" s="668"/>
      <c r="I126" s="680"/>
      <c r="J126" s="668"/>
      <c r="K126" s="668"/>
      <c r="L126" s="668"/>
      <c r="P126" s="734"/>
      <c r="Q126" s="734"/>
      <c r="R126" s="734"/>
      <c r="S126" s="734"/>
    </row>
    <row r="127" spans="5:19" s="731" customFormat="1">
      <c r="E127" s="725"/>
      <c r="F127" s="732"/>
      <c r="G127" s="668"/>
      <c r="H127" s="668"/>
      <c r="I127" s="680"/>
      <c r="J127" s="668"/>
      <c r="K127" s="668"/>
      <c r="L127" s="668"/>
      <c r="P127" s="734"/>
      <c r="Q127" s="734"/>
      <c r="R127" s="734"/>
      <c r="S127" s="734"/>
    </row>
    <row r="128" spans="5:19" s="731" customFormat="1">
      <c r="E128" s="725"/>
      <c r="F128" s="732"/>
      <c r="G128" s="668"/>
      <c r="H128" s="668"/>
      <c r="I128" s="680"/>
      <c r="J128" s="668"/>
      <c r="K128" s="668"/>
      <c r="L128" s="668"/>
      <c r="P128" s="734"/>
      <c r="Q128" s="734"/>
      <c r="R128" s="734"/>
      <c r="S128" s="734"/>
    </row>
    <row r="129" spans="5:19" s="731" customFormat="1">
      <c r="E129" s="725"/>
      <c r="F129" s="732"/>
      <c r="G129" s="668"/>
      <c r="H129" s="668"/>
      <c r="I129" s="680"/>
      <c r="J129" s="668"/>
      <c r="K129" s="668"/>
      <c r="L129" s="668"/>
      <c r="P129" s="734"/>
      <c r="Q129" s="734"/>
      <c r="R129" s="734"/>
      <c r="S129" s="734"/>
    </row>
    <row r="130" spans="5:19" s="731" customFormat="1">
      <c r="E130" s="725"/>
      <c r="F130" s="732"/>
      <c r="G130" s="668"/>
      <c r="H130" s="668"/>
      <c r="I130" s="680"/>
      <c r="J130" s="668"/>
      <c r="K130" s="668"/>
      <c r="L130" s="668"/>
      <c r="P130" s="734"/>
      <c r="Q130" s="734"/>
      <c r="R130" s="734"/>
      <c r="S130" s="734"/>
    </row>
    <row r="131" spans="5:19" s="731" customFormat="1">
      <c r="E131" s="725"/>
      <c r="F131" s="732"/>
      <c r="G131" s="668"/>
      <c r="H131" s="668"/>
      <c r="I131" s="680"/>
      <c r="J131" s="668"/>
      <c r="K131" s="668"/>
      <c r="L131" s="668"/>
      <c r="P131" s="734"/>
      <c r="Q131" s="734"/>
      <c r="R131" s="734"/>
      <c r="S131" s="734"/>
    </row>
    <row r="132" spans="5:19" s="731" customFormat="1">
      <c r="E132" s="725"/>
      <c r="F132" s="732"/>
      <c r="G132" s="668"/>
      <c r="H132" s="668"/>
      <c r="I132" s="680"/>
      <c r="J132" s="668"/>
      <c r="K132" s="668"/>
      <c r="L132" s="668"/>
      <c r="P132" s="734"/>
      <c r="Q132" s="734"/>
      <c r="R132" s="734"/>
      <c r="S132" s="734"/>
    </row>
    <row r="133" spans="5:19" s="731" customFormat="1">
      <c r="E133" s="725"/>
      <c r="F133" s="732"/>
      <c r="G133" s="668"/>
      <c r="H133" s="668"/>
      <c r="I133" s="680"/>
      <c r="J133" s="668"/>
      <c r="K133" s="668"/>
      <c r="L133" s="668"/>
      <c r="P133" s="734"/>
      <c r="Q133" s="734"/>
      <c r="R133" s="734"/>
      <c r="S133" s="734"/>
    </row>
    <row r="134" spans="5:19" s="731" customFormat="1">
      <c r="E134" s="725"/>
      <c r="F134" s="732"/>
      <c r="G134" s="668"/>
      <c r="H134" s="668"/>
      <c r="I134" s="680"/>
      <c r="J134" s="668"/>
      <c r="K134" s="668"/>
      <c r="L134" s="668"/>
      <c r="P134" s="734"/>
      <c r="Q134" s="734"/>
      <c r="R134" s="734"/>
      <c r="S134" s="734"/>
    </row>
    <row r="135" spans="5:19" s="731" customFormat="1">
      <c r="E135" s="725"/>
      <c r="F135" s="732"/>
      <c r="G135" s="668"/>
      <c r="H135" s="668"/>
      <c r="I135" s="680"/>
      <c r="J135" s="668"/>
      <c r="K135" s="668"/>
      <c r="L135" s="668"/>
      <c r="P135" s="734"/>
      <c r="Q135" s="734"/>
      <c r="R135" s="734"/>
      <c r="S135" s="734"/>
    </row>
    <row r="136" spans="5:19" s="731" customFormat="1">
      <c r="E136" s="725"/>
      <c r="F136" s="732"/>
      <c r="G136" s="668"/>
      <c r="H136" s="668"/>
      <c r="I136" s="680"/>
      <c r="J136" s="668"/>
      <c r="K136" s="668"/>
      <c r="L136" s="668"/>
      <c r="P136" s="734"/>
      <c r="Q136" s="734"/>
      <c r="R136" s="734"/>
      <c r="S136" s="734"/>
    </row>
    <row r="137" spans="5:19" s="731" customFormat="1">
      <c r="E137" s="725"/>
      <c r="F137" s="732"/>
      <c r="G137" s="668"/>
      <c r="H137" s="668"/>
      <c r="I137" s="680"/>
      <c r="J137" s="668"/>
      <c r="K137" s="668"/>
      <c r="L137" s="668"/>
      <c r="P137" s="734"/>
      <c r="Q137" s="734"/>
      <c r="R137" s="734"/>
      <c r="S137" s="734"/>
    </row>
    <row r="138" spans="5:19" s="731" customFormat="1">
      <c r="E138" s="725"/>
      <c r="F138" s="732"/>
      <c r="G138" s="668"/>
      <c r="H138" s="668"/>
      <c r="I138" s="680"/>
      <c r="J138" s="668"/>
      <c r="K138" s="668"/>
      <c r="L138" s="668"/>
      <c r="P138" s="734"/>
      <c r="Q138" s="734"/>
      <c r="R138" s="734"/>
      <c r="S138" s="734"/>
    </row>
    <row r="139" spans="5:19" s="731" customFormat="1">
      <c r="E139" s="725"/>
      <c r="F139" s="732"/>
      <c r="G139" s="668"/>
      <c r="H139" s="668"/>
      <c r="I139" s="680"/>
      <c r="J139" s="668"/>
      <c r="K139" s="668"/>
      <c r="L139" s="668"/>
      <c r="P139" s="734"/>
      <c r="Q139" s="734"/>
      <c r="R139" s="734"/>
      <c r="S139" s="734"/>
    </row>
    <row r="140" spans="5:19" s="731" customFormat="1">
      <c r="E140" s="725"/>
      <c r="F140" s="732"/>
      <c r="G140" s="668"/>
      <c r="H140" s="668"/>
      <c r="I140" s="680"/>
      <c r="J140" s="668"/>
      <c r="K140" s="668"/>
      <c r="L140" s="668"/>
      <c r="P140" s="734"/>
      <c r="Q140" s="734"/>
      <c r="R140" s="734"/>
      <c r="S140" s="734"/>
    </row>
    <row r="141" spans="5:19" s="731" customFormat="1">
      <c r="E141" s="725"/>
      <c r="F141" s="732"/>
      <c r="G141" s="668"/>
      <c r="H141" s="668"/>
      <c r="I141" s="680"/>
      <c r="J141" s="668"/>
      <c r="K141" s="668"/>
      <c r="L141" s="668"/>
      <c r="P141" s="734"/>
      <c r="Q141" s="734"/>
      <c r="R141" s="734"/>
      <c r="S141" s="734"/>
    </row>
    <row r="142" spans="5:19" s="731" customFormat="1">
      <c r="E142" s="725"/>
      <c r="F142" s="732"/>
      <c r="G142" s="668"/>
      <c r="H142" s="668"/>
      <c r="I142" s="680"/>
      <c r="J142" s="668"/>
      <c r="K142" s="668"/>
      <c r="L142" s="668"/>
      <c r="P142" s="734"/>
      <c r="Q142" s="734"/>
      <c r="R142" s="734"/>
      <c r="S142" s="734"/>
    </row>
    <row r="143" spans="5:19" s="731" customFormat="1">
      <c r="E143" s="725"/>
      <c r="F143" s="732"/>
      <c r="G143" s="668"/>
      <c r="H143" s="668"/>
      <c r="I143" s="680"/>
      <c r="J143" s="668"/>
      <c r="K143" s="668"/>
      <c r="L143" s="668"/>
      <c r="P143" s="734"/>
      <c r="Q143" s="734"/>
      <c r="R143" s="734"/>
      <c r="S143" s="734"/>
    </row>
    <row r="144" spans="5:19" s="731" customFormat="1">
      <c r="E144" s="725"/>
      <c r="F144" s="732"/>
      <c r="G144" s="668"/>
      <c r="H144" s="668"/>
      <c r="I144" s="680"/>
      <c r="J144" s="668"/>
      <c r="K144" s="668"/>
      <c r="L144" s="668"/>
      <c r="P144" s="734"/>
      <c r="Q144" s="734"/>
      <c r="R144" s="734"/>
      <c r="S144" s="734"/>
    </row>
    <row r="145" spans="1:28" s="731" customFormat="1">
      <c r="E145" s="725"/>
      <c r="F145" s="732"/>
      <c r="G145" s="668"/>
      <c r="H145" s="668"/>
      <c r="I145" s="680"/>
      <c r="J145" s="668"/>
      <c r="K145" s="668"/>
      <c r="L145" s="668"/>
      <c r="P145" s="734"/>
      <c r="Q145" s="734"/>
      <c r="R145" s="728"/>
      <c r="S145" s="728"/>
      <c r="T145" s="668"/>
    </row>
    <row r="146" spans="1:28" s="731" customFormat="1">
      <c r="E146" s="725"/>
      <c r="F146" s="732"/>
      <c r="G146" s="668"/>
      <c r="H146" s="668"/>
      <c r="I146" s="680"/>
      <c r="J146" s="668"/>
      <c r="K146" s="668"/>
      <c r="L146" s="668"/>
      <c r="P146" s="734"/>
      <c r="Q146" s="734"/>
      <c r="R146" s="728"/>
      <c r="S146" s="728"/>
      <c r="T146" s="668"/>
    </row>
    <row r="147" spans="1:28" s="728" customFormat="1">
      <c r="A147" s="731"/>
      <c r="B147" s="731"/>
      <c r="C147" s="731"/>
      <c r="D147" s="731"/>
      <c r="E147" s="725"/>
      <c r="F147" s="732"/>
      <c r="G147" s="668"/>
      <c r="H147" s="668"/>
      <c r="I147" s="680"/>
      <c r="J147" s="668"/>
      <c r="K147" s="668"/>
      <c r="L147" s="668"/>
      <c r="M147" s="731"/>
      <c r="N147" s="731"/>
      <c r="O147" s="731"/>
      <c r="P147" s="734"/>
      <c r="Q147" s="734"/>
      <c r="T147" s="668"/>
      <c r="U147" s="668"/>
      <c r="V147" s="668"/>
      <c r="W147" s="668"/>
      <c r="X147" s="668"/>
      <c r="Y147" s="668"/>
      <c r="Z147" s="668"/>
      <c r="AA147" s="668"/>
      <c r="AB147" s="668"/>
    </row>
    <row r="148" spans="1:28" s="728" customFormat="1">
      <c r="A148" s="731"/>
      <c r="B148" s="731"/>
      <c r="C148" s="731"/>
      <c r="D148" s="731"/>
      <c r="E148" s="725"/>
      <c r="F148" s="732"/>
      <c r="G148" s="668"/>
      <c r="H148" s="668"/>
      <c r="I148" s="680"/>
      <c r="J148" s="668"/>
      <c r="K148" s="668"/>
      <c r="L148" s="668"/>
      <c r="M148" s="731"/>
      <c r="N148" s="731"/>
      <c r="O148" s="731"/>
      <c r="P148" s="734"/>
      <c r="Q148" s="734"/>
      <c r="T148" s="668"/>
      <c r="U148" s="668"/>
      <c r="V148" s="668"/>
      <c r="W148" s="668"/>
      <c r="X148" s="668"/>
      <c r="Y148" s="668"/>
      <c r="Z148" s="668"/>
      <c r="AA148" s="668"/>
      <c r="AB148" s="668"/>
    </row>
    <row r="149" spans="1:28" s="728" customFormat="1">
      <c r="A149" s="731"/>
      <c r="B149" s="731"/>
      <c r="C149" s="731"/>
      <c r="D149" s="731"/>
      <c r="E149" s="725"/>
      <c r="F149" s="732"/>
      <c r="G149" s="668"/>
      <c r="H149" s="668"/>
      <c r="I149" s="680"/>
      <c r="J149" s="668"/>
      <c r="K149" s="668"/>
      <c r="L149" s="668"/>
      <c r="M149" s="731"/>
      <c r="N149" s="731"/>
      <c r="O149" s="731"/>
      <c r="P149" s="734"/>
      <c r="Q149" s="734"/>
      <c r="T149" s="668"/>
      <c r="U149" s="668"/>
      <c r="V149" s="668"/>
      <c r="W149" s="668"/>
      <c r="X149" s="668"/>
      <c r="Y149" s="668"/>
      <c r="Z149" s="668"/>
      <c r="AA149" s="668"/>
      <c r="AB149" s="668"/>
    </row>
    <row r="150" spans="1:28" s="728" customFormat="1">
      <c r="A150" s="731"/>
      <c r="B150" s="731"/>
      <c r="C150" s="731"/>
      <c r="D150" s="731"/>
      <c r="E150" s="725"/>
      <c r="F150" s="732"/>
      <c r="G150" s="668"/>
      <c r="H150" s="668"/>
      <c r="I150" s="680"/>
      <c r="J150" s="668"/>
      <c r="K150" s="668"/>
      <c r="L150" s="668"/>
      <c r="M150" s="731"/>
      <c r="N150" s="668"/>
      <c r="O150" s="680"/>
      <c r="P150" s="561"/>
      <c r="T150" s="668"/>
      <c r="U150" s="668"/>
      <c r="V150" s="668"/>
      <c r="W150" s="668"/>
      <c r="X150" s="668"/>
      <c r="Y150" s="668"/>
      <c r="Z150" s="668"/>
      <c r="AA150" s="668"/>
      <c r="AB150" s="668"/>
    </row>
    <row r="151" spans="1:28" s="728" customFormat="1">
      <c r="A151" s="731"/>
      <c r="B151" s="731"/>
      <c r="C151" s="731"/>
      <c r="D151" s="731"/>
      <c r="E151" s="725"/>
      <c r="F151" s="732"/>
      <c r="G151" s="668"/>
      <c r="H151" s="668"/>
      <c r="I151" s="680"/>
      <c r="J151" s="668"/>
      <c r="K151" s="668"/>
      <c r="L151" s="668"/>
      <c r="M151" s="731"/>
      <c r="N151" s="668"/>
      <c r="O151" s="680"/>
      <c r="P151" s="561"/>
      <c r="T151" s="668"/>
      <c r="U151" s="668"/>
      <c r="V151" s="668"/>
      <c r="W151" s="668"/>
      <c r="X151" s="668"/>
      <c r="Y151" s="668"/>
      <c r="Z151" s="668"/>
      <c r="AA151" s="668"/>
      <c r="AB151" s="668"/>
    </row>
    <row r="152" spans="1:28" s="728" customFormat="1">
      <c r="A152" s="731"/>
      <c r="B152" s="731"/>
      <c r="C152" s="731"/>
      <c r="D152" s="731"/>
      <c r="E152" s="725"/>
      <c r="F152" s="732"/>
      <c r="G152" s="668"/>
      <c r="H152" s="668"/>
      <c r="I152" s="680"/>
      <c r="J152" s="668"/>
      <c r="K152" s="668"/>
      <c r="L152" s="668"/>
      <c r="M152" s="731"/>
      <c r="N152" s="668"/>
      <c r="O152" s="680"/>
      <c r="P152" s="561"/>
      <c r="T152" s="668"/>
      <c r="U152" s="668"/>
      <c r="V152" s="668"/>
      <c r="W152" s="668"/>
      <c r="X152" s="668"/>
      <c r="Y152" s="668"/>
      <c r="Z152" s="668"/>
      <c r="AA152" s="668"/>
      <c r="AB152" s="668"/>
    </row>
    <row r="153" spans="1:28" s="728" customFormat="1">
      <c r="A153" s="731"/>
      <c r="B153" s="731"/>
      <c r="C153" s="731"/>
      <c r="D153" s="731"/>
      <c r="E153" s="725"/>
      <c r="F153" s="732"/>
      <c r="G153" s="668"/>
      <c r="H153" s="668"/>
      <c r="I153" s="680"/>
      <c r="J153" s="668"/>
      <c r="K153" s="668"/>
      <c r="L153" s="668"/>
      <c r="M153" s="731"/>
      <c r="N153" s="668"/>
      <c r="O153" s="680"/>
      <c r="P153" s="561"/>
      <c r="T153" s="668"/>
      <c r="U153" s="668"/>
      <c r="V153" s="668"/>
      <c r="W153" s="668"/>
      <c r="X153" s="668"/>
      <c r="Y153" s="668"/>
      <c r="Z153" s="668"/>
      <c r="AA153" s="668"/>
      <c r="AB153" s="668"/>
    </row>
    <row r="154" spans="1:28" s="728" customFormat="1">
      <c r="A154" s="668"/>
      <c r="B154" s="668"/>
      <c r="C154" s="735"/>
      <c r="D154" s="735"/>
      <c r="E154" s="735"/>
      <c r="F154" s="735"/>
      <c r="G154" s="731"/>
      <c r="H154" s="734"/>
      <c r="I154" s="731"/>
      <c r="J154" s="668"/>
      <c r="K154" s="668"/>
      <c r="L154" s="668"/>
      <c r="M154" s="731"/>
      <c r="N154" s="668"/>
      <c r="O154" s="680"/>
      <c r="P154" s="561"/>
      <c r="T154" s="668"/>
      <c r="U154" s="668"/>
      <c r="V154" s="668"/>
      <c r="W154" s="668"/>
      <c r="X154" s="668"/>
      <c r="Y154" s="668"/>
      <c r="Z154" s="668"/>
      <c r="AA154" s="668"/>
      <c r="AB154" s="668"/>
    </row>
    <row r="155" spans="1:28" s="728" customFormat="1">
      <c r="A155" s="668"/>
      <c r="B155" s="668"/>
      <c r="C155" s="735"/>
      <c r="D155" s="735"/>
      <c r="E155" s="735"/>
      <c r="F155" s="735"/>
      <c r="G155" s="731"/>
      <c r="H155" s="734"/>
      <c r="I155" s="731"/>
      <c r="J155" s="668"/>
      <c r="K155" s="668"/>
      <c r="L155" s="668"/>
      <c r="M155" s="731"/>
      <c r="N155" s="668"/>
      <c r="O155" s="680"/>
      <c r="P155" s="561"/>
      <c r="T155" s="668"/>
      <c r="U155" s="668"/>
      <c r="V155" s="668"/>
      <c r="W155" s="668"/>
      <c r="X155" s="668"/>
      <c r="Y155" s="668"/>
      <c r="Z155" s="668"/>
      <c r="AA155" s="668"/>
      <c r="AB155" s="668"/>
    </row>
    <row r="156" spans="1:28" s="728" customFormat="1">
      <c r="A156" s="668"/>
      <c r="B156" s="668"/>
      <c r="C156" s="735"/>
      <c r="D156" s="735"/>
      <c r="E156" s="735"/>
      <c r="F156" s="735"/>
      <c r="G156" s="731"/>
      <c r="H156" s="734"/>
      <c r="I156" s="731"/>
      <c r="J156" s="668"/>
      <c r="K156" s="668"/>
      <c r="L156" s="668"/>
      <c r="M156" s="731"/>
      <c r="N156" s="668"/>
      <c r="O156" s="680"/>
      <c r="P156" s="561"/>
      <c r="T156" s="668"/>
      <c r="U156" s="668"/>
      <c r="V156" s="668"/>
      <c r="W156" s="668"/>
      <c r="X156" s="668"/>
      <c r="Y156" s="668"/>
      <c r="Z156" s="668"/>
      <c r="AA156" s="668"/>
      <c r="AB156" s="668"/>
    </row>
    <row r="157" spans="1:28" s="728" customFormat="1">
      <c r="A157" s="668"/>
      <c r="B157" s="668"/>
      <c r="C157" s="735"/>
      <c r="D157" s="735"/>
      <c r="E157" s="735"/>
      <c r="F157" s="735"/>
      <c r="G157" s="731"/>
      <c r="H157" s="734"/>
      <c r="I157" s="731"/>
      <c r="J157" s="668"/>
      <c r="K157" s="668"/>
      <c r="L157" s="668"/>
      <c r="M157" s="731"/>
      <c r="N157" s="668"/>
      <c r="O157" s="680"/>
      <c r="P157" s="561"/>
      <c r="T157" s="668"/>
      <c r="U157" s="668"/>
      <c r="V157" s="668"/>
      <c r="W157" s="668"/>
      <c r="X157" s="668"/>
      <c r="Y157" s="668"/>
      <c r="Z157" s="668"/>
      <c r="AA157" s="668"/>
      <c r="AB157" s="668"/>
    </row>
    <row r="158" spans="1:28" s="728" customFormat="1">
      <c r="A158" s="668"/>
      <c r="B158" s="668"/>
      <c r="C158" s="735"/>
      <c r="D158" s="735"/>
      <c r="E158" s="735"/>
      <c r="F158" s="735"/>
      <c r="G158" s="731"/>
      <c r="H158" s="734"/>
      <c r="I158" s="731"/>
      <c r="J158" s="668"/>
      <c r="K158" s="668"/>
      <c r="L158" s="668"/>
      <c r="M158" s="731"/>
      <c r="N158" s="668"/>
      <c r="O158" s="680"/>
      <c r="P158" s="561"/>
      <c r="T158" s="668"/>
      <c r="U158" s="668"/>
      <c r="V158" s="668"/>
      <c r="W158" s="668"/>
      <c r="X158" s="668"/>
      <c r="Y158" s="668"/>
      <c r="Z158" s="668"/>
      <c r="AA158" s="668"/>
      <c r="AB158" s="668"/>
    </row>
    <row r="159" spans="1:28" s="728" customFormat="1">
      <c r="A159" s="668"/>
      <c r="B159" s="668"/>
      <c r="C159" s="735"/>
      <c r="D159" s="735"/>
      <c r="E159" s="735"/>
      <c r="F159" s="735"/>
      <c r="G159" s="731"/>
      <c r="H159" s="734"/>
      <c r="I159" s="731"/>
      <c r="J159" s="668"/>
      <c r="K159" s="668"/>
      <c r="L159" s="668"/>
      <c r="M159" s="731"/>
      <c r="N159" s="668"/>
      <c r="O159" s="680"/>
      <c r="P159" s="561"/>
      <c r="T159" s="668"/>
      <c r="U159" s="668"/>
      <c r="V159" s="668"/>
      <c r="W159" s="668"/>
      <c r="X159" s="668"/>
      <c r="Y159" s="668"/>
      <c r="Z159" s="668"/>
      <c r="AA159" s="668"/>
      <c r="AB159" s="668"/>
    </row>
    <row r="160" spans="1:28" s="728" customFormat="1">
      <c r="A160" s="668"/>
      <c r="B160" s="668"/>
      <c r="C160" s="735"/>
      <c r="D160" s="735"/>
      <c r="E160" s="735"/>
      <c r="F160" s="735"/>
      <c r="G160" s="731"/>
      <c r="H160" s="734"/>
      <c r="I160" s="731"/>
      <c r="J160" s="731"/>
      <c r="K160" s="668"/>
      <c r="L160" s="668"/>
      <c r="M160" s="731"/>
      <c r="N160" s="668"/>
      <c r="O160" s="680"/>
      <c r="P160" s="561"/>
      <c r="T160" s="668"/>
      <c r="U160" s="668"/>
      <c r="V160" s="668"/>
      <c r="W160" s="668"/>
      <c r="X160" s="668"/>
      <c r="Y160" s="668"/>
      <c r="Z160" s="668"/>
      <c r="AA160" s="668"/>
      <c r="AB160" s="668"/>
    </row>
    <row r="161" spans="1:28" s="728" customFormat="1">
      <c r="A161" s="668"/>
      <c r="B161" s="668"/>
      <c r="C161" s="735"/>
      <c r="D161" s="735"/>
      <c r="E161" s="735"/>
      <c r="F161" s="735"/>
      <c r="G161" s="731"/>
      <c r="H161" s="734"/>
      <c r="I161" s="731"/>
      <c r="J161" s="731"/>
      <c r="K161" s="668"/>
      <c r="L161" s="668"/>
      <c r="M161" s="731"/>
      <c r="N161" s="668"/>
      <c r="O161" s="680"/>
      <c r="P161" s="561"/>
      <c r="T161" s="668"/>
      <c r="U161" s="668"/>
      <c r="V161" s="668"/>
      <c r="W161" s="668"/>
      <c r="X161" s="668"/>
      <c r="Y161" s="668"/>
      <c r="Z161" s="668"/>
      <c r="AA161" s="668"/>
      <c r="AB161" s="668"/>
    </row>
    <row r="162" spans="1:28" s="728" customFormat="1">
      <c r="A162" s="668"/>
      <c r="B162" s="668"/>
      <c r="C162" s="735"/>
      <c r="D162" s="735"/>
      <c r="E162" s="735"/>
      <c r="F162" s="735"/>
      <c r="G162" s="731"/>
      <c r="H162" s="734"/>
      <c r="I162" s="731"/>
      <c r="J162" s="731"/>
      <c r="K162" s="668"/>
      <c r="L162" s="668"/>
      <c r="M162" s="731"/>
      <c r="N162" s="668"/>
      <c r="O162" s="680"/>
      <c r="P162" s="561"/>
      <c r="T162" s="668"/>
      <c r="U162" s="668"/>
      <c r="V162" s="668"/>
      <c r="W162" s="668"/>
      <c r="X162" s="668"/>
      <c r="Y162" s="668"/>
      <c r="Z162" s="668"/>
      <c r="AA162" s="668"/>
      <c r="AB162" s="668"/>
    </row>
    <row r="163" spans="1:28">
      <c r="L163" s="668"/>
      <c r="M163" s="731"/>
    </row>
    <row r="164" spans="1:28">
      <c r="L164" s="668"/>
      <c r="M164" s="731"/>
    </row>
    <row r="165" spans="1:28">
      <c r="L165" s="668"/>
    </row>
    <row r="166" spans="1:28">
      <c r="L166" s="668"/>
    </row>
    <row r="167" spans="1:28">
      <c r="L167" s="668"/>
    </row>
  </sheetData>
  <mergeCells count="5">
    <mergeCell ref="A7:L7"/>
    <mergeCell ref="M7:O7"/>
    <mergeCell ref="U7:V7"/>
    <mergeCell ref="D9:F9"/>
    <mergeCell ref="H9:K9"/>
  </mergeCells>
  <conditionalFormatting sqref="P56:P72 Z9:Z57">
    <cfRule type="aboveAverage" dxfId="1" priority="1" aboveAverage="0" stdDev="1"/>
    <cfRule type="aboveAverage" dxfId="0" priority="2" stdDev="1"/>
  </conditionalFormatting>
  <dataValidations disablePrompts="1" count="1">
    <dataValidation type="list" allowBlank="1" showInputMessage="1" showErrorMessage="1" sqref="B5" xr:uid="{99C3304E-9008-423E-AF41-FEB32783D2AD}">
      <formula1>$AB$5:$AB$8</formula1>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W23"/>
  <sheetViews>
    <sheetView topLeftCell="J1" zoomScale="85" zoomScaleNormal="85" workbookViewId="0">
      <selection activeCell="P16" sqref="P16"/>
    </sheetView>
  </sheetViews>
  <sheetFormatPr defaultColWidth="17.33203125" defaultRowHeight="15.75" customHeight="1"/>
  <cols>
    <col min="1" max="1" width="12.44140625" style="356" customWidth="1"/>
    <col min="2" max="2" width="27.33203125" style="356" customWidth="1"/>
    <col min="3" max="3" width="11.33203125" style="356" bestFit="1" customWidth="1"/>
    <col min="4" max="4" width="20" style="356" bestFit="1" customWidth="1"/>
    <col min="5" max="5" width="10.5546875" style="356" bestFit="1" customWidth="1"/>
    <col min="6" max="7" width="13.6640625" style="356" bestFit="1" customWidth="1"/>
    <col min="8" max="8" width="14.44140625" style="356" bestFit="1" customWidth="1"/>
    <col min="9" max="9" width="17.33203125" style="356" bestFit="1" customWidth="1"/>
    <col min="10" max="10" width="19.5546875" style="356" bestFit="1" customWidth="1"/>
    <col min="11" max="11" width="16.44140625" style="356" bestFit="1" customWidth="1"/>
    <col min="12" max="12" width="18" style="356" customWidth="1"/>
    <col min="13" max="13" width="22.109375" style="356" customWidth="1"/>
    <col min="14" max="14" width="11.5546875" style="356" bestFit="1" customWidth="1"/>
    <col min="15" max="15" width="11.33203125" style="356" bestFit="1" customWidth="1"/>
    <col min="16" max="17" width="7.88671875" style="356" bestFit="1" customWidth="1"/>
    <col min="18" max="18" width="14.6640625" style="356" bestFit="1" customWidth="1"/>
    <col min="19" max="19" width="20.6640625" style="356" bestFit="1" customWidth="1"/>
    <col min="20" max="20" width="21" style="356" bestFit="1" customWidth="1"/>
    <col min="21" max="21" width="8.6640625" style="356" bestFit="1" customWidth="1"/>
    <col min="22" max="16384" width="17.33203125" style="356"/>
  </cols>
  <sheetData>
    <row r="3" spans="1:23" ht="35.700000000000003" customHeight="1">
      <c r="A3" s="31"/>
      <c r="B3" s="4"/>
      <c r="C3" s="22"/>
      <c r="D3" s="19"/>
      <c r="E3" s="1129" t="s">
        <v>14</v>
      </c>
      <c r="F3" s="1130"/>
      <c r="G3" s="1131"/>
      <c r="H3" s="52"/>
      <c r="I3" s="418"/>
      <c r="J3" s="5"/>
      <c r="K3" s="418"/>
      <c r="L3" s="55"/>
      <c r="M3" s="2"/>
      <c r="N3" s="5"/>
      <c r="O3" s="64"/>
      <c r="P3" s="5"/>
      <c r="Q3" s="5"/>
      <c r="R3" s="17"/>
      <c r="S3" s="65"/>
      <c r="T3" s="1132" t="s">
        <v>15</v>
      </c>
      <c r="U3" s="1133"/>
      <c r="V3" s="419"/>
      <c r="W3" s="18"/>
    </row>
    <row r="4" spans="1:23" s="364" customFormat="1" ht="35.700000000000003" customHeight="1">
      <c r="A4" s="32" t="s">
        <v>16</v>
      </c>
      <c r="B4" s="6" t="s">
        <v>17</v>
      </c>
      <c r="C4" s="23" t="s">
        <v>18</v>
      </c>
      <c r="D4" s="66" t="s">
        <v>19</v>
      </c>
      <c r="E4" s="67" t="s">
        <v>20</v>
      </c>
      <c r="F4" s="6" t="s">
        <v>21</v>
      </c>
      <c r="G4" s="10" t="s">
        <v>22</v>
      </c>
      <c r="H4" s="53" t="s">
        <v>23</v>
      </c>
      <c r="I4" s="10" t="s">
        <v>24</v>
      </c>
      <c r="J4" s="10" t="s">
        <v>25</v>
      </c>
      <c r="K4" s="6" t="s">
        <v>26</v>
      </c>
      <c r="L4" s="68" t="s">
        <v>27</v>
      </c>
      <c r="M4" s="68" t="s">
        <v>28</v>
      </c>
      <c r="N4" s="10" t="s">
        <v>29</v>
      </c>
      <c r="O4" s="69" t="s">
        <v>30</v>
      </c>
      <c r="P4" s="10" t="s">
        <v>31</v>
      </c>
      <c r="Q4" s="10" t="s">
        <v>32</v>
      </c>
      <c r="R4" s="70" t="s">
        <v>3</v>
      </c>
      <c r="S4" s="71" t="s">
        <v>4</v>
      </c>
      <c r="T4" s="72" t="s">
        <v>33</v>
      </c>
      <c r="U4" s="72" t="s">
        <v>34</v>
      </c>
      <c r="V4" s="73" t="s">
        <v>0</v>
      </c>
      <c r="W4" s="23" t="s">
        <v>35</v>
      </c>
    </row>
    <row r="5" spans="1:23" ht="15.75" customHeight="1" thickBot="1">
      <c r="A5" s="33" t="s">
        <v>36</v>
      </c>
      <c r="B5" s="34"/>
      <c r="C5" s="46"/>
      <c r="D5" s="35"/>
      <c r="E5" s="37" t="s">
        <v>37</v>
      </c>
      <c r="F5" s="37" t="s">
        <v>37</v>
      </c>
      <c r="G5" s="117" t="s">
        <v>37</v>
      </c>
      <c r="H5" s="117" t="s">
        <v>37</v>
      </c>
      <c r="I5" s="37" t="s">
        <v>37</v>
      </c>
      <c r="J5" s="37" t="s">
        <v>37</v>
      </c>
      <c r="K5" s="36" t="s">
        <v>38</v>
      </c>
      <c r="L5" s="47" t="s">
        <v>37</v>
      </c>
      <c r="M5" s="38" t="s">
        <v>37</v>
      </c>
      <c r="N5" s="38" t="s">
        <v>38</v>
      </c>
      <c r="O5" s="75" t="s">
        <v>39</v>
      </c>
      <c r="P5" s="39" t="s">
        <v>39</v>
      </c>
      <c r="Q5" s="39" t="s">
        <v>39</v>
      </c>
      <c r="R5" s="42" t="s">
        <v>39</v>
      </c>
      <c r="S5" s="76" t="s">
        <v>39</v>
      </c>
      <c r="T5" s="40" t="s">
        <v>37</v>
      </c>
      <c r="U5" s="40" t="s">
        <v>37</v>
      </c>
      <c r="V5" s="41" t="s">
        <v>37</v>
      </c>
      <c r="W5" s="43"/>
    </row>
    <row r="6" spans="1:23" ht="15.75" customHeight="1">
      <c r="A6" s="366">
        <v>43951</v>
      </c>
      <c r="B6" s="367" t="s">
        <v>44</v>
      </c>
      <c r="C6" s="368" t="s">
        <v>63</v>
      </c>
      <c r="D6" s="369" t="s">
        <v>41</v>
      </c>
      <c r="E6" s="370">
        <v>12.2</v>
      </c>
      <c r="F6" s="370">
        <v>1.1200000000000001</v>
      </c>
      <c r="G6" s="371">
        <v>11.079999999999998</v>
      </c>
      <c r="H6" s="372"/>
      <c r="I6" s="370">
        <v>2.1850000000000001</v>
      </c>
      <c r="J6" s="370">
        <v>2.1483333333333334</v>
      </c>
      <c r="K6" s="373">
        <v>0.41</v>
      </c>
      <c r="L6" s="370">
        <v>8.8949999999999978</v>
      </c>
      <c r="M6" s="370"/>
      <c r="N6" s="371"/>
      <c r="O6" s="370"/>
      <c r="P6" s="370">
        <v>0.89584999999999992</v>
      </c>
      <c r="Q6" s="370"/>
      <c r="R6" s="370"/>
      <c r="S6" s="371"/>
      <c r="T6" s="374"/>
      <c r="U6" s="374"/>
      <c r="V6" s="375"/>
      <c r="W6" s="374"/>
    </row>
    <row r="7" spans="1:23" ht="15.75" customHeight="1">
      <c r="A7" s="366">
        <v>44063</v>
      </c>
      <c r="B7" s="374" t="s">
        <v>44</v>
      </c>
      <c r="C7" s="376" t="s">
        <v>63</v>
      </c>
      <c r="D7" s="377" t="s">
        <v>42</v>
      </c>
      <c r="E7" s="370">
        <v>6.1</v>
      </c>
      <c r="F7" s="370">
        <v>0.16</v>
      </c>
      <c r="G7" s="371">
        <v>5.94</v>
      </c>
      <c r="H7" s="372">
        <v>0</v>
      </c>
      <c r="I7" s="370"/>
      <c r="J7" s="370"/>
      <c r="K7" s="373"/>
      <c r="L7" s="370"/>
      <c r="M7" s="370"/>
      <c r="N7" s="371"/>
      <c r="O7" s="370">
        <v>-3.5553499999999976</v>
      </c>
      <c r="P7" s="370"/>
      <c r="Q7" s="370">
        <v>-2.6594999999999978</v>
      </c>
      <c r="R7" s="370"/>
      <c r="S7" s="371"/>
      <c r="T7" s="374"/>
      <c r="U7" s="374"/>
      <c r="V7" s="375"/>
      <c r="W7" s="374"/>
    </row>
    <row r="8" spans="1:23" ht="15.75" customHeight="1">
      <c r="A8" s="366">
        <v>44313</v>
      </c>
      <c r="B8" s="374" t="s">
        <v>62</v>
      </c>
      <c r="C8" s="376" t="s">
        <v>63</v>
      </c>
      <c r="D8" s="377" t="s">
        <v>41</v>
      </c>
      <c r="E8" s="370">
        <v>9.15</v>
      </c>
      <c r="F8" s="370">
        <v>2.1800000000000002</v>
      </c>
      <c r="G8" s="371">
        <v>6.9700000000000006</v>
      </c>
      <c r="H8" s="372"/>
      <c r="I8" s="370">
        <v>1.2150000000000001</v>
      </c>
      <c r="J8" s="370">
        <v>1.2</v>
      </c>
      <c r="K8" s="373">
        <v>0.37</v>
      </c>
      <c r="L8" s="370">
        <v>5.7550000000000008</v>
      </c>
      <c r="M8" s="370"/>
      <c r="N8" s="371"/>
      <c r="O8" s="370"/>
      <c r="P8" s="370">
        <v>0.44955000000000001</v>
      </c>
      <c r="Q8" s="370"/>
      <c r="R8" s="370">
        <v>-0.16649999999999965</v>
      </c>
      <c r="S8" s="371"/>
      <c r="T8" s="374"/>
      <c r="U8" s="374"/>
      <c r="V8" s="375"/>
      <c r="W8" s="374"/>
    </row>
    <row r="9" spans="1:23" ht="15.75" customHeight="1">
      <c r="A9" s="366">
        <v>44429</v>
      </c>
      <c r="B9" s="374" t="s">
        <v>104</v>
      </c>
      <c r="C9" s="376" t="s">
        <v>63</v>
      </c>
      <c r="D9" s="377" t="s">
        <v>42</v>
      </c>
      <c r="E9" s="370">
        <v>3.05</v>
      </c>
      <c r="F9" s="370">
        <v>0.39</v>
      </c>
      <c r="G9" s="371">
        <f>E9-F9</f>
        <v>2.6599999999999997</v>
      </c>
      <c r="H9" s="372"/>
      <c r="I9" s="370"/>
      <c r="J9" s="370"/>
      <c r="K9" s="373"/>
      <c r="L9" s="370"/>
      <c r="M9" s="370"/>
      <c r="N9" s="371"/>
      <c r="O9" s="370">
        <f>Q9-P8</f>
        <v>-3.2350500000000011</v>
      </c>
      <c r="P9" s="370"/>
      <c r="Q9" s="370">
        <f>(G9-L8)*0.9</f>
        <v>-2.7855000000000012</v>
      </c>
      <c r="R9" s="370"/>
      <c r="S9" s="371">
        <v>0</v>
      </c>
      <c r="T9" s="374"/>
      <c r="U9" s="374"/>
      <c r="V9" s="375"/>
      <c r="W9" s="374"/>
    </row>
    <row r="10" spans="1:23" ht="15.75" customHeight="1">
      <c r="A10" s="366">
        <v>44669</v>
      </c>
      <c r="B10" s="367" t="s">
        <v>115</v>
      </c>
      <c r="C10" s="368" t="s">
        <v>63</v>
      </c>
      <c r="D10" s="369" t="s">
        <v>41</v>
      </c>
      <c r="E10" s="370">
        <v>6.1</v>
      </c>
      <c r="F10" s="370">
        <v>2.52</v>
      </c>
      <c r="G10" s="371">
        <f>E10-F10</f>
        <v>3.5799999999999996</v>
      </c>
      <c r="H10" s="372"/>
      <c r="I10" s="370">
        <v>1.38</v>
      </c>
      <c r="J10" s="370"/>
      <c r="K10" s="373">
        <f>K12</f>
        <v>0.36</v>
      </c>
      <c r="L10" s="370">
        <f>G10-I10</f>
        <v>2.1999999999999997</v>
      </c>
      <c r="M10" s="370"/>
      <c r="N10" s="371"/>
      <c r="O10" s="370"/>
      <c r="P10" s="370">
        <f>K10*I10</f>
        <v>0.49679999999999996</v>
      </c>
      <c r="Q10" s="370"/>
      <c r="R10" s="370">
        <f>(L10-G9)*0.9</f>
        <v>-0.41399999999999998</v>
      </c>
      <c r="S10" s="371"/>
      <c r="T10" s="374"/>
      <c r="U10" s="374"/>
      <c r="V10" s="375"/>
      <c r="W10" s="374"/>
    </row>
    <row r="11" spans="1:23" s="365" customFormat="1" ht="15.75" customHeight="1">
      <c r="A11" s="866"/>
      <c r="C11" s="867"/>
      <c r="D11" s="868"/>
      <c r="E11" s="869"/>
      <c r="F11" s="869"/>
      <c r="G11" s="870"/>
      <c r="H11" s="871"/>
      <c r="I11" s="869"/>
      <c r="J11" s="869"/>
      <c r="K11" s="872"/>
      <c r="L11" s="869"/>
      <c r="M11" s="869"/>
      <c r="N11" s="870"/>
      <c r="O11" s="869"/>
      <c r="P11" s="869"/>
      <c r="Q11" s="869"/>
      <c r="R11" s="869"/>
      <c r="S11" s="870"/>
      <c r="V11" s="873"/>
    </row>
    <row r="12" spans="1:23" s="875" customFormat="1" ht="15.75" customHeight="1">
      <c r="A12" s="874">
        <v>44669</v>
      </c>
      <c r="B12" s="883" t="s">
        <v>115</v>
      </c>
      <c r="C12" s="884" t="s">
        <v>206</v>
      </c>
      <c r="D12" s="885" t="s">
        <v>41</v>
      </c>
      <c r="E12" s="878">
        <v>9.15</v>
      </c>
      <c r="F12" s="878">
        <v>-1.89</v>
      </c>
      <c r="G12" s="879">
        <f>E12-F12</f>
        <v>11.040000000000001</v>
      </c>
      <c r="H12" s="880"/>
      <c r="I12" s="878">
        <f>AVERAGE(1.73,1.96,1.97,1.74)</f>
        <v>1.85</v>
      </c>
      <c r="J12" s="878">
        <v>1.61</v>
      </c>
      <c r="K12" s="881">
        <f>(0.4+0.32)/2</f>
        <v>0.36</v>
      </c>
      <c r="L12" s="878">
        <f>G12-I12</f>
        <v>9.1900000000000013</v>
      </c>
      <c r="M12" s="878"/>
      <c r="N12" s="879"/>
      <c r="O12" s="878"/>
      <c r="P12" s="878">
        <f>I12*K12</f>
        <v>0.66600000000000004</v>
      </c>
      <c r="Q12" s="878"/>
      <c r="R12" s="878"/>
      <c r="S12" s="879"/>
      <c r="V12" s="882"/>
    </row>
    <row r="13" spans="1:23" s="875" customFormat="1" ht="15.75" customHeight="1">
      <c r="A13" s="874">
        <v>44797</v>
      </c>
      <c r="B13" s="875" t="s">
        <v>249</v>
      </c>
      <c r="C13" s="876" t="s">
        <v>206</v>
      </c>
      <c r="D13" s="877" t="s">
        <v>42</v>
      </c>
      <c r="E13" s="878">
        <v>9.15</v>
      </c>
      <c r="F13" s="878">
        <v>3.08</v>
      </c>
      <c r="G13" s="879">
        <f>E13-F13</f>
        <v>6.07</v>
      </c>
      <c r="H13" s="880"/>
      <c r="I13" s="878"/>
      <c r="J13" s="878"/>
      <c r="K13" s="881"/>
      <c r="L13" s="878"/>
      <c r="M13" s="878"/>
      <c r="N13" s="879"/>
      <c r="O13" s="878">
        <f>Q13-P12</f>
        <v>-3.4740000000000011</v>
      </c>
      <c r="Q13" s="878">
        <f>(G13-L12)*0.9</f>
        <v>-2.8080000000000012</v>
      </c>
      <c r="R13" s="878"/>
      <c r="S13" s="879">
        <v>0</v>
      </c>
      <c r="V13" s="882"/>
    </row>
    <row r="14" spans="1:23" ht="15.75" customHeight="1" thickBot="1">
      <c r="A14" s="13"/>
      <c r="B14" s="13"/>
      <c r="C14" s="13"/>
      <c r="D14" s="13"/>
      <c r="E14" s="14"/>
      <c r="F14" s="14"/>
      <c r="G14" s="13"/>
      <c r="H14" s="13"/>
      <c r="I14" s="13"/>
      <c r="J14" s="13"/>
      <c r="K14" s="13"/>
      <c r="L14" s="13"/>
      <c r="M14" s="13"/>
      <c r="N14" s="13"/>
      <c r="O14" s="13"/>
      <c r="P14" s="13"/>
      <c r="Q14" s="13"/>
      <c r="R14" s="13"/>
      <c r="S14" s="13"/>
      <c r="T14" s="13"/>
      <c r="U14" s="13"/>
    </row>
    <row r="15" spans="1:23" ht="15.75" customHeight="1">
      <c r="A15" s="1134" t="s">
        <v>47</v>
      </c>
      <c r="B15" s="1135"/>
      <c r="C15" s="1138" t="s">
        <v>48</v>
      </c>
      <c r="D15" s="1139"/>
      <c r="E15" s="79" t="s">
        <v>49</v>
      </c>
      <c r="F15" s="378"/>
      <c r="G15" s="79" t="s">
        <v>50</v>
      </c>
      <c r="H15" s="378"/>
      <c r="I15" s="81" t="s">
        <v>51</v>
      </c>
      <c r="Q15" s="365"/>
      <c r="R15" s="379"/>
      <c r="S15" s="379"/>
      <c r="T15" s="379"/>
      <c r="U15" s="13"/>
    </row>
    <row r="16" spans="1:23" ht="15.75" customHeight="1">
      <c r="A16" s="1136"/>
      <c r="B16" s="1137"/>
      <c r="C16" s="84" t="s">
        <v>52</v>
      </c>
      <c r="D16" s="84" t="s">
        <v>53</v>
      </c>
      <c r="E16" s="380">
        <f>A9</f>
        <v>44429</v>
      </c>
      <c r="F16" s="84" t="s">
        <v>54</v>
      </c>
      <c r="G16" s="381">
        <f>A12</f>
        <v>44669</v>
      </c>
      <c r="H16" s="84" t="s">
        <v>54</v>
      </c>
      <c r="I16" s="382">
        <v>44797</v>
      </c>
      <c r="Q16" s="365"/>
      <c r="R16" s="383"/>
      <c r="S16" s="383"/>
      <c r="T16" s="379"/>
      <c r="U16" s="13"/>
    </row>
    <row r="17" spans="1:21" ht="15.75" customHeight="1">
      <c r="A17" s="384"/>
      <c r="B17" s="385" t="s">
        <v>56</v>
      </c>
      <c r="C17" s="386">
        <f>J12*K12</f>
        <v>0.5796</v>
      </c>
      <c r="D17" s="386"/>
      <c r="E17" s="387"/>
      <c r="F17" s="387"/>
      <c r="G17" s="388"/>
      <c r="H17" s="386"/>
      <c r="I17" s="389"/>
      <c r="Q17" s="365"/>
      <c r="R17" s="383"/>
      <c r="S17" s="383"/>
      <c r="T17" s="379"/>
      <c r="U17" s="13"/>
    </row>
    <row r="18" spans="1:21" ht="15.75" customHeight="1">
      <c r="A18" s="384"/>
      <c r="B18" s="385" t="s">
        <v>57</v>
      </c>
      <c r="C18" s="386">
        <f>O13</f>
        <v>-3.4740000000000011</v>
      </c>
      <c r="D18" s="386"/>
      <c r="E18" s="387"/>
      <c r="F18" s="387"/>
      <c r="G18" s="388"/>
      <c r="H18" s="386"/>
      <c r="I18" s="389"/>
      <c r="Q18" s="365"/>
      <c r="R18" s="383"/>
      <c r="S18" s="383"/>
      <c r="T18" s="379"/>
      <c r="U18" s="13"/>
    </row>
    <row r="19" spans="1:21" ht="15.75" customHeight="1">
      <c r="A19" s="384"/>
      <c r="B19" s="385" t="s">
        <v>58</v>
      </c>
      <c r="C19" s="386">
        <f>Q13</f>
        <v>-2.8080000000000012</v>
      </c>
      <c r="D19" s="386"/>
      <c r="E19" s="387"/>
      <c r="F19" s="387"/>
      <c r="G19" s="388"/>
      <c r="H19" s="386"/>
      <c r="I19" s="389"/>
      <c r="Q19" s="365"/>
      <c r="R19" s="383"/>
      <c r="S19" s="383"/>
      <c r="T19" s="379"/>
      <c r="U19" s="13"/>
    </row>
    <row r="20" spans="1:21" ht="15.75" customHeight="1">
      <c r="A20" s="384"/>
      <c r="B20" s="390" t="s">
        <v>59</v>
      </c>
      <c r="C20" s="386" t="s">
        <v>232</v>
      </c>
      <c r="D20" s="386"/>
      <c r="E20" s="387"/>
      <c r="F20" s="387"/>
      <c r="G20" s="386"/>
      <c r="H20" s="386"/>
      <c r="I20" s="389"/>
      <c r="Q20" s="365"/>
      <c r="R20" s="383"/>
      <c r="S20" s="383"/>
      <c r="T20" s="379"/>
      <c r="U20" s="13"/>
    </row>
    <row r="21" spans="1:21" ht="15.75" customHeight="1">
      <c r="A21" s="384"/>
      <c r="B21" s="391" t="s">
        <v>60</v>
      </c>
      <c r="C21" s="386">
        <f>R10</f>
        <v>-0.41399999999999998</v>
      </c>
      <c r="D21" s="386"/>
      <c r="E21" s="387"/>
      <c r="F21" s="387"/>
      <c r="G21" s="386"/>
      <c r="H21" s="386"/>
      <c r="I21" s="389"/>
      <c r="Q21" s="365"/>
      <c r="R21" s="383"/>
      <c r="S21" s="383"/>
      <c r="T21" s="379"/>
      <c r="U21" s="13"/>
    </row>
    <row r="22" spans="1:21" ht="15.75" customHeight="1" thickBot="1">
      <c r="A22" s="392"/>
      <c r="B22" s="393" t="s">
        <v>61</v>
      </c>
      <c r="C22" s="394">
        <f>S13</f>
        <v>0</v>
      </c>
      <c r="D22" s="394"/>
      <c r="E22" s="395"/>
      <c r="F22" s="395"/>
      <c r="G22" s="396"/>
      <c r="H22" s="396"/>
      <c r="I22" s="397"/>
      <c r="Q22" s="365"/>
      <c r="R22" s="383"/>
      <c r="S22" s="383"/>
      <c r="T22" s="379"/>
      <c r="U22" s="13"/>
    </row>
    <row r="23" spans="1:21" ht="15.75" customHeight="1">
      <c r="A23" s="13"/>
      <c r="B23" s="13"/>
      <c r="C23" s="13"/>
      <c r="D23" s="13"/>
      <c r="E23" s="13"/>
      <c r="F23" s="13"/>
      <c r="G23" s="13"/>
      <c r="H23" s="13"/>
      <c r="I23" s="13"/>
      <c r="J23" s="13"/>
      <c r="K23" s="13"/>
      <c r="L23" s="13"/>
      <c r="M23" s="13"/>
      <c r="N23" s="13"/>
      <c r="O23" s="13"/>
      <c r="P23" s="13"/>
      <c r="Q23" s="379"/>
      <c r="R23" s="379"/>
      <c r="S23" s="379"/>
      <c r="T23" s="379"/>
      <c r="U23" s="13"/>
    </row>
  </sheetData>
  <mergeCells count="4">
    <mergeCell ref="E3:G3"/>
    <mergeCell ref="T3:U3"/>
    <mergeCell ref="A15:B16"/>
    <mergeCell ref="C15:D15"/>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32"/>
  <sheetViews>
    <sheetView topLeftCell="K1" zoomScale="80" zoomScaleNormal="80" workbookViewId="0">
      <selection activeCell="H10" sqref="H10"/>
    </sheetView>
  </sheetViews>
  <sheetFormatPr defaultColWidth="17.33203125" defaultRowHeight="15.75" customHeight="1"/>
  <cols>
    <col min="1" max="1" width="12.44140625" style="20" customWidth="1"/>
    <col min="2" max="2" width="27.33203125" style="20" customWidth="1"/>
    <col min="3" max="3" width="11.33203125" style="20" bestFit="1" customWidth="1"/>
    <col min="4" max="4" width="20" style="20" bestFit="1" customWidth="1"/>
    <col min="5" max="5" width="12.6640625" style="20" customWidth="1"/>
    <col min="6" max="7" width="13.6640625" style="20" bestFit="1" customWidth="1"/>
    <col min="8" max="8" width="14.44140625" style="20" bestFit="1" customWidth="1"/>
    <col min="9" max="9" width="17.33203125" style="20" bestFit="1" customWidth="1"/>
    <col min="10" max="10" width="19.5546875" style="20" bestFit="1" customWidth="1"/>
    <col min="11" max="11" width="16.44140625" style="20" bestFit="1" customWidth="1"/>
    <col min="12" max="12" width="18" style="20" customWidth="1"/>
    <col min="13" max="13" width="22.109375" style="20" customWidth="1"/>
    <col min="14" max="14" width="11.5546875" style="20" bestFit="1" customWidth="1"/>
    <col min="15" max="15" width="11.33203125" style="20" bestFit="1" customWidth="1"/>
    <col min="16" max="17" width="7.88671875" style="20" bestFit="1" customWidth="1"/>
    <col min="18" max="18" width="14.6640625" style="20" bestFit="1" customWidth="1"/>
    <col min="19" max="19" width="20.6640625" style="20" bestFit="1" customWidth="1"/>
    <col min="20" max="20" width="21" style="20" bestFit="1" customWidth="1"/>
    <col min="21" max="21" width="8.6640625" style="20" bestFit="1" customWidth="1"/>
    <col min="22" max="16384" width="17.33203125" style="20"/>
  </cols>
  <sheetData>
    <row r="1" spans="1:23" ht="15" customHeight="1">
      <c r="A1" s="24"/>
      <c r="B1" s="25"/>
      <c r="C1" s="45"/>
      <c r="D1" s="26"/>
      <c r="E1" s="27"/>
      <c r="F1" s="28"/>
      <c r="G1" s="29"/>
      <c r="H1" s="50"/>
      <c r="I1" s="29"/>
      <c r="J1" s="49"/>
      <c r="K1" s="28"/>
      <c r="L1" s="56"/>
      <c r="M1" s="57"/>
      <c r="N1" s="29"/>
      <c r="O1" s="58"/>
      <c r="P1" s="30"/>
      <c r="Q1" s="30"/>
      <c r="R1" s="30"/>
      <c r="S1" s="59"/>
      <c r="T1" s="1124" t="s">
        <v>12</v>
      </c>
      <c r="U1" s="1125"/>
      <c r="V1" s="1126"/>
      <c r="W1" s="54"/>
    </row>
    <row r="2" spans="1:23" ht="15" customHeight="1">
      <c r="A2" s="31"/>
      <c r="B2" s="4"/>
      <c r="C2" s="22"/>
      <c r="D2" s="15"/>
      <c r="E2" s="417"/>
      <c r="F2" s="418"/>
      <c r="G2" s="3"/>
      <c r="H2" s="51"/>
      <c r="I2" s="3"/>
      <c r="J2" s="5"/>
      <c r="K2" s="1"/>
      <c r="L2" s="60"/>
      <c r="M2" s="61"/>
      <c r="N2" s="5"/>
      <c r="O2" s="62"/>
      <c r="S2" s="63"/>
      <c r="T2" s="1127" t="s">
        <v>13</v>
      </c>
      <c r="U2" s="1128"/>
      <c r="V2" s="419"/>
      <c r="W2" s="12"/>
    </row>
    <row r="3" spans="1:23" ht="15" customHeight="1">
      <c r="A3" s="31"/>
      <c r="B3" s="4"/>
      <c r="C3" s="22"/>
      <c r="D3" s="19"/>
      <c r="E3" s="1129" t="s">
        <v>14</v>
      </c>
      <c r="F3" s="1130"/>
      <c r="G3" s="1131"/>
      <c r="H3" s="52"/>
      <c r="I3" s="418"/>
      <c r="J3" s="5"/>
      <c r="K3" s="418"/>
      <c r="L3" s="55"/>
      <c r="M3" s="2"/>
      <c r="N3" s="5"/>
      <c r="O3" s="64"/>
      <c r="P3" s="5"/>
      <c r="Q3" s="5"/>
      <c r="R3" s="17"/>
      <c r="S3" s="65"/>
      <c r="T3" s="1132" t="s">
        <v>15</v>
      </c>
      <c r="U3" s="1133"/>
      <c r="V3" s="419"/>
      <c r="W3" s="18"/>
    </row>
    <row r="4" spans="1:23" s="74" customFormat="1" ht="39.6">
      <c r="A4" s="32" t="s">
        <v>16</v>
      </c>
      <c r="B4" s="6" t="s">
        <v>17</v>
      </c>
      <c r="C4" s="23" t="s">
        <v>18</v>
      </c>
      <c r="D4" s="66" t="s">
        <v>19</v>
      </c>
      <c r="E4" s="67" t="s">
        <v>20</v>
      </c>
      <c r="F4" s="6" t="s">
        <v>21</v>
      </c>
      <c r="G4" s="10" t="s">
        <v>22</v>
      </c>
      <c r="H4" s="53" t="s">
        <v>23</v>
      </c>
      <c r="I4" s="10" t="s">
        <v>24</v>
      </c>
      <c r="J4" s="10" t="s">
        <v>25</v>
      </c>
      <c r="K4" s="6" t="s">
        <v>26</v>
      </c>
      <c r="L4" s="68" t="s">
        <v>27</v>
      </c>
      <c r="M4" s="68" t="s">
        <v>28</v>
      </c>
      <c r="N4" s="10" t="s">
        <v>29</v>
      </c>
      <c r="O4" s="69" t="s">
        <v>30</v>
      </c>
      <c r="P4" s="10" t="s">
        <v>31</v>
      </c>
      <c r="Q4" s="10" t="s">
        <v>32</v>
      </c>
      <c r="R4" s="70" t="s">
        <v>3</v>
      </c>
      <c r="S4" s="71" t="s">
        <v>4</v>
      </c>
      <c r="T4" s="72" t="s">
        <v>33</v>
      </c>
      <c r="U4" s="72" t="s">
        <v>34</v>
      </c>
      <c r="V4" s="73" t="s">
        <v>0</v>
      </c>
      <c r="W4" s="23" t="s">
        <v>35</v>
      </c>
    </row>
    <row r="5" spans="1:23" ht="15.75" customHeight="1" thickBot="1">
      <c r="A5" s="33" t="s">
        <v>36</v>
      </c>
      <c r="B5" s="34"/>
      <c r="C5" s="46"/>
      <c r="D5" s="35"/>
      <c r="E5" s="37" t="s">
        <v>37</v>
      </c>
      <c r="F5" s="37" t="s">
        <v>37</v>
      </c>
      <c r="G5" s="37" t="s">
        <v>37</v>
      </c>
      <c r="H5" s="37" t="s">
        <v>37</v>
      </c>
      <c r="I5" s="37" t="s">
        <v>37</v>
      </c>
      <c r="J5" s="37" t="s">
        <v>37</v>
      </c>
      <c r="K5" s="36" t="s">
        <v>38</v>
      </c>
      <c r="L5" s="47" t="s">
        <v>37</v>
      </c>
      <c r="M5" s="38" t="s">
        <v>37</v>
      </c>
      <c r="N5" s="38" t="s">
        <v>38</v>
      </c>
      <c r="O5" s="75" t="s">
        <v>39</v>
      </c>
      <c r="P5" s="39" t="s">
        <v>39</v>
      </c>
      <c r="Q5" s="39" t="s">
        <v>39</v>
      </c>
      <c r="R5" s="42" t="s">
        <v>39</v>
      </c>
      <c r="S5" s="76" t="s">
        <v>39</v>
      </c>
      <c r="T5" s="40" t="s">
        <v>37</v>
      </c>
      <c r="U5" s="40" t="s">
        <v>37</v>
      </c>
      <c r="V5" s="41" t="s">
        <v>37</v>
      </c>
      <c r="W5" s="43"/>
    </row>
    <row r="6" spans="1:23" s="48" customFormat="1" ht="15" customHeight="1">
      <c r="A6" s="105">
        <v>43951</v>
      </c>
      <c r="B6" s="106" t="s">
        <v>44</v>
      </c>
      <c r="C6" s="107" t="s">
        <v>66</v>
      </c>
      <c r="D6" s="108" t="s">
        <v>41</v>
      </c>
      <c r="E6" s="109">
        <v>12.2</v>
      </c>
      <c r="F6" s="110">
        <v>2.23</v>
      </c>
      <c r="G6" s="110">
        <v>9.9699999999999989</v>
      </c>
      <c r="H6" s="111"/>
      <c r="I6" s="110">
        <v>3.6675</v>
      </c>
      <c r="J6" s="110">
        <v>3.7494117647058824</v>
      </c>
      <c r="K6" s="110">
        <v>0.41</v>
      </c>
      <c r="L6" s="112">
        <v>6.3024999999999984</v>
      </c>
      <c r="M6" s="110"/>
      <c r="N6" s="110"/>
      <c r="O6" s="442"/>
      <c r="P6" s="416">
        <v>1.5036749999999999</v>
      </c>
      <c r="Q6" s="416"/>
      <c r="R6" s="416"/>
      <c r="S6" s="443"/>
      <c r="T6" s="113"/>
      <c r="U6" s="110"/>
      <c r="V6" s="114"/>
      <c r="W6" s="115"/>
    </row>
    <row r="7" spans="1:23" s="48" customFormat="1" ht="15" customHeight="1">
      <c r="A7" s="105">
        <v>44063</v>
      </c>
      <c r="B7" s="106" t="s">
        <v>44</v>
      </c>
      <c r="C7" s="107" t="s">
        <v>66</v>
      </c>
      <c r="D7" s="108" t="s">
        <v>42</v>
      </c>
      <c r="E7" s="109">
        <v>6.1</v>
      </c>
      <c r="F7" s="110">
        <v>0.31</v>
      </c>
      <c r="G7" s="110">
        <v>5.79</v>
      </c>
      <c r="H7" s="111">
        <v>0</v>
      </c>
      <c r="I7" s="110"/>
      <c r="J7" s="110"/>
      <c r="K7" s="110"/>
      <c r="L7" s="112"/>
      <c r="M7" s="110"/>
      <c r="N7" s="110"/>
      <c r="O7" s="442">
        <v>-1.9649249999999985</v>
      </c>
      <c r="P7" s="416"/>
      <c r="Q7" s="416">
        <v>-0.46124999999999855</v>
      </c>
      <c r="R7" s="416"/>
      <c r="S7" s="443"/>
      <c r="T7" s="113"/>
      <c r="U7" s="110"/>
      <c r="V7" s="114"/>
      <c r="W7" s="115"/>
    </row>
    <row r="8" spans="1:23" s="48" customFormat="1" ht="15" customHeight="1">
      <c r="A8" s="105">
        <v>44313</v>
      </c>
      <c r="B8" s="106" t="s">
        <v>62</v>
      </c>
      <c r="C8" s="107" t="s">
        <v>66</v>
      </c>
      <c r="D8" s="108" t="s">
        <v>41</v>
      </c>
      <c r="E8" s="109">
        <v>9.15</v>
      </c>
      <c r="F8" s="110">
        <v>1.33</v>
      </c>
      <c r="G8" s="110">
        <v>7.82</v>
      </c>
      <c r="H8" s="111"/>
      <c r="I8" s="110">
        <v>2.2400000000000002</v>
      </c>
      <c r="J8" s="110">
        <v>2.3391666666666664</v>
      </c>
      <c r="K8" s="416">
        <v>0.37</v>
      </c>
      <c r="L8" s="112">
        <v>5.58</v>
      </c>
      <c r="M8" s="110"/>
      <c r="N8" s="110"/>
      <c r="O8" s="442"/>
      <c r="P8" s="416">
        <v>0.82880000000000009</v>
      </c>
      <c r="Q8" s="416"/>
      <c r="R8" s="416">
        <v>-0.18899999999999997</v>
      </c>
      <c r="S8" s="443"/>
      <c r="T8" s="113"/>
      <c r="U8" s="110"/>
      <c r="V8" s="114"/>
      <c r="W8" s="115" t="s">
        <v>67</v>
      </c>
    </row>
    <row r="9" spans="1:23" s="48" customFormat="1" ht="15" customHeight="1">
      <c r="A9" s="105">
        <v>44429</v>
      </c>
      <c r="B9" s="106" t="s">
        <v>104</v>
      </c>
      <c r="C9" s="107" t="s">
        <v>66</v>
      </c>
      <c r="D9" s="108" t="s">
        <v>65</v>
      </c>
      <c r="E9" s="109">
        <v>6.1</v>
      </c>
      <c r="F9" s="110">
        <v>1.61</v>
      </c>
      <c r="G9" s="110">
        <f>E9-F9</f>
        <v>4.4899999999999993</v>
      </c>
      <c r="H9" s="111"/>
      <c r="I9" s="110">
        <v>0.16</v>
      </c>
      <c r="J9" s="110">
        <v>0.16</v>
      </c>
      <c r="K9" s="416">
        <v>0.37</v>
      </c>
      <c r="L9" s="112"/>
      <c r="M9" s="110"/>
      <c r="N9" s="110"/>
      <c r="O9" s="442"/>
      <c r="P9" s="416"/>
      <c r="Q9" s="416"/>
      <c r="R9" s="416"/>
      <c r="S9" s="443">
        <f>I9*K9</f>
        <v>5.9200000000000003E-2</v>
      </c>
      <c r="T9" s="113"/>
      <c r="U9" s="110"/>
      <c r="V9" s="114"/>
      <c r="W9" s="115"/>
    </row>
    <row r="10" spans="1:23" s="48" customFormat="1" ht="15" customHeight="1">
      <c r="A10" s="105">
        <v>44429</v>
      </c>
      <c r="B10" s="106" t="s">
        <v>104</v>
      </c>
      <c r="C10" s="107" t="s">
        <v>66</v>
      </c>
      <c r="D10" s="108" t="s">
        <v>42</v>
      </c>
      <c r="E10" s="109">
        <v>6.1</v>
      </c>
      <c r="F10" s="110">
        <f>F9+I9</f>
        <v>1.77</v>
      </c>
      <c r="G10" s="110">
        <f>E10-F10</f>
        <v>4.33</v>
      </c>
      <c r="H10" s="111"/>
      <c r="I10" s="110"/>
      <c r="J10" s="110"/>
      <c r="K10" s="416"/>
      <c r="L10" s="112"/>
      <c r="M10" s="110"/>
      <c r="N10" s="110"/>
      <c r="O10" s="442">
        <f>Q10-P8</f>
        <v>-1.9538000000000002</v>
      </c>
      <c r="P10" s="416"/>
      <c r="Q10" s="416">
        <f>(G10-L8)*0.9</f>
        <v>-1.125</v>
      </c>
      <c r="R10" s="416"/>
      <c r="S10" s="443"/>
      <c r="T10" s="113"/>
      <c r="U10" s="110"/>
      <c r="V10" s="114"/>
      <c r="W10" s="115"/>
    </row>
    <row r="11" spans="1:23" s="48" customFormat="1" ht="15" customHeight="1">
      <c r="A11" s="105">
        <v>44668</v>
      </c>
      <c r="B11" s="106" t="s">
        <v>179</v>
      </c>
      <c r="C11" s="107" t="s">
        <v>66</v>
      </c>
      <c r="D11" s="108" t="s">
        <v>41</v>
      </c>
      <c r="E11" s="109"/>
      <c r="F11" s="110"/>
      <c r="G11" s="110">
        <v>6.99</v>
      </c>
      <c r="H11" s="111"/>
      <c r="I11" s="110">
        <v>2.77</v>
      </c>
      <c r="J11" s="110">
        <v>2.71</v>
      </c>
      <c r="K11" s="416">
        <v>0.4</v>
      </c>
      <c r="L11" s="112">
        <f>G11-I11</f>
        <v>4.2200000000000006</v>
      </c>
      <c r="M11" s="110"/>
      <c r="N11" s="110"/>
      <c r="O11" s="442"/>
      <c r="P11" s="416">
        <f>I11*K11</f>
        <v>1.1080000000000001</v>
      </c>
      <c r="Q11" s="416"/>
      <c r="R11" s="416">
        <f>(L11-G10)*0.9</f>
        <v>-9.8999999999999491E-2</v>
      </c>
      <c r="S11" s="443"/>
      <c r="T11" s="113"/>
      <c r="U11" s="110"/>
      <c r="V11" s="114"/>
      <c r="W11" s="115"/>
    </row>
    <row r="12" spans="1:23" s="48" customFormat="1" ht="15" customHeight="1">
      <c r="A12" s="105">
        <v>44796</v>
      </c>
      <c r="B12" s="106" t="s">
        <v>115</v>
      </c>
      <c r="C12" s="107" t="s">
        <v>66</v>
      </c>
      <c r="D12" s="108" t="s">
        <v>42</v>
      </c>
      <c r="E12" s="109">
        <v>6.1</v>
      </c>
      <c r="F12" s="110">
        <v>0.43</v>
      </c>
      <c r="G12" s="110">
        <v>2.62</v>
      </c>
      <c r="H12" s="111"/>
      <c r="I12" s="110"/>
      <c r="J12" s="110"/>
      <c r="K12" s="416"/>
      <c r="L12" s="112"/>
      <c r="M12" s="110"/>
      <c r="N12" s="110"/>
      <c r="O12" s="442">
        <f>Q12-P11</f>
        <v>-2.5480000000000009</v>
      </c>
      <c r="P12" s="416"/>
      <c r="Q12" s="416">
        <f>(G12-L11)*0.9</f>
        <v>-1.4400000000000006</v>
      </c>
      <c r="R12" s="416"/>
      <c r="S12" s="443">
        <v>0</v>
      </c>
      <c r="T12" s="113"/>
      <c r="U12" s="110"/>
      <c r="V12" s="114"/>
      <c r="W12" s="115"/>
    </row>
    <row r="13" spans="1:23" s="48" customFormat="1" ht="15" customHeight="1">
      <c r="A13" s="105"/>
      <c r="B13" s="106"/>
      <c r="C13" s="107"/>
      <c r="D13" s="108"/>
      <c r="E13" s="109"/>
      <c r="F13" s="110"/>
      <c r="G13" s="110"/>
      <c r="H13" s="111"/>
      <c r="I13" s="110"/>
      <c r="J13" s="110"/>
      <c r="K13" s="416"/>
      <c r="L13" s="112"/>
      <c r="M13" s="110"/>
      <c r="N13" s="110"/>
      <c r="O13" s="442"/>
      <c r="P13" s="416"/>
      <c r="Q13" s="416"/>
      <c r="R13" s="416"/>
      <c r="S13" s="443"/>
      <c r="T13" s="113"/>
      <c r="U13" s="110"/>
      <c r="V13" s="114"/>
      <c r="W13" s="115"/>
    </row>
    <row r="14" spans="1:23" s="48" customFormat="1" ht="15" customHeight="1">
      <c r="A14" s="444"/>
      <c r="B14" s="445"/>
      <c r="C14" s="446"/>
      <c r="D14" s="447"/>
      <c r="E14" s="448"/>
      <c r="F14" s="449"/>
      <c r="G14" s="449"/>
      <c r="H14" s="450"/>
      <c r="I14" s="449"/>
      <c r="J14" s="449"/>
      <c r="K14" s="451"/>
      <c r="L14" s="452"/>
      <c r="M14" s="449"/>
      <c r="N14" s="449"/>
      <c r="O14" s="453"/>
      <c r="P14" s="451"/>
      <c r="Q14" s="451"/>
      <c r="R14" s="451"/>
      <c r="S14" s="454"/>
      <c r="T14" s="455"/>
      <c r="U14" s="449"/>
      <c r="V14" s="456"/>
      <c r="W14" s="457"/>
    </row>
    <row r="15" spans="1:23" s="472" customFormat="1" ht="15" customHeight="1">
      <c r="A15" s="458">
        <v>44668</v>
      </c>
      <c r="B15" s="459" t="s">
        <v>115</v>
      </c>
      <c r="C15" s="460" t="s">
        <v>116</v>
      </c>
      <c r="D15" s="461" t="s">
        <v>41</v>
      </c>
      <c r="E15" s="462">
        <v>9.15</v>
      </c>
      <c r="F15" s="463">
        <v>-0.85</v>
      </c>
      <c r="G15" s="463">
        <f>E15-F15</f>
        <v>10</v>
      </c>
      <c r="H15" s="464"/>
      <c r="I15" s="463"/>
      <c r="J15" s="463">
        <v>2.71</v>
      </c>
      <c r="K15" s="465">
        <v>0.4</v>
      </c>
      <c r="L15" s="466">
        <f>10.85-2.71</f>
        <v>8.14</v>
      </c>
      <c r="M15" s="463"/>
      <c r="N15" s="463"/>
      <c r="O15" s="467"/>
      <c r="P15" s="465">
        <f>J15*K15</f>
        <v>1.0840000000000001</v>
      </c>
      <c r="Q15" s="465"/>
      <c r="R15" s="465"/>
      <c r="S15" s="468"/>
      <c r="T15" s="469"/>
      <c r="U15" s="463"/>
      <c r="V15" s="470"/>
      <c r="W15" s="471"/>
    </row>
    <row r="16" spans="1:23" s="472" customFormat="1" ht="15" customHeight="1">
      <c r="A16" s="458">
        <v>44796</v>
      </c>
      <c r="B16" s="459" t="s">
        <v>115</v>
      </c>
      <c r="C16" s="460" t="s">
        <v>116</v>
      </c>
      <c r="D16" s="461" t="s">
        <v>42</v>
      </c>
      <c r="E16" s="462">
        <v>9.5</v>
      </c>
      <c r="F16" s="463">
        <f>E16-G16</f>
        <v>3.5999999999999996</v>
      </c>
      <c r="G16" s="463">
        <v>5.9</v>
      </c>
      <c r="H16" s="464"/>
      <c r="I16" s="463"/>
      <c r="J16" s="463"/>
      <c r="K16" s="465"/>
      <c r="L16" s="466"/>
      <c r="M16" s="463"/>
      <c r="N16" s="463"/>
      <c r="O16" s="467">
        <f>Q16-P15</f>
        <v>-3.1000000000000005</v>
      </c>
      <c r="P16" s="465"/>
      <c r="Q16" s="465">
        <f>(G16-L15)*0.9</f>
        <v>-2.0160000000000005</v>
      </c>
      <c r="R16" s="465"/>
      <c r="S16" s="468">
        <v>0</v>
      </c>
      <c r="T16" s="469"/>
      <c r="U16" s="463"/>
      <c r="V16" s="470"/>
      <c r="W16" s="471"/>
    </row>
    <row r="17" spans="1:23" s="472" customFormat="1" ht="15" customHeight="1" thickBot="1">
      <c r="A17" s="473"/>
      <c r="B17" s="474"/>
      <c r="C17" s="475"/>
      <c r="D17" s="476"/>
      <c r="E17" s="477"/>
      <c r="F17" s="478"/>
      <c r="G17" s="478"/>
      <c r="H17" s="479"/>
      <c r="I17" s="480"/>
      <c r="J17" s="481"/>
      <c r="K17" s="481"/>
      <c r="L17" s="482"/>
      <c r="M17" s="481"/>
      <c r="N17" s="480"/>
      <c r="O17" s="483"/>
      <c r="P17" s="481"/>
      <c r="Q17" s="480"/>
      <c r="R17" s="480"/>
      <c r="S17" s="480"/>
      <c r="T17" s="484"/>
      <c r="U17" s="485"/>
      <c r="V17" s="486"/>
      <c r="W17" s="487"/>
    </row>
    <row r="18" spans="1:23" ht="15" customHeight="1"/>
    <row r="19" spans="1:23" ht="15" customHeight="1"/>
    <row r="20" spans="1:23" ht="15" customHeight="1"/>
    <row r="21" spans="1:23" ht="15" customHeight="1"/>
    <row r="22" spans="1:23" ht="15" customHeight="1"/>
    <row r="23" spans="1:23" ht="15.75" customHeight="1" thickBot="1">
      <c r="A23" s="13"/>
      <c r="B23" s="13"/>
      <c r="C23" s="13"/>
      <c r="D23" s="13"/>
      <c r="E23" s="14"/>
      <c r="F23" s="14"/>
      <c r="G23" s="13"/>
      <c r="H23" s="13"/>
      <c r="I23" s="13"/>
      <c r="J23" s="13"/>
      <c r="K23" s="13"/>
      <c r="L23" s="13"/>
      <c r="M23" s="13"/>
      <c r="N23" s="13"/>
      <c r="O23" s="13"/>
      <c r="P23" s="13"/>
      <c r="Q23" s="13"/>
      <c r="R23" s="7"/>
      <c r="S23" s="7"/>
      <c r="T23" s="7"/>
      <c r="U23" s="7"/>
    </row>
    <row r="24" spans="1:23" ht="15.75" customHeight="1">
      <c r="A24" s="1134" t="s">
        <v>47</v>
      </c>
      <c r="B24" s="1135"/>
      <c r="C24" s="1138" t="s">
        <v>48</v>
      </c>
      <c r="D24" s="1139"/>
      <c r="E24" s="79" t="s">
        <v>49</v>
      </c>
      <c r="F24" s="80"/>
      <c r="G24" s="79" t="s">
        <v>50</v>
      </c>
      <c r="H24" s="80"/>
      <c r="I24" s="81" t="s">
        <v>51</v>
      </c>
      <c r="Q24" s="48"/>
      <c r="R24" s="16"/>
      <c r="S24" s="16"/>
      <c r="T24" s="16"/>
      <c r="U24" s="7"/>
    </row>
    <row r="25" spans="1:23" ht="15.75" customHeight="1">
      <c r="A25" s="1136"/>
      <c r="B25" s="1137"/>
      <c r="C25" s="82" t="s">
        <v>52</v>
      </c>
      <c r="D25" s="82" t="s">
        <v>53</v>
      </c>
      <c r="E25" s="83">
        <f>A10</f>
        <v>44429</v>
      </c>
      <c r="F25" s="84" t="s">
        <v>54</v>
      </c>
      <c r="G25" s="85">
        <f>A15</f>
        <v>44668</v>
      </c>
      <c r="H25" s="84" t="s">
        <v>54</v>
      </c>
      <c r="I25" s="86">
        <v>44796</v>
      </c>
      <c r="Q25" s="48"/>
      <c r="R25" s="21"/>
      <c r="S25" s="21"/>
      <c r="T25" s="16"/>
      <c r="U25" s="7"/>
    </row>
    <row r="26" spans="1:23" ht="15.75" customHeight="1">
      <c r="A26" s="87"/>
      <c r="B26" s="88" t="s">
        <v>56</v>
      </c>
      <c r="C26" s="9">
        <f>J15*K15</f>
        <v>1.0840000000000001</v>
      </c>
      <c r="D26" s="9"/>
      <c r="E26" s="8"/>
      <c r="F26" s="8"/>
      <c r="G26" s="89"/>
      <c r="H26" s="9"/>
      <c r="I26" s="90"/>
      <c r="Q26" s="48"/>
      <c r="R26" s="21"/>
      <c r="S26" s="21"/>
      <c r="T26" s="16"/>
      <c r="U26" s="7"/>
    </row>
    <row r="27" spans="1:23" ht="15.75" customHeight="1">
      <c r="A27" s="87"/>
      <c r="B27" s="88" t="s">
        <v>57</v>
      </c>
      <c r="C27" s="9">
        <f>O12</f>
        <v>-2.5480000000000009</v>
      </c>
      <c r="D27" s="9"/>
      <c r="E27" s="8"/>
      <c r="F27" s="8"/>
      <c r="G27" s="89"/>
      <c r="H27" s="9"/>
      <c r="I27" s="90"/>
      <c r="Q27" s="48"/>
      <c r="R27" s="21"/>
      <c r="S27" s="21"/>
      <c r="T27" s="16"/>
      <c r="U27" s="7"/>
    </row>
    <row r="28" spans="1:23" ht="15.75" customHeight="1">
      <c r="A28" s="87"/>
      <c r="B28" s="88" t="s">
        <v>58</v>
      </c>
      <c r="C28" s="9">
        <f>Q12</f>
        <v>-1.4400000000000006</v>
      </c>
      <c r="D28" s="9"/>
      <c r="E28" s="8"/>
      <c r="F28" s="8"/>
      <c r="G28" s="89"/>
      <c r="H28" s="9"/>
      <c r="I28" s="90"/>
      <c r="Q28" s="48"/>
      <c r="R28" s="21"/>
      <c r="S28" s="21"/>
      <c r="T28" s="16"/>
      <c r="U28" s="7"/>
    </row>
    <row r="29" spans="1:23" ht="15.75" customHeight="1">
      <c r="A29" s="87"/>
      <c r="B29" s="91" t="s">
        <v>59</v>
      </c>
      <c r="C29" s="9">
        <v>0</v>
      </c>
      <c r="D29" s="9"/>
      <c r="E29" s="8"/>
      <c r="F29" s="8"/>
      <c r="G29" s="9"/>
      <c r="H29" s="9"/>
      <c r="I29" s="90"/>
      <c r="Q29" s="48"/>
      <c r="R29" s="21"/>
      <c r="S29" s="21"/>
      <c r="T29" s="16"/>
      <c r="U29" s="7"/>
    </row>
    <row r="30" spans="1:23" ht="15.75" customHeight="1">
      <c r="A30" s="87"/>
      <c r="B30" s="92" t="s">
        <v>60</v>
      </c>
      <c r="C30" s="9">
        <f>R11</f>
        <v>-9.8999999999999491E-2</v>
      </c>
      <c r="D30" s="9"/>
      <c r="E30" s="8"/>
      <c r="F30" s="8"/>
      <c r="G30" s="9"/>
      <c r="H30" s="9"/>
      <c r="I30" s="90"/>
      <c r="Q30" s="48"/>
      <c r="R30" s="21"/>
      <c r="S30" s="21"/>
      <c r="T30" s="16"/>
      <c r="U30" s="7"/>
    </row>
    <row r="31" spans="1:23" ht="15.75" customHeight="1" thickBot="1">
      <c r="A31" s="93"/>
      <c r="B31" s="94" t="s">
        <v>61</v>
      </c>
      <c r="C31" s="95">
        <f>S12</f>
        <v>0</v>
      </c>
      <c r="D31" s="95"/>
      <c r="E31" s="96"/>
      <c r="F31" s="96"/>
      <c r="G31" s="97"/>
      <c r="H31" s="97"/>
      <c r="I31" s="98"/>
      <c r="Q31" s="48"/>
      <c r="R31" s="21"/>
      <c r="S31" s="21"/>
      <c r="T31" s="16"/>
      <c r="U31" s="7"/>
    </row>
    <row r="32" spans="1:23" ht="15.75" customHeight="1">
      <c r="A32" s="7"/>
      <c r="B32" s="7"/>
      <c r="C32" s="7"/>
      <c r="D32" s="7"/>
      <c r="E32" s="7"/>
      <c r="F32" s="7"/>
      <c r="G32" s="7"/>
      <c r="H32" s="7"/>
      <c r="I32" s="7"/>
      <c r="J32" s="7"/>
      <c r="K32" s="7"/>
      <c r="L32" s="7"/>
      <c r="M32" s="7"/>
      <c r="N32" s="7"/>
      <c r="O32" s="7"/>
      <c r="P32" s="7"/>
      <c r="Q32" s="16"/>
      <c r="R32" s="16"/>
      <c r="S32" s="16"/>
      <c r="T32" s="16"/>
      <c r="U32" s="7"/>
    </row>
  </sheetData>
  <mergeCells count="6">
    <mergeCell ref="T1:V1"/>
    <mergeCell ref="T2:U2"/>
    <mergeCell ref="E3:G3"/>
    <mergeCell ref="T3:U3"/>
    <mergeCell ref="A24:B25"/>
    <mergeCell ref="C24:D24"/>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AY37"/>
  <sheetViews>
    <sheetView topLeftCell="J1" zoomScale="80" zoomScaleNormal="80" workbookViewId="0">
      <selection activeCell="J1" sqref="A1:XFD1"/>
    </sheetView>
  </sheetViews>
  <sheetFormatPr defaultColWidth="17.33203125" defaultRowHeight="15.75" customHeight="1"/>
  <cols>
    <col min="1" max="1" width="18.88671875" style="20" bestFit="1" customWidth="1"/>
    <col min="2" max="2" width="29.5546875" style="20" bestFit="1" customWidth="1"/>
    <col min="3" max="3" width="12.6640625" style="20" bestFit="1" customWidth="1"/>
    <col min="4" max="4" width="21.5546875" style="20" bestFit="1" customWidth="1"/>
    <col min="5" max="5" width="13.44140625" style="20" bestFit="1" customWidth="1"/>
    <col min="6" max="6" width="13.6640625" style="20" bestFit="1" customWidth="1"/>
    <col min="7" max="7" width="13.44140625" style="20" bestFit="1" customWidth="1"/>
    <col min="8" max="8" width="14.5546875" style="20" bestFit="1" customWidth="1"/>
    <col min="9" max="9" width="17.109375" style="20" bestFit="1" customWidth="1"/>
    <col min="10" max="10" width="19.6640625" style="20" bestFit="1" customWidth="1"/>
    <col min="11" max="11" width="12.88671875" style="20" bestFit="1" customWidth="1"/>
    <col min="12" max="12" width="17.5546875" style="20" bestFit="1" customWidth="1"/>
    <col min="13" max="13" width="17.109375" style="20" bestFit="1" customWidth="1"/>
    <col min="14" max="14" width="11.44140625" style="20" bestFit="1" customWidth="1"/>
    <col min="15" max="15" width="7.5546875" style="20" bestFit="1" customWidth="1"/>
    <col min="16" max="16" width="8.33203125" style="20" bestFit="1" customWidth="1"/>
    <col min="17" max="17" width="7.5546875" style="20" bestFit="1" customWidth="1"/>
    <col min="18" max="18" width="15.109375" style="20" bestFit="1" customWidth="1"/>
    <col min="19" max="19" width="21.109375" style="20" bestFit="1" customWidth="1"/>
    <col min="20" max="20" width="12.6640625" style="20" bestFit="1" customWidth="1"/>
    <col min="21" max="22" width="9.109375" style="20" bestFit="1" customWidth="1"/>
    <col min="23" max="23" width="73.109375" style="20" bestFit="1" customWidth="1"/>
    <col min="24" max="16384" width="17.33203125" style="20"/>
  </cols>
  <sheetData>
    <row r="3" spans="1:51" ht="40.950000000000003" customHeight="1">
      <c r="A3" s="120"/>
      <c r="B3" s="121"/>
      <c r="C3" s="122"/>
      <c r="D3" s="123"/>
      <c r="E3" s="420" t="s">
        <v>14</v>
      </c>
      <c r="F3" s="421"/>
      <c r="G3" s="422"/>
      <c r="H3" s="124"/>
      <c r="I3" s="421"/>
      <c r="J3" s="125"/>
      <c r="K3" s="421"/>
      <c r="L3" s="126"/>
      <c r="M3" s="127"/>
      <c r="N3" s="125"/>
      <c r="O3" s="128"/>
      <c r="P3" s="125"/>
      <c r="Q3" s="125"/>
      <c r="R3" s="129"/>
      <c r="S3" s="130"/>
      <c r="T3" s="423" t="s">
        <v>15</v>
      </c>
      <c r="U3" s="423"/>
      <c r="V3" s="422"/>
      <c r="W3" s="131"/>
      <c r="X3" s="132"/>
      <c r="Y3" s="132"/>
      <c r="Z3" s="132"/>
      <c r="AA3" s="132"/>
      <c r="AB3" s="132"/>
      <c r="AC3" s="132"/>
      <c r="AD3" s="132"/>
      <c r="AE3" s="132"/>
      <c r="AF3" s="132"/>
      <c r="AG3" s="132"/>
      <c r="AH3" s="132"/>
      <c r="AI3" s="132"/>
      <c r="AJ3" s="132"/>
      <c r="AK3" s="132"/>
      <c r="AL3" s="132"/>
      <c r="AM3" s="132"/>
      <c r="AN3" s="132"/>
      <c r="AO3" s="132"/>
      <c r="AP3" s="132"/>
      <c r="AQ3" s="132"/>
      <c r="AR3" s="132"/>
      <c r="AS3" s="132"/>
      <c r="AT3" s="132"/>
      <c r="AU3" s="132"/>
      <c r="AV3" s="132"/>
      <c r="AW3" s="132"/>
      <c r="AX3" s="132"/>
      <c r="AY3" s="132"/>
    </row>
    <row r="4" spans="1:51" s="74" customFormat="1" ht="60" customHeight="1">
      <c r="A4" s="133" t="s">
        <v>16</v>
      </c>
      <c r="B4" s="134" t="s">
        <v>17</v>
      </c>
      <c r="C4" s="135" t="s">
        <v>18</v>
      </c>
      <c r="D4" s="136" t="s">
        <v>19</v>
      </c>
      <c r="E4" s="137" t="s">
        <v>20</v>
      </c>
      <c r="F4" s="134" t="s">
        <v>21</v>
      </c>
      <c r="G4" s="138" t="s">
        <v>22</v>
      </c>
      <c r="H4" s="139" t="s">
        <v>23</v>
      </c>
      <c r="I4" s="138" t="s">
        <v>24</v>
      </c>
      <c r="J4" s="138" t="s">
        <v>25</v>
      </c>
      <c r="K4" s="134" t="s">
        <v>26</v>
      </c>
      <c r="L4" s="140" t="s">
        <v>27</v>
      </c>
      <c r="M4" s="140" t="s">
        <v>28</v>
      </c>
      <c r="N4" s="138" t="s">
        <v>29</v>
      </c>
      <c r="O4" s="141" t="s">
        <v>68</v>
      </c>
      <c r="P4" s="138" t="s">
        <v>69</v>
      </c>
      <c r="Q4" s="138" t="s">
        <v>70</v>
      </c>
      <c r="R4" s="142" t="s">
        <v>3</v>
      </c>
      <c r="S4" s="143" t="s">
        <v>4</v>
      </c>
      <c r="T4" s="144" t="s">
        <v>33</v>
      </c>
      <c r="U4" s="144" t="s">
        <v>34</v>
      </c>
      <c r="V4" s="145" t="s">
        <v>0</v>
      </c>
      <c r="W4" s="135" t="s">
        <v>35</v>
      </c>
      <c r="X4" s="146"/>
      <c r="Y4" s="146"/>
      <c r="Z4" s="146"/>
      <c r="AA4" s="146"/>
      <c r="AB4" s="146"/>
      <c r="AC4" s="146"/>
      <c r="AD4" s="146"/>
      <c r="AE4" s="146"/>
      <c r="AF4" s="146"/>
      <c r="AG4" s="146"/>
      <c r="AH4" s="146"/>
      <c r="AI4" s="146"/>
      <c r="AJ4" s="146"/>
      <c r="AK4" s="146"/>
      <c r="AL4" s="146"/>
      <c r="AM4" s="146"/>
      <c r="AN4" s="146"/>
      <c r="AO4" s="146"/>
      <c r="AP4" s="146"/>
      <c r="AQ4" s="146"/>
      <c r="AR4" s="146"/>
      <c r="AS4" s="146"/>
      <c r="AT4" s="146"/>
      <c r="AU4" s="146"/>
      <c r="AV4" s="146"/>
      <c r="AW4" s="146"/>
      <c r="AX4" s="146"/>
      <c r="AY4" s="146"/>
    </row>
    <row r="5" spans="1:51" ht="15.75" customHeight="1" thickBot="1">
      <c r="A5" s="147" t="s">
        <v>36</v>
      </c>
      <c r="B5" s="148"/>
      <c r="C5" s="149"/>
      <c r="D5" s="150"/>
      <c r="E5" s="151" t="s">
        <v>37</v>
      </c>
      <c r="F5" s="151" t="s">
        <v>37</v>
      </c>
      <c r="G5" s="152" t="s">
        <v>37</v>
      </c>
      <c r="H5" s="153" t="s">
        <v>37</v>
      </c>
      <c r="I5" s="151" t="s">
        <v>37</v>
      </c>
      <c r="J5" s="151" t="s">
        <v>37</v>
      </c>
      <c r="K5" s="154" t="s">
        <v>38</v>
      </c>
      <c r="L5" s="155" t="s">
        <v>37</v>
      </c>
      <c r="M5" s="156" t="s">
        <v>37</v>
      </c>
      <c r="N5" s="156" t="s">
        <v>38</v>
      </c>
      <c r="O5" s="157" t="s">
        <v>39</v>
      </c>
      <c r="P5" s="158" t="s">
        <v>39</v>
      </c>
      <c r="Q5" s="158" t="s">
        <v>39</v>
      </c>
      <c r="R5" s="159" t="s">
        <v>39</v>
      </c>
      <c r="S5" s="160" t="s">
        <v>39</v>
      </c>
      <c r="T5" s="161" t="s">
        <v>37</v>
      </c>
      <c r="U5" s="161" t="s">
        <v>37</v>
      </c>
      <c r="V5" s="162" t="s">
        <v>37</v>
      </c>
      <c r="W5" s="163"/>
      <c r="X5" s="132"/>
      <c r="Y5" s="132"/>
      <c r="Z5" s="132"/>
      <c r="AA5" s="132"/>
      <c r="AB5" s="132"/>
      <c r="AC5" s="132"/>
      <c r="AD5" s="132"/>
      <c r="AE5" s="132"/>
      <c r="AF5" s="132"/>
      <c r="AG5" s="132"/>
      <c r="AH5" s="132"/>
      <c r="AI5" s="132"/>
      <c r="AJ5" s="132"/>
      <c r="AK5" s="132"/>
      <c r="AL5" s="132"/>
      <c r="AM5" s="132"/>
      <c r="AN5" s="132"/>
      <c r="AO5" s="132"/>
      <c r="AP5" s="132"/>
      <c r="AQ5" s="132"/>
      <c r="AR5" s="132"/>
      <c r="AS5" s="132"/>
      <c r="AT5" s="132"/>
      <c r="AU5" s="132"/>
      <c r="AV5" s="132"/>
      <c r="AW5" s="132"/>
      <c r="AX5" s="132"/>
      <c r="AY5" s="132"/>
    </row>
    <row r="6" spans="1:51" s="48" customFormat="1" ht="15.75" customHeight="1">
      <c r="A6" s="227">
        <v>43580</v>
      </c>
      <c r="B6" s="228" t="s">
        <v>43</v>
      </c>
      <c r="C6" s="229" t="s">
        <v>74</v>
      </c>
      <c r="D6" s="230" t="s">
        <v>41</v>
      </c>
      <c r="E6" s="228">
        <v>9.15</v>
      </c>
      <c r="F6" s="231">
        <v>0.13</v>
      </c>
      <c r="G6" s="232">
        <v>9.02</v>
      </c>
      <c r="H6" s="233"/>
      <c r="I6" s="231">
        <v>3.165</v>
      </c>
      <c r="J6" s="231">
        <v>3.1502380952380951</v>
      </c>
      <c r="K6" s="234">
        <v>0.38114518811740117</v>
      </c>
      <c r="L6" s="231">
        <v>5.8549999999999995</v>
      </c>
      <c r="M6" s="231"/>
      <c r="N6" s="232"/>
      <c r="O6" s="231"/>
      <c r="P6" s="231">
        <v>1.2063245203915747</v>
      </c>
      <c r="Q6" s="231"/>
      <c r="R6" s="235"/>
      <c r="S6" s="236"/>
      <c r="T6" s="231"/>
      <c r="U6" s="231"/>
      <c r="V6" s="237"/>
      <c r="W6" s="238"/>
      <c r="X6" s="185"/>
      <c r="Y6" s="185"/>
      <c r="Z6" s="185"/>
      <c r="AA6" s="185"/>
      <c r="AB6" s="185"/>
      <c r="AC6" s="185"/>
      <c r="AD6" s="185"/>
      <c r="AE6" s="185"/>
      <c r="AF6" s="185"/>
      <c r="AG6" s="185"/>
      <c r="AH6" s="185"/>
      <c r="AI6" s="185"/>
      <c r="AJ6" s="185"/>
      <c r="AK6" s="185"/>
      <c r="AL6" s="185"/>
      <c r="AM6" s="185"/>
      <c r="AN6" s="185"/>
      <c r="AO6" s="185"/>
      <c r="AP6" s="185"/>
      <c r="AQ6" s="185"/>
      <c r="AR6" s="185"/>
      <c r="AS6" s="185"/>
      <c r="AT6" s="185"/>
      <c r="AU6" s="185"/>
      <c r="AV6" s="185"/>
      <c r="AW6" s="185"/>
      <c r="AX6" s="185"/>
      <c r="AY6" s="185"/>
    </row>
    <row r="7" spans="1:51" ht="15.75" customHeight="1">
      <c r="A7" s="239">
        <v>43705</v>
      </c>
      <c r="B7" s="240" t="s">
        <v>43</v>
      </c>
      <c r="C7" s="241" t="s">
        <v>74</v>
      </c>
      <c r="D7" s="242" t="s">
        <v>42</v>
      </c>
      <c r="E7" s="240">
        <v>6.1</v>
      </c>
      <c r="F7" s="240">
        <v>1.65</v>
      </c>
      <c r="G7" s="243">
        <v>4.4499999999999993</v>
      </c>
      <c r="H7" s="244"/>
      <c r="I7" s="240">
        <v>0.04</v>
      </c>
      <c r="J7" s="240"/>
      <c r="K7" s="245">
        <v>0.30020703933747411</v>
      </c>
      <c r="L7" s="246"/>
      <c r="M7" s="246"/>
      <c r="N7" s="247"/>
      <c r="O7" s="246"/>
      <c r="P7" s="246"/>
      <c r="Q7" s="246"/>
      <c r="R7" s="246"/>
      <c r="S7" s="247"/>
      <c r="T7" s="246"/>
      <c r="U7" s="246"/>
      <c r="V7" s="247"/>
      <c r="W7" s="248"/>
      <c r="X7" s="132"/>
      <c r="Y7" s="132"/>
      <c r="Z7" s="132"/>
      <c r="AA7" s="132"/>
      <c r="AB7" s="132"/>
      <c r="AC7" s="132"/>
      <c r="AD7" s="132"/>
      <c r="AE7" s="132"/>
      <c r="AF7" s="132"/>
      <c r="AG7" s="132"/>
      <c r="AH7" s="132"/>
      <c r="AI7" s="132"/>
      <c r="AJ7" s="132"/>
      <c r="AK7" s="132"/>
      <c r="AL7" s="132"/>
      <c r="AM7" s="132"/>
      <c r="AN7" s="132"/>
      <c r="AO7" s="132"/>
      <c r="AP7" s="132"/>
      <c r="AQ7" s="132"/>
      <c r="AR7" s="132"/>
      <c r="AS7" s="132"/>
      <c r="AT7" s="132"/>
      <c r="AU7" s="132"/>
      <c r="AV7" s="132"/>
      <c r="AW7" s="132"/>
      <c r="AX7" s="132"/>
      <c r="AY7" s="132"/>
    </row>
    <row r="8" spans="1:51" ht="15.75" customHeight="1">
      <c r="A8" s="249">
        <v>43705</v>
      </c>
      <c r="B8" s="250" t="s">
        <v>43</v>
      </c>
      <c r="C8" s="251" t="s">
        <v>74</v>
      </c>
      <c r="D8" s="252" t="s">
        <v>42</v>
      </c>
      <c r="E8" s="253">
        <v>9.15</v>
      </c>
      <c r="F8" s="253">
        <v>4.74</v>
      </c>
      <c r="G8" s="254">
        <v>4.45</v>
      </c>
      <c r="H8" s="255"/>
      <c r="I8" s="256">
        <v>0.04</v>
      </c>
      <c r="J8" s="257"/>
      <c r="K8" s="258"/>
      <c r="L8" s="257"/>
      <c r="M8" s="257"/>
      <c r="N8" s="259"/>
      <c r="O8" s="257">
        <v>-1.9652364547305301</v>
      </c>
      <c r="P8" s="257"/>
      <c r="Q8" s="257">
        <v>-0.75891193433895299</v>
      </c>
      <c r="R8" s="257">
        <v>-1.0803016858917729E-2</v>
      </c>
      <c r="S8" s="260">
        <v>1.2008281573498964E-2</v>
      </c>
      <c r="T8" s="261"/>
      <c r="U8" s="261"/>
      <c r="V8" s="262"/>
      <c r="W8" s="263"/>
      <c r="X8" s="132"/>
      <c r="Y8" s="132"/>
      <c r="Z8" s="132"/>
      <c r="AA8" s="132"/>
      <c r="AB8" s="132"/>
      <c r="AC8" s="132"/>
      <c r="AD8" s="132"/>
      <c r="AE8" s="132"/>
      <c r="AF8" s="132"/>
      <c r="AG8" s="132"/>
      <c r="AH8" s="132"/>
      <c r="AI8" s="132"/>
      <c r="AJ8" s="132"/>
      <c r="AK8" s="132"/>
      <c r="AL8" s="132"/>
      <c r="AM8" s="132"/>
      <c r="AN8" s="132"/>
      <c r="AO8" s="132"/>
      <c r="AP8" s="132"/>
      <c r="AQ8" s="132"/>
      <c r="AR8" s="132"/>
      <c r="AS8" s="132"/>
      <c r="AT8" s="132"/>
      <c r="AU8" s="132"/>
      <c r="AV8" s="132"/>
      <c r="AW8" s="132"/>
      <c r="AX8" s="132"/>
      <c r="AY8" s="132"/>
    </row>
    <row r="9" spans="1:51" ht="15.75" customHeight="1">
      <c r="A9" s="264">
        <v>43951</v>
      </c>
      <c r="B9" s="250" t="s">
        <v>44</v>
      </c>
      <c r="C9" s="251" t="s">
        <v>74</v>
      </c>
      <c r="D9" s="251" t="s">
        <v>41</v>
      </c>
      <c r="E9" s="253" t="s">
        <v>75</v>
      </c>
      <c r="F9" s="253"/>
      <c r="G9" s="254"/>
      <c r="H9" s="255"/>
      <c r="I9" s="256"/>
      <c r="J9" s="257"/>
      <c r="K9" s="258"/>
      <c r="L9" s="257"/>
      <c r="M9" s="257"/>
      <c r="N9" s="259"/>
      <c r="O9" s="257"/>
      <c r="P9" s="257"/>
      <c r="Q9" s="257"/>
      <c r="R9" s="256"/>
      <c r="S9" s="260"/>
      <c r="T9" s="261"/>
      <c r="U9" s="261"/>
      <c r="V9" s="262"/>
      <c r="W9" s="263"/>
      <c r="X9" s="132"/>
      <c r="Y9" s="132"/>
      <c r="Z9" s="132"/>
      <c r="AA9" s="132"/>
      <c r="AB9" s="132"/>
      <c r="AC9" s="132"/>
      <c r="AD9" s="132"/>
      <c r="AE9" s="132"/>
      <c r="AF9" s="132"/>
      <c r="AG9" s="132"/>
      <c r="AH9" s="132"/>
      <c r="AI9" s="132"/>
      <c r="AJ9" s="132"/>
      <c r="AK9" s="132"/>
      <c r="AL9" s="132"/>
      <c r="AM9" s="132"/>
      <c r="AN9" s="132"/>
      <c r="AO9" s="132"/>
      <c r="AP9" s="132"/>
      <c r="AQ9" s="132"/>
      <c r="AR9" s="132"/>
      <c r="AS9" s="132"/>
      <c r="AT9" s="132"/>
      <c r="AU9" s="132"/>
      <c r="AV9" s="132"/>
      <c r="AW9" s="132"/>
      <c r="AX9" s="132"/>
      <c r="AY9" s="132"/>
    </row>
    <row r="10" spans="1:51" ht="15.75" customHeight="1">
      <c r="A10" s="264">
        <v>44063</v>
      </c>
      <c r="B10" s="250" t="s">
        <v>76</v>
      </c>
      <c r="C10" s="251" t="s">
        <v>74</v>
      </c>
      <c r="D10" s="251" t="s">
        <v>41</v>
      </c>
      <c r="E10" s="253">
        <v>6.1</v>
      </c>
      <c r="F10" s="253">
        <v>0.27</v>
      </c>
      <c r="G10" s="254">
        <v>5.83</v>
      </c>
      <c r="H10" s="255">
        <v>-3.05</v>
      </c>
      <c r="I10" s="256">
        <v>1.4</v>
      </c>
      <c r="J10" s="257">
        <v>1.3783333333333334</v>
      </c>
      <c r="K10" s="258">
        <v>0.58485043192689368</v>
      </c>
      <c r="L10" s="257">
        <v>4.43</v>
      </c>
      <c r="M10" s="257"/>
      <c r="N10" s="259"/>
      <c r="O10" s="257"/>
      <c r="P10" s="257"/>
      <c r="Q10" s="257">
        <v>0.81879060469765108</v>
      </c>
      <c r="R10" s="256"/>
      <c r="S10" s="260"/>
      <c r="T10" s="261"/>
      <c r="U10" s="261"/>
      <c r="V10" s="262"/>
      <c r="W10" s="263" t="s">
        <v>77</v>
      </c>
      <c r="X10" s="132"/>
      <c r="Y10" s="132"/>
      <c r="Z10" s="132"/>
      <c r="AA10" s="132"/>
      <c r="AB10" s="132"/>
      <c r="AC10" s="132"/>
      <c r="AD10" s="132"/>
      <c r="AE10" s="132"/>
      <c r="AF10" s="132"/>
      <c r="AG10" s="132"/>
      <c r="AH10" s="132"/>
      <c r="AI10" s="132"/>
      <c r="AJ10" s="132"/>
      <c r="AK10" s="132"/>
      <c r="AL10" s="132"/>
      <c r="AM10" s="132"/>
      <c r="AN10" s="132"/>
      <c r="AO10" s="132"/>
      <c r="AP10" s="132"/>
      <c r="AQ10" s="132"/>
      <c r="AR10" s="132"/>
      <c r="AS10" s="132"/>
      <c r="AT10" s="132"/>
      <c r="AU10" s="132"/>
      <c r="AV10" s="132"/>
      <c r="AW10" s="132"/>
      <c r="AX10" s="132"/>
      <c r="AY10" s="132"/>
    </row>
    <row r="11" spans="1:51" ht="15.75" customHeight="1">
      <c r="A11" s="264">
        <v>44313</v>
      </c>
      <c r="B11" s="250" t="s">
        <v>62</v>
      </c>
      <c r="C11" s="251" t="s">
        <v>74</v>
      </c>
      <c r="D11" s="251" t="s">
        <v>41</v>
      </c>
      <c r="E11" s="253">
        <v>9.15</v>
      </c>
      <c r="F11" s="253">
        <v>0.56999999999999995</v>
      </c>
      <c r="G11" s="254">
        <v>8.58</v>
      </c>
      <c r="H11" s="255"/>
      <c r="I11" s="257">
        <v>2.9824999999999999</v>
      </c>
      <c r="J11" s="257">
        <v>2.94</v>
      </c>
      <c r="K11" s="258">
        <v>0.37</v>
      </c>
      <c r="L11" s="257">
        <v>5.5975000000000001</v>
      </c>
      <c r="M11" s="257"/>
      <c r="N11" s="259"/>
      <c r="O11" s="257"/>
      <c r="P11" s="257">
        <f>I11*K11</f>
        <v>1.1035249999999999</v>
      </c>
      <c r="Q11" s="257"/>
      <c r="R11" s="257">
        <v>-0.13597772542300274</v>
      </c>
      <c r="S11" s="260"/>
      <c r="T11" s="261"/>
      <c r="U11" s="261"/>
      <c r="V11" s="262"/>
      <c r="W11" s="263"/>
      <c r="X11" s="132"/>
      <c r="Y11" s="132"/>
      <c r="Z11" s="132"/>
      <c r="AA11" s="132"/>
      <c r="AB11" s="132"/>
      <c r="AC11" s="132"/>
      <c r="AD11" s="132"/>
      <c r="AE11" s="132"/>
      <c r="AF11" s="132"/>
      <c r="AG11" s="132"/>
      <c r="AH11" s="132"/>
      <c r="AI11" s="132"/>
      <c r="AJ11" s="132"/>
      <c r="AK11" s="132"/>
      <c r="AL11" s="132"/>
      <c r="AM11" s="132"/>
      <c r="AN11" s="132"/>
      <c r="AO11" s="132"/>
      <c r="AP11" s="132"/>
      <c r="AQ11" s="132"/>
      <c r="AR11" s="132"/>
      <c r="AS11" s="132"/>
      <c r="AT11" s="132"/>
      <c r="AU11" s="132"/>
      <c r="AV11" s="132"/>
      <c r="AW11" s="132"/>
      <c r="AX11" s="132"/>
      <c r="AY11" s="132"/>
    </row>
    <row r="12" spans="1:51" ht="15.75" customHeight="1">
      <c r="A12" s="264">
        <v>44429</v>
      </c>
      <c r="B12" s="250" t="s">
        <v>114</v>
      </c>
      <c r="C12" s="251" t="s">
        <v>74</v>
      </c>
      <c r="D12" s="251" t="s">
        <v>79</v>
      </c>
      <c r="E12" s="253">
        <v>6.1</v>
      </c>
      <c r="F12" s="253">
        <v>-0.18</v>
      </c>
      <c r="G12" s="254">
        <f>E12-F12</f>
        <v>6.2799999999999994</v>
      </c>
      <c r="H12" s="255"/>
      <c r="I12" s="257"/>
      <c r="J12" s="257">
        <v>0.38</v>
      </c>
      <c r="K12" s="258">
        <v>0.53</v>
      </c>
      <c r="L12" s="257"/>
      <c r="M12" s="257"/>
      <c r="N12" s="259"/>
      <c r="O12" s="257">
        <f>Q13-P11</f>
        <v>-0.68752499999999983</v>
      </c>
      <c r="P12" s="257"/>
      <c r="Q12" s="257"/>
      <c r="R12" s="257"/>
      <c r="S12" s="260">
        <f>J12*K12</f>
        <v>0.20140000000000002</v>
      </c>
      <c r="T12" s="261"/>
      <c r="U12" s="261"/>
      <c r="V12" s="262"/>
      <c r="W12" s="263"/>
      <c r="X12" s="132"/>
      <c r="Y12" s="132"/>
      <c r="Z12" s="132"/>
      <c r="AA12" s="132"/>
      <c r="AB12" s="132"/>
      <c r="AC12" s="132"/>
      <c r="AD12" s="132"/>
      <c r="AE12" s="132"/>
      <c r="AF12" s="132"/>
      <c r="AG12" s="132"/>
      <c r="AH12" s="132"/>
      <c r="AI12" s="132"/>
      <c r="AJ12" s="132"/>
      <c r="AK12" s="132"/>
      <c r="AL12" s="132"/>
      <c r="AM12" s="132"/>
      <c r="AN12" s="132"/>
      <c r="AO12" s="132"/>
      <c r="AP12" s="132"/>
      <c r="AQ12" s="132"/>
      <c r="AR12" s="132"/>
      <c r="AS12" s="132"/>
      <c r="AT12" s="132"/>
      <c r="AU12" s="132"/>
      <c r="AV12" s="132"/>
      <c r="AW12" s="132"/>
      <c r="AX12" s="132"/>
      <c r="AY12" s="132"/>
    </row>
    <row r="13" spans="1:51" ht="15.75" customHeight="1">
      <c r="A13" s="264">
        <v>44429</v>
      </c>
      <c r="B13" s="250" t="s">
        <v>114</v>
      </c>
      <c r="C13" s="251" t="s">
        <v>74</v>
      </c>
      <c r="D13" s="251" t="s">
        <v>113</v>
      </c>
      <c r="E13" s="253">
        <v>6.1</v>
      </c>
      <c r="F13" s="253">
        <f>E13-G13</f>
        <v>0.12999999999999989</v>
      </c>
      <c r="G13" s="254">
        <v>5.97</v>
      </c>
      <c r="H13" s="255"/>
      <c r="I13" s="257"/>
      <c r="J13" s="257">
        <v>0.8</v>
      </c>
      <c r="K13" s="258">
        <v>0.52</v>
      </c>
      <c r="L13" s="257"/>
      <c r="M13" s="257"/>
      <c r="N13" s="259"/>
      <c r="O13" s="257"/>
      <c r="P13" s="257"/>
      <c r="Q13" s="257">
        <f>J13*K13</f>
        <v>0.41600000000000004</v>
      </c>
      <c r="R13" s="257"/>
      <c r="S13" s="260"/>
      <c r="T13" s="261"/>
      <c r="U13" s="261"/>
      <c r="V13" s="262"/>
      <c r="W13" s="263"/>
      <c r="X13" s="132"/>
      <c r="Y13" s="132"/>
      <c r="Z13" s="132"/>
      <c r="AA13" s="132"/>
      <c r="AB13" s="132"/>
      <c r="AC13" s="132"/>
      <c r="AD13" s="132"/>
      <c r="AE13" s="132"/>
      <c r="AF13" s="132"/>
      <c r="AG13" s="132"/>
      <c r="AH13" s="132"/>
      <c r="AI13" s="132"/>
      <c r="AJ13" s="132"/>
      <c r="AK13" s="132"/>
      <c r="AL13" s="132"/>
      <c r="AM13" s="132"/>
      <c r="AN13" s="132"/>
      <c r="AO13" s="132"/>
      <c r="AP13" s="132"/>
      <c r="AQ13" s="132"/>
      <c r="AR13" s="132"/>
      <c r="AS13" s="132"/>
      <c r="AT13" s="132"/>
      <c r="AU13" s="132"/>
      <c r="AV13" s="132"/>
      <c r="AW13" s="132"/>
      <c r="AX13" s="132"/>
      <c r="AY13" s="132"/>
    </row>
    <row r="14" spans="1:51" ht="15.75" customHeight="1">
      <c r="A14" s="132"/>
      <c r="B14" s="132"/>
      <c r="C14" s="265"/>
      <c r="D14" s="265"/>
      <c r="E14" s="132"/>
      <c r="F14" s="132"/>
      <c r="G14" s="266"/>
      <c r="H14" s="267"/>
      <c r="I14" s="132"/>
      <c r="J14" s="132"/>
      <c r="K14" s="265"/>
      <c r="L14" s="132"/>
      <c r="M14" s="132"/>
      <c r="N14" s="266"/>
      <c r="O14" s="132"/>
      <c r="P14" s="132"/>
      <c r="Q14" s="132"/>
      <c r="R14" s="132"/>
      <c r="S14" s="266"/>
      <c r="T14" s="132"/>
      <c r="U14" s="132"/>
      <c r="V14" s="266"/>
      <c r="W14" s="265"/>
      <c r="X14" s="132"/>
      <c r="Y14" s="132"/>
      <c r="Z14" s="132"/>
      <c r="AA14" s="132"/>
      <c r="AB14" s="132"/>
      <c r="AC14" s="132"/>
      <c r="AD14" s="132"/>
      <c r="AE14" s="132"/>
      <c r="AF14" s="132"/>
      <c r="AG14" s="132"/>
      <c r="AH14" s="132"/>
      <c r="AI14" s="132"/>
      <c r="AJ14" s="132"/>
      <c r="AK14" s="132"/>
      <c r="AL14" s="132"/>
      <c r="AM14" s="132"/>
      <c r="AN14" s="132"/>
      <c r="AO14" s="132"/>
      <c r="AP14" s="132"/>
      <c r="AQ14" s="132"/>
      <c r="AR14" s="132"/>
      <c r="AS14" s="132"/>
      <c r="AT14" s="132"/>
      <c r="AU14" s="132"/>
      <c r="AV14" s="132"/>
      <c r="AW14" s="132"/>
      <c r="AX14" s="132"/>
      <c r="AY14" s="132"/>
    </row>
    <row r="15" spans="1:51" ht="15.75" customHeight="1">
      <c r="A15" s="404">
        <v>43951</v>
      </c>
      <c r="B15" s="403" t="s">
        <v>44</v>
      </c>
      <c r="C15" s="402" t="s">
        <v>78</v>
      </c>
      <c r="D15" s="402" t="s">
        <v>41</v>
      </c>
      <c r="E15" s="403">
        <v>9.15</v>
      </c>
      <c r="F15" s="403">
        <v>0.05</v>
      </c>
      <c r="G15" s="405">
        <v>9.1</v>
      </c>
      <c r="H15" s="406"/>
      <c r="I15" s="403">
        <v>4.24</v>
      </c>
      <c r="J15" s="407">
        <v>4.2615384615384615</v>
      </c>
      <c r="K15" s="408">
        <v>0.43526595853292294</v>
      </c>
      <c r="L15" s="403">
        <v>4.8600000000000003</v>
      </c>
      <c r="M15" s="403"/>
      <c r="N15" s="405"/>
      <c r="O15" s="407"/>
      <c r="P15" s="407">
        <v>1.8549026232864563</v>
      </c>
      <c r="Q15" s="407"/>
      <c r="R15" s="407">
        <v>0</v>
      </c>
      <c r="S15" s="401"/>
      <c r="T15" s="398"/>
      <c r="U15" s="398"/>
      <c r="V15" s="399"/>
      <c r="W15" s="400"/>
      <c r="X15" s="132"/>
      <c r="Y15" s="132"/>
      <c r="Z15" s="132"/>
      <c r="AA15" s="132"/>
      <c r="AB15" s="132"/>
      <c r="AC15" s="132"/>
      <c r="AD15" s="132"/>
      <c r="AE15" s="132"/>
      <c r="AF15" s="132"/>
      <c r="AG15" s="132"/>
      <c r="AH15" s="132"/>
      <c r="AI15" s="132"/>
      <c r="AJ15" s="132"/>
      <c r="AK15" s="132"/>
      <c r="AL15" s="132"/>
      <c r="AM15" s="132"/>
      <c r="AN15" s="132"/>
      <c r="AO15" s="132"/>
      <c r="AP15" s="132"/>
      <c r="AQ15" s="132"/>
      <c r="AR15" s="132"/>
      <c r="AS15" s="132"/>
      <c r="AT15" s="132"/>
      <c r="AU15" s="132"/>
      <c r="AV15" s="132"/>
      <c r="AW15" s="132"/>
      <c r="AX15" s="132"/>
      <c r="AY15" s="132"/>
    </row>
    <row r="16" spans="1:51" ht="15.75" customHeight="1">
      <c r="A16" s="404">
        <v>44063</v>
      </c>
      <c r="B16" s="403" t="s">
        <v>76</v>
      </c>
      <c r="C16" s="402" t="s">
        <v>78</v>
      </c>
      <c r="D16" s="402" t="s">
        <v>41</v>
      </c>
      <c r="E16" s="403">
        <v>11</v>
      </c>
      <c r="F16" s="403">
        <v>4.67</v>
      </c>
      <c r="G16" s="405">
        <v>6.33</v>
      </c>
      <c r="H16" s="406">
        <v>1.85</v>
      </c>
      <c r="I16" s="407">
        <v>1.2725</v>
      </c>
      <c r="J16" s="407">
        <v>1.3783333333333334</v>
      </c>
      <c r="K16" s="408">
        <v>0.58485043192689368</v>
      </c>
      <c r="L16" s="403"/>
      <c r="M16" s="403"/>
      <c r="N16" s="405"/>
      <c r="O16" s="407">
        <v>-1.1106804486594841</v>
      </c>
      <c r="P16" s="407"/>
      <c r="Q16" s="407">
        <v>0.74422217462697215</v>
      </c>
      <c r="R16" s="407"/>
      <c r="S16" s="401">
        <v>0</v>
      </c>
      <c r="T16" s="398"/>
      <c r="U16" s="398"/>
      <c r="V16" s="399"/>
      <c r="W16" s="400"/>
      <c r="X16" s="132"/>
      <c r="Y16" s="132"/>
      <c r="Z16" s="132"/>
      <c r="AA16" s="132"/>
      <c r="AB16" s="132"/>
      <c r="AC16" s="132"/>
      <c r="AD16" s="132"/>
      <c r="AE16" s="132"/>
      <c r="AF16" s="132"/>
      <c r="AG16" s="132"/>
      <c r="AH16" s="132"/>
      <c r="AI16" s="132"/>
      <c r="AJ16" s="132"/>
      <c r="AK16" s="132"/>
      <c r="AL16" s="132"/>
      <c r="AM16" s="132"/>
      <c r="AN16" s="132"/>
      <c r="AO16" s="132"/>
      <c r="AP16" s="132"/>
      <c r="AQ16" s="132"/>
      <c r="AR16" s="132"/>
      <c r="AS16" s="132"/>
      <c r="AT16" s="132"/>
      <c r="AU16" s="132"/>
      <c r="AV16" s="132"/>
      <c r="AW16" s="132"/>
      <c r="AX16" s="132"/>
      <c r="AY16" s="132"/>
    </row>
    <row r="17" spans="1:51" ht="15.75" customHeight="1">
      <c r="A17" s="404">
        <v>44063</v>
      </c>
      <c r="B17" s="403" t="s">
        <v>76</v>
      </c>
      <c r="C17" s="402" t="s">
        <v>78</v>
      </c>
      <c r="D17" s="402" t="s">
        <v>72</v>
      </c>
      <c r="E17" s="403">
        <v>11</v>
      </c>
      <c r="F17" s="403">
        <v>6.14</v>
      </c>
      <c r="G17" s="405">
        <v>4.8600000000000003</v>
      </c>
      <c r="H17" s="406">
        <v>1.85</v>
      </c>
      <c r="I17" s="407"/>
      <c r="J17" s="407"/>
      <c r="K17" s="408"/>
      <c r="L17" s="403"/>
      <c r="M17" s="403"/>
      <c r="N17" s="405"/>
      <c r="O17" s="407"/>
      <c r="P17" s="407"/>
      <c r="Q17" s="407"/>
      <c r="R17" s="407"/>
      <c r="S17" s="401"/>
      <c r="T17" s="398"/>
      <c r="U17" s="398"/>
      <c r="V17" s="399"/>
      <c r="W17" s="400"/>
      <c r="X17" s="132"/>
      <c r="Y17" s="132"/>
      <c r="Z17" s="132"/>
      <c r="AA17" s="132"/>
      <c r="AB17" s="132"/>
      <c r="AC17" s="132"/>
      <c r="AD17" s="132"/>
      <c r="AE17" s="132"/>
      <c r="AF17" s="132"/>
      <c r="AG17" s="132"/>
      <c r="AH17" s="132"/>
      <c r="AI17" s="132"/>
      <c r="AJ17" s="132"/>
      <c r="AK17" s="132"/>
      <c r="AL17" s="132"/>
      <c r="AM17" s="132"/>
      <c r="AN17" s="132"/>
      <c r="AO17" s="132"/>
      <c r="AP17" s="132"/>
      <c r="AQ17" s="132"/>
      <c r="AR17" s="132"/>
      <c r="AS17" s="132"/>
      <c r="AT17" s="132"/>
      <c r="AU17" s="132"/>
      <c r="AV17" s="132"/>
      <c r="AW17" s="132"/>
      <c r="AX17" s="132"/>
      <c r="AY17" s="132"/>
    </row>
    <row r="18" spans="1:51" ht="15.75" customHeight="1">
      <c r="A18" s="404">
        <v>44313</v>
      </c>
      <c r="B18" s="403" t="s">
        <v>62</v>
      </c>
      <c r="C18" s="402" t="s">
        <v>78</v>
      </c>
      <c r="D18" s="402" t="s">
        <v>41</v>
      </c>
      <c r="E18" s="403">
        <v>10</v>
      </c>
      <c r="F18" s="403">
        <v>1.06</v>
      </c>
      <c r="G18" s="403">
        <v>8.94</v>
      </c>
      <c r="H18" s="406"/>
      <c r="I18" s="407">
        <v>2.8975</v>
      </c>
      <c r="J18" s="407">
        <v>2.94</v>
      </c>
      <c r="K18" s="408">
        <v>0.37</v>
      </c>
      <c r="L18" s="407">
        <v>6.0424999999999995</v>
      </c>
      <c r="M18" s="403"/>
      <c r="N18" s="405"/>
      <c r="O18" s="407"/>
      <c r="P18" s="407">
        <f>I18*K18</f>
        <v>1.0720749999999999</v>
      </c>
      <c r="Q18" s="407"/>
      <c r="R18" s="407">
        <v>-0.16814449917898225</v>
      </c>
      <c r="S18" s="401"/>
      <c r="T18" s="398"/>
      <c r="U18" s="398"/>
      <c r="V18" s="399"/>
      <c r="W18" s="400"/>
      <c r="X18" s="132"/>
      <c r="Y18" s="132"/>
      <c r="Z18" s="132"/>
      <c r="AA18" s="132"/>
      <c r="AB18" s="132"/>
      <c r="AC18" s="132"/>
      <c r="AD18" s="132"/>
      <c r="AE18" s="132"/>
      <c r="AF18" s="132"/>
      <c r="AG18" s="132"/>
      <c r="AH18" s="132"/>
      <c r="AI18" s="132"/>
      <c r="AJ18" s="132"/>
      <c r="AK18" s="132"/>
      <c r="AL18" s="132"/>
      <c r="AM18" s="132"/>
      <c r="AN18" s="132"/>
      <c r="AO18" s="132"/>
      <c r="AP18" s="132"/>
      <c r="AQ18" s="132"/>
      <c r="AR18" s="132"/>
      <c r="AS18" s="132"/>
      <c r="AT18" s="132"/>
      <c r="AU18" s="132"/>
      <c r="AV18" s="132"/>
      <c r="AW18" s="132"/>
      <c r="AX18" s="132"/>
      <c r="AY18" s="132"/>
    </row>
    <row r="19" spans="1:51" ht="15.75" customHeight="1">
      <c r="A19" s="404">
        <v>44429</v>
      </c>
      <c r="B19" s="403" t="s">
        <v>114</v>
      </c>
      <c r="C19" s="402" t="s">
        <v>78</v>
      </c>
      <c r="D19" s="402" t="s">
        <v>79</v>
      </c>
      <c r="E19" s="403">
        <v>10</v>
      </c>
      <c r="F19" s="403">
        <f>E19-G19</f>
        <v>3.34</v>
      </c>
      <c r="G19" s="403">
        <v>6.66</v>
      </c>
      <c r="H19" s="406"/>
      <c r="I19" s="407"/>
      <c r="J19" s="407">
        <v>0.38</v>
      </c>
      <c r="K19" s="408">
        <v>0.53</v>
      </c>
      <c r="L19" s="407"/>
      <c r="M19" s="403"/>
      <c r="N19" s="405"/>
      <c r="O19" s="407">
        <f>Q20-P18</f>
        <v>-0.65607499999999985</v>
      </c>
      <c r="P19" s="407"/>
      <c r="Q19" s="407"/>
      <c r="R19" s="407"/>
      <c r="S19" s="401">
        <f>J19*K19</f>
        <v>0.20140000000000002</v>
      </c>
      <c r="T19" s="398"/>
      <c r="U19" s="398"/>
      <c r="V19" s="399"/>
      <c r="W19" s="400"/>
      <c r="X19" s="132"/>
      <c r="Y19" s="132"/>
      <c r="Z19" s="132"/>
      <c r="AA19" s="132"/>
      <c r="AB19" s="132"/>
      <c r="AC19" s="132"/>
      <c r="AD19" s="132"/>
      <c r="AE19" s="132"/>
      <c r="AF19" s="132"/>
      <c r="AG19" s="132"/>
      <c r="AH19" s="132"/>
      <c r="AI19" s="132"/>
      <c r="AJ19" s="132"/>
      <c r="AK19" s="132"/>
      <c r="AL19" s="132"/>
      <c r="AM19" s="132"/>
      <c r="AN19" s="132"/>
      <c r="AO19" s="132"/>
      <c r="AP19" s="132"/>
      <c r="AQ19" s="132"/>
      <c r="AR19" s="132"/>
      <c r="AS19" s="132"/>
      <c r="AT19" s="132"/>
      <c r="AU19" s="132"/>
      <c r="AV19" s="132"/>
      <c r="AW19" s="132"/>
      <c r="AX19" s="132"/>
      <c r="AY19" s="132"/>
    </row>
    <row r="20" spans="1:51" ht="15.75" customHeight="1">
      <c r="A20" s="404">
        <v>44429</v>
      </c>
      <c r="B20" s="403" t="s">
        <v>114</v>
      </c>
      <c r="C20" s="402" t="s">
        <v>78</v>
      </c>
      <c r="D20" s="402" t="s">
        <v>113</v>
      </c>
      <c r="E20" s="403">
        <v>10</v>
      </c>
      <c r="F20" s="403">
        <f>E20-G20</f>
        <v>3.62</v>
      </c>
      <c r="G20" s="405">
        <v>6.38</v>
      </c>
      <c r="H20" s="406"/>
      <c r="I20" s="403"/>
      <c r="J20" s="403">
        <v>0.8</v>
      </c>
      <c r="K20" s="408">
        <v>0.52</v>
      </c>
      <c r="L20" s="403"/>
      <c r="M20" s="403"/>
      <c r="N20" s="405"/>
      <c r="O20" s="407"/>
      <c r="P20" s="407"/>
      <c r="Q20" s="407">
        <f>J20*K20</f>
        <v>0.41600000000000004</v>
      </c>
      <c r="R20" s="407"/>
      <c r="S20" s="401"/>
      <c r="T20" s="398"/>
      <c r="U20" s="398"/>
      <c r="V20" s="399"/>
      <c r="W20" s="400"/>
      <c r="X20" s="132"/>
      <c r="Y20" s="132"/>
      <c r="Z20" s="132"/>
      <c r="AA20" s="132"/>
      <c r="AB20" s="132"/>
      <c r="AC20" s="132"/>
      <c r="AD20" s="132"/>
      <c r="AE20" s="132"/>
      <c r="AF20" s="132"/>
      <c r="AG20" s="132"/>
      <c r="AH20" s="132"/>
      <c r="AI20" s="132"/>
      <c r="AJ20" s="132"/>
      <c r="AK20" s="132"/>
      <c r="AL20" s="132"/>
      <c r="AM20" s="132"/>
      <c r="AN20" s="132"/>
      <c r="AO20" s="132"/>
      <c r="AP20" s="132"/>
      <c r="AQ20" s="132"/>
      <c r="AR20" s="132"/>
      <c r="AS20" s="132"/>
      <c r="AT20" s="132"/>
      <c r="AU20" s="132"/>
      <c r="AV20" s="132"/>
      <c r="AW20" s="132"/>
      <c r="AX20" s="132"/>
      <c r="AY20" s="132"/>
    </row>
    <row r="21" spans="1:51" ht="15.75" customHeight="1">
      <c r="A21" s="404">
        <v>44668</v>
      </c>
      <c r="B21" s="403" t="s">
        <v>115</v>
      </c>
      <c r="C21" s="402" t="s">
        <v>78</v>
      </c>
      <c r="D21" s="738" t="s">
        <v>41</v>
      </c>
      <c r="E21" s="403">
        <v>11.16</v>
      </c>
      <c r="F21" s="403"/>
      <c r="G21" s="405"/>
      <c r="H21" s="406"/>
      <c r="I21" s="403"/>
      <c r="J21" s="403"/>
      <c r="K21" s="408"/>
      <c r="L21" s="403"/>
      <c r="M21" s="403"/>
      <c r="N21" s="405"/>
      <c r="O21" s="407"/>
      <c r="P21" s="407"/>
      <c r="Q21" s="407"/>
      <c r="R21" s="407"/>
      <c r="S21" s="401"/>
      <c r="T21" s="398"/>
      <c r="U21" s="398"/>
      <c r="V21" s="399"/>
      <c r="W21" s="398"/>
      <c r="X21" s="132"/>
      <c r="Y21" s="132"/>
      <c r="Z21" s="132"/>
      <c r="AA21" s="132"/>
      <c r="AB21" s="132"/>
      <c r="AC21" s="132"/>
      <c r="AD21" s="132"/>
      <c r="AE21" s="132"/>
      <c r="AF21" s="132"/>
      <c r="AG21" s="132"/>
      <c r="AH21" s="132"/>
      <c r="AI21" s="132"/>
      <c r="AJ21" s="132"/>
      <c r="AK21" s="132"/>
      <c r="AL21" s="132"/>
      <c r="AM21" s="132"/>
      <c r="AN21" s="132"/>
      <c r="AO21" s="132"/>
      <c r="AP21" s="132"/>
      <c r="AQ21" s="132"/>
      <c r="AR21" s="132"/>
      <c r="AS21" s="132"/>
      <c r="AT21" s="132"/>
      <c r="AU21" s="132"/>
      <c r="AV21" s="132"/>
      <c r="AW21" s="132"/>
      <c r="AX21" s="132"/>
      <c r="AY21" s="132"/>
    </row>
    <row r="22" spans="1:51" ht="15.75" customHeight="1">
      <c r="A22" s="404">
        <v>44668</v>
      </c>
      <c r="B22" s="403" t="s">
        <v>115</v>
      </c>
      <c r="C22" s="402" t="s">
        <v>78</v>
      </c>
      <c r="D22" s="738" t="s">
        <v>41</v>
      </c>
      <c r="E22" s="403">
        <v>10</v>
      </c>
      <c r="F22" s="403">
        <v>0.49</v>
      </c>
      <c r="G22" s="405">
        <f>E22-F22</f>
        <v>9.51</v>
      </c>
      <c r="H22" s="406">
        <f>G22-G20</f>
        <v>3.13</v>
      </c>
      <c r="I22" s="403"/>
      <c r="J22" s="403">
        <v>3.45</v>
      </c>
      <c r="K22" s="408">
        <f>'2022.04.17_PitCore_D'!I4</f>
        <v>0.41126954828550516</v>
      </c>
      <c r="L22" s="403">
        <f>G22-J22</f>
        <v>6.06</v>
      </c>
      <c r="M22" s="403"/>
      <c r="N22" s="405"/>
      <c r="O22" s="407"/>
      <c r="P22" s="407">
        <f>K22*J22</f>
        <v>1.4188799415849929</v>
      </c>
      <c r="Q22" s="407"/>
      <c r="R22" s="407">
        <f>(L22-G20)*K20</f>
        <v>-0.16640000000000016</v>
      </c>
      <c r="S22" s="401"/>
      <c r="T22" s="398"/>
      <c r="U22" s="398"/>
      <c r="V22" s="399"/>
      <c r="W22" s="398"/>
      <c r="X22" s="132"/>
      <c r="Y22" s="132"/>
      <c r="Z22" s="132"/>
      <c r="AA22" s="132"/>
      <c r="AB22" s="132"/>
      <c r="AC22" s="132"/>
      <c r="AD22" s="132"/>
      <c r="AE22" s="132"/>
      <c r="AF22" s="132"/>
      <c r="AG22" s="132"/>
      <c r="AH22" s="132"/>
      <c r="AI22" s="132"/>
      <c r="AJ22" s="132"/>
      <c r="AK22" s="132"/>
      <c r="AL22" s="132"/>
      <c r="AM22" s="132"/>
      <c r="AN22" s="132"/>
      <c r="AO22" s="132"/>
      <c r="AP22" s="132"/>
      <c r="AQ22" s="132"/>
      <c r="AR22" s="132"/>
      <c r="AS22" s="132"/>
      <c r="AT22" s="132"/>
      <c r="AU22" s="132"/>
      <c r="AV22" s="132"/>
      <c r="AW22" s="132"/>
      <c r="AX22" s="132"/>
      <c r="AY22" s="132"/>
    </row>
    <row r="23" spans="1:51" ht="15.75" customHeight="1">
      <c r="A23" s="404"/>
      <c r="B23" s="403"/>
      <c r="C23" s="402"/>
      <c r="D23" s="738"/>
      <c r="E23" s="403"/>
      <c r="F23" s="403"/>
      <c r="G23" s="405"/>
      <c r="H23" s="406"/>
      <c r="I23" s="403"/>
      <c r="J23" s="403"/>
      <c r="K23" s="408"/>
      <c r="L23" s="403"/>
      <c r="M23" s="403"/>
      <c r="N23" s="405"/>
      <c r="O23" s="407"/>
      <c r="P23" s="407"/>
      <c r="Q23" s="407"/>
      <c r="R23" s="407"/>
      <c r="S23" s="401"/>
      <c r="T23" s="398"/>
      <c r="U23" s="398"/>
      <c r="V23" s="399"/>
      <c r="W23" s="398"/>
      <c r="X23" s="132"/>
      <c r="Y23" s="132"/>
      <c r="Z23" s="132"/>
      <c r="AA23" s="132"/>
      <c r="AB23" s="132"/>
      <c r="AC23" s="132"/>
      <c r="AD23" s="132"/>
      <c r="AE23" s="132"/>
      <c r="AF23" s="132"/>
      <c r="AG23" s="132"/>
      <c r="AH23" s="132"/>
      <c r="AI23" s="132"/>
      <c r="AJ23" s="132"/>
      <c r="AK23" s="132"/>
      <c r="AL23" s="132"/>
      <c r="AM23" s="132"/>
      <c r="AN23" s="132"/>
      <c r="AO23" s="132"/>
      <c r="AP23" s="132"/>
      <c r="AQ23" s="132"/>
      <c r="AR23" s="132"/>
      <c r="AS23" s="132"/>
      <c r="AT23" s="132"/>
      <c r="AU23" s="132"/>
      <c r="AV23" s="132"/>
      <c r="AW23" s="132"/>
      <c r="AX23" s="132"/>
      <c r="AY23" s="132"/>
    </row>
    <row r="24" spans="1:51" s="48" customFormat="1" ht="15.75" customHeight="1">
      <c r="A24" s="488"/>
      <c r="B24" s="489"/>
      <c r="C24" s="736"/>
      <c r="D24" s="739"/>
      <c r="E24" s="489"/>
      <c r="F24" s="489"/>
      <c r="G24" s="743"/>
      <c r="H24" s="745"/>
      <c r="I24" s="489"/>
      <c r="J24" s="489"/>
      <c r="K24" s="741"/>
      <c r="L24" s="489"/>
      <c r="M24" s="489"/>
      <c r="N24" s="743"/>
      <c r="O24" s="490"/>
      <c r="P24" s="490"/>
      <c r="Q24" s="490"/>
      <c r="R24" s="490"/>
      <c r="S24" s="747"/>
      <c r="T24" s="185"/>
      <c r="U24" s="185"/>
      <c r="V24" s="750"/>
      <c r="W24" s="185"/>
      <c r="X24" s="185"/>
      <c r="Y24" s="185"/>
      <c r="Z24" s="185"/>
      <c r="AA24" s="185"/>
      <c r="AB24" s="185"/>
      <c r="AC24" s="185"/>
      <c r="AD24" s="185"/>
      <c r="AE24" s="185"/>
      <c r="AF24" s="185"/>
      <c r="AG24" s="185"/>
      <c r="AH24" s="185"/>
      <c r="AI24" s="185"/>
      <c r="AJ24" s="185"/>
      <c r="AK24" s="185"/>
      <c r="AL24" s="185"/>
      <c r="AM24" s="185"/>
      <c r="AN24" s="185"/>
      <c r="AO24" s="185"/>
      <c r="AP24" s="185"/>
      <c r="AQ24" s="185"/>
      <c r="AR24" s="185"/>
      <c r="AS24" s="185"/>
      <c r="AT24" s="185"/>
      <c r="AU24" s="185"/>
      <c r="AV24" s="185"/>
      <c r="AW24" s="185"/>
      <c r="AX24" s="185"/>
      <c r="AY24" s="185"/>
    </row>
    <row r="25" spans="1:51" s="495" customFormat="1" ht="15.75" customHeight="1">
      <c r="A25" s="491">
        <v>44668</v>
      </c>
      <c r="B25" s="492" t="s">
        <v>179</v>
      </c>
      <c r="C25" s="737" t="s">
        <v>180</v>
      </c>
      <c r="D25" s="740" t="s">
        <v>181</v>
      </c>
      <c r="E25" s="492">
        <v>9.15</v>
      </c>
      <c r="F25" s="492">
        <v>0.03</v>
      </c>
      <c r="G25" s="744">
        <f>E25-F25</f>
        <v>9.120000000000001</v>
      </c>
      <c r="H25" s="746"/>
      <c r="I25" s="492"/>
      <c r="J25" s="492">
        <v>3.45</v>
      </c>
      <c r="K25" s="742">
        <v>0.41</v>
      </c>
      <c r="L25" s="492">
        <f>G25-J25</f>
        <v>5.6700000000000008</v>
      </c>
      <c r="M25" s="492"/>
      <c r="N25" s="744"/>
      <c r="O25" s="493"/>
      <c r="P25" s="493">
        <f>J25*K25</f>
        <v>1.4145000000000001</v>
      </c>
      <c r="Q25" s="493"/>
      <c r="R25" s="493"/>
      <c r="S25" s="748"/>
      <c r="T25" s="494"/>
      <c r="U25" s="494"/>
      <c r="V25" s="751"/>
      <c r="W25" s="494"/>
      <c r="X25" s="494"/>
      <c r="Y25" s="494"/>
      <c r="Z25" s="494"/>
      <c r="AA25" s="494"/>
      <c r="AB25" s="494"/>
      <c r="AC25" s="494"/>
      <c r="AD25" s="494"/>
      <c r="AE25" s="494"/>
      <c r="AF25" s="494"/>
      <c r="AG25" s="494"/>
      <c r="AH25" s="494"/>
      <c r="AI25" s="494"/>
      <c r="AJ25" s="494"/>
      <c r="AK25" s="494"/>
      <c r="AL25" s="494"/>
      <c r="AM25" s="494"/>
      <c r="AN25" s="494"/>
      <c r="AO25" s="494"/>
      <c r="AP25" s="494"/>
      <c r="AQ25" s="494"/>
      <c r="AR25" s="494"/>
      <c r="AS25" s="494"/>
      <c r="AT25" s="494"/>
      <c r="AU25" s="494"/>
      <c r="AV25" s="494"/>
      <c r="AW25" s="494"/>
      <c r="AX25" s="494"/>
      <c r="AY25" s="494"/>
    </row>
    <row r="26" spans="1:51" s="495" customFormat="1" ht="15.75" customHeight="1">
      <c r="A26" s="491">
        <v>44796</v>
      </c>
      <c r="B26" s="492" t="s">
        <v>250</v>
      </c>
      <c r="C26" s="737" t="s">
        <v>180</v>
      </c>
      <c r="D26" s="740" t="s">
        <v>41</v>
      </c>
      <c r="E26" s="492">
        <v>9.1199999999999992</v>
      </c>
      <c r="F26" s="492">
        <f>E26-G26</f>
        <v>2.7099999999999991</v>
      </c>
      <c r="G26" s="744">
        <v>6.41</v>
      </c>
      <c r="H26" s="746"/>
      <c r="I26" s="492"/>
      <c r="J26" s="492">
        <v>0.15</v>
      </c>
      <c r="K26" s="742">
        <f>'2022.08.23_PitCore_D'!S13</f>
        <v>0.50724637681159424</v>
      </c>
      <c r="L26" s="492"/>
      <c r="M26" s="492"/>
      <c r="N26" s="744"/>
      <c r="O26" s="493"/>
      <c r="P26" s="493"/>
      <c r="Q26" s="493"/>
      <c r="R26" s="493"/>
      <c r="S26" s="748"/>
      <c r="T26" s="494"/>
      <c r="U26" s="494"/>
      <c r="V26" s="751"/>
      <c r="W26" s="494"/>
      <c r="X26" s="494"/>
      <c r="Y26" s="494"/>
      <c r="Z26" s="494"/>
      <c r="AA26" s="494"/>
      <c r="AB26" s="494"/>
      <c r="AC26" s="494"/>
      <c r="AD26" s="494"/>
      <c r="AE26" s="494"/>
      <c r="AF26" s="494"/>
      <c r="AG26" s="494"/>
      <c r="AH26" s="494"/>
      <c r="AI26" s="494"/>
      <c r="AJ26" s="494"/>
      <c r="AK26" s="494"/>
      <c r="AL26" s="494"/>
      <c r="AM26" s="494"/>
      <c r="AN26" s="494"/>
      <c r="AO26" s="494"/>
      <c r="AP26" s="494"/>
      <c r="AQ26" s="494"/>
      <c r="AR26" s="494"/>
      <c r="AS26" s="494"/>
      <c r="AT26" s="494"/>
      <c r="AU26" s="494"/>
      <c r="AV26" s="494"/>
      <c r="AW26" s="494"/>
      <c r="AX26" s="494"/>
      <c r="AY26" s="494"/>
    </row>
    <row r="27" spans="1:51" s="495" customFormat="1" ht="15.75" customHeight="1">
      <c r="A27" s="491">
        <v>44796</v>
      </c>
      <c r="B27" s="492" t="s">
        <v>250</v>
      </c>
      <c r="C27" s="492" t="s">
        <v>180</v>
      </c>
      <c r="D27" s="492" t="s">
        <v>251</v>
      </c>
      <c r="E27" s="492">
        <v>10.9</v>
      </c>
      <c r="F27" s="492">
        <f>E27-G27</f>
        <v>4.6400000000000006</v>
      </c>
      <c r="G27" s="492">
        <f>6.41-0.15</f>
        <v>6.26</v>
      </c>
      <c r="H27" s="492"/>
      <c r="I27" s="492"/>
      <c r="J27" s="492">
        <f>'2022.08.23_PitCore_D'!I3</f>
        <v>0.52</v>
      </c>
      <c r="K27" s="493">
        <f>'2022.08.23_PitCore_D'!I4</f>
        <v>0.56268912247173108</v>
      </c>
      <c r="L27" s="492"/>
      <c r="M27" s="492"/>
      <c r="N27" s="492"/>
      <c r="O27" s="493">
        <f>Q27-P25</f>
        <v>-1.1219016563147</v>
      </c>
      <c r="P27" s="493"/>
      <c r="Q27" s="493">
        <f>J27*K27</f>
        <v>0.29259834368530019</v>
      </c>
      <c r="R27" s="493"/>
      <c r="S27" s="748">
        <f>J26*K26</f>
        <v>7.6086956521739135E-2</v>
      </c>
      <c r="T27" s="494"/>
      <c r="U27" s="494"/>
      <c r="V27" s="494"/>
      <c r="W27" s="494"/>
      <c r="X27" s="494"/>
      <c r="Y27" s="494"/>
      <c r="Z27" s="494"/>
      <c r="AA27" s="494"/>
      <c r="AB27" s="494"/>
      <c r="AC27" s="494"/>
      <c r="AD27" s="494"/>
      <c r="AE27" s="494"/>
      <c r="AF27" s="494"/>
      <c r="AG27" s="494"/>
      <c r="AH27" s="494"/>
      <c r="AI27" s="494"/>
      <c r="AJ27" s="494"/>
      <c r="AK27" s="494"/>
      <c r="AL27" s="494"/>
      <c r="AM27" s="494"/>
      <c r="AN27" s="494"/>
      <c r="AO27" s="494"/>
      <c r="AP27" s="494"/>
      <c r="AQ27" s="494"/>
      <c r="AR27" s="494"/>
      <c r="AS27" s="494"/>
      <c r="AT27" s="494"/>
      <c r="AU27" s="494"/>
      <c r="AV27" s="494"/>
      <c r="AW27" s="494"/>
      <c r="AX27" s="494"/>
      <c r="AY27" s="494"/>
    </row>
    <row r="28" spans="1:51" ht="15.75" customHeight="1" thickBot="1">
      <c r="A28" s="269"/>
      <c r="B28" s="269"/>
      <c r="C28" s="269"/>
      <c r="D28" s="269"/>
      <c r="E28" s="270"/>
      <c r="F28" s="270"/>
      <c r="G28" s="269"/>
      <c r="H28" s="269"/>
      <c r="I28" s="269"/>
      <c r="J28" s="269"/>
      <c r="K28" s="269"/>
      <c r="L28" s="269"/>
      <c r="M28" s="269"/>
      <c r="N28" s="269"/>
      <c r="O28" s="269"/>
      <c r="P28" s="269"/>
      <c r="Q28" s="269"/>
      <c r="R28" s="271"/>
      <c r="S28" s="749"/>
      <c r="T28" s="271"/>
      <c r="U28" s="271"/>
      <c r="V28" s="132"/>
      <c r="W28" s="132"/>
      <c r="X28" s="132"/>
      <c r="Y28" s="132"/>
      <c r="Z28" s="132"/>
      <c r="AA28" s="132"/>
      <c r="AB28" s="132"/>
      <c r="AC28" s="132"/>
      <c r="AD28" s="132"/>
      <c r="AE28" s="132"/>
      <c r="AF28" s="132"/>
      <c r="AG28" s="132"/>
      <c r="AH28" s="132"/>
      <c r="AI28" s="132"/>
      <c r="AJ28" s="132"/>
      <c r="AK28" s="132"/>
      <c r="AL28" s="132"/>
      <c r="AM28" s="132"/>
      <c r="AN28" s="132"/>
      <c r="AO28" s="132"/>
      <c r="AP28" s="132"/>
      <c r="AQ28" s="132"/>
      <c r="AR28" s="132"/>
      <c r="AS28" s="132"/>
      <c r="AT28" s="132"/>
      <c r="AU28" s="132"/>
      <c r="AV28" s="132"/>
      <c r="AW28" s="132"/>
      <c r="AX28" s="132"/>
      <c r="AY28" s="132"/>
    </row>
    <row r="29" spans="1:51" ht="15.75" customHeight="1">
      <c r="A29" s="424" t="s">
        <v>47</v>
      </c>
      <c r="B29" s="425"/>
      <c r="C29" s="428" t="s">
        <v>48</v>
      </c>
      <c r="D29" s="428"/>
      <c r="E29" s="272" t="s">
        <v>49</v>
      </c>
      <c r="F29" s="273"/>
      <c r="G29" s="272" t="s">
        <v>50</v>
      </c>
      <c r="H29" s="273"/>
      <c r="I29" s="274" t="s">
        <v>51</v>
      </c>
      <c r="J29" s="132"/>
      <c r="K29" s="132"/>
      <c r="L29" s="132"/>
      <c r="M29" s="132"/>
      <c r="N29" s="132"/>
      <c r="O29" s="132"/>
      <c r="P29" s="132"/>
      <c r="Q29" s="185"/>
      <c r="R29" s="195"/>
      <c r="S29" s="195"/>
      <c r="T29" s="195"/>
      <c r="U29" s="271"/>
      <c r="V29" s="132"/>
      <c r="W29" s="132"/>
      <c r="X29" s="132"/>
      <c r="Y29" s="132"/>
      <c r="Z29" s="132"/>
      <c r="AA29" s="132"/>
      <c r="AB29" s="132"/>
      <c r="AC29" s="132"/>
      <c r="AD29" s="132"/>
      <c r="AE29" s="132"/>
      <c r="AF29" s="132"/>
      <c r="AG29" s="132"/>
      <c r="AH29" s="132"/>
      <c r="AI29" s="132"/>
      <c r="AJ29" s="132"/>
      <c r="AK29" s="132"/>
      <c r="AL29" s="132"/>
      <c r="AM29" s="132"/>
      <c r="AN29" s="132"/>
      <c r="AO29" s="132"/>
      <c r="AP29" s="132"/>
      <c r="AQ29" s="132"/>
      <c r="AR29" s="132"/>
      <c r="AS29" s="132"/>
      <c r="AT29" s="132"/>
      <c r="AU29" s="132"/>
      <c r="AV29" s="132"/>
      <c r="AW29" s="132"/>
      <c r="AX29" s="132"/>
      <c r="AY29" s="132"/>
    </row>
    <row r="30" spans="1:51" ht="15.75" customHeight="1">
      <c r="A30" s="426"/>
      <c r="B30" s="427"/>
      <c r="C30" s="275" t="s">
        <v>52</v>
      </c>
      <c r="D30" s="275" t="s">
        <v>53</v>
      </c>
      <c r="E30" s="276">
        <f>A20</f>
        <v>44429</v>
      </c>
      <c r="F30" s="277" t="s">
        <v>54</v>
      </c>
      <c r="G30" s="278">
        <f>A21</f>
        <v>44668</v>
      </c>
      <c r="H30" s="277" t="s">
        <v>54</v>
      </c>
      <c r="I30" s="279">
        <v>44796</v>
      </c>
      <c r="J30" s="132"/>
      <c r="K30" s="132"/>
      <c r="L30" s="132"/>
      <c r="M30" s="132"/>
      <c r="N30" s="132"/>
      <c r="O30" s="132"/>
      <c r="P30" s="132"/>
      <c r="Q30" s="185"/>
      <c r="R30" s="195"/>
      <c r="S30" s="195"/>
      <c r="T30" s="195"/>
      <c r="U30" s="271"/>
      <c r="V30" s="132"/>
      <c r="W30" s="132"/>
      <c r="X30" s="132"/>
      <c r="Y30" s="132"/>
      <c r="Z30" s="132"/>
      <c r="AA30" s="132"/>
      <c r="AB30" s="132"/>
      <c r="AC30" s="132"/>
      <c r="AD30" s="132"/>
      <c r="AE30" s="132"/>
      <c r="AF30" s="132"/>
      <c r="AG30" s="132"/>
      <c r="AH30" s="132"/>
      <c r="AI30" s="132"/>
      <c r="AJ30" s="132"/>
      <c r="AK30" s="132"/>
      <c r="AL30" s="132"/>
      <c r="AM30" s="132"/>
      <c r="AN30" s="132"/>
      <c r="AO30" s="132"/>
      <c r="AP30" s="132"/>
      <c r="AQ30" s="132"/>
      <c r="AR30" s="132"/>
      <c r="AS30" s="132"/>
      <c r="AT30" s="132"/>
      <c r="AU30" s="132"/>
      <c r="AV30" s="132"/>
      <c r="AW30" s="132"/>
      <c r="AX30" s="132"/>
      <c r="AY30" s="132"/>
    </row>
    <row r="31" spans="1:51" ht="15.75" customHeight="1">
      <c r="A31" s="280"/>
      <c r="B31" s="281" t="s">
        <v>56</v>
      </c>
      <c r="C31" s="282">
        <f>P22</f>
        <v>1.4188799415849929</v>
      </c>
      <c r="D31" s="282"/>
      <c r="E31" s="283"/>
      <c r="F31" s="283"/>
      <c r="G31" s="284"/>
      <c r="H31" s="282"/>
      <c r="I31" s="285"/>
      <c r="J31" s="132"/>
      <c r="K31" s="132"/>
      <c r="L31" s="132"/>
      <c r="M31" s="132"/>
      <c r="N31" s="132"/>
      <c r="O31" s="132"/>
      <c r="P31" s="132"/>
      <c r="Q31" s="185"/>
      <c r="R31" s="195"/>
      <c r="S31" s="195"/>
      <c r="T31" s="195"/>
      <c r="U31" s="271"/>
      <c r="V31" s="132"/>
      <c r="W31" s="132"/>
      <c r="X31" s="132"/>
      <c r="Y31" s="132"/>
      <c r="Z31" s="132"/>
      <c r="AA31" s="132"/>
      <c r="AB31" s="132"/>
      <c r="AC31" s="132"/>
      <c r="AD31" s="132"/>
      <c r="AE31" s="132"/>
      <c r="AF31" s="132"/>
      <c r="AG31" s="132"/>
      <c r="AH31" s="132"/>
      <c r="AI31" s="132"/>
      <c r="AJ31" s="132"/>
      <c r="AK31" s="132"/>
      <c r="AL31" s="132"/>
      <c r="AM31" s="132"/>
      <c r="AN31" s="132"/>
      <c r="AO31" s="132"/>
      <c r="AP31" s="132"/>
      <c r="AQ31" s="132"/>
      <c r="AR31" s="132"/>
      <c r="AS31" s="132"/>
      <c r="AT31" s="132"/>
      <c r="AU31" s="132"/>
      <c r="AV31" s="132"/>
      <c r="AW31" s="132"/>
      <c r="AX31" s="132"/>
      <c r="AY31" s="132"/>
    </row>
    <row r="32" spans="1:51" ht="15.75" customHeight="1">
      <c r="A32" s="280"/>
      <c r="B32" s="281" t="s">
        <v>57</v>
      </c>
      <c r="C32" s="282">
        <f>O27</f>
        <v>-1.1219016563147</v>
      </c>
      <c r="D32" s="282"/>
      <c r="E32" s="283"/>
      <c r="F32" s="283"/>
      <c r="G32" s="284"/>
      <c r="H32" s="282"/>
      <c r="I32" s="285"/>
      <c r="J32" s="132"/>
      <c r="K32" s="132"/>
      <c r="L32" s="132"/>
      <c r="M32" s="132"/>
      <c r="N32" s="132"/>
      <c r="O32" s="132"/>
      <c r="P32" s="132"/>
      <c r="Q32" s="185"/>
      <c r="R32" s="195"/>
      <c r="S32" s="195"/>
      <c r="T32" s="195"/>
      <c r="U32" s="271"/>
      <c r="V32" s="132"/>
      <c r="W32" s="132"/>
      <c r="X32" s="132"/>
      <c r="Y32" s="132"/>
      <c r="Z32" s="132"/>
      <c r="AA32" s="132"/>
      <c r="AB32" s="132"/>
      <c r="AC32" s="132"/>
      <c r="AD32" s="132"/>
      <c r="AE32" s="132"/>
      <c r="AF32" s="132"/>
      <c r="AG32" s="132"/>
      <c r="AH32" s="132"/>
      <c r="AI32" s="132"/>
      <c r="AJ32" s="132"/>
      <c r="AK32" s="132"/>
      <c r="AL32" s="132"/>
      <c r="AM32" s="132"/>
      <c r="AN32" s="132"/>
      <c r="AO32" s="132"/>
      <c r="AP32" s="132"/>
      <c r="AQ32" s="132"/>
      <c r="AR32" s="132"/>
      <c r="AS32" s="132"/>
      <c r="AT32" s="132"/>
      <c r="AU32" s="132"/>
      <c r="AV32" s="132"/>
      <c r="AW32" s="132"/>
      <c r="AX32" s="132"/>
      <c r="AY32" s="132"/>
    </row>
    <row r="33" spans="1:51" ht="15.75" customHeight="1">
      <c r="A33" s="280"/>
      <c r="B33" s="281" t="s">
        <v>58</v>
      </c>
      <c r="C33" s="282">
        <f>Q27</f>
        <v>0.29259834368530019</v>
      </c>
      <c r="D33" s="282"/>
      <c r="E33" s="283"/>
      <c r="F33" s="283"/>
      <c r="G33" s="284"/>
      <c r="H33" s="282"/>
      <c r="I33" s="285"/>
      <c r="J33" s="132"/>
      <c r="K33" s="132"/>
      <c r="L33" s="132"/>
      <c r="M33" s="132"/>
      <c r="N33" s="132"/>
      <c r="O33" s="132"/>
      <c r="P33" s="132"/>
      <c r="Q33" s="185"/>
      <c r="R33" s="195"/>
      <c r="S33" s="195"/>
      <c r="T33" s="195"/>
      <c r="U33" s="271"/>
      <c r="V33" s="132"/>
      <c r="W33" s="132"/>
      <c r="X33" s="132"/>
      <c r="Y33" s="132"/>
      <c r="Z33" s="132"/>
      <c r="AA33" s="132"/>
      <c r="AB33" s="132"/>
      <c r="AC33" s="132"/>
      <c r="AD33" s="132"/>
      <c r="AE33" s="132"/>
      <c r="AF33" s="132"/>
      <c r="AG33" s="132"/>
      <c r="AH33" s="132"/>
      <c r="AI33" s="132"/>
      <c r="AJ33" s="132"/>
      <c r="AK33" s="132"/>
      <c r="AL33" s="132"/>
      <c r="AM33" s="132"/>
      <c r="AN33" s="132"/>
      <c r="AO33" s="132"/>
      <c r="AP33" s="132"/>
      <c r="AQ33" s="132"/>
      <c r="AR33" s="132"/>
      <c r="AS33" s="132"/>
      <c r="AT33" s="132"/>
      <c r="AU33" s="132"/>
      <c r="AV33" s="132"/>
      <c r="AW33" s="132"/>
      <c r="AX33" s="132"/>
      <c r="AY33" s="132"/>
    </row>
    <row r="34" spans="1:51" ht="15.75" customHeight="1">
      <c r="A34" s="280"/>
      <c r="B34" s="118" t="s">
        <v>59</v>
      </c>
      <c r="C34" s="282">
        <f>S19</f>
        <v>0.20140000000000002</v>
      </c>
      <c r="D34" s="282"/>
      <c r="E34" s="283"/>
      <c r="F34" s="283"/>
      <c r="G34" s="282"/>
      <c r="H34" s="282"/>
      <c r="I34" s="285"/>
      <c r="J34" s="132"/>
      <c r="K34" s="132"/>
      <c r="L34" s="132"/>
      <c r="M34" s="132"/>
      <c r="N34" s="132"/>
      <c r="O34" s="132"/>
      <c r="P34" s="132"/>
      <c r="Q34" s="185"/>
      <c r="R34" s="195"/>
      <c r="S34" s="195"/>
      <c r="T34" s="195"/>
      <c r="U34" s="271"/>
      <c r="V34" s="132"/>
      <c r="W34" s="132"/>
      <c r="X34" s="132"/>
      <c r="Y34" s="132"/>
      <c r="Z34" s="132"/>
      <c r="AA34" s="132"/>
      <c r="AB34" s="132"/>
      <c r="AC34" s="132"/>
      <c r="AD34" s="132"/>
      <c r="AE34" s="132"/>
      <c r="AF34" s="132"/>
      <c r="AG34" s="132"/>
      <c r="AH34" s="132"/>
      <c r="AI34" s="132"/>
      <c r="AJ34" s="132"/>
      <c r="AK34" s="132"/>
      <c r="AL34" s="132"/>
      <c r="AM34" s="132"/>
      <c r="AN34" s="132"/>
      <c r="AO34" s="132"/>
      <c r="AP34" s="132"/>
      <c r="AQ34" s="132"/>
      <c r="AR34" s="132"/>
      <c r="AS34" s="132"/>
      <c r="AT34" s="132"/>
      <c r="AU34" s="132"/>
      <c r="AV34" s="132"/>
      <c r="AW34" s="132"/>
      <c r="AX34" s="132"/>
      <c r="AY34" s="132"/>
    </row>
    <row r="35" spans="1:51" ht="15.75" customHeight="1">
      <c r="A35" s="280"/>
      <c r="B35" s="118" t="s">
        <v>60</v>
      </c>
      <c r="C35" s="282">
        <v>0</v>
      </c>
      <c r="D35" s="282"/>
      <c r="E35" s="283"/>
      <c r="F35" s="283"/>
      <c r="G35" s="282"/>
      <c r="H35" s="282"/>
      <c r="I35" s="285"/>
      <c r="J35" s="132"/>
      <c r="K35" s="132"/>
      <c r="L35" s="132"/>
      <c r="M35" s="132"/>
      <c r="N35" s="132"/>
      <c r="O35" s="132"/>
      <c r="P35" s="132"/>
      <c r="Q35" s="185"/>
      <c r="R35" s="195"/>
      <c r="S35" s="195"/>
      <c r="T35" s="195"/>
      <c r="U35" s="271"/>
      <c r="V35" s="132"/>
      <c r="W35" s="132"/>
      <c r="X35" s="132"/>
      <c r="Y35" s="132"/>
      <c r="Z35" s="132"/>
      <c r="AA35" s="132"/>
      <c r="AB35" s="132"/>
      <c r="AC35" s="132"/>
      <c r="AD35" s="132"/>
      <c r="AE35" s="132"/>
      <c r="AF35" s="132"/>
      <c r="AG35" s="132"/>
      <c r="AH35" s="132"/>
      <c r="AI35" s="132"/>
      <c r="AJ35" s="132"/>
      <c r="AK35" s="132"/>
      <c r="AL35" s="132"/>
      <c r="AM35" s="132"/>
      <c r="AN35" s="132"/>
      <c r="AO35" s="132"/>
      <c r="AP35" s="132"/>
      <c r="AQ35" s="132"/>
      <c r="AR35" s="132"/>
      <c r="AS35" s="132"/>
      <c r="AT35" s="132"/>
      <c r="AU35" s="132"/>
      <c r="AV35" s="132"/>
      <c r="AW35" s="132"/>
      <c r="AX35" s="132"/>
      <c r="AY35" s="132"/>
    </row>
    <row r="36" spans="1:51" ht="15.75" customHeight="1" thickBot="1">
      <c r="A36" s="93"/>
      <c r="B36" s="119" t="s">
        <v>61</v>
      </c>
      <c r="C36" s="95">
        <f>S27</f>
        <v>7.6086956521739135E-2</v>
      </c>
      <c r="D36" s="95"/>
      <c r="E36" s="96"/>
      <c r="F36" s="96"/>
      <c r="G36" s="97"/>
      <c r="H36" s="97"/>
      <c r="I36" s="98"/>
      <c r="Q36" s="48"/>
      <c r="R36" s="21"/>
      <c r="S36" s="21"/>
      <c r="T36" s="16"/>
      <c r="U36" s="7"/>
    </row>
    <row r="37" spans="1:51" ht="15.75" customHeight="1">
      <c r="A37" s="7"/>
      <c r="B37" s="7"/>
      <c r="C37" s="7"/>
      <c r="D37" s="7"/>
      <c r="E37" s="7"/>
      <c r="F37" s="7"/>
      <c r="G37" s="7"/>
      <c r="H37" s="7"/>
      <c r="I37" s="7"/>
      <c r="J37" s="7"/>
      <c r="K37" s="7"/>
      <c r="L37" s="7"/>
      <c r="M37" s="7"/>
      <c r="N37" s="7"/>
      <c r="O37" s="7"/>
      <c r="P37" s="7"/>
      <c r="Q37" s="16"/>
      <c r="R37" s="16"/>
      <c r="S37" s="16"/>
      <c r="T37" s="16"/>
      <c r="U37" s="7"/>
    </row>
  </sheetData>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41"/>
  <sheetViews>
    <sheetView topLeftCell="J1" zoomScale="85" zoomScaleNormal="85" workbookViewId="0">
      <selection activeCell="H29" sqref="H29"/>
    </sheetView>
  </sheetViews>
  <sheetFormatPr defaultColWidth="17.33203125" defaultRowHeight="15.75" customHeight="1"/>
  <cols>
    <col min="1" max="1" width="11.88671875" style="20" bestFit="1" customWidth="1"/>
    <col min="2" max="2" width="27.6640625" style="20" bestFit="1" customWidth="1"/>
    <col min="3" max="3" width="13.88671875" style="20" bestFit="1" customWidth="1"/>
    <col min="4" max="4" width="24.33203125" style="20" bestFit="1" customWidth="1"/>
    <col min="5" max="5" width="25.6640625" style="20" bestFit="1" customWidth="1"/>
    <col min="6" max="6" width="16.109375" style="20" bestFit="1" customWidth="1"/>
    <col min="7" max="7" width="15.6640625" style="20" bestFit="1" customWidth="1"/>
    <col min="8" max="8" width="16.109375" style="20" bestFit="1" customWidth="1"/>
    <col min="9" max="9" width="19.5546875" style="20" bestFit="1" customWidth="1"/>
    <col min="10" max="10" width="22.33203125" style="20" bestFit="1" customWidth="1"/>
    <col min="11" max="11" width="14.6640625" style="20" bestFit="1" customWidth="1"/>
    <col min="12" max="12" width="20.33203125" style="20" bestFit="1" customWidth="1"/>
    <col min="13" max="13" width="27.5546875" style="20" bestFit="1" customWidth="1"/>
    <col min="14" max="14" width="13.44140625" style="20" bestFit="1" customWidth="1"/>
    <col min="15" max="17" width="7.109375" style="20" bestFit="1" customWidth="1"/>
    <col min="18" max="18" width="16.5546875" style="20" bestFit="1" customWidth="1"/>
    <col min="19" max="19" width="23.88671875" style="20" bestFit="1" customWidth="1"/>
    <col min="20" max="20" width="8.88671875" style="20" bestFit="1" customWidth="1"/>
    <col min="21" max="21" width="9.88671875" style="20" bestFit="1" customWidth="1"/>
    <col min="22" max="22" width="10.6640625" style="20" bestFit="1" customWidth="1"/>
    <col min="23" max="23" width="26.33203125" style="20" bestFit="1" customWidth="1"/>
    <col min="24" max="16384" width="17.33203125" style="20"/>
  </cols>
  <sheetData>
    <row r="1" spans="1:24" ht="15" customHeight="1">
      <c r="A1" s="286"/>
      <c r="B1" s="287"/>
      <c r="C1" s="288"/>
      <c r="D1" s="289"/>
      <c r="E1" s="290"/>
      <c r="F1" s="291"/>
      <c r="G1" s="292"/>
      <c r="H1" s="293"/>
      <c r="I1" s="292"/>
      <c r="J1" s="294"/>
      <c r="K1" s="291"/>
      <c r="L1" s="295"/>
      <c r="M1" s="296"/>
      <c r="N1" s="292"/>
      <c r="O1" s="297"/>
      <c r="P1" s="298"/>
      <c r="Q1" s="298"/>
      <c r="R1" s="298"/>
      <c r="S1" s="299"/>
      <c r="T1" s="1140" t="s">
        <v>12</v>
      </c>
      <c r="U1" s="1141"/>
      <c r="V1" s="1142"/>
      <c r="W1" s="300"/>
      <c r="X1" s="132"/>
    </row>
    <row r="2" spans="1:24" ht="15" customHeight="1">
      <c r="A2" s="120"/>
      <c r="B2" s="121"/>
      <c r="C2" s="122"/>
      <c r="D2" s="301"/>
      <c r="E2" s="420"/>
      <c r="F2" s="421"/>
      <c r="G2" s="302"/>
      <c r="H2" s="303"/>
      <c r="I2" s="302"/>
      <c r="J2" s="125"/>
      <c r="K2" s="269"/>
      <c r="L2" s="304"/>
      <c r="M2" s="305"/>
      <c r="N2" s="125"/>
      <c r="O2" s="268"/>
      <c r="P2" s="132"/>
      <c r="Q2" s="132"/>
      <c r="R2" s="132"/>
      <c r="S2" s="266"/>
      <c r="T2" s="1143" t="s">
        <v>13</v>
      </c>
      <c r="U2" s="1144"/>
      <c r="V2" s="422"/>
      <c r="W2" s="306"/>
      <c r="X2" s="132"/>
    </row>
    <row r="3" spans="1:24" ht="15" customHeight="1">
      <c r="A3" s="120"/>
      <c r="B3" s="121"/>
      <c r="C3" s="122"/>
      <c r="D3" s="123"/>
      <c r="E3" s="1145" t="s">
        <v>14</v>
      </c>
      <c r="F3" s="1146"/>
      <c r="G3" s="1147"/>
      <c r="H3" s="124"/>
      <c r="I3" s="421"/>
      <c r="J3" s="125"/>
      <c r="K3" s="421"/>
      <c r="L3" s="126"/>
      <c r="M3" s="127"/>
      <c r="N3" s="125"/>
      <c r="O3" s="128"/>
      <c r="P3" s="125"/>
      <c r="Q3" s="125"/>
      <c r="R3" s="129"/>
      <c r="S3" s="130"/>
      <c r="T3" s="1148" t="s">
        <v>15</v>
      </c>
      <c r="U3" s="1149"/>
      <c r="V3" s="422"/>
      <c r="W3" s="131"/>
      <c r="X3" s="132"/>
    </row>
    <row r="4" spans="1:24" s="74" customFormat="1" ht="30">
      <c r="A4" s="133" t="s">
        <v>16</v>
      </c>
      <c r="B4" s="134" t="s">
        <v>17</v>
      </c>
      <c r="C4" s="135" t="s">
        <v>18</v>
      </c>
      <c r="D4" s="136" t="s">
        <v>19</v>
      </c>
      <c r="E4" s="137" t="s">
        <v>20</v>
      </c>
      <c r="F4" s="134" t="s">
        <v>21</v>
      </c>
      <c r="G4" s="138" t="s">
        <v>22</v>
      </c>
      <c r="H4" s="139" t="s">
        <v>23</v>
      </c>
      <c r="I4" s="138" t="s">
        <v>24</v>
      </c>
      <c r="J4" s="138" t="s">
        <v>25</v>
      </c>
      <c r="K4" s="134" t="s">
        <v>26</v>
      </c>
      <c r="L4" s="307" t="s">
        <v>27</v>
      </c>
      <c r="M4" s="308" t="s">
        <v>28</v>
      </c>
      <c r="N4" s="138" t="s">
        <v>29</v>
      </c>
      <c r="O4" s="141" t="s">
        <v>68</v>
      </c>
      <c r="P4" s="138" t="s">
        <v>69</v>
      </c>
      <c r="Q4" s="138" t="s">
        <v>70</v>
      </c>
      <c r="R4" s="142" t="s">
        <v>3</v>
      </c>
      <c r="S4" s="143" t="s">
        <v>4</v>
      </c>
      <c r="T4" s="144" t="s">
        <v>33</v>
      </c>
      <c r="U4" s="144" t="s">
        <v>34</v>
      </c>
      <c r="V4" s="145" t="s">
        <v>0</v>
      </c>
      <c r="W4" s="135" t="s">
        <v>35</v>
      </c>
      <c r="X4" s="146"/>
    </row>
    <row r="5" spans="1:24" ht="15.75" customHeight="1" thickBot="1">
      <c r="A5" s="147" t="s">
        <v>36</v>
      </c>
      <c r="B5" s="148"/>
      <c r="C5" s="149"/>
      <c r="D5" s="150"/>
      <c r="E5" s="151" t="s">
        <v>37</v>
      </c>
      <c r="F5" s="151" t="s">
        <v>37</v>
      </c>
      <c r="G5" s="151" t="s">
        <v>37</v>
      </c>
      <c r="H5" s="309" t="s">
        <v>37</v>
      </c>
      <c r="I5" s="309" t="s">
        <v>37</v>
      </c>
      <c r="J5" s="151" t="s">
        <v>37</v>
      </c>
      <c r="K5" s="154" t="s">
        <v>38</v>
      </c>
      <c r="L5" s="310" t="s">
        <v>37</v>
      </c>
      <c r="M5" s="156" t="s">
        <v>37</v>
      </c>
      <c r="N5" s="156" t="s">
        <v>38</v>
      </c>
      <c r="O5" s="157" t="s">
        <v>39</v>
      </c>
      <c r="P5" s="158" t="s">
        <v>39</v>
      </c>
      <c r="Q5" s="158" t="s">
        <v>39</v>
      </c>
      <c r="R5" s="159" t="s">
        <v>39</v>
      </c>
      <c r="S5" s="160" t="s">
        <v>39</v>
      </c>
      <c r="T5" s="161" t="s">
        <v>37</v>
      </c>
      <c r="U5" s="161" t="s">
        <v>37</v>
      </c>
      <c r="V5" s="162" t="s">
        <v>37</v>
      </c>
      <c r="W5" s="163"/>
      <c r="X5" s="132"/>
    </row>
    <row r="6" spans="1:24" ht="15" customHeight="1">
      <c r="A6" s="198">
        <v>43581</v>
      </c>
      <c r="B6" s="199" t="s">
        <v>83</v>
      </c>
      <c r="C6" s="200" t="s">
        <v>84</v>
      </c>
      <c r="D6" s="201" t="s">
        <v>41</v>
      </c>
      <c r="E6" s="199">
        <v>9.15</v>
      </c>
      <c r="F6" s="203">
        <v>1.01</v>
      </c>
      <c r="G6" s="203">
        <v>8.14</v>
      </c>
      <c r="H6" s="204"/>
      <c r="I6" s="203">
        <v>3.57</v>
      </c>
      <c r="J6" s="203">
        <v>3.5211111111111109</v>
      </c>
      <c r="K6" s="203">
        <v>0.41000272359955442</v>
      </c>
      <c r="L6" s="314">
        <v>4.57</v>
      </c>
      <c r="M6" s="203"/>
      <c r="N6" s="203"/>
      <c r="O6" s="438"/>
      <c r="P6" s="206">
        <v>1.4637097232504093</v>
      </c>
      <c r="Q6" s="439"/>
      <c r="R6" s="206"/>
      <c r="S6" s="207"/>
      <c r="T6" s="208"/>
      <c r="U6" s="203"/>
      <c r="V6" s="209"/>
      <c r="W6" s="210"/>
      <c r="X6" s="132"/>
    </row>
    <row r="7" spans="1:24" ht="15" customHeight="1">
      <c r="A7" s="198">
        <v>43705</v>
      </c>
      <c r="B7" s="199"/>
      <c r="C7" s="200"/>
      <c r="D7" s="201"/>
      <c r="E7" s="199" t="s">
        <v>85</v>
      </c>
      <c r="F7" s="203"/>
      <c r="G7" s="203">
        <v>0</v>
      </c>
      <c r="H7" s="204">
        <v>0</v>
      </c>
      <c r="I7" s="203"/>
      <c r="J7" s="203"/>
      <c r="K7" s="203"/>
      <c r="L7" s="314"/>
      <c r="M7" s="203"/>
      <c r="N7" s="203"/>
      <c r="O7" s="438"/>
      <c r="P7" s="206"/>
      <c r="Q7" s="439"/>
      <c r="R7" s="206"/>
      <c r="S7" s="207"/>
      <c r="T7" s="208"/>
      <c r="U7" s="203"/>
      <c r="V7" s="209"/>
      <c r="W7" s="210"/>
      <c r="X7" s="132"/>
    </row>
    <row r="8" spans="1:24" ht="15" customHeight="1">
      <c r="A8" s="198"/>
      <c r="B8" s="199"/>
      <c r="C8" s="200"/>
      <c r="D8" s="201"/>
      <c r="E8" s="199"/>
      <c r="F8" s="203"/>
      <c r="G8" s="203">
        <v>0</v>
      </c>
      <c r="H8" s="204">
        <v>0</v>
      </c>
      <c r="I8" s="203"/>
      <c r="J8" s="203"/>
      <c r="K8" s="203"/>
      <c r="L8" s="314"/>
      <c r="M8" s="203"/>
      <c r="N8" s="203"/>
      <c r="O8" s="438"/>
      <c r="P8" s="206"/>
      <c r="Q8" s="439"/>
      <c r="R8" s="206"/>
      <c r="S8" s="207"/>
      <c r="T8" s="208"/>
      <c r="U8" s="203"/>
      <c r="V8" s="209"/>
      <c r="W8" s="210"/>
      <c r="X8" s="132"/>
    </row>
    <row r="9" spans="1:24" ht="15" customHeight="1">
      <c r="A9" s="211">
        <v>43953</v>
      </c>
      <c r="B9" s="212" t="s">
        <v>86</v>
      </c>
      <c r="C9" s="213" t="s">
        <v>84</v>
      </c>
      <c r="D9" s="214" t="s">
        <v>41</v>
      </c>
      <c r="E9" s="215" t="s">
        <v>87</v>
      </c>
      <c r="F9" s="215"/>
      <c r="G9" s="215">
        <v>0</v>
      </c>
      <c r="H9" s="204">
        <v>0</v>
      </c>
      <c r="I9" s="203"/>
      <c r="J9" s="203"/>
      <c r="K9" s="203"/>
      <c r="L9" s="314"/>
      <c r="M9" s="203"/>
      <c r="N9" s="203"/>
      <c r="O9" s="438"/>
      <c r="P9" s="206"/>
      <c r="Q9" s="439"/>
      <c r="R9" s="206"/>
      <c r="S9" s="207"/>
      <c r="T9" s="208"/>
      <c r="U9" s="203"/>
      <c r="V9" s="209"/>
      <c r="W9" s="210"/>
      <c r="X9" s="132"/>
    </row>
    <row r="10" spans="1:24" ht="15" customHeight="1">
      <c r="A10" s="211">
        <v>44064</v>
      </c>
      <c r="B10" s="212" t="s">
        <v>76</v>
      </c>
      <c r="C10" s="213" t="s">
        <v>84</v>
      </c>
      <c r="D10" s="214" t="s">
        <v>41</v>
      </c>
      <c r="E10" s="215">
        <v>9.15</v>
      </c>
      <c r="F10" s="215">
        <v>2.63</v>
      </c>
      <c r="G10" s="215">
        <v>6.52</v>
      </c>
      <c r="H10" s="204"/>
      <c r="I10" s="203">
        <v>2.1800000000000002</v>
      </c>
      <c r="J10" s="203">
        <v>2.13</v>
      </c>
      <c r="K10" s="203">
        <v>0.5701345755693582</v>
      </c>
      <c r="L10" s="314">
        <v>4.34</v>
      </c>
      <c r="M10" s="203"/>
      <c r="N10" s="203"/>
      <c r="O10" s="438"/>
      <c r="P10" s="206"/>
      <c r="Q10" s="439">
        <v>1.242893374741201</v>
      </c>
      <c r="R10" s="206">
        <v>-0.12913165266106469</v>
      </c>
      <c r="S10" s="207"/>
      <c r="T10" s="208"/>
      <c r="U10" s="203"/>
      <c r="V10" s="209"/>
      <c r="W10" s="409" t="s">
        <v>88</v>
      </c>
      <c r="X10" s="132"/>
    </row>
    <row r="11" spans="1:24" ht="15" customHeight="1">
      <c r="A11" s="211">
        <v>44430</v>
      </c>
      <c r="B11" s="212" t="s">
        <v>114</v>
      </c>
      <c r="C11" s="213" t="s">
        <v>84</v>
      </c>
      <c r="D11" s="214" t="s">
        <v>79</v>
      </c>
      <c r="E11" s="215">
        <v>9.15</v>
      </c>
      <c r="F11" s="215">
        <v>1.9</v>
      </c>
      <c r="G11" s="215">
        <f>E11-F11</f>
        <v>7.25</v>
      </c>
      <c r="H11" s="204"/>
      <c r="I11" s="203">
        <v>0.43</v>
      </c>
      <c r="J11" s="203">
        <v>0.42</v>
      </c>
      <c r="K11" s="203">
        <v>0.46</v>
      </c>
      <c r="L11" s="314"/>
      <c r="M11" s="203"/>
      <c r="N11" s="203"/>
      <c r="O11" s="438"/>
      <c r="P11" s="206"/>
      <c r="Q11" s="439"/>
      <c r="R11" s="206"/>
      <c r="S11" s="207">
        <f>J11*K11</f>
        <v>0.19320000000000001</v>
      </c>
      <c r="T11" s="208"/>
      <c r="U11" s="203"/>
      <c r="V11" s="209"/>
      <c r="W11" s="409"/>
      <c r="X11" s="132"/>
    </row>
    <row r="12" spans="1:24" ht="15" customHeight="1">
      <c r="A12" s="211">
        <v>44430</v>
      </c>
      <c r="B12" s="212" t="s">
        <v>114</v>
      </c>
      <c r="C12" s="213" t="s">
        <v>84</v>
      </c>
      <c r="D12" s="214" t="s">
        <v>113</v>
      </c>
      <c r="E12" s="215">
        <v>9.15</v>
      </c>
      <c r="F12" s="215">
        <f>E12-G12</f>
        <v>2.33</v>
      </c>
      <c r="G12" s="215">
        <v>6.82</v>
      </c>
      <c r="H12" s="204"/>
      <c r="I12" s="203">
        <v>0.93</v>
      </c>
      <c r="J12" s="203">
        <v>0.99</v>
      </c>
      <c r="K12" s="203">
        <v>0.55000000000000004</v>
      </c>
      <c r="L12" s="314"/>
      <c r="M12" s="203"/>
      <c r="N12" s="203"/>
      <c r="O12" s="438"/>
      <c r="P12" s="206"/>
      <c r="Q12" s="439">
        <f>J12*K12</f>
        <v>0.54449999999999998</v>
      </c>
      <c r="R12" s="206"/>
      <c r="S12" s="207"/>
      <c r="T12" s="208"/>
      <c r="U12" s="203"/>
      <c r="V12" s="209"/>
      <c r="W12" s="409"/>
      <c r="X12" s="132"/>
    </row>
    <row r="13" spans="1:24" ht="15" customHeight="1">
      <c r="A13" s="211">
        <v>44795</v>
      </c>
      <c r="B13" s="212" t="s">
        <v>115</v>
      </c>
      <c r="C13" s="213" t="s">
        <v>84</v>
      </c>
      <c r="D13" s="214" t="s">
        <v>65</v>
      </c>
      <c r="E13" s="215">
        <v>9.15</v>
      </c>
      <c r="F13" s="215">
        <v>0.44</v>
      </c>
      <c r="G13" s="215">
        <f>E13-F13</f>
        <v>8.7100000000000009</v>
      </c>
      <c r="H13" s="204"/>
      <c r="I13" s="203"/>
      <c r="J13" s="203"/>
      <c r="K13" s="203"/>
      <c r="L13" s="314"/>
      <c r="M13" s="203"/>
      <c r="N13" s="203"/>
      <c r="O13" s="438"/>
      <c r="P13" s="206"/>
      <c r="Q13" s="439"/>
      <c r="R13" s="206"/>
      <c r="S13" s="207"/>
      <c r="T13" s="208"/>
      <c r="U13" s="203"/>
      <c r="V13" s="209"/>
      <c r="W13" s="409"/>
      <c r="X13" s="132"/>
    </row>
    <row r="14" spans="1:24" s="48" customFormat="1" ht="15" customHeight="1">
      <c r="A14" s="216"/>
      <c r="B14" s="217"/>
      <c r="C14" s="218"/>
      <c r="D14" s="219"/>
      <c r="E14" s="217"/>
      <c r="F14" s="220"/>
      <c r="G14" s="220"/>
      <c r="H14" s="221"/>
      <c r="I14" s="220"/>
      <c r="J14" s="220"/>
      <c r="K14" s="220"/>
      <c r="L14" s="315"/>
      <c r="M14" s="220"/>
      <c r="N14" s="220"/>
      <c r="O14" s="440"/>
      <c r="P14" s="224"/>
      <c r="Q14" s="441"/>
      <c r="R14" s="224"/>
      <c r="S14" s="225"/>
      <c r="T14" s="223"/>
      <c r="U14" s="220"/>
      <c r="V14" s="196"/>
      <c r="W14" s="226"/>
      <c r="X14" s="185"/>
    </row>
    <row r="15" spans="1:24" ht="15" customHeight="1">
      <c r="A15" s="316">
        <v>43953</v>
      </c>
      <c r="B15" s="317" t="s">
        <v>44</v>
      </c>
      <c r="C15" s="318" t="s">
        <v>89</v>
      </c>
      <c r="D15" s="319" t="s">
        <v>41</v>
      </c>
      <c r="E15" s="320">
        <v>9.15</v>
      </c>
      <c r="F15" s="320">
        <v>0.28000000000000003</v>
      </c>
      <c r="G15" s="321">
        <v>8.870000000000001</v>
      </c>
      <c r="H15" s="322"/>
      <c r="I15" s="323"/>
      <c r="J15" s="324">
        <v>4.9400000000000004</v>
      </c>
      <c r="K15" s="325">
        <v>0.42302672167455863</v>
      </c>
      <c r="L15" s="326">
        <v>3.9300000000000006</v>
      </c>
      <c r="M15" s="324"/>
      <c r="N15" s="327"/>
      <c r="O15" s="325"/>
      <c r="P15" s="324">
        <v>2.0897520050723197</v>
      </c>
      <c r="Q15" s="325"/>
      <c r="R15" s="324"/>
      <c r="S15" s="434"/>
      <c r="T15" s="329"/>
      <c r="U15" s="329"/>
      <c r="V15" s="330"/>
      <c r="W15" s="331"/>
      <c r="X15" s="132"/>
    </row>
    <row r="16" spans="1:24" ht="15" customHeight="1">
      <c r="A16" s="316">
        <v>44064</v>
      </c>
      <c r="B16" s="317" t="s">
        <v>76</v>
      </c>
      <c r="C16" s="318" t="s">
        <v>89</v>
      </c>
      <c r="D16" s="319" t="s">
        <v>41</v>
      </c>
      <c r="E16" s="320">
        <v>10.65</v>
      </c>
      <c r="F16" s="320">
        <v>4.66</v>
      </c>
      <c r="G16" s="321">
        <v>5.99</v>
      </c>
      <c r="H16" s="322">
        <v>1.5</v>
      </c>
      <c r="I16" s="323"/>
      <c r="J16" s="324">
        <v>2.13</v>
      </c>
      <c r="K16" s="324">
        <v>0.5701345755693582</v>
      </c>
      <c r="L16" s="326"/>
      <c r="M16" s="324"/>
      <c r="N16" s="327"/>
      <c r="O16" s="325">
        <v>-0.8753653591095869</v>
      </c>
      <c r="P16" s="324"/>
      <c r="Q16" s="325">
        <v>1.2143866459627328</v>
      </c>
      <c r="R16" s="324"/>
      <c r="S16" s="434">
        <v>0</v>
      </c>
      <c r="T16" s="329"/>
      <c r="U16" s="329"/>
      <c r="V16" s="330"/>
      <c r="W16" s="331"/>
      <c r="X16" s="132"/>
    </row>
    <row r="17" spans="1:24" ht="15" customHeight="1">
      <c r="A17" s="316">
        <v>44313</v>
      </c>
      <c r="B17" s="317"/>
      <c r="C17" s="318"/>
      <c r="D17" s="319"/>
      <c r="E17" s="320" t="s">
        <v>85</v>
      </c>
      <c r="F17" s="320"/>
      <c r="G17" s="321"/>
      <c r="H17" s="322"/>
      <c r="I17" s="323"/>
      <c r="J17" s="324"/>
      <c r="K17" s="325"/>
      <c r="L17" s="326"/>
      <c r="M17" s="324"/>
      <c r="N17" s="327"/>
      <c r="O17" s="325"/>
      <c r="P17" s="324"/>
      <c r="Q17" s="325"/>
      <c r="R17" s="324"/>
      <c r="S17" s="434"/>
      <c r="T17" s="329"/>
      <c r="U17" s="329"/>
      <c r="V17" s="330"/>
      <c r="W17" s="331"/>
      <c r="X17" s="132"/>
    </row>
    <row r="18" spans="1:24" ht="15" customHeight="1">
      <c r="A18" s="316">
        <v>44430</v>
      </c>
      <c r="B18" s="317" t="s">
        <v>114</v>
      </c>
      <c r="C18" s="318" t="s">
        <v>89</v>
      </c>
      <c r="D18" s="319" t="s">
        <v>79</v>
      </c>
      <c r="E18" s="320">
        <v>9.15</v>
      </c>
      <c r="F18" s="320">
        <v>1.41</v>
      </c>
      <c r="G18" s="321">
        <f>E18-F18</f>
        <v>7.74</v>
      </c>
      <c r="H18" s="322"/>
      <c r="I18" s="323">
        <v>4.3</v>
      </c>
      <c r="J18" s="324">
        <v>0.42</v>
      </c>
      <c r="K18" s="325">
        <v>0.46</v>
      </c>
      <c r="L18" s="326"/>
      <c r="M18" s="324"/>
      <c r="N18" s="327"/>
      <c r="O18" s="325"/>
      <c r="P18" s="324"/>
      <c r="Q18" s="325"/>
      <c r="R18" s="324"/>
      <c r="S18" s="434">
        <f>J18*K18</f>
        <v>0.19320000000000001</v>
      </c>
      <c r="T18" s="329"/>
      <c r="U18" s="329"/>
      <c r="V18" s="330"/>
      <c r="W18" s="331"/>
      <c r="X18" s="132"/>
    </row>
    <row r="19" spans="1:24" ht="15" customHeight="1">
      <c r="A19" s="316">
        <v>44430</v>
      </c>
      <c r="B19" s="317" t="s">
        <v>114</v>
      </c>
      <c r="C19" s="318" t="s">
        <v>89</v>
      </c>
      <c r="D19" s="319" t="s">
        <v>113</v>
      </c>
      <c r="E19" s="320">
        <v>9.15</v>
      </c>
      <c r="F19" s="320">
        <f>E19-G19</f>
        <v>1.83</v>
      </c>
      <c r="G19" s="321">
        <v>7.32</v>
      </c>
      <c r="H19" s="322"/>
      <c r="I19" s="323"/>
      <c r="J19" s="324">
        <v>0.99</v>
      </c>
      <c r="K19" s="325">
        <v>0.55000000000000004</v>
      </c>
      <c r="L19" s="326"/>
      <c r="M19" s="324"/>
      <c r="N19" s="327"/>
      <c r="O19" s="325"/>
      <c r="P19" s="324"/>
      <c r="Q19" s="325">
        <f>J19*K19</f>
        <v>0.54449999999999998</v>
      </c>
      <c r="R19" s="324"/>
      <c r="S19" s="434"/>
      <c r="T19" s="329"/>
      <c r="U19" s="329"/>
      <c r="V19" s="330"/>
      <c r="W19" s="331"/>
      <c r="X19" s="132"/>
    </row>
    <row r="20" spans="1:24" ht="15" customHeight="1">
      <c r="A20" s="316">
        <v>44670</v>
      </c>
      <c r="B20" s="317" t="s">
        <v>115</v>
      </c>
      <c r="C20" s="318" t="s">
        <v>89</v>
      </c>
      <c r="D20" s="319" t="s">
        <v>181</v>
      </c>
      <c r="E20" s="320">
        <v>11.25</v>
      </c>
      <c r="F20" s="320">
        <v>0.3</v>
      </c>
      <c r="G20" s="321">
        <f>E20-F20</f>
        <v>10.95</v>
      </c>
      <c r="H20" s="322"/>
      <c r="I20" s="323">
        <v>4</v>
      </c>
      <c r="J20" s="324">
        <v>4</v>
      </c>
      <c r="K20" s="325">
        <v>0.39</v>
      </c>
      <c r="L20" s="326">
        <f>G20-J20</f>
        <v>6.9499999999999993</v>
      </c>
      <c r="M20" s="324"/>
      <c r="N20" s="327"/>
      <c r="O20" s="325"/>
      <c r="P20" s="324">
        <f>J20*K20</f>
        <v>1.56</v>
      </c>
      <c r="Q20" s="325"/>
      <c r="R20" s="324">
        <f>(L20-G19)*K19</f>
        <v>-0.20350000000000057</v>
      </c>
      <c r="S20" s="434"/>
      <c r="T20" s="329"/>
      <c r="U20" s="329"/>
      <c r="V20" s="330"/>
      <c r="W20" s="331"/>
      <c r="X20" s="132"/>
    </row>
    <row r="21" spans="1:24" ht="15" customHeight="1">
      <c r="A21" s="316">
        <v>44795</v>
      </c>
      <c r="B21" s="317" t="s">
        <v>115</v>
      </c>
      <c r="C21" s="318" t="s">
        <v>89</v>
      </c>
      <c r="D21" s="319" t="s">
        <v>65</v>
      </c>
      <c r="E21" s="320">
        <v>11.25</v>
      </c>
      <c r="F21" s="320">
        <f>E21-G21</f>
        <v>3.0299999999999994</v>
      </c>
      <c r="G21" s="321">
        <v>8.2200000000000006</v>
      </c>
      <c r="H21" s="322"/>
      <c r="I21" s="323"/>
      <c r="J21" s="324"/>
      <c r="K21" s="325"/>
      <c r="L21" s="326"/>
      <c r="M21" s="324"/>
      <c r="N21" s="327"/>
      <c r="O21" s="325"/>
      <c r="P21" s="324"/>
      <c r="Q21" s="325"/>
      <c r="R21" s="324"/>
      <c r="S21" s="434"/>
      <c r="T21" s="329"/>
      <c r="U21" s="329"/>
      <c r="V21" s="330"/>
      <c r="W21" s="331"/>
      <c r="X21" s="132"/>
    </row>
    <row r="22" spans="1:24" ht="15" customHeight="1">
      <c r="A22" s="316">
        <v>44795</v>
      </c>
      <c r="B22" s="317" t="s">
        <v>115</v>
      </c>
      <c r="C22" s="318" t="s">
        <v>89</v>
      </c>
      <c r="D22" s="319" t="s">
        <v>65</v>
      </c>
      <c r="E22" s="320">
        <v>9.15</v>
      </c>
      <c r="F22" s="320">
        <v>0.93</v>
      </c>
      <c r="G22" s="321">
        <f>E22-F22</f>
        <v>8.2200000000000006</v>
      </c>
      <c r="H22" s="322"/>
      <c r="I22" s="323"/>
      <c r="J22" s="324"/>
      <c r="K22" s="325"/>
      <c r="L22" s="326"/>
      <c r="M22" s="324"/>
      <c r="N22" s="327"/>
      <c r="O22" s="325"/>
      <c r="P22" s="324"/>
      <c r="Q22" s="325"/>
      <c r="R22" s="324"/>
      <c r="S22" s="434"/>
      <c r="T22" s="329"/>
      <c r="U22" s="329"/>
      <c r="V22" s="330"/>
      <c r="W22" s="331"/>
      <c r="X22" s="132"/>
    </row>
    <row r="23" spans="1:24" s="48" customFormat="1" ht="15" customHeight="1">
      <c r="A23" s="892"/>
      <c r="B23" s="191"/>
      <c r="C23" s="893"/>
      <c r="D23" s="894"/>
      <c r="E23" s="190"/>
      <c r="F23" s="190"/>
      <c r="G23" s="895"/>
      <c r="H23" s="896"/>
      <c r="I23" s="191"/>
      <c r="J23" s="190"/>
      <c r="K23" s="897"/>
      <c r="L23" s="898"/>
      <c r="M23" s="190"/>
      <c r="N23" s="899"/>
      <c r="O23" s="897"/>
      <c r="P23" s="190"/>
      <c r="Q23" s="897"/>
      <c r="R23" s="190"/>
      <c r="S23" s="895"/>
      <c r="T23" s="195"/>
      <c r="U23" s="195"/>
      <c r="V23" s="196"/>
      <c r="W23" s="197"/>
      <c r="X23" s="185"/>
    </row>
    <row r="24" spans="1:24" s="917" customFormat="1" ht="15" customHeight="1">
      <c r="A24" s="900">
        <v>44670</v>
      </c>
      <c r="B24" s="901" t="s">
        <v>115</v>
      </c>
      <c r="C24" s="902" t="s">
        <v>227</v>
      </c>
      <c r="D24" s="903" t="s">
        <v>181</v>
      </c>
      <c r="E24" s="904">
        <v>9.15</v>
      </c>
      <c r="F24" s="904">
        <v>0.12</v>
      </c>
      <c r="G24" s="905">
        <f>E24-F24</f>
        <v>9.0300000000000011</v>
      </c>
      <c r="H24" s="906"/>
      <c r="I24" s="907"/>
      <c r="J24" s="908">
        <v>4</v>
      </c>
      <c r="K24" s="909">
        <v>0.39</v>
      </c>
      <c r="L24" s="910">
        <f>G24-J24</f>
        <v>5.0300000000000011</v>
      </c>
      <c r="M24" s="908"/>
      <c r="N24" s="911"/>
      <c r="O24" s="909"/>
      <c r="P24" s="908">
        <f>J24*K24</f>
        <v>1.56</v>
      </c>
      <c r="Q24" s="909"/>
      <c r="R24" s="908"/>
      <c r="S24" s="912"/>
      <c r="T24" s="913"/>
      <c r="U24" s="913"/>
      <c r="V24" s="914"/>
      <c r="W24" s="915"/>
      <c r="X24" s="916"/>
    </row>
    <row r="25" spans="1:24" s="917" customFormat="1" ht="15" customHeight="1">
      <c r="A25" s="900">
        <v>44795</v>
      </c>
      <c r="B25" s="901" t="s">
        <v>250</v>
      </c>
      <c r="C25" s="902" t="s">
        <v>227</v>
      </c>
      <c r="D25" s="903" t="s">
        <v>65</v>
      </c>
      <c r="E25" s="904">
        <v>9.15</v>
      </c>
      <c r="F25" s="904">
        <f>E25-G25</f>
        <v>2.7200000000000006</v>
      </c>
      <c r="G25" s="905">
        <v>6.43</v>
      </c>
      <c r="H25" s="906"/>
      <c r="I25" s="907"/>
      <c r="J25" s="908">
        <f>'2022.08.22_PitCore_T'!V13/100</f>
        <v>0.56000000000000005</v>
      </c>
      <c r="K25" s="909">
        <f>'2022.08.22_PitCore_T'!S17</f>
        <v>0.49904293136450639</v>
      </c>
      <c r="L25" s="910"/>
      <c r="M25" s="908"/>
      <c r="N25" s="911"/>
      <c r="O25" s="909"/>
      <c r="P25" s="908"/>
      <c r="Q25" s="909"/>
      <c r="R25" s="908"/>
      <c r="S25" s="912">
        <f>J25*K25</f>
        <v>0.27946404156412363</v>
      </c>
      <c r="T25" s="913"/>
      <c r="U25" s="913"/>
      <c r="V25" s="914"/>
      <c r="W25" s="915"/>
      <c r="X25" s="916"/>
    </row>
    <row r="26" spans="1:24" s="1121" customFormat="1" ht="15" customHeight="1">
      <c r="A26" s="1112">
        <v>44795</v>
      </c>
      <c r="B26" s="1113" t="s">
        <v>250</v>
      </c>
      <c r="C26" s="1114" t="s">
        <v>227</v>
      </c>
      <c r="D26" s="1115" t="s">
        <v>251</v>
      </c>
      <c r="E26" s="1113">
        <v>9.15</v>
      </c>
      <c r="F26" s="1119">
        <f>E26-G26</f>
        <v>4.1500000000000004</v>
      </c>
      <c r="G26" s="1120">
        <f>G25-'2022.08.22_PitCore_T'!V14/100</f>
        <v>5</v>
      </c>
      <c r="H26" s="1117"/>
      <c r="I26" s="1113"/>
      <c r="J26" s="1113">
        <f>('2022.08.22_PitCore_T'!V14/100)-('2022.08.22_PitCore_T'!V13/100)</f>
        <v>0.86999999999999988</v>
      </c>
      <c r="K26" s="1118">
        <f>'2022.08.22_PitCore_T'!S25</f>
        <v>0.72187120725351617</v>
      </c>
      <c r="L26" s="1115"/>
      <c r="M26" s="1113"/>
      <c r="N26" s="1116"/>
      <c r="O26" s="1118">
        <f>Q26-P24</f>
        <v>-0.93197204968944103</v>
      </c>
      <c r="P26" s="1119"/>
      <c r="Q26" s="1118">
        <f>J26*K26</f>
        <v>0.62802795031055902</v>
      </c>
      <c r="R26" s="1119"/>
      <c r="S26" s="1120"/>
      <c r="T26" s="1113"/>
      <c r="U26" s="1113"/>
      <c r="V26" s="1116"/>
      <c r="W26" s="1114"/>
      <c r="X26" s="1113"/>
    </row>
    <row r="27" spans="1:24" s="917" customFormat="1" ht="15" customHeight="1">
      <c r="A27" s="916"/>
      <c r="B27" s="916"/>
      <c r="C27" s="918"/>
      <c r="D27" s="919"/>
      <c r="E27" s="916"/>
      <c r="F27" s="916"/>
      <c r="G27" s="920"/>
      <c r="H27" s="921"/>
      <c r="I27" s="916"/>
      <c r="J27" s="916"/>
      <c r="K27" s="918"/>
      <c r="L27" s="919"/>
      <c r="M27" s="916"/>
      <c r="N27" s="920"/>
      <c r="O27" s="922"/>
      <c r="P27" s="923"/>
      <c r="Q27" s="922"/>
      <c r="R27" s="923"/>
      <c r="S27" s="924"/>
      <c r="T27" s="916"/>
      <c r="U27" s="916"/>
      <c r="V27" s="920"/>
      <c r="W27" s="918"/>
      <c r="X27" s="916"/>
    </row>
    <row r="28" spans="1:24" ht="15" customHeight="1">
      <c r="A28" s="132"/>
      <c r="B28" s="132"/>
      <c r="C28" s="265"/>
      <c r="D28" s="332"/>
      <c r="E28" s="132"/>
      <c r="F28" s="132"/>
      <c r="G28" s="266"/>
      <c r="H28" s="267"/>
      <c r="I28" s="132"/>
      <c r="J28" s="132"/>
      <c r="K28" s="265"/>
      <c r="L28" s="332"/>
      <c r="M28" s="132"/>
      <c r="N28" s="266"/>
      <c r="O28" s="265"/>
      <c r="P28" s="132"/>
      <c r="Q28" s="265"/>
      <c r="R28" s="132"/>
      <c r="S28" s="266"/>
      <c r="T28" s="132"/>
      <c r="U28" s="132"/>
      <c r="V28" s="266"/>
      <c r="W28" s="132"/>
      <c r="X28" s="132"/>
    </row>
    <row r="29" spans="1:24" ht="15" customHeight="1">
      <c r="A29" s="132"/>
      <c r="B29" s="132"/>
      <c r="C29" s="132"/>
      <c r="D29" s="132"/>
      <c r="E29" s="132"/>
      <c r="F29" s="132"/>
      <c r="G29" s="132"/>
      <c r="H29" s="132"/>
      <c r="I29" s="132"/>
      <c r="J29" s="132"/>
      <c r="K29" s="132"/>
      <c r="L29" s="132"/>
      <c r="M29" s="132"/>
      <c r="N29" s="132"/>
      <c r="O29" s="132"/>
      <c r="P29" s="132"/>
      <c r="Q29" s="132"/>
      <c r="R29" s="132"/>
      <c r="S29" s="132"/>
      <c r="T29" s="132"/>
      <c r="U29" s="132"/>
      <c r="V29" s="132"/>
      <c r="W29" s="132"/>
      <c r="X29" s="132"/>
    </row>
    <row r="30" spans="1:24" ht="15" customHeight="1">
      <c r="A30" s="132"/>
      <c r="B30" s="132"/>
      <c r="C30" s="132"/>
      <c r="D30" s="132"/>
      <c r="E30" s="132"/>
      <c r="F30" s="132"/>
      <c r="G30" s="132"/>
      <c r="H30" s="132"/>
      <c r="I30" s="132"/>
      <c r="J30" s="132"/>
      <c r="K30" s="132"/>
      <c r="L30" s="132"/>
      <c r="M30" s="132"/>
      <c r="N30" s="132"/>
      <c r="O30" s="132"/>
      <c r="P30" s="132"/>
      <c r="Q30" s="132"/>
      <c r="R30" s="132"/>
      <c r="S30" s="132"/>
      <c r="T30" s="132"/>
      <c r="U30" s="132"/>
      <c r="V30" s="132"/>
      <c r="W30" s="132"/>
      <c r="X30" s="132"/>
    </row>
    <row r="31" spans="1:24" ht="15.75" customHeight="1" thickBot="1">
      <c r="A31" s="269"/>
      <c r="B31" s="269"/>
      <c r="C31" s="269"/>
      <c r="D31" s="269"/>
      <c r="E31" s="270"/>
      <c r="F31" s="270"/>
      <c r="G31" s="269"/>
      <c r="H31" s="269"/>
      <c r="I31" s="269"/>
      <c r="J31" s="269"/>
      <c r="K31" s="269"/>
      <c r="L31" s="269"/>
      <c r="M31" s="269"/>
      <c r="N31" s="269"/>
      <c r="O31" s="269"/>
      <c r="P31" s="269"/>
      <c r="Q31" s="269"/>
      <c r="R31" s="271"/>
      <c r="S31" s="271"/>
      <c r="T31" s="271"/>
      <c r="U31" s="271"/>
      <c r="V31" s="132"/>
      <c r="W31" s="132"/>
      <c r="X31" s="132"/>
    </row>
    <row r="32" spans="1:24" ht="15.75" customHeight="1">
      <c r="A32" s="1150" t="s">
        <v>47</v>
      </c>
      <c r="B32" s="1151"/>
      <c r="C32" s="1154" t="s">
        <v>48</v>
      </c>
      <c r="D32" s="1155"/>
      <c r="E32" s="272" t="s">
        <v>49</v>
      </c>
      <c r="F32" s="273"/>
      <c r="G32" s="272" t="s">
        <v>50</v>
      </c>
      <c r="H32" s="273"/>
      <c r="I32" s="274" t="s">
        <v>51</v>
      </c>
      <c r="J32" s="132"/>
      <c r="K32" s="132"/>
      <c r="L32" s="132"/>
      <c r="M32" s="132"/>
      <c r="N32" s="132"/>
      <c r="O32" s="132"/>
      <c r="P32" s="132"/>
      <c r="Q32" s="185"/>
      <c r="R32" s="195"/>
      <c r="S32" s="195"/>
      <c r="T32" s="195"/>
      <c r="U32" s="271"/>
      <c r="V32" s="132"/>
      <c r="W32" s="132"/>
      <c r="X32" s="132"/>
    </row>
    <row r="33" spans="1:24" ht="15.75" customHeight="1">
      <c r="A33" s="1152"/>
      <c r="B33" s="1153"/>
      <c r="C33" s="275" t="s">
        <v>52</v>
      </c>
      <c r="D33" s="275" t="s">
        <v>53</v>
      </c>
      <c r="E33" s="276">
        <f>A19</f>
        <v>44430</v>
      </c>
      <c r="F33" s="277" t="s">
        <v>54</v>
      </c>
      <c r="G33" s="278">
        <f>A20</f>
        <v>44670</v>
      </c>
      <c r="H33" s="277" t="s">
        <v>54</v>
      </c>
      <c r="I33" s="279">
        <v>44795</v>
      </c>
      <c r="J33" s="132"/>
      <c r="K33" s="132"/>
      <c r="L33" s="132"/>
      <c r="M33" s="132"/>
      <c r="N33" s="132"/>
      <c r="O33" s="132"/>
      <c r="P33" s="132"/>
      <c r="Q33" s="185"/>
      <c r="R33" s="195"/>
      <c r="S33" s="195"/>
      <c r="T33" s="195"/>
      <c r="U33" s="271"/>
      <c r="V33" s="132"/>
      <c r="W33" s="132"/>
      <c r="X33" s="132"/>
    </row>
    <row r="34" spans="1:24" ht="15.75" customHeight="1">
      <c r="A34" s="280"/>
      <c r="B34" s="281" t="s">
        <v>56</v>
      </c>
      <c r="C34" s="282">
        <f>P20</f>
        <v>1.56</v>
      </c>
      <c r="D34" s="282"/>
      <c r="E34" s="283"/>
      <c r="F34" s="283"/>
      <c r="G34" s="284"/>
      <c r="H34" s="282"/>
      <c r="I34" s="285"/>
      <c r="J34" s="132"/>
      <c r="K34" s="132"/>
      <c r="L34" s="132"/>
      <c r="M34" s="132"/>
      <c r="N34" s="132"/>
      <c r="O34" s="132"/>
      <c r="P34" s="132"/>
      <c r="Q34" s="185"/>
      <c r="R34" s="195"/>
      <c r="S34" s="195"/>
      <c r="T34" s="195"/>
      <c r="U34" s="271"/>
      <c r="V34" s="132"/>
      <c r="W34" s="132"/>
      <c r="X34" s="132"/>
    </row>
    <row r="35" spans="1:24" ht="15.75" customHeight="1">
      <c r="A35" s="280"/>
      <c r="B35" s="281" t="s">
        <v>57</v>
      </c>
      <c r="C35" s="282">
        <f>O26</f>
        <v>-0.93197204968944103</v>
      </c>
      <c r="D35" s="282"/>
      <c r="E35" s="283"/>
      <c r="F35" s="283"/>
      <c r="G35" s="284"/>
      <c r="H35" s="282"/>
      <c r="I35" s="285"/>
      <c r="J35" s="132"/>
      <c r="K35" s="132"/>
      <c r="L35" s="132"/>
      <c r="M35" s="132"/>
      <c r="N35" s="132"/>
      <c r="O35" s="132"/>
      <c r="P35" s="132"/>
      <c r="Q35" s="185"/>
      <c r="R35" s="195"/>
      <c r="S35" s="195"/>
      <c r="T35" s="195"/>
      <c r="U35" s="271"/>
      <c r="V35" s="132"/>
      <c r="W35" s="132"/>
      <c r="X35" s="132"/>
    </row>
    <row r="36" spans="1:24" ht="15.75" customHeight="1">
      <c r="A36" s="280"/>
      <c r="B36" s="281" t="s">
        <v>58</v>
      </c>
      <c r="C36" s="282">
        <f>Q26</f>
        <v>0.62802795031055902</v>
      </c>
      <c r="D36" s="282"/>
      <c r="E36" s="283"/>
      <c r="F36" s="283"/>
      <c r="G36" s="284"/>
      <c r="H36" s="282"/>
      <c r="I36" s="285"/>
      <c r="J36" s="132"/>
      <c r="K36" s="132"/>
      <c r="L36" s="132"/>
      <c r="M36" s="132"/>
      <c r="N36" s="132"/>
      <c r="O36" s="132"/>
      <c r="P36" s="132"/>
      <c r="Q36" s="185"/>
      <c r="R36" s="195"/>
      <c r="S36" s="195"/>
      <c r="T36" s="195"/>
      <c r="U36" s="271"/>
      <c r="V36" s="132"/>
      <c r="W36" s="132"/>
      <c r="X36" s="132"/>
    </row>
    <row r="37" spans="1:24" ht="15.75" customHeight="1">
      <c r="A37" s="280"/>
      <c r="B37" s="118" t="s">
        <v>59</v>
      </c>
      <c r="C37" s="282">
        <v>0</v>
      </c>
      <c r="D37" s="282"/>
      <c r="E37" s="283"/>
      <c r="F37" s="283"/>
      <c r="G37" s="282"/>
      <c r="H37" s="282"/>
      <c r="I37" s="285"/>
      <c r="J37" s="132"/>
      <c r="K37" s="132"/>
      <c r="L37" s="132"/>
      <c r="M37" s="132"/>
      <c r="N37" s="132"/>
      <c r="O37" s="132"/>
      <c r="P37" s="132"/>
      <c r="Q37" s="185"/>
      <c r="R37" s="195"/>
      <c r="S37" s="195"/>
      <c r="T37" s="195"/>
      <c r="U37" s="271"/>
      <c r="V37" s="132"/>
      <c r="W37" s="132"/>
      <c r="X37" s="132"/>
    </row>
    <row r="38" spans="1:24" ht="15.75" customHeight="1">
      <c r="A38" s="280"/>
      <c r="B38" s="118" t="s">
        <v>60</v>
      </c>
      <c r="C38" s="282">
        <v>0</v>
      </c>
      <c r="D38" s="282"/>
      <c r="E38" s="283"/>
      <c r="F38" s="283"/>
      <c r="G38" s="282"/>
      <c r="H38" s="282"/>
      <c r="I38" s="285"/>
      <c r="J38" s="132"/>
      <c r="K38" s="132"/>
      <c r="L38" s="132"/>
      <c r="M38" s="132"/>
      <c r="N38" s="132"/>
      <c r="O38" s="132"/>
      <c r="P38" s="132"/>
      <c r="Q38" s="185"/>
      <c r="R38" s="195"/>
      <c r="S38" s="195"/>
      <c r="T38" s="195"/>
      <c r="U38" s="271"/>
      <c r="V38" s="132"/>
      <c r="W38" s="132"/>
      <c r="X38" s="132"/>
    </row>
    <row r="39" spans="1:24" ht="15.75" customHeight="1" thickBot="1">
      <c r="A39" s="333"/>
      <c r="B39" s="119" t="s">
        <v>61</v>
      </c>
      <c r="C39" s="334">
        <f>S25</f>
        <v>0.27946404156412363</v>
      </c>
      <c r="D39" s="334"/>
      <c r="E39" s="335"/>
      <c r="F39" s="335"/>
      <c r="G39" s="336"/>
      <c r="H39" s="336"/>
      <c r="I39" s="337"/>
      <c r="J39" s="132"/>
      <c r="K39" s="132"/>
      <c r="L39" s="132"/>
      <c r="M39" s="132"/>
      <c r="N39" s="132"/>
      <c r="O39" s="132"/>
      <c r="P39" s="132"/>
      <c r="Q39" s="185"/>
      <c r="R39" s="195"/>
      <c r="S39" s="195"/>
      <c r="T39" s="195"/>
      <c r="U39" s="271"/>
      <c r="V39" s="132"/>
      <c r="W39" s="132"/>
      <c r="X39" s="132"/>
    </row>
    <row r="40" spans="1:24" ht="15.75" customHeight="1">
      <c r="A40" s="271"/>
      <c r="B40" s="271"/>
      <c r="C40" s="271"/>
      <c r="D40" s="271"/>
      <c r="E40" s="271"/>
      <c r="F40" s="271"/>
      <c r="G40" s="271"/>
      <c r="H40" s="271"/>
      <c r="I40" s="271"/>
      <c r="J40" s="271"/>
      <c r="K40" s="271"/>
      <c r="L40" s="271"/>
      <c r="M40" s="271"/>
      <c r="N40" s="271"/>
      <c r="O40" s="271"/>
      <c r="P40" s="271"/>
      <c r="Q40" s="195"/>
      <c r="R40" s="195"/>
      <c r="S40" s="195"/>
      <c r="T40" s="195"/>
      <c r="U40" s="271"/>
      <c r="V40" s="132"/>
      <c r="W40" s="132"/>
      <c r="X40" s="132"/>
    </row>
    <row r="41" spans="1:24" ht="15.75" customHeight="1">
      <c r="A41" s="132"/>
      <c r="B41" s="132"/>
      <c r="C41" s="132"/>
      <c r="D41" s="132"/>
      <c r="E41" s="132"/>
      <c r="F41" s="132"/>
      <c r="G41" s="132"/>
      <c r="H41" s="132"/>
      <c r="I41" s="132"/>
      <c r="J41" s="132"/>
      <c r="K41" s="132"/>
      <c r="L41" s="132"/>
      <c r="M41" s="132"/>
      <c r="N41" s="132"/>
      <c r="O41" s="132"/>
      <c r="P41" s="132"/>
      <c r="Q41" s="132"/>
      <c r="R41" s="132"/>
      <c r="S41" s="132"/>
      <c r="T41" s="132"/>
      <c r="U41" s="132"/>
      <c r="V41" s="132"/>
      <c r="W41" s="132"/>
      <c r="X41" s="132"/>
    </row>
  </sheetData>
  <mergeCells count="6">
    <mergeCell ref="T1:V1"/>
    <mergeCell ref="T2:U2"/>
    <mergeCell ref="E3:G3"/>
    <mergeCell ref="T3:U3"/>
    <mergeCell ref="A32:B33"/>
    <mergeCell ref="C32:D32"/>
  </mergeCells>
  <pageMargins left="0.7" right="0.7" top="0.75" bottom="0.75" header="0.3" footer="0.3"/>
  <pageSetup orientation="portrait" verticalDpi="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53"/>
  <sheetViews>
    <sheetView topLeftCell="K1" zoomScale="85" zoomScaleNormal="85" workbookViewId="0">
      <selection activeCell="E22" sqref="E22"/>
    </sheetView>
  </sheetViews>
  <sheetFormatPr defaultColWidth="17.33203125" defaultRowHeight="15.75" customHeight="1"/>
  <cols>
    <col min="1" max="1" width="11.88671875" style="20" bestFit="1" customWidth="1"/>
    <col min="2" max="2" width="27.6640625" style="20" bestFit="1" customWidth="1"/>
    <col min="3" max="3" width="11.6640625" style="20" bestFit="1" customWidth="1"/>
    <col min="4" max="4" width="20.6640625" style="20" bestFit="1" customWidth="1"/>
    <col min="5" max="5" width="19.6640625" style="20" bestFit="1" customWidth="1"/>
    <col min="6" max="6" width="13.109375" style="20" bestFit="1" customWidth="1"/>
    <col min="7" max="7" width="12.88671875" style="20" bestFit="1" customWidth="1"/>
    <col min="8" max="8" width="13.6640625" style="20" bestFit="1" customWidth="1"/>
    <col min="9" max="9" width="16.44140625" style="20" bestFit="1" customWidth="1"/>
    <col min="10" max="10" width="18.88671875" style="20" bestFit="1" customWidth="1"/>
    <col min="11" max="11" width="12.33203125" style="20" bestFit="1" customWidth="1"/>
    <col min="12" max="12" width="16.88671875" style="20" bestFit="1" customWidth="1"/>
    <col min="13" max="13" width="22.33203125" style="20" bestFit="1" customWidth="1"/>
    <col min="14" max="14" width="10.88671875" style="20" bestFit="1" customWidth="1"/>
    <col min="15" max="17" width="7.109375" style="20" bestFit="1" customWidth="1"/>
    <col min="18" max="18" width="14.5546875" style="20" bestFit="1" customWidth="1"/>
    <col min="19" max="19" width="20.33203125" style="20" bestFit="1" customWidth="1"/>
    <col min="20" max="20" width="7.33203125" style="20" bestFit="1" customWidth="1"/>
    <col min="21" max="21" width="8.5546875" style="20" bestFit="1" customWidth="1"/>
    <col min="22" max="22" width="8.6640625" style="20" bestFit="1" customWidth="1"/>
    <col min="23" max="23" width="89.6640625" style="20" bestFit="1" customWidth="1"/>
    <col min="24" max="16384" width="17.33203125" style="20"/>
  </cols>
  <sheetData>
    <row r="1" spans="1:29" ht="15" customHeight="1">
      <c r="A1" s="286"/>
      <c r="B1" s="287"/>
      <c r="C1" s="288"/>
      <c r="D1" s="289"/>
      <c r="E1" s="290"/>
      <c r="F1" s="291"/>
      <c r="G1" s="292"/>
      <c r="H1" s="293"/>
      <c r="I1" s="292"/>
      <c r="J1" s="294"/>
      <c r="K1" s="291"/>
      <c r="L1" s="295"/>
      <c r="M1" s="296"/>
      <c r="N1" s="292"/>
      <c r="O1" s="297"/>
      <c r="P1" s="298"/>
      <c r="Q1" s="298"/>
      <c r="R1" s="298"/>
      <c r="S1" s="299"/>
      <c r="T1" s="1140" t="s">
        <v>12</v>
      </c>
      <c r="U1" s="1141"/>
      <c r="V1" s="1142"/>
      <c r="W1" s="300"/>
      <c r="X1" s="132"/>
      <c r="Y1" s="132"/>
      <c r="Z1" s="132"/>
      <c r="AA1" s="132"/>
      <c r="AB1" s="132"/>
      <c r="AC1" s="132"/>
    </row>
    <row r="2" spans="1:29" ht="15" customHeight="1">
      <c r="A2" s="120"/>
      <c r="B2" s="121"/>
      <c r="C2" s="122"/>
      <c r="D2" s="301"/>
      <c r="E2" s="420"/>
      <c r="F2" s="421"/>
      <c r="G2" s="302"/>
      <c r="H2" s="303"/>
      <c r="I2" s="302"/>
      <c r="J2" s="125"/>
      <c r="K2" s="269"/>
      <c r="L2" s="304"/>
      <c r="M2" s="305"/>
      <c r="N2" s="125"/>
      <c r="O2" s="268"/>
      <c r="P2" s="132"/>
      <c r="Q2" s="132"/>
      <c r="R2" s="132"/>
      <c r="S2" s="266"/>
      <c r="T2" s="1143" t="s">
        <v>13</v>
      </c>
      <c r="U2" s="1144"/>
      <c r="V2" s="422"/>
      <c r="W2" s="306"/>
      <c r="X2" s="132"/>
      <c r="Y2" s="132"/>
      <c r="Z2" s="132"/>
      <c r="AA2" s="132"/>
      <c r="AB2" s="132"/>
      <c r="AC2" s="132"/>
    </row>
    <row r="3" spans="1:29" ht="15" customHeight="1">
      <c r="A3" s="120"/>
      <c r="B3" s="121"/>
      <c r="C3" s="122"/>
      <c r="D3" s="123"/>
      <c r="E3" s="1145" t="s">
        <v>14</v>
      </c>
      <c r="F3" s="1146"/>
      <c r="G3" s="1147"/>
      <c r="H3" s="124"/>
      <c r="I3" s="421"/>
      <c r="J3" s="125"/>
      <c r="K3" s="421"/>
      <c r="L3" s="126"/>
      <c r="M3" s="127"/>
      <c r="N3" s="125"/>
      <c r="O3" s="128"/>
      <c r="P3" s="125"/>
      <c r="Q3" s="125"/>
      <c r="R3" s="129"/>
      <c r="S3" s="130"/>
      <c r="T3" s="1148" t="s">
        <v>15</v>
      </c>
      <c r="U3" s="1149"/>
      <c r="V3" s="422"/>
      <c r="W3" s="131"/>
      <c r="X3" s="132"/>
      <c r="Y3" s="132"/>
      <c r="Z3" s="132"/>
      <c r="AA3" s="132"/>
      <c r="AB3" s="132"/>
      <c r="AC3" s="132"/>
    </row>
    <row r="4" spans="1:29" s="74" customFormat="1" ht="45">
      <c r="A4" s="133" t="s">
        <v>16</v>
      </c>
      <c r="B4" s="134" t="s">
        <v>17</v>
      </c>
      <c r="C4" s="135" t="s">
        <v>18</v>
      </c>
      <c r="D4" s="136" t="s">
        <v>19</v>
      </c>
      <c r="E4" s="137" t="s">
        <v>20</v>
      </c>
      <c r="F4" s="134" t="s">
        <v>21</v>
      </c>
      <c r="G4" s="138" t="s">
        <v>22</v>
      </c>
      <c r="H4" s="139" t="s">
        <v>23</v>
      </c>
      <c r="I4" s="138" t="s">
        <v>24</v>
      </c>
      <c r="J4" s="138" t="s">
        <v>25</v>
      </c>
      <c r="K4" s="134" t="s">
        <v>26</v>
      </c>
      <c r="L4" s="140" t="s">
        <v>27</v>
      </c>
      <c r="M4" s="140" t="s">
        <v>28</v>
      </c>
      <c r="N4" s="138" t="s">
        <v>29</v>
      </c>
      <c r="O4" s="141" t="s">
        <v>68</v>
      </c>
      <c r="P4" s="138" t="s">
        <v>69</v>
      </c>
      <c r="Q4" s="138" t="s">
        <v>70</v>
      </c>
      <c r="R4" s="142" t="s">
        <v>3</v>
      </c>
      <c r="S4" s="143" t="s">
        <v>4</v>
      </c>
      <c r="T4" s="144" t="s">
        <v>33</v>
      </c>
      <c r="U4" s="144" t="s">
        <v>34</v>
      </c>
      <c r="V4" s="145" t="s">
        <v>0</v>
      </c>
      <c r="W4" s="135" t="s">
        <v>35</v>
      </c>
      <c r="X4" s="146"/>
      <c r="Y4" s="146"/>
      <c r="Z4" s="146"/>
      <c r="AA4" s="146"/>
      <c r="AB4" s="146"/>
      <c r="AC4" s="146"/>
    </row>
    <row r="5" spans="1:29" ht="15.75" customHeight="1" thickBot="1">
      <c r="A5" s="147" t="s">
        <v>36</v>
      </c>
      <c r="B5" s="148"/>
      <c r="C5" s="149"/>
      <c r="D5" s="150"/>
      <c r="E5" s="151" t="s">
        <v>37</v>
      </c>
      <c r="F5" s="151" t="s">
        <v>37</v>
      </c>
      <c r="G5" s="151" t="s">
        <v>37</v>
      </c>
      <c r="H5" s="309" t="s">
        <v>37</v>
      </c>
      <c r="I5" s="309" t="s">
        <v>37</v>
      </c>
      <c r="J5" s="151" t="s">
        <v>37</v>
      </c>
      <c r="K5" s="154" t="s">
        <v>38</v>
      </c>
      <c r="L5" s="155" t="s">
        <v>37</v>
      </c>
      <c r="M5" s="156" t="s">
        <v>37</v>
      </c>
      <c r="N5" s="156" t="s">
        <v>38</v>
      </c>
      <c r="O5" s="157" t="s">
        <v>39</v>
      </c>
      <c r="P5" s="158" t="s">
        <v>39</v>
      </c>
      <c r="Q5" s="158" t="s">
        <v>39</v>
      </c>
      <c r="R5" s="159" t="s">
        <v>39</v>
      </c>
      <c r="S5" s="160" t="s">
        <v>39</v>
      </c>
      <c r="T5" s="161" t="s">
        <v>37</v>
      </c>
      <c r="U5" s="161" t="s">
        <v>37</v>
      </c>
      <c r="V5" s="162" t="s">
        <v>37</v>
      </c>
      <c r="W5" s="163"/>
      <c r="X5" s="132"/>
      <c r="Y5" s="132"/>
      <c r="Z5" s="132"/>
      <c r="AA5" s="132"/>
      <c r="AB5" s="132"/>
      <c r="AC5" s="132"/>
    </row>
    <row r="6" spans="1:29" ht="15" customHeight="1">
      <c r="A6" s="312">
        <v>41747</v>
      </c>
      <c r="B6" s="164" t="s">
        <v>90</v>
      </c>
      <c r="C6" s="165" t="s">
        <v>91</v>
      </c>
      <c r="D6" s="166" t="s">
        <v>41</v>
      </c>
      <c r="E6" s="167">
        <v>9.15</v>
      </c>
      <c r="F6" s="168">
        <v>0.04</v>
      </c>
      <c r="G6" s="168">
        <v>9.1100000000000012</v>
      </c>
      <c r="H6" s="169"/>
      <c r="I6" s="168"/>
      <c r="J6" s="168">
        <v>3.65</v>
      </c>
      <c r="K6" s="168">
        <v>0</v>
      </c>
      <c r="L6" s="170">
        <v>9.1100000000000012</v>
      </c>
      <c r="M6" s="168">
        <v>9.1100000000000012</v>
      </c>
      <c r="N6" s="168"/>
      <c r="O6" s="171">
        <v>0</v>
      </c>
      <c r="P6" s="168">
        <v>0</v>
      </c>
      <c r="Q6" s="168"/>
      <c r="R6" s="168"/>
      <c r="S6" s="311"/>
      <c r="T6" s="171"/>
      <c r="U6" s="168"/>
      <c r="V6" s="172"/>
      <c r="W6" s="173"/>
      <c r="X6" s="132"/>
      <c r="Y6" s="132"/>
      <c r="Z6" s="132"/>
      <c r="AA6" s="132"/>
      <c r="AB6" s="132"/>
      <c r="AC6" s="132"/>
    </row>
    <row r="7" spans="1:29" ht="15" customHeight="1">
      <c r="A7" s="312">
        <v>41875</v>
      </c>
      <c r="B7" s="164" t="s">
        <v>80</v>
      </c>
      <c r="C7" s="165" t="s">
        <v>91</v>
      </c>
      <c r="D7" s="166" t="s">
        <v>82</v>
      </c>
      <c r="E7" s="167">
        <v>11.15</v>
      </c>
      <c r="F7" s="168">
        <v>4.4000000000000004</v>
      </c>
      <c r="G7" s="168">
        <v>6.75</v>
      </c>
      <c r="H7" s="169"/>
      <c r="I7" s="168"/>
      <c r="J7" s="168">
        <v>1.2899999999999991</v>
      </c>
      <c r="K7" s="168">
        <v>0.52</v>
      </c>
      <c r="L7" s="170"/>
      <c r="M7" s="168"/>
      <c r="N7" s="168"/>
      <c r="O7" s="171"/>
      <c r="P7" s="168"/>
      <c r="Q7" s="168"/>
      <c r="R7" s="168"/>
      <c r="S7" s="311"/>
      <c r="T7" s="171"/>
      <c r="U7" s="168"/>
      <c r="V7" s="172"/>
      <c r="W7" s="173"/>
      <c r="X7" s="132"/>
      <c r="Y7" s="132"/>
      <c r="Z7" s="132"/>
      <c r="AA7" s="132"/>
      <c r="AB7" s="132"/>
      <c r="AC7" s="132"/>
    </row>
    <row r="8" spans="1:29" ht="15" customHeight="1">
      <c r="A8" s="312">
        <v>42108</v>
      </c>
      <c r="B8" s="164" t="s">
        <v>92</v>
      </c>
      <c r="C8" s="165" t="s">
        <v>91</v>
      </c>
      <c r="D8" s="166" t="s">
        <v>41</v>
      </c>
      <c r="E8" s="167">
        <v>11.15</v>
      </c>
      <c r="F8" s="168">
        <v>1.44</v>
      </c>
      <c r="G8" s="168">
        <v>9.7100000000000009</v>
      </c>
      <c r="H8" s="169">
        <v>2.9600000000000009</v>
      </c>
      <c r="I8" s="168"/>
      <c r="J8" s="168">
        <v>3.01</v>
      </c>
      <c r="K8" s="168">
        <v>0.32</v>
      </c>
      <c r="L8" s="170"/>
      <c r="M8" s="168"/>
      <c r="N8" s="168"/>
      <c r="O8" s="171"/>
      <c r="P8" s="168"/>
      <c r="Q8" s="168"/>
      <c r="R8" s="168"/>
      <c r="S8" s="311"/>
      <c r="T8" s="171"/>
      <c r="U8" s="168"/>
      <c r="V8" s="172"/>
      <c r="W8" s="173"/>
      <c r="X8" s="132"/>
      <c r="Y8" s="132"/>
      <c r="Z8" s="132"/>
      <c r="AA8" s="132"/>
      <c r="AB8" s="132"/>
      <c r="AC8" s="132"/>
    </row>
    <row r="9" spans="1:29" ht="15" customHeight="1">
      <c r="A9" s="312">
        <v>42475</v>
      </c>
      <c r="B9" s="164" t="s">
        <v>93</v>
      </c>
      <c r="C9" s="165" t="s">
        <v>91</v>
      </c>
      <c r="D9" s="166" t="s">
        <v>41</v>
      </c>
      <c r="E9" s="167">
        <v>11.15</v>
      </c>
      <c r="F9" s="168">
        <v>2.09</v>
      </c>
      <c r="G9" s="168">
        <v>9.06</v>
      </c>
      <c r="H9" s="169"/>
      <c r="I9" s="168"/>
      <c r="J9" s="168">
        <v>3.53</v>
      </c>
      <c r="K9" s="168">
        <v>0.4</v>
      </c>
      <c r="L9" s="170"/>
      <c r="M9" s="168"/>
      <c r="N9" s="168"/>
      <c r="O9" s="171"/>
      <c r="P9" s="168"/>
      <c r="Q9" s="168"/>
      <c r="R9" s="168"/>
      <c r="S9" s="311"/>
      <c r="T9" s="171"/>
      <c r="U9" s="168"/>
      <c r="V9" s="172"/>
      <c r="W9" s="173"/>
      <c r="X9" s="132"/>
      <c r="Y9" s="132"/>
      <c r="Z9" s="132"/>
      <c r="AA9" s="132"/>
      <c r="AB9" s="132"/>
      <c r="AC9" s="132"/>
    </row>
    <row r="10" spans="1:29" ht="15" customHeight="1">
      <c r="A10" s="312">
        <v>42609</v>
      </c>
      <c r="B10" s="164" t="s">
        <v>71</v>
      </c>
      <c r="C10" s="165" t="s">
        <v>91</v>
      </c>
      <c r="D10" s="166" t="s">
        <v>42</v>
      </c>
      <c r="E10" s="167">
        <v>6.1</v>
      </c>
      <c r="F10" s="168">
        <v>1.42</v>
      </c>
      <c r="G10" s="168">
        <v>4.68</v>
      </c>
      <c r="H10" s="169">
        <v>-4.3800000000000008</v>
      </c>
      <c r="I10" s="168"/>
      <c r="J10" s="168"/>
      <c r="K10" s="168"/>
      <c r="L10" s="170"/>
      <c r="M10" s="168"/>
      <c r="N10" s="168"/>
      <c r="O10" s="171">
        <v>0</v>
      </c>
      <c r="P10" s="168">
        <v>0</v>
      </c>
      <c r="Q10" s="168"/>
      <c r="R10" s="168"/>
      <c r="S10" s="311"/>
      <c r="T10" s="171"/>
      <c r="U10" s="168"/>
      <c r="V10" s="172"/>
      <c r="W10" s="173"/>
      <c r="X10" s="132"/>
      <c r="Y10" s="132"/>
      <c r="Z10" s="132"/>
      <c r="AA10" s="132"/>
      <c r="AB10" s="132"/>
      <c r="AC10" s="132"/>
    </row>
    <row r="11" spans="1:29" ht="15" customHeight="1">
      <c r="A11" s="313">
        <v>42609</v>
      </c>
      <c r="B11" s="174" t="s">
        <v>71</v>
      </c>
      <c r="C11" s="175" t="s">
        <v>91</v>
      </c>
      <c r="D11" s="176" t="s">
        <v>42</v>
      </c>
      <c r="E11" s="338">
        <v>8.6</v>
      </c>
      <c r="F11" s="183">
        <v>3.7399999999999993</v>
      </c>
      <c r="G11" s="168">
        <v>4.8600000000000003</v>
      </c>
      <c r="H11" s="169"/>
      <c r="I11" s="183"/>
      <c r="J11" s="183"/>
      <c r="K11" s="183"/>
      <c r="L11" s="177"/>
      <c r="M11" s="178"/>
      <c r="N11" s="174"/>
      <c r="O11" s="339">
        <v>0</v>
      </c>
      <c r="P11" s="168">
        <v>0</v>
      </c>
      <c r="Q11" s="174"/>
      <c r="R11" s="178"/>
      <c r="S11" s="174"/>
      <c r="T11" s="180"/>
      <c r="U11" s="181"/>
      <c r="V11" s="172"/>
      <c r="W11" s="182"/>
      <c r="X11" s="132"/>
      <c r="Y11" s="132"/>
      <c r="Z11" s="132"/>
      <c r="AA11" s="132"/>
      <c r="AB11" s="132"/>
      <c r="AC11" s="132"/>
    </row>
    <row r="12" spans="1:29" ht="15" customHeight="1">
      <c r="A12" s="312">
        <v>42844</v>
      </c>
      <c r="B12" s="164" t="s">
        <v>64</v>
      </c>
      <c r="C12" s="165" t="s">
        <v>91</v>
      </c>
      <c r="D12" s="166" t="s">
        <v>41</v>
      </c>
      <c r="E12" s="167">
        <v>8.6</v>
      </c>
      <c r="F12" s="164">
        <v>2.3199999999999998</v>
      </c>
      <c r="G12" s="168">
        <v>6.2799999999999994</v>
      </c>
      <c r="H12" s="169"/>
      <c r="I12" s="183">
        <v>1.74</v>
      </c>
      <c r="J12" s="183">
        <v>1.72</v>
      </c>
      <c r="K12" s="183">
        <v>0.37522905214059638</v>
      </c>
      <c r="L12" s="177">
        <v>4.5399999999999991</v>
      </c>
      <c r="M12" s="178"/>
      <c r="N12" s="174"/>
      <c r="O12" s="339"/>
      <c r="P12" s="168"/>
      <c r="Q12" s="174"/>
      <c r="R12" s="178"/>
      <c r="S12" s="174"/>
      <c r="T12" s="180"/>
      <c r="U12" s="181"/>
      <c r="V12" s="172"/>
      <c r="W12" s="182"/>
      <c r="X12" s="132"/>
      <c r="Y12" s="132"/>
      <c r="Z12" s="132"/>
      <c r="AA12" s="132"/>
      <c r="AB12" s="132"/>
      <c r="AC12" s="132"/>
    </row>
    <row r="13" spans="1:29" ht="15" customHeight="1">
      <c r="A13" s="312">
        <v>42970</v>
      </c>
      <c r="B13" s="164" t="s">
        <v>64</v>
      </c>
      <c r="C13" s="165" t="s">
        <v>91</v>
      </c>
      <c r="D13" s="166"/>
      <c r="E13" s="167" t="s">
        <v>94</v>
      </c>
      <c r="F13" s="164"/>
      <c r="G13" s="168"/>
      <c r="H13" s="169"/>
      <c r="I13" s="183"/>
      <c r="J13" s="183"/>
      <c r="K13" s="183"/>
      <c r="L13" s="177"/>
      <c r="M13" s="178"/>
      <c r="N13" s="174"/>
      <c r="O13" s="339"/>
      <c r="P13" s="168"/>
      <c r="Q13" s="174"/>
      <c r="R13" s="178"/>
      <c r="S13" s="174"/>
      <c r="T13" s="180"/>
      <c r="U13" s="181"/>
      <c r="V13" s="172"/>
      <c r="W13" s="182"/>
      <c r="X13" s="132"/>
      <c r="Y13" s="132"/>
      <c r="Z13" s="132"/>
      <c r="AA13" s="132"/>
      <c r="AB13" s="132"/>
      <c r="AC13" s="132"/>
    </row>
    <row r="14" spans="1:29" ht="15.75" customHeight="1">
      <c r="A14" s="312">
        <v>43213</v>
      </c>
      <c r="B14" s="164" t="s">
        <v>40</v>
      </c>
      <c r="C14" s="165" t="s">
        <v>91</v>
      </c>
      <c r="D14" s="166" t="s">
        <v>41</v>
      </c>
      <c r="E14" s="167">
        <v>8.6</v>
      </c>
      <c r="F14" s="164">
        <v>1.8</v>
      </c>
      <c r="G14" s="168">
        <v>6.8</v>
      </c>
      <c r="H14" s="169"/>
      <c r="I14" s="183">
        <v>3.5</v>
      </c>
      <c r="J14" s="183">
        <v>3.5</v>
      </c>
      <c r="K14" s="183">
        <v>0.37067663170765092</v>
      </c>
      <c r="L14" s="177">
        <v>1.4654473403444594</v>
      </c>
      <c r="M14" s="178"/>
      <c r="N14" s="174"/>
      <c r="O14" s="339"/>
      <c r="P14" s="168">
        <v>1.2973682109767781</v>
      </c>
      <c r="Q14" s="174"/>
      <c r="R14" s="178"/>
      <c r="S14" s="174"/>
      <c r="T14" s="180"/>
      <c r="U14" s="181"/>
      <c r="V14" s="172"/>
      <c r="W14" s="182" t="s">
        <v>95</v>
      </c>
      <c r="X14" s="132"/>
      <c r="Y14" s="132"/>
      <c r="Z14" s="132"/>
      <c r="AA14" s="132"/>
      <c r="AB14" s="132"/>
      <c r="AC14" s="132"/>
    </row>
    <row r="15" spans="1:29" ht="15.75" customHeight="1">
      <c r="A15" s="312">
        <v>43344</v>
      </c>
      <c r="B15" s="164" t="s">
        <v>40</v>
      </c>
      <c r="C15" s="165" t="s">
        <v>91</v>
      </c>
      <c r="D15" s="166" t="s">
        <v>96</v>
      </c>
      <c r="E15" s="167">
        <v>6.1</v>
      </c>
      <c r="F15" s="164">
        <v>2.65</v>
      </c>
      <c r="G15" s="168">
        <v>3.4499999999999997</v>
      </c>
      <c r="H15" s="169"/>
      <c r="I15" s="183">
        <v>0.17</v>
      </c>
      <c r="J15" s="183">
        <v>0.17</v>
      </c>
      <c r="K15" s="183">
        <v>0.22256728778467907</v>
      </c>
      <c r="L15" s="177"/>
      <c r="M15" s="178"/>
      <c r="N15" s="174"/>
      <c r="O15" s="339"/>
      <c r="P15" s="168"/>
      <c r="Q15" s="174"/>
      <c r="R15" s="178"/>
      <c r="S15" s="178">
        <v>3.7836438923395443E-2</v>
      </c>
      <c r="T15" s="180"/>
      <c r="U15" s="181"/>
      <c r="V15" s="172"/>
      <c r="W15" s="182"/>
      <c r="X15" s="132"/>
      <c r="Y15" s="132"/>
      <c r="Z15" s="132"/>
      <c r="AA15" s="132"/>
      <c r="AB15" s="132"/>
      <c r="AC15" s="132"/>
    </row>
    <row r="16" spans="1:29" ht="15.75" customHeight="1">
      <c r="A16" s="312">
        <v>43344</v>
      </c>
      <c r="B16" s="164" t="s">
        <v>40</v>
      </c>
      <c r="C16" s="165" t="s">
        <v>91</v>
      </c>
      <c r="D16" s="166" t="s">
        <v>73</v>
      </c>
      <c r="E16" s="167">
        <v>6.1</v>
      </c>
      <c r="F16" s="168">
        <v>2.82</v>
      </c>
      <c r="G16" s="168">
        <v>3.28</v>
      </c>
      <c r="H16" s="169"/>
      <c r="I16" s="183">
        <v>0.2679999999999999</v>
      </c>
      <c r="J16" s="183">
        <v>0.2679999999999999</v>
      </c>
      <c r="K16" s="183">
        <v>0.53921568627450978</v>
      </c>
      <c r="L16" s="177"/>
      <c r="M16" s="178"/>
      <c r="N16" s="174"/>
      <c r="O16" s="179">
        <v>-1.1528584070552095</v>
      </c>
      <c r="P16" s="168"/>
      <c r="Q16" s="178">
        <v>0.14450980392156856</v>
      </c>
      <c r="R16" s="178"/>
      <c r="S16" s="174"/>
      <c r="T16" s="180"/>
      <c r="U16" s="181"/>
      <c r="V16" s="172"/>
      <c r="W16" s="182"/>
      <c r="X16" s="132"/>
      <c r="Y16" s="132"/>
      <c r="Z16" s="132"/>
      <c r="AA16" s="132"/>
      <c r="AB16" s="132"/>
      <c r="AC16" s="132"/>
    </row>
    <row r="17" spans="1:29" ht="15.75" customHeight="1">
      <c r="A17" s="312">
        <v>43580</v>
      </c>
      <c r="B17" s="164" t="s">
        <v>43</v>
      </c>
      <c r="C17" s="165" t="s">
        <v>91</v>
      </c>
      <c r="D17" s="166" t="s">
        <v>41</v>
      </c>
      <c r="E17" s="167">
        <v>7.21</v>
      </c>
      <c r="F17" s="168">
        <v>0.99</v>
      </c>
      <c r="G17" s="168">
        <v>6.22</v>
      </c>
      <c r="H17" s="169"/>
      <c r="I17" s="183">
        <v>3.0950000000000002</v>
      </c>
      <c r="J17" s="183">
        <v>3.0049999999999999</v>
      </c>
      <c r="K17" s="183">
        <v>0.39584205165182318</v>
      </c>
      <c r="L17" s="177">
        <v>3.1249999999999996</v>
      </c>
      <c r="M17" s="178"/>
      <c r="N17" s="174"/>
      <c r="O17" s="179"/>
      <c r="P17" s="168">
        <v>1.2251311498623929</v>
      </c>
      <c r="Q17" s="178"/>
      <c r="R17" s="178">
        <v>-0.13950000000000023</v>
      </c>
      <c r="S17" s="174"/>
      <c r="T17" s="180"/>
      <c r="U17" s="181"/>
      <c r="V17" s="172"/>
      <c r="W17" s="182"/>
      <c r="X17" s="132"/>
      <c r="Y17" s="132"/>
      <c r="Z17" s="132"/>
      <c r="AA17" s="132"/>
      <c r="AB17" s="132"/>
      <c r="AC17" s="132"/>
    </row>
    <row r="18" spans="1:29" ht="15.75" customHeight="1">
      <c r="A18" s="312">
        <v>43705</v>
      </c>
      <c r="B18" s="164" t="s">
        <v>43</v>
      </c>
      <c r="C18" s="165" t="s">
        <v>91</v>
      </c>
      <c r="D18" s="166" t="s">
        <v>97</v>
      </c>
      <c r="E18" s="167">
        <v>3.05</v>
      </c>
      <c r="F18" s="168">
        <v>1.69</v>
      </c>
      <c r="G18" s="168">
        <v>1.3599999999999999</v>
      </c>
      <c r="H18" s="169"/>
      <c r="I18" s="183">
        <v>0</v>
      </c>
      <c r="J18" s="183"/>
      <c r="K18" s="183"/>
      <c r="L18" s="177"/>
      <c r="M18" s="178"/>
      <c r="N18" s="174"/>
      <c r="O18" s="179">
        <v>-2.8136311498623927</v>
      </c>
      <c r="P18" s="168"/>
      <c r="Q18" s="178">
        <v>-1.5884999999999998</v>
      </c>
      <c r="R18" s="178"/>
      <c r="S18" s="174"/>
      <c r="T18" s="180"/>
      <c r="U18" s="181"/>
      <c r="V18" s="172"/>
      <c r="W18" s="182"/>
      <c r="X18" s="132"/>
      <c r="Y18" s="132"/>
      <c r="Z18" s="132"/>
      <c r="AA18" s="132"/>
      <c r="AB18" s="132"/>
      <c r="AC18" s="132"/>
    </row>
    <row r="19" spans="1:29" ht="15.75" customHeight="1">
      <c r="A19" s="312">
        <v>43705</v>
      </c>
      <c r="B19" s="164" t="s">
        <v>43</v>
      </c>
      <c r="C19" s="165" t="s">
        <v>91</v>
      </c>
      <c r="D19" s="166" t="s">
        <v>97</v>
      </c>
      <c r="E19" s="340">
        <v>5.54</v>
      </c>
      <c r="F19" s="168">
        <v>4.18</v>
      </c>
      <c r="G19" s="168">
        <v>1.36</v>
      </c>
      <c r="H19" s="169"/>
      <c r="I19" s="183"/>
      <c r="J19" s="183"/>
      <c r="K19" s="183"/>
      <c r="L19" s="177"/>
      <c r="M19" s="178"/>
      <c r="N19" s="174"/>
      <c r="O19" s="179"/>
      <c r="P19" s="168"/>
      <c r="Q19" s="178"/>
      <c r="R19" s="178"/>
      <c r="S19" s="174">
        <v>0</v>
      </c>
      <c r="T19" s="180"/>
      <c r="U19" s="181"/>
      <c r="V19" s="172"/>
      <c r="W19" s="182"/>
      <c r="X19" s="132"/>
      <c r="Y19" s="132"/>
      <c r="Z19" s="132"/>
      <c r="AA19" s="132"/>
      <c r="AB19" s="132"/>
      <c r="AC19" s="132"/>
    </row>
    <row r="20" spans="1:29" ht="15.75" customHeight="1">
      <c r="A20" s="312">
        <v>43951</v>
      </c>
      <c r="B20" s="164" t="s">
        <v>44</v>
      </c>
      <c r="C20" s="165" t="s">
        <v>91</v>
      </c>
      <c r="D20" s="166" t="s">
        <v>41</v>
      </c>
      <c r="E20" s="340">
        <v>5.54</v>
      </c>
      <c r="F20" s="168">
        <v>0.09</v>
      </c>
      <c r="G20" s="168">
        <v>5.45</v>
      </c>
      <c r="H20" s="169"/>
      <c r="I20" s="183">
        <v>4.0350000000000001</v>
      </c>
      <c r="J20" s="183"/>
      <c r="K20" s="183">
        <v>0.43167818780133027</v>
      </c>
      <c r="L20" s="177">
        <v>1.415</v>
      </c>
      <c r="M20" s="178"/>
      <c r="N20" s="174"/>
      <c r="O20" s="179"/>
      <c r="P20" s="168">
        <v>1.7418214877783678</v>
      </c>
      <c r="Q20" s="178"/>
      <c r="R20" s="178">
        <v>0</v>
      </c>
      <c r="S20" s="174"/>
      <c r="T20" s="180"/>
      <c r="U20" s="181"/>
      <c r="V20" s="172"/>
      <c r="W20" s="182"/>
      <c r="X20" s="132"/>
      <c r="Y20" s="132"/>
      <c r="Z20" s="132"/>
      <c r="AA20" s="132"/>
      <c r="AB20" s="132"/>
      <c r="AC20" s="132"/>
    </row>
    <row r="21" spans="1:29" ht="15.75" customHeight="1">
      <c r="A21" s="312">
        <v>44063</v>
      </c>
      <c r="B21" s="164" t="s">
        <v>44</v>
      </c>
      <c r="C21" s="165" t="s">
        <v>91</v>
      </c>
      <c r="D21" s="166" t="s">
        <v>41</v>
      </c>
      <c r="E21" s="340">
        <v>3.05</v>
      </c>
      <c r="F21" s="168">
        <v>1.42</v>
      </c>
      <c r="G21" s="168">
        <v>1.63</v>
      </c>
      <c r="H21" s="169">
        <v>0</v>
      </c>
      <c r="I21" s="183">
        <v>0.58499999999999996</v>
      </c>
      <c r="J21" s="183">
        <v>0.66700000000000004</v>
      </c>
      <c r="K21" s="183">
        <v>0.59967465246968354</v>
      </c>
      <c r="L21" s="177"/>
      <c r="M21" s="178"/>
      <c r="N21" s="174"/>
      <c r="O21" s="179">
        <v>-1.3910118160836029</v>
      </c>
      <c r="P21" s="168"/>
      <c r="Q21" s="178">
        <v>0.35080967169476485</v>
      </c>
      <c r="R21" s="178"/>
      <c r="S21" s="174"/>
      <c r="T21" s="180"/>
      <c r="U21" s="181"/>
      <c r="V21" s="172"/>
      <c r="W21" s="182"/>
      <c r="X21" s="132"/>
      <c r="Y21" s="132"/>
      <c r="Z21" s="132"/>
      <c r="AA21" s="132"/>
      <c r="AB21" s="132"/>
      <c r="AC21" s="132"/>
    </row>
    <row r="22" spans="1:29" ht="15.75" customHeight="1">
      <c r="A22" s="312">
        <v>44669</v>
      </c>
      <c r="B22" s="164" t="s">
        <v>76</v>
      </c>
      <c r="C22" s="165" t="s">
        <v>91</v>
      </c>
      <c r="D22" s="166" t="s">
        <v>41</v>
      </c>
      <c r="E22" s="340">
        <v>5.54</v>
      </c>
      <c r="F22" s="168">
        <v>1.62</v>
      </c>
      <c r="G22" s="168">
        <f>E22-F22</f>
        <v>3.92</v>
      </c>
      <c r="H22" s="169"/>
      <c r="I22" s="183">
        <v>2.88</v>
      </c>
      <c r="J22" s="183">
        <v>3.02</v>
      </c>
      <c r="K22" s="183">
        <v>0.41</v>
      </c>
      <c r="L22" s="177">
        <f>G22-I22</f>
        <v>1.04</v>
      </c>
      <c r="M22" s="178"/>
      <c r="N22" s="174"/>
      <c r="O22" s="179"/>
      <c r="P22" s="168">
        <f>I22*K22</f>
        <v>1.1807999999999998</v>
      </c>
      <c r="Q22" s="178">
        <f>(L22-G21)*K21</f>
        <v>-0.35380804495711321</v>
      </c>
      <c r="R22" s="178"/>
      <c r="S22" s="174"/>
      <c r="T22" s="180"/>
      <c r="U22" s="181"/>
      <c r="V22" s="172"/>
      <c r="W22" s="182" t="s">
        <v>189</v>
      </c>
      <c r="X22" s="132"/>
      <c r="Y22" s="132"/>
      <c r="Z22" s="132"/>
      <c r="AA22" s="132"/>
      <c r="AB22" s="132"/>
      <c r="AC22" s="132"/>
    </row>
    <row r="23" spans="1:29" ht="15.75" customHeight="1">
      <c r="A23" s="312"/>
      <c r="B23" s="164"/>
      <c r="C23" s="165"/>
      <c r="D23" s="166"/>
      <c r="E23" s="340"/>
      <c r="F23" s="168"/>
      <c r="G23" s="168"/>
      <c r="H23" s="169"/>
      <c r="I23" s="183"/>
      <c r="J23" s="183"/>
      <c r="K23" s="183"/>
      <c r="L23" s="177"/>
      <c r="M23" s="178"/>
      <c r="N23" s="174"/>
      <c r="O23" s="179"/>
      <c r="P23" s="168"/>
      <c r="Q23" s="178"/>
      <c r="R23" s="178"/>
      <c r="S23" s="174"/>
      <c r="T23" s="180"/>
      <c r="U23" s="181"/>
      <c r="V23" s="172"/>
      <c r="W23" s="182"/>
      <c r="X23" s="132"/>
      <c r="Y23" s="132"/>
      <c r="Z23" s="132"/>
      <c r="AA23" s="132"/>
      <c r="AB23" s="132"/>
      <c r="AC23" s="132"/>
    </row>
    <row r="24" spans="1:29" s="48" customFormat="1" ht="15" customHeight="1">
      <c r="A24" s="184"/>
      <c r="B24" s="185"/>
      <c r="C24" s="186"/>
      <c r="D24" s="187"/>
      <c r="E24" s="188"/>
      <c r="F24" s="185"/>
      <c r="G24" s="185"/>
      <c r="H24" s="189"/>
      <c r="I24" s="190"/>
      <c r="J24" s="191"/>
      <c r="K24" s="191"/>
      <c r="L24" s="192"/>
      <c r="M24" s="191"/>
      <c r="N24" s="191"/>
      <c r="O24" s="193"/>
      <c r="P24" s="191"/>
      <c r="Q24" s="190"/>
      <c r="R24" s="191"/>
      <c r="S24" s="190"/>
      <c r="T24" s="194"/>
      <c r="U24" s="195"/>
      <c r="V24" s="196"/>
      <c r="W24" s="197"/>
      <c r="X24" s="185"/>
      <c r="Y24" s="185"/>
      <c r="Z24" s="185"/>
      <c r="AA24" s="185"/>
      <c r="AB24" s="185"/>
      <c r="AC24" s="185"/>
    </row>
    <row r="25" spans="1:29" ht="15" customHeight="1">
      <c r="A25" s="198">
        <v>43580</v>
      </c>
      <c r="B25" s="199" t="s">
        <v>43</v>
      </c>
      <c r="C25" s="200" t="s">
        <v>98</v>
      </c>
      <c r="D25" s="201" t="s">
        <v>41</v>
      </c>
      <c r="E25" s="202">
        <v>9.15</v>
      </c>
      <c r="F25" s="203">
        <v>-0.1</v>
      </c>
      <c r="G25" s="203">
        <v>9.25</v>
      </c>
      <c r="H25" s="204"/>
      <c r="I25" s="203">
        <v>2.915</v>
      </c>
      <c r="J25" s="203">
        <v>3.0049999999999999</v>
      </c>
      <c r="K25" s="203">
        <v>0.39584205165182318</v>
      </c>
      <c r="L25" s="205">
        <v>6.335</v>
      </c>
      <c r="M25" s="203">
        <v>6.335</v>
      </c>
      <c r="N25" s="203"/>
      <c r="O25" s="208"/>
      <c r="P25" s="203">
        <v>1.1538795805650646</v>
      </c>
      <c r="Q25" s="203"/>
      <c r="R25" s="203"/>
      <c r="S25" s="199"/>
      <c r="T25" s="208"/>
      <c r="U25" s="203"/>
      <c r="V25" s="209"/>
      <c r="W25" s="210"/>
      <c r="X25" s="132"/>
      <c r="Y25" s="132"/>
      <c r="Z25" s="132"/>
      <c r="AA25" s="132"/>
      <c r="AB25" s="132"/>
      <c r="AC25" s="132"/>
    </row>
    <row r="26" spans="1:29" ht="15" customHeight="1">
      <c r="A26" s="198">
        <v>43705</v>
      </c>
      <c r="B26" s="199" t="s">
        <v>43</v>
      </c>
      <c r="C26" s="200" t="s">
        <v>98</v>
      </c>
      <c r="D26" s="201" t="s">
        <v>97</v>
      </c>
      <c r="E26" s="202">
        <v>6.1</v>
      </c>
      <c r="F26" s="203">
        <v>1.82</v>
      </c>
      <c r="G26" s="203">
        <v>4.2799999999999994</v>
      </c>
      <c r="H26" s="204">
        <v>0</v>
      </c>
      <c r="I26" s="203">
        <v>0</v>
      </c>
      <c r="J26" s="203"/>
      <c r="K26" s="203"/>
      <c r="L26" s="205"/>
      <c r="M26" s="203"/>
      <c r="N26" s="203"/>
      <c r="O26" s="208">
        <v>-3.0033795805650652</v>
      </c>
      <c r="P26" s="203"/>
      <c r="Q26" s="203">
        <v>-1.8495000000000006</v>
      </c>
      <c r="R26" s="203"/>
      <c r="S26" s="199">
        <v>0</v>
      </c>
      <c r="T26" s="208"/>
      <c r="U26" s="203"/>
      <c r="V26" s="209"/>
      <c r="W26" s="210"/>
      <c r="X26" s="132"/>
      <c r="Y26" s="132"/>
      <c r="Z26" s="132"/>
      <c r="AA26" s="132"/>
      <c r="AB26" s="132"/>
      <c r="AC26" s="132"/>
    </row>
    <row r="27" spans="1:29" ht="15" customHeight="1">
      <c r="A27" s="198">
        <v>43705</v>
      </c>
      <c r="B27" s="199" t="s">
        <v>43</v>
      </c>
      <c r="C27" s="200" t="s">
        <v>98</v>
      </c>
      <c r="D27" s="201" t="s">
        <v>97</v>
      </c>
      <c r="E27" s="202">
        <v>7.95</v>
      </c>
      <c r="F27" s="203">
        <v>3.67</v>
      </c>
      <c r="G27" s="203">
        <v>4.28</v>
      </c>
      <c r="H27" s="204">
        <v>0</v>
      </c>
      <c r="I27" s="203"/>
      <c r="J27" s="203"/>
      <c r="K27" s="203"/>
      <c r="L27" s="205"/>
      <c r="M27" s="203"/>
      <c r="N27" s="203"/>
      <c r="O27" s="208"/>
      <c r="P27" s="203"/>
      <c r="Q27" s="203"/>
      <c r="R27" s="203"/>
      <c r="S27" s="199"/>
      <c r="T27" s="208"/>
      <c r="U27" s="203"/>
      <c r="V27" s="209"/>
      <c r="W27" s="210"/>
      <c r="X27" s="132"/>
      <c r="Y27" s="132"/>
      <c r="Z27" s="132"/>
      <c r="AA27" s="132"/>
      <c r="AB27" s="132"/>
      <c r="AC27" s="132"/>
    </row>
    <row r="28" spans="1:29" ht="15" customHeight="1">
      <c r="A28" s="211">
        <v>43951</v>
      </c>
      <c r="B28" s="212" t="s">
        <v>44</v>
      </c>
      <c r="C28" s="213" t="s">
        <v>98</v>
      </c>
      <c r="D28" s="214" t="s">
        <v>41</v>
      </c>
      <c r="E28" s="341" t="s">
        <v>81</v>
      </c>
      <c r="F28" s="215"/>
      <c r="G28" s="215"/>
      <c r="H28" s="204">
        <v>0</v>
      </c>
      <c r="I28" s="203"/>
      <c r="J28" s="203"/>
      <c r="K28" s="203"/>
      <c r="L28" s="205"/>
      <c r="M28" s="203"/>
      <c r="N28" s="203"/>
      <c r="O28" s="208"/>
      <c r="P28" s="203"/>
      <c r="Q28" s="203"/>
      <c r="R28" s="203"/>
      <c r="S28" s="199"/>
      <c r="T28" s="208"/>
      <c r="U28" s="203"/>
      <c r="V28" s="209"/>
      <c r="W28" s="210"/>
      <c r="X28" s="132"/>
      <c r="Y28" s="132"/>
      <c r="Z28" s="132"/>
      <c r="AA28" s="132"/>
      <c r="AB28" s="132"/>
      <c r="AC28" s="132"/>
    </row>
    <row r="29" spans="1:29" ht="15" customHeight="1">
      <c r="A29" s="211">
        <v>44063</v>
      </c>
      <c r="B29" s="212" t="s">
        <v>76</v>
      </c>
      <c r="C29" s="213" t="s">
        <v>98</v>
      </c>
      <c r="D29" s="214" t="s">
        <v>41</v>
      </c>
      <c r="E29" s="341">
        <v>8.9499999999999993</v>
      </c>
      <c r="F29" s="215">
        <v>4.2</v>
      </c>
      <c r="G29" s="215">
        <v>4.75</v>
      </c>
      <c r="H29" s="204">
        <v>1</v>
      </c>
      <c r="I29" s="203">
        <v>0.74</v>
      </c>
      <c r="J29" s="203">
        <v>0.66700000000000004</v>
      </c>
      <c r="K29" s="203">
        <v>0.59967465246968354</v>
      </c>
      <c r="L29" s="205"/>
      <c r="M29" s="203"/>
      <c r="N29" s="203"/>
      <c r="O29" s="208"/>
      <c r="P29" s="203"/>
      <c r="Q29" s="203">
        <v>0.44375924282756579</v>
      </c>
      <c r="R29" s="203"/>
      <c r="S29" s="199"/>
      <c r="T29" s="208"/>
      <c r="U29" s="203"/>
      <c r="V29" s="209"/>
      <c r="W29" s="210"/>
      <c r="X29" s="132"/>
      <c r="Y29" s="132"/>
      <c r="Z29" s="132"/>
      <c r="AA29" s="132"/>
      <c r="AB29" s="132"/>
      <c r="AC29" s="132"/>
    </row>
    <row r="30" spans="1:29" ht="15" customHeight="1">
      <c r="A30" s="211">
        <v>44063</v>
      </c>
      <c r="B30" s="212" t="s">
        <v>76</v>
      </c>
      <c r="C30" s="213" t="s">
        <v>98</v>
      </c>
      <c r="D30" s="214" t="s">
        <v>41</v>
      </c>
      <c r="E30" s="341">
        <v>6.1</v>
      </c>
      <c r="F30" s="215">
        <v>1.75</v>
      </c>
      <c r="G30" s="215">
        <v>4.3499999999999996</v>
      </c>
      <c r="H30" s="204">
        <v>0</v>
      </c>
      <c r="I30" s="203"/>
      <c r="J30" s="203"/>
      <c r="K30" s="203"/>
      <c r="L30" s="205"/>
      <c r="M30" s="203"/>
      <c r="N30" s="203"/>
      <c r="O30" s="208"/>
      <c r="P30" s="203"/>
      <c r="Q30" s="203"/>
      <c r="R30" s="203"/>
      <c r="S30" s="199"/>
      <c r="T30" s="208"/>
      <c r="U30" s="203"/>
      <c r="V30" s="209"/>
      <c r="W30" s="210"/>
      <c r="X30" s="132"/>
      <c r="Y30" s="132"/>
      <c r="Z30" s="132"/>
      <c r="AA30" s="132"/>
      <c r="AB30" s="132"/>
      <c r="AC30" s="132"/>
    </row>
    <row r="31" spans="1:29" ht="15" customHeight="1">
      <c r="A31" s="211">
        <v>44313</v>
      </c>
      <c r="B31" s="212"/>
      <c r="C31" s="213"/>
      <c r="D31" s="214"/>
      <c r="E31" s="341" t="s">
        <v>99</v>
      </c>
      <c r="F31" s="215"/>
      <c r="G31" s="215"/>
      <c r="H31" s="204"/>
      <c r="I31" s="203"/>
      <c r="J31" s="203"/>
      <c r="K31" s="203"/>
      <c r="L31" s="205"/>
      <c r="M31" s="203"/>
      <c r="N31" s="203"/>
      <c r="O31" s="208"/>
      <c r="P31" s="203"/>
      <c r="Q31" s="203"/>
      <c r="R31" s="203"/>
      <c r="S31" s="199"/>
      <c r="T31" s="208"/>
      <c r="U31" s="203"/>
      <c r="V31" s="209"/>
      <c r="W31" s="210"/>
      <c r="X31" s="132"/>
      <c r="Y31" s="132"/>
      <c r="Z31" s="132"/>
      <c r="AA31" s="132"/>
      <c r="AB31" s="132"/>
      <c r="AC31" s="132"/>
    </row>
    <row r="32" spans="1:29" ht="15" customHeight="1">
      <c r="A32" s="211">
        <v>44669</v>
      </c>
      <c r="B32" s="212" t="s">
        <v>115</v>
      </c>
      <c r="C32" s="213" t="s">
        <v>98</v>
      </c>
      <c r="D32" s="214" t="s">
        <v>41</v>
      </c>
      <c r="E32" s="341">
        <v>7.95</v>
      </c>
      <c r="F32" s="215">
        <v>1.19</v>
      </c>
      <c r="G32" s="215">
        <f>E32-F32</f>
        <v>6.76</v>
      </c>
      <c r="H32" s="204"/>
      <c r="I32" s="203">
        <v>3.14</v>
      </c>
      <c r="J32" s="203">
        <v>3.02</v>
      </c>
      <c r="K32" s="203">
        <v>0.41</v>
      </c>
      <c r="L32" s="205">
        <f>G32-I32</f>
        <v>3.6199999999999997</v>
      </c>
      <c r="M32" s="203"/>
      <c r="N32" s="203"/>
      <c r="O32" s="208"/>
      <c r="P32" s="203">
        <f>I32*K32</f>
        <v>1.2873999999999999</v>
      </c>
      <c r="Q32" s="203">
        <f>(L32-G30)*K29</f>
        <v>-0.43776249630286895</v>
      </c>
      <c r="R32" s="203"/>
      <c r="S32" s="199"/>
      <c r="T32" s="208"/>
      <c r="U32" s="203"/>
      <c r="V32" s="209"/>
      <c r="W32" s="811" t="s">
        <v>189</v>
      </c>
      <c r="X32" s="132"/>
      <c r="Y32" s="132"/>
      <c r="Z32" s="132"/>
      <c r="AA32" s="132"/>
      <c r="AB32" s="132"/>
      <c r="AC32" s="132"/>
    </row>
    <row r="33" spans="1:29" ht="15" customHeight="1">
      <c r="A33" s="211"/>
      <c r="B33" s="212"/>
      <c r="C33" s="213"/>
      <c r="D33" s="214"/>
      <c r="E33" s="341"/>
      <c r="F33" s="215"/>
      <c r="G33" s="215"/>
      <c r="H33" s="204"/>
      <c r="I33" s="203"/>
      <c r="J33" s="203"/>
      <c r="K33" s="203"/>
      <c r="L33" s="205"/>
      <c r="M33" s="203"/>
      <c r="N33" s="203"/>
      <c r="O33" s="208"/>
      <c r="P33" s="203"/>
      <c r="Q33" s="203"/>
      <c r="R33" s="203"/>
      <c r="S33" s="199"/>
      <c r="T33" s="208"/>
      <c r="U33" s="203"/>
      <c r="V33" s="209"/>
      <c r="W33" s="210"/>
      <c r="X33" s="132"/>
      <c r="Y33" s="132"/>
      <c r="Z33" s="132"/>
      <c r="AA33" s="132"/>
      <c r="AB33" s="132"/>
      <c r="AC33" s="132"/>
    </row>
    <row r="34" spans="1:29" s="48" customFormat="1" ht="15" customHeight="1">
      <c r="A34" s="216"/>
      <c r="B34" s="217"/>
      <c r="C34" s="218"/>
      <c r="D34" s="219"/>
      <c r="E34" s="342"/>
      <c r="F34" s="220"/>
      <c r="G34" s="220"/>
      <c r="H34" s="221"/>
      <c r="I34" s="220"/>
      <c r="J34" s="220"/>
      <c r="K34" s="220"/>
      <c r="L34" s="222"/>
      <c r="M34" s="220"/>
      <c r="N34" s="220"/>
      <c r="O34" s="223"/>
      <c r="P34" s="220"/>
      <c r="Q34" s="220"/>
      <c r="R34" s="220"/>
      <c r="S34" s="217"/>
      <c r="T34" s="223"/>
      <c r="U34" s="220"/>
      <c r="V34" s="196"/>
      <c r="W34" s="226"/>
      <c r="X34" s="185"/>
      <c r="Y34" s="185"/>
      <c r="Z34" s="185"/>
      <c r="AA34" s="185"/>
      <c r="AB34" s="185"/>
      <c r="AC34" s="185"/>
    </row>
    <row r="35" spans="1:29" ht="15" customHeight="1">
      <c r="A35" s="316">
        <v>44669</v>
      </c>
      <c r="B35" s="317" t="s">
        <v>115</v>
      </c>
      <c r="C35" s="318" t="s">
        <v>188</v>
      </c>
      <c r="D35" s="319" t="s">
        <v>41</v>
      </c>
      <c r="E35" s="320">
        <v>9.15</v>
      </c>
      <c r="F35" s="320">
        <v>-0.09</v>
      </c>
      <c r="G35" s="320">
        <f>E35-F35</f>
        <v>9.24</v>
      </c>
      <c r="H35" s="322"/>
      <c r="I35" s="323">
        <v>3.03</v>
      </c>
      <c r="J35" s="324">
        <v>3.02</v>
      </c>
      <c r="K35" s="324">
        <v>0.41</v>
      </c>
      <c r="L35" s="324">
        <f>G35-I35</f>
        <v>6.2100000000000009</v>
      </c>
      <c r="M35" s="324"/>
      <c r="N35" s="328"/>
      <c r="O35" s="328"/>
      <c r="P35" s="324">
        <f>I35*K35</f>
        <v>1.2422999999999997</v>
      </c>
      <c r="Q35" s="328"/>
      <c r="R35" s="328"/>
      <c r="S35" s="328"/>
      <c r="T35" s="329"/>
      <c r="U35" s="329"/>
      <c r="V35" s="330"/>
      <c r="W35" s="331"/>
      <c r="X35" s="132"/>
      <c r="Y35" s="132"/>
      <c r="Z35" s="132"/>
      <c r="AA35" s="132"/>
      <c r="AB35" s="132"/>
      <c r="AC35" s="132"/>
    </row>
    <row r="36" spans="1:29" ht="15" customHeight="1">
      <c r="A36" s="316"/>
      <c r="B36" s="317"/>
      <c r="C36" s="318"/>
      <c r="D36" s="319"/>
      <c r="E36" s="320"/>
      <c r="F36" s="320"/>
      <c r="G36" s="320"/>
      <c r="H36" s="322"/>
      <c r="I36" s="323"/>
      <c r="J36" s="324"/>
      <c r="K36" s="324"/>
      <c r="L36" s="324"/>
      <c r="M36" s="324"/>
      <c r="N36" s="328"/>
      <c r="O36" s="328"/>
      <c r="P36" s="324"/>
      <c r="Q36" s="328"/>
      <c r="R36" s="328"/>
      <c r="S36" s="328"/>
      <c r="T36" s="329"/>
      <c r="U36" s="329"/>
      <c r="V36" s="330"/>
      <c r="W36" s="331"/>
      <c r="X36" s="132"/>
      <c r="Y36" s="132"/>
      <c r="Z36" s="132"/>
      <c r="AA36" s="132"/>
      <c r="AB36" s="132"/>
      <c r="AC36" s="132"/>
    </row>
    <row r="37" spans="1:29" ht="15" customHeight="1">
      <c r="A37" s="132"/>
      <c r="B37" s="132"/>
      <c r="C37" s="265"/>
      <c r="D37" s="332"/>
      <c r="E37" s="132"/>
      <c r="F37" s="132"/>
      <c r="G37" s="266"/>
      <c r="H37" s="267"/>
      <c r="I37" s="132"/>
      <c r="J37" s="132"/>
      <c r="K37" s="132"/>
      <c r="L37" s="132"/>
      <c r="M37" s="132"/>
      <c r="N37" s="266"/>
      <c r="O37" s="132"/>
      <c r="P37" s="132"/>
      <c r="Q37" s="132"/>
      <c r="R37" s="132"/>
      <c r="S37" s="347"/>
      <c r="T37" s="132"/>
      <c r="U37" s="132"/>
      <c r="V37" s="266"/>
      <c r="W37" s="348"/>
      <c r="X37" s="132"/>
      <c r="Y37" s="132"/>
      <c r="Z37" s="132"/>
      <c r="AA37" s="132"/>
      <c r="AB37" s="132"/>
      <c r="AC37" s="132"/>
    </row>
    <row r="38" spans="1:29" ht="15" customHeight="1">
      <c r="A38" s="132"/>
      <c r="B38" s="132"/>
      <c r="C38" s="265"/>
      <c r="D38" s="332"/>
      <c r="E38" s="132"/>
      <c r="F38" s="132"/>
      <c r="G38" s="266"/>
      <c r="H38" s="267"/>
      <c r="I38" s="132"/>
      <c r="J38" s="132"/>
      <c r="K38" s="132"/>
      <c r="L38" s="132"/>
      <c r="M38" s="132"/>
      <c r="N38" s="266"/>
      <c r="O38" s="132"/>
      <c r="P38" s="132"/>
      <c r="Q38" s="132"/>
      <c r="R38" s="132"/>
      <c r="S38" s="266"/>
      <c r="T38" s="132"/>
      <c r="U38" s="132"/>
      <c r="V38" s="266"/>
      <c r="W38" s="348"/>
      <c r="X38" s="132"/>
      <c r="Y38" s="132"/>
      <c r="Z38" s="132"/>
      <c r="AA38" s="132"/>
      <c r="AB38" s="132"/>
      <c r="AC38" s="132"/>
    </row>
    <row r="39" spans="1:29" ht="15" customHeight="1">
      <c r="A39" s="132"/>
      <c r="B39" s="132"/>
      <c r="C39" s="132"/>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c r="AC39" s="132"/>
    </row>
    <row r="40" spans="1:29" ht="15" customHeight="1">
      <c r="A40" s="132"/>
      <c r="B40" s="132"/>
      <c r="C40" s="132"/>
      <c r="D40" s="132"/>
      <c r="E40" s="132"/>
      <c r="F40" s="132"/>
      <c r="G40" s="132"/>
      <c r="H40" s="132"/>
      <c r="I40" s="132"/>
      <c r="J40" s="132"/>
      <c r="K40" s="132"/>
      <c r="L40" s="132"/>
      <c r="M40" s="132"/>
      <c r="N40" s="132"/>
      <c r="O40" s="132"/>
      <c r="P40" s="132"/>
      <c r="Q40" s="132"/>
      <c r="R40" s="132"/>
      <c r="S40" s="132"/>
      <c r="T40" s="132"/>
      <c r="U40" s="132"/>
      <c r="V40" s="132"/>
      <c r="W40" s="132"/>
      <c r="X40" s="132"/>
      <c r="Y40" s="132"/>
      <c r="Z40" s="132"/>
      <c r="AA40" s="132"/>
      <c r="AB40" s="132"/>
      <c r="AC40" s="132"/>
    </row>
    <row r="41" spans="1:29" ht="15" customHeight="1">
      <c r="A41" s="132"/>
      <c r="B41" s="132"/>
      <c r="C41" s="132"/>
      <c r="D41" s="132"/>
      <c r="E41" s="132"/>
      <c r="F41" s="132"/>
      <c r="G41" s="132"/>
      <c r="H41" s="132"/>
      <c r="I41" s="132"/>
      <c r="J41" s="132"/>
      <c r="K41" s="132"/>
      <c r="L41" s="132"/>
      <c r="M41" s="132"/>
      <c r="N41" s="132"/>
      <c r="O41" s="132"/>
      <c r="P41" s="132"/>
      <c r="Q41" s="132"/>
      <c r="R41" s="132"/>
      <c r="S41" s="132"/>
      <c r="T41" s="132"/>
      <c r="U41" s="132"/>
      <c r="V41" s="132"/>
      <c r="W41" s="132"/>
      <c r="X41" s="132"/>
      <c r="Y41" s="132"/>
      <c r="Z41" s="132"/>
      <c r="AA41" s="132"/>
      <c r="AB41" s="132"/>
      <c r="AC41" s="132"/>
    </row>
    <row r="42" spans="1:29" ht="15.75" customHeight="1" thickBot="1">
      <c r="A42" s="269"/>
      <c r="B42" s="269"/>
      <c r="C42" s="269"/>
      <c r="D42" s="269"/>
      <c r="E42" s="270"/>
      <c r="F42" s="270"/>
      <c r="G42" s="269"/>
      <c r="H42" s="269"/>
      <c r="I42" s="269"/>
      <c r="J42" s="269"/>
      <c r="K42" s="269"/>
      <c r="L42" s="269"/>
      <c r="M42" s="269"/>
      <c r="N42" s="269"/>
      <c r="O42" s="269"/>
      <c r="P42" s="269"/>
      <c r="Q42" s="269"/>
      <c r="R42" s="271"/>
      <c r="S42" s="271"/>
      <c r="T42" s="271"/>
      <c r="U42" s="271"/>
      <c r="V42" s="132"/>
      <c r="W42" s="132"/>
      <c r="X42" s="132"/>
      <c r="Y42" s="132"/>
      <c r="Z42" s="132"/>
      <c r="AA42" s="132"/>
      <c r="AB42" s="132"/>
      <c r="AC42" s="132"/>
    </row>
    <row r="43" spans="1:29" ht="15.75" customHeight="1">
      <c r="A43" s="1150" t="s">
        <v>47</v>
      </c>
      <c r="B43" s="1151"/>
      <c r="C43" s="1154" t="s">
        <v>48</v>
      </c>
      <c r="D43" s="1155"/>
      <c r="E43" s="272" t="s">
        <v>49</v>
      </c>
      <c r="F43" s="273"/>
      <c r="G43" s="272" t="s">
        <v>50</v>
      </c>
      <c r="H43" s="273"/>
      <c r="I43" s="274" t="s">
        <v>51</v>
      </c>
      <c r="J43" s="132"/>
      <c r="K43" s="132"/>
      <c r="L43" s="132"/>
      <c r="M43" s="132"/>
      <c r="N43" s="132"/>
      <c r="O43" s="132"/>
      <c r="P43" s="132"/>
      <c r="Q43" s="185"/>
      <c r="R43" s="195"/>
      <c r="S43" s="195"/>
      <c r="T43" s="195"/>
      <c r="U43" s="271"/>
      <c r="V43" s="132"/>
      <c r="W43" s="132"/>
      <c r="X43" s="132"/>
      <c r="Y43" s="132"/>
      <c r="Z43" s="132"/>
      <c r="AA43" s="132"/>
      <c r="AB43" s="132"/>
      <c r="AC43" s="132"/>
    </row>
    <row r="44" spans="1:29" ht="15.75" customHeight="1">
      <c r="A44" s="1152"/>
      <c r="B44" s="1153"/>
      <c r="C44" s="275" t="s">
        <v>52</v>
      </c>
      <c r="D44" s="275" t="s">
        <v>53</v>
      </c>
      <c r="E44" s="276"/>
      <c r="F44" s="277" t="s">
        <v>54</v>
      </c>
      <c r="G44" s="278">
        <f>A32</f>
        <v>44669</v>
      </c>
      <c r="H44" s="277" t="s">
        <v>54</v>
      </c>
      <c r="I44" s="279" t="s">
        <v>232</v>
      </c>
      <c r="J44" s="132"/>
      <c r="K44" s="132"/>
      <c r="L44" s="132"/>
      <c r="M44" s="132"/>
      <c r="N44" s="132"/>
      <c r="O44" s="132"/>
      <c r="P44" s="132"/>
      <c r="Q44" s="185"/>
      <c r="R44" s="195"/>
      <c r="S44" s="195"/>
      <c r="T44" s="195"/>
      <c r="U44" s="271"/>
      <c r="V44" s="132"/>
      <c r="W44" s="132"/>
      <c r="X44" s="132"/>
      <c r="Y44" s="132"/>
      <c r="Z44" s="132"/>
      <c r="AA44" s="132"/>
      <c r="AB44" s="132"/>
      <c r="AC44" s="132"/>
    </row>
    <row r="45" spans="1:29" ht="15.75" customHeight="1">
      <c r="A45" s="280"/>
      <c r="B45" s="281" t="s">
        <v>56</v>
      </c>
      <c r="C45" s="282">
        <f>AVERAGE(P35,P32,P22)</f>
        <v>1.2368333333333332</v>
      </c>
      <c r="D45" s="282"/>
      <c r="E45" s="283"/>
      <c r="F45" s="283"/>
      <c r="G45" s="284"/>
      <c r="H45" s="282"/>
      <c r="I45" s="285"/>
      <c r="J45" s="132"/>
      <c r="K45" s="132"/>
      <c r="L45" s="132"/>
      <c r="M45" s="132"/>
      <c r="N45" s="132"/>
      <c r="O45" s="132"/>
      <c r="P45" s="132"/>
      <c r="Q45" s="185"/>
      <c r="R45" s="195"/>
      <c r="S45" s="195"/>
      <c r="T45" s="195"/>
      <c r="U45" s="271"/>
      <c r="V45" s="132"/>
      <c r="W45" s="132"/>
      <c r="X45" s="132"/>
      <c r="Y45" s="132"/>
      <c r="Z45" s="132"/>
      <c r="AA45" s="132"/>
      <c r="AB45" s="132"/>
      <c r="AC45" s="132"/>
    </row>
    <row r="46" spans="1:29" ht="15.75" customHeight="1">
      <c r="A46" s="280"/>
      <c r="B46" s="281" t="s">
        <v>57</v>
      </c>
      <c r="C46" s="282" t="s">
        <v>232</v>
      </c>
      <c r="D46" s="282"/>
      <c r="E46" s="283"/>
      <c r="F46" s="283"/>
      <c r="G46" s="284"/>
      <c r="H46" s="282"/>
      <c r="I46" s="285"/>
      <c r="J46" s="132"/>
      <c r="K46" s="132"/>
      <c r="L46" s="132"/>
      <c r="M46" s="132"/>
      <c r="N46" s="132"/>
      <c r="O46" s="132"/>
      <c r="P46" s="132"/>
      <c r="Q46" s="185"/>
      <c r="R46" s="195"/>
      <c r="S46" s="195"/>
      <c r="T46" s="195"/>
      <c r="U46" s="271"/>
      <c r="V46" s="132"/>
      <c r="W46" s="132"/>
      <c r="X46" s="132"/>
      <c r="Y46" s="132"/>
      <c r="Z46" s="132"/>
      <c r="AA46" s="132"/>
      <c r="AB46" s="132"/>
      <c r="AC46" s="132"/>
    </row>
    <row r="47" spans="1:29" ht="15.75" customHeight="1">
      <c r="A47" s="280"/>
      <c r="B47" s="281" t="s">
        <v>58</v>
      </c>
      <c r="C47" s="282" t="s">
        <v>232</v>
      </c>
      <c r="D47" s="282"/>
      <c r="E47" s="283"/>
      <c r="F47" s="283"/>
      <c r="G47" s="284"/>
      <c r="H47" s="282"/>
      <c r="I47" s="285"/>
      <c r="J47" s="132"/>
      <c r="K47" s="132"/>
      <c r="L47" s="132"/>
      <c r="M47" s="132"/>
      <c r="N47" s="132"/>
      <c r="O47" s="132"/>
      <c r="P47" s="132"/>
      <c r="Q47" s="185"/>
      <c r="R47" s="195"/>
      <c r="S47" s="195"/>
      <c r="T47" s="195"/>
      <c r="U47" s="271"/>
      <c r="V47" s="132"/>
      <c r="W47" s="132"/>
      <c r="X47" s="132"/>
      <c r="Y47" s="132"/>
      <c r="Z47" s="132"/>
      <c r="AA47" s="132"/>
      <c r="AB47" s="132"/>
      <c r="AC47" s="132"/>
    </row>
    <row r="48" spans="1:29" ht="15.75" customHeight="1">
      <c r="A48" s="280"/>
      <c r="B48" s="118" t="s">
        <v>59</v>
      </c>
      <c r="C48" s="282" t="s">
        <v>232</v>
      </c>
      <c r="D48" s="282"/>
      <c r="E48" s="283"/>
      <c r="F48" s="283"/>
      <c r="G48" s="282"/>
      <c r="H48" s="282"/>
      <c r="I48" s="285"/>
      <c r="J48" s="132"/>
      <c r="K48" s="132"/>
      <c r="L48" s="132"/>
      <c r="M48" s="132"/>
      <c r="N48" s="132"/>
      <c r="O48" s="132"/>
      <c r="P48" s="132"/>
      <c r="Q48" s="185"/>
      <c r="R48" s="195"/>
      <c r="S48" s="195"/>
      <c r="T48" s="195"/>
      <c r="U48" s="271"/>
      <c r="V48" s="132"/>
      <c r="W48" s="132"/>
      <c r="X48" s="132"/>
      <c r="Y48" s="132"/>
      <c r="Z48" s="132"/>
      <c r="AA48" s="132"/>
      <c r="AB48" s="132"/>
      <c r="AC48" s="132"/>
    </row>
    <row r="49" spans="1:29" ht="15.75" customHeight="1">
      <c r="A49" s="280"/>
      <c r="B49" s="118" t="s">
        <v>60</v>
      </c>
      <c r="C49" s="282" t="s">
        <v>232</v>
      </c>
      <c r="D49" s="282"/>
      <c r="E49" s="283"/>
      <c r="F49" s="283"/>
      <c r="G49" s="282"/>
      <c r="H49" s="282"/>
      <c r="I49" s="285"/>
      <c r="J49" s="132"/>
      <c r="K49" s="132"/>
      <c r="L49" s="132"/>
      <c r="M49" s="132"/>
      <c r="N49" s="132"/>
      <c r="O49" s="132"/>
      <c r="P49" s="132"/>
      <c r="Q49" s="185"/>
      <c r="R49" s="195"/>
      <c r="S49" s="195"/>
      <c r="T49" s="195"/>
      <c r="U49" s="271"/>
      <c r="V49" s="132"/>
      <c r="W49" s="132"/>
      <c r="X49" s="132"/>
      <c r="Y49" s="132"/>
      <c r="Z49" s="132"/>
      <c r="AA49" s="132"/>
      <c r="AB49" s="132"/>
      <c r="AC49" s="132"/>
    </row>
    <row r="50" spans="1:29" ht="15.75" customHeight="1" thickBot="1">
      <c r="A50" s="333"/>
      <c r="B50" s="119" t="s">
        <v>61</v>
      </c>
      <c r="C50" s="334" t="s">
        <v>232</v>
      </c>
      <c r="D50" s="334"/>
      <c r="E50" s="335"/>
      <c r="F50" s="335"/>
      <c r="G50" s="336"/>
      <c r="H50" s="336"/>
      <c r="I50" s="337"/>
      <c r="J50" s="132"/>
      <c r="K50" s="132"/>
      <c r="L50" s="132"/>
      <c r="M50" s="132"/>
      <c r="N50" s="132"/>
      <c r="O50" s="132"/>
      <c r="P50" s="132"/>
      <c r="Q50" s="185"/>
      <c r="R50" s="195"/>
      <c r="S50" s="195"/>
      <c r="T50" s="195"/>
      <c r="U50" s="271"/>
      <c r="V50" s="132"/>
      <c r="W50" s="132"/>
      <c r="X50" s="132"/>
      <c r="Y50" s="132"/>
      <c r="Z50" s="132"/>
      <c r="AA50" s="132"/>
      <c r="AB50" s="132"/>
      <c r="AC50" s="132"/>
    </row>
    <row r="51" spans="1:29" ht="15.75" customHeight="1">
      <c r="A51" s="271"/>
      <c r="B51" s="271"/>
      <c r="C51" s="271"/>
      <c r="D51" s="271"/>
      <c r="E51" s="271"/>
      <c r="F51" s="271"/>
      <c r="G51" s="271"/>
      <c r="H51" s="271"/>
      <c r="I51" s="271"/>
      <c r="J51" s="271"/>
      <c r="K51" s="271"/>
      <c r="L51" s="271"/>
      <c r="M51" s="271"/>
      <c r="N51" s="271"/>
      <c r="O51" s="271"/>
      <c r="P51" s="271"/>
      <c r="Q51" s="195"/>
      <c r="R51" s="195"/>
      <c r="S51" s="195"/>
      <c r="T51" s="195"/>
      <c r="U51" s="271"/>
      <c r="V51" s="132"/>
      <c r="W51" s="132"/>
      <c r="X51" s="132"/>
      <c r="Y51" s="132"/>
      <c r="Z51" s="132"/>
      <c r="AA51" s="132"/>
      <c r="AB51" s="132"/>
      <c r="AC51" s="132"/>
    </row>
    <row r="52" spans="1:29" ht="15.75" customHeight="1">
      <c r="A52" s="132"/>
      <c r="B52" s="132"/>
      <c r="C52" s="132"/>
      <c r="D52" s="132"/>
      <c r="E52" s="132"/>
      <c r="F52" s="132"/>
      <c r="G52" s="132"/>
      <c r="H52" s="132"/>
      <c r="I52" s="132"/>
      <c r="J52" s="132"/>
      <c r="K52" s="132"/>
      <c r="L52" s="132"/>
      <c r="M52" s="132"/>
      <c r="N52" s="132"/>
      <c r="O52" s="132"/>
      <c r="P52" s="132"/>
      <c r="Q52" s="132"/>
      <c r="R52" s="132"/>
      <c r="S52" s="132"/>
      <c r="T52" s="132"/>
      <c r="U52" s="132"/>
      <c r="V52" s="132"/>
      <c r="W52" s="132"/>
      <c r="X52" s="132"/>
      <c r="Y52" s="132"/>
      <c r="Z52" s="132"/>
      <c r="AA52" s="132"/>
      <c r="AB52" s="132"/>
      <c r="AC52" s="132"/>
    </row>
    <row r="53" spans="1:29" ht="15.75" customHeight="1">
      <c r="A53" s="132"/>
      <c r="B53" s="132"/>
      <c r="C53" s="132"/>
      <c r="D53" s="132"/>
      <c r="E53" s="132"/>
      <c r="F53" s="132"/>
      <c r="G53" s="132"/>
      <c r="H53" s="132"/>
      <c r="I53" s="132"/>
      <c r="J53" s="132"/>
      <c r="K53" s="132"/>
      <c r="L53" s="132"/>
      <c r="M53" s="132"/>
      <c r="N53" s="132"/>
      <c r="O53" s="132"/>
      <c r="P53" s="132"/>
      <c r="Q53" s="132"/>
      <c r="R53" s="132"/>
      <c r="S53" s="132"/>
      <c r="T53" s="132"/>
      <c r="U53" s="132"/>
      <c r="V53" s="132"/>
      <c r="W53" s="132"/>
      <c r="X53" s="132"/>
      <c r="Y53" s="132"/>
      <c r="Z53" s="132"/>
      <c r="AA53" s="132"/>
      <c r="AB53" s="132"/>
      <c r="AC53" s="132"/>
    </row>
  </sheetData>
  <mergeCells count="6">
    <mergeCell ref="T1:V1"/>
    <mergeCell ref="T2:U2"/>
    <mergeCell ref="E3:G3"/>
    <mergeCell ref="T3:U3"/>
    <mergeCell ref="A43:B44"/>
    <mergeCell ref="C43:D43"/>
  </mergeCell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40"/>
  <sheetViews>
    <sheetView topLeftCell="J1" zoomScale="80" zoomScaleNormal="80" workbookViewId="0">
      <selection activeCell="G18" sqref="G18"/>
    </sheetView>
  </sheetViews>
  <sheetFormatPr defaultColWidth="17.33203125" defaultRowHeight="15.75" customHeight="1"/>
  <cols>
    <col min="1" max="1" width="11.88671875" style="20" bestFit="1" customWidth="1"/>
    <col min="2" max="2" width="27.6640625" style="20" bestFit="1" customWidth="1"/>
    <col min="3" max="3" width="13.88671875" style="20" bestFit="1" customWidth="1"/>
    <col min="4" max="4" width="24.33203125" style="20" bestFit="1" customWidth="1"/>
    <col min="5" max="5" width="21.44140625" style="20" bestFit="1" customWidth="1"/>
    <col min="6" max="6" width="16.109375" style="20" bestFit="1" customWidth="1"/>
    <col min="7" max="7" width="15.6640625" style="20" bestFit="1" customWidth="1"/>
    <col min="8" max="8" width="16.109375" style="20" bestFit="1" customWidth="1"/>
    <col min="9" max="9" width="19.5546875" style="20" bestFit="1" customWidth="1"/>
    <col min="10" max="10" width="22.33203125" style="20" bestFit="1" customWidth="1"/>
    <col min="11" max="11" width="14.6640625" style="20" bestFit="1" customWidth="1"/>
    <col min="12" max="12" width="20.33203125" style="20" bestFit="1" customWidth="1"/>
    <col min="13" max="13" width="27.5546875" style="20" bestFit="1" customWidth="1"/>
    <col min="14" max="14" width="13.44140625" style="20" bestFit="1" customWidth="1"/>
    <col min="15" max="16" width="7.109375" style="20" bestFit="1" customWidth="1"/>
    <col min="17" max="17" width="8.33203125" style="20" bestFit="1" customWidth="1"/>
    <col min="18" max="18" width="16.5546875" style="20" bestFit="1" customWidth="1"/>
    <col min="19" max="19" width="23.88671875" style="20" bestFit="1" customWidth="1"/>
    <col min="20" max="20" width="8.88671875" style="20" bestFit="1" customWidth="1"/>
    <col min="21" max="21" width="9.88671875" style="20" bestFit="1" customWidth="1"/>
    <col min="22" max="22" width="10.6640625" style="20" bestFit="1" customWidth="1"/>
    <col min="23" max="23" width="18.109375" style="20" bestFit="1" customWidth="1"/>
    <col min="24" max="16384" width="17.33203125" style="20"/>
  </cols>
  <sheetData>
    <row r="1" spans="1:23" ht="15" customHeight="1">
      <c r="A1" s="286"/>
      <c r="B1" s="287"/>
      <c r="C1" s="288"/>
      <c r="D1" s="289"/>
      <c r="E1" s="290"/>
      <c r="F1" s="291"/>
      <c r="G1" s="292"/>
      <c r="H1" s="293"/>
      <c r="I1" s="292"/>
      <c r="J1" s="294"/>
      <c r="K1" s="291"/>
      <c r="L1" s="295"/>
      <c r="M1" s="296"/>
      <c r="N1" s="292"/>
      <c r="O1" s="297"/>
      <c r="P1" s="298"/>
      <c r="Q1" s="298"/>
      <c r="R1" s="298"/>
      <c r="S1" s="299"/>
      <c r="T1" s="1140" t="s">
        <v>12</v>
      </c>
      <c r="U1" s="1141"/>
      <c r="V1" s="1142"/>
      <c r="W1" s="300"/>
    </row>
    <row r="2" spans="1:23" ht="15" customHeight="1">
      <c r="A2" s="120"/>
      <c r="B2" s="121"/>
      <c r="C2" s="122"/>
      <c r="D2" s="301"/>
      <c r="E2" s="420"/>
      <c r="F2" s="421"/>
      <c r="G2" s="302"/>
      <c r="H2" s="303"/>
      <c r="I2" s="302"/>
      <c r="J2" s="125"/>
      <c r="K2" s="269"/>
      <c r="L2" s="304"/>
      <c r="M2" s="305"/>
      <c r="N2" s="125"/>
      <c r="O2" s="268"/>
      <c r="P2" s="132"/>
      <c r="Q2" s="132"/>
      <c r="R2" s="132"/>
      <c r="S2" s="266"/>
      <c r="T2" s="1143" t="s">
        <v>13</v>
      </c>
      <c r="U2" s="1144"/>
      <c r="V2" s="422"/>
      <c r="W2" s="306"/>
    </row>
    <row r="3" spans="1:23" ht="15" customHeight="1">
      <c r="A3" s="120"/>
      <c r="B3" s="121"/>
      <c r="C3" s="122"/>
      <c r="D3" s="123"/>
      <c r="E3" s="1145" t="s">
        <v>14</v>
      </c>
      <c r="F3" s="1146"/>
      <c r="G3" s="1147"/>
      <c r="H3" s="124"/>
      <c r="I3" s="421"/>
      <c r="J3" s="125"/>
      <c r="K3" s="421"/>
      <c r="L3" s="126"/>
      <c r="M3" s="127"/>
      <c r="N3" s="125"/>
      <c r="O3" s="128"/>
      <c r="P3" s="125"/>
      <c r="Q3" s="125"/>
      <c r="R3" s="129"/>
      <c r="S3" s="130"/>
      <c r="T3" s="1148" t="s">
        <v>15</v>
      </c>
      <c r="U3" s="1149"/>
      <c r="V3" s="422"/>
      <c r="W3" s="131"/>
    </row>
    <row r="4" spans="1:23" s="74" customFormat="1" ht="30">
      <c r="A4" s="133" t="s">
        <v>16</v>
      </c>
      <c r="B4" s="134" t="s">
        <v>17</v>
      </c>
      <c r="C4" s="135" t="s">
        <v>18</v>
      </c>
      <c r="D4" s="136" t="s">
        <v>19</v>
      </c>
      <c r="E4" s="137" t="s">
        <v>20</v>
      </c>
      <c r="F4" s="134" t="s">
        <v>21</v>
      </c>
      <c r="G4" s="138" t="s">
        <v>22</v>
      </c>
      <c r="H4" s="139" t="s">
        <v>23</v>
      </c>
      <c r="I4" s="138" t="s">
        <v>24</v>
      </c>
      <c r="J4" s="138" t="s">
        <v>25</v>
      </c>
      <c r="K4" s="134" t="s">
        <v>26</v>
      </c>
      <c r="L4" s="140" t="s">
        <v>27</v>
      </c>
      <c r="M4" s="140" t="s">
        <v>28</v>
      </c>
      <c r="N4" s="138" t="s">
        <v>29</v>
      </c>
      <c r="O4" s="141" t="s">
        <v>68</v>
      </c>
      <c r="P4" s="138" t="s">
        <v>69</v>
      </c>
      <c r="Q4" s="138" t="s">
        <v>70</v>
      </c>
      <c r="R4" s="142" t="s">
        <v>3</v>
      </c>
      <c r="S4" s="143" t="s">
        <v>4</v>
      </c>
      <c r="T4" s="144" t="s">
        <v>33</v>
      </c>
      <c r="U4" s="144" t="s">
        <v>34</v>
      </c>
      <c r="V4" s="145" t="s">
        <v>0</v>
      </c>
      <c r="W4" s="135" t="s">
        <v>35</v>
      </c>
    </row>
    <row r="5" spans="1:23" ht="15.75" customHeight="1" thickBot="1">
      <c r="A5" s="147" t="s">
        <v>36</v>
      </c>
      <c r="B5" s="148"/>
      <c r="C5" s="149"/>
      <c r="D5" s="150"/>
      <c r="E5" s="151" t="s">
        <v>37</v>
      </c>
      <c r="F5" s="151" t="s">
        <v>37</v>
      </c>
      <c r="G5" s="152" t="s">
        <v>37</v>
      </c>
      <c r="H5" s="153" t="s">
        <v>37</v>
      </c>
      <c r="I5" s="151" t="s">
        <v>37</v>
      </c>
      <c r="J5" s="151" t="s">
        <v>37</v>
      </c>
      <c r="K5" s="154" t="s">
        <v>38</v>
      </c>
      <c r="L5" s="155" t="s">
        <v>37</v>
      </c>
      <c r="M5" s="156" t="s">
        <v>37</v>
      </c>
      <c r="N5" s="156" t="s">
        <v>38</v>
      </c>
      <c r="O5" s="157" t="s">
        <v>39</v>
      </c>
      <c r="P5" s="158" t="s">
        <v>39</v>
      </c>
      <c r="Q5" s="158" t="s">
        <v>39</v>
      </c>
      <c r="R5" s="159" t="s">
        <v>39</v>
      </c>
      <c r="S5" s="160" t="s">
        <v>39</v>
      </c>
      <c r="T5" s="161" t="s">
        <v>37</v>
      </c>
      <c r="U5" s="161" t="s">
        <v>37</v>
      </c>
      <c r="V5" s="162" t="s">
        <v>37</v>
      </c>
      <c r="W5" s="163"/>
    </row>
    <row r="6" spans="1:23" ht="15" customHeight="1">
      <c r="A6" s="343">
        <v>43581</v>
      </c>
      <c r="B6" s="317" t="s">
        <v>100</v>
      </c>
      <c r="C6" s="318" t="s">
        <v>101</v>
      </c>
      <c r="D6" s="319" t="s">
        <v>41</v>
      </c>
      <c r="E6" s="344">
        <v>9.15</v>
      </c>
      <c r="F6" s="320">
        <v>0.96</v>
      </c>
      <c r="G6" s="320">
        <v>8.1900000000000013</v>
      </c>
      <c r="H6" s="322"/>
      <c r="I6" s="349">
        <v>3.593</v>
      </c>
      <c r="J6" s="324">
        <v>3.593</v>
      </c>
      <c r="K6" s="324">
        <v>0.38168137970409188</v>
      </c>
      <c r="L6" s="345">
        <v>4.5970000000000013</v>
      </c>
      <c r="M6" s="324"/>
      <c r="N6" s="328"/>
      <c r="O6" s="433">
        <v>0</v>
      </c>
      <c r="P6" s="324">
        <v>1.3713811972768022</v>
      </c>
      <c r="Q6" s="324"/>
      <c r="R6" s="324"/>
      <c r="S6" s="324"/>
      <c r="T6" s="346"/>
      <c r="U6" s="329"/>
      <c r="V6" s="330"/>
      <c r="W6" s="331"/>
    </row>
    <row r="7" spans="1:23" ht="15" customHeight="1">
      <c r="A7" s="316">
        <v>43705</v>
      </c>
      <c r="B7" s="317"/>
      <c r="C7" s="318" t="s">
        <v>101</v>
      </c>
      <c r="D7" s="318"/>
      <c r="E7" s="320" t="s">
        <v>85</v>
      </c>
      <c r="F7" s="320"/>
      <c r="G7" s="321"/>
      <c r="H7" s="350"/>
      <c r="I7" s="349"/>
      <c r="J7" s="324"/>
      <c r="K7" s="325"/>
      <c r="L7" s="324"/>
      <c r="M7" s="324"/>
      <c r="N7" s="327"/>
      <c r="O7" s="324"/>
      <c r="P7" s="324"/>
      <c r="Q7" s="324"/>
      <c r="R7" s="324"/>
      <c r="S7" s="434" t="s">
        <v>55</v>
      </c>
      <c r="T7" s="329"/>
      <c r="U7" s="329"/>
      <c r="V7" s="330"/>
      <c r="W7" s="351"/>
    </row>
    <row r="8" spans="1:23" ht="15" customHeight="1">
      <c r="A8" s="316">
        <v>43953</v>
      </c>
      <c r="B8" s="317" t="s">
        <v>44</v>
      </c>
      <c r="C8" s="318" t="s">
        <v>101</v>
      </c>
      <c r="D8" s="318" t="s">
        <v>41</v>
      </c>
      <c r="E8" s="320" t="s">
        <v>81</v>
      </c>
      <c r="F8" s="320"/>
      <c r="G8" s="321"/>
      <c r="H8" s="350"/>
      <c r="I8" s="349"/>
      <c r="J8" s="324"/>
      <c r="K8" s="325"/>
      <c r="L8" s="324"/>
      <c r="M8" s="324"/>
      <c r="N8" s="327"/>
      <c r="O8" s="324"/>
      <c r="P8" s="324"/>
      <c r="Q8" s="324"/>
      <c r="R8" s="324"/>
      <c r="S8" s="434"/>
      <c r="T8" s="329"/>
      <c r="U8" s="329"/>
      <c r="V8" s="330"/>
      <c r="W8" s="351"/>
    </row>
    <row r="9" spans="1:23" ht="15" customHeight="1">
      <c r="A9" s="316">
        <v>44064</v>
      </c>
      <c r="B9" s="317" t="s">
        <v>76</v>
      </c>
      <c r="C9" s="318" t="s">
        <v>101</v>
      </c>
      <c r="D9" s="318" t="s">
        <v>41</v>
      </c>
      <c r="E9" s="320">
        <v>12.2</v>
      </c>
      <c r="F9" s="320">
        <v>4.93</v>
      </c>
      <c r="G9" s="321">
        <v>7.27</v>
      </c>
      <c r="H9" s="350">
        <v>3.05</v>
      </c>
      <c r="I9" s="349"/>
      <c r="J9" s="324">
        <v>2.6</v>
      </c>
      <c r="K9" s="325">
        <v>0.5786318150448585</v>
      </c>
      <c r="L9" s="324"/>
      <c r="M9" s="324"/>
      <c r="N9" s="327"/>
      <c r="O9" s="324"/>
      <c r="P9" s="324"/>
      <c r="Q9" s="324"/>
      <c r="R9" s="324"/>
      <c r="S9" s="434"/>
      <c r="T9" s="329"/>
      <c r="U9" s="329"/>
      <c r="V9" s="330"/>
      <c r="W9" s="351"/>
    </row>
    <row r="10" spans="1:23" ht="15" customHeight="1">
      <c r="A10" s="316">
        <v>44430</v>
      </c>
      <c r="B10" s="317" t="s">
        <v>104</v>
      </c>
      <c r="C10" s="318" t="s">
        <v>101</v>
      </c>
      <c r="D10" s="318" t="s">
        <v>65</v>
      </c>
      <c r="E10" s="320">
        <v>9.15</v>
      </c>
      <c r="F10" s="320">
        <v>0.27</v>
      </c>
      <c r="G10" s="321">
        <f>E10-F10</f>
        <v>8.8800000000000008</v>
      </c>
      <c r="H10" s="350"/>
      <c r="I10" s="349"/>
      <c r="J10" s="324">
        <v>0.64</v>
      </c>
      <c r="K10" s="325">
        <v>0.47</v>
      </c>
      <c r="L10" s="324"/>
      <c r="M10" s="324"/>
      <c r="N10" s="327"/>
      <c r="O10" s="324"/>
      <c r="P10" s="324"/>
      <c r="Q10" s="324"/>
      <c r="R10" s="324"/>
      <c r="S10" s="434">
        <f>J10*K10</f>
        <v>0.30080000000000001</v>
      </c>
      <c r="T10" s="329"/>
      <c r="U10" s="329"/>
      <c r="V10" s="330"/>
      <c r="W10" s="351"/>
    </row>
    <row r="11" spans="1:23" ht="15" customHeight="1">
      <c r="A11" s="316">
        <v>44430</v>
      </c>
      <c r="B11" s="317" t="s">
        <v>104</v>
      </c>
      <c r="C11" s="318" t="s">
        <v>101</v>
      </c>
      <c r="D11" s="318" t="s">
        <v>113</v>
      </c>
      <c r="E11" s="320">
        <v>9.15</v>
      </c>
      <c r="F11" s="320">
        <f>F10+J10</f>
        <v>0.91</v>
      </c>
      <c r="G11" s="321">
        <f>E11-F11</f>
        <v>8.24</v>
      </c>
      <c r="H11" s="350"/>
      <c r="I11" s="349"/>
      <c r="J11" s="324">
        <v>1.08</v>
      </c>
      <c r="K11" s="325">
        <v>0.52</v>
      </c>
      <c r="L11" s="324"/>
      <c r="M11" s="324"/>
      <c r="N11" s="327"/>
      <c r="O11" s="324"/>
      <c r="P11" s="324"/>
      <c r="Q11" s="324">
        <f>(J11*K11)</f>
        <v>0.5616000000000001</v>
      </c>
      <c r="R11" s="324"/>
      <c r="S11" s="434"/>
      <c r="T11" s="329"/>
      <c r="U11" s="329"/>
      <c r="V11" s="330"/>
      <c r="W11" s="351"/>
    </row>
    <row r="12" spans="1:23" ht="15" customHeight="1">
      <c r="A12" s="132"/>
      <c r="B12" s="132"/>
      <c r="C12" s="265"/>
      <c r="D12" s="265"/>
      <c r="E12" s="132"/>
      <c r="F12" s="132"/>
      <c r="G12" s="266"/>
      <c r="H12" s="266"/>
      <c r="I12" s="132"/>
      <c r="J12" s="132"/>
      <c r="K12" s="265"/>
      <c r="L12" s="132"/>
      <c r="M12" s="132"/>
      <c r="N12" s="266"/>
      <c r="O12" s="435"/>
      <c r="P12" s="435"/>
      <c r="Q12" s="435"/>
      <c r="R12" s="435"/>
      <c r="S12" s="436"/>
      <c r="T12" s="132"/>
      <c r="U12" s="132"/>
      <c r="V12" s="266"/>
      <c r="W12" s="348"/>
    </row>
    <row r="13" spans="1:23" ht="15" customHeight="1">
      <c r="A13" s="239">
        <v>43953</v>
      </c>
      <c r="B13" s="240" t="s">
        <v>44</v>
      </c>
      <c r="C13" s="241" t="s">
        <v>102</v>
      </c>
      <c r="D13" s="241" t="s">
        <v>41</v>
      </c>
      <c r="E13" s="240">
        <v>9.15</v>
      </c>
      <c r="F13" s="240">
        <v>7.0000000000000007E-2</v>
      </c>
      <c r="G13" s="243">
        <v>9.08</v>
      </c>
      <c r="H13" s="243"/>
      <c r="I13" s="240"/>
      <c r="J13" s="410">
        <v>4.6500000000000004</v>
      </c>
      <c r="K13" s="411">
        <v>0.44032965392810192</v>
      </c>
      <c r="L13" s="410">
        <v>4.43</v>
      </c>
      <c r="M13" s="240"/>
      <c r="N13" s="243"/>
      <c r="O13" s="410"/>
      <c r="P13" s="410">
        <v>2.047532890765674</v>
      </c>
      <c r="Q13" s="410"/>
      <c r="R13" s="410">
        <v>0</v>
      </c>
      <c r="S13" s="437"/>
      <c r="T13" s="240"/>
      <c r="U13" s="240"/>
      <c r="V13" s="243"/>
      <c r="W13" s="412"/>
    </row>
    <row r="14" spans="1:23" ht="15" customHeight="1">
      <c r="A14" s="239">
        <v>44064</v>
      </c>
      <c r="B14" s="240" t="s">
        <v>76</v>
      </c>
      <c r="C14" s="241" t="s">
        <v>102</v>
      </c>
      <c r="D14" s="241" t="s">
        <v>41</v>
      </c>
      <c r="E14" s="240">
        <v>11.9</v>
      </c>
      <c r="F14" s="240">
        <v>4.9800000000000004</v>
      </c>
      <c r="G14" s="243">
        <v>6.92</v>
      </c>
      <c r="H14" s="243">
        <v>2.75</v>
      </c>
      <c r="I14" s="240"/>
      <c r="J14" s="410">
        <v>2.6</v>
      </c>
      <c r="K14" s="411">
        <v>0.5786318150448585</v>
      </c>
      <c r="L14" s="240"/>
      <c r="M14" s="240"/>
      <c r="N14" s="243"/>
      <c r="O14" s="410">
        <v>-0.54309017164904194</v>
      </c>
      <c r="P14" s="410"/>
      <c r="Q14" s="410">
        <v>1.5044427191166321</v>
      </c>
      <c r="R14" s="410"/>
      <c r="S14" s="437">
        <v>0</v>
      </c>
      <c r="T14" s="240"/>
      <c r="U14" s="240"/>
      <c r="V14" s="243"/>
      <c r="W14" s="240"/>
    </row>
    <row r="15" spans="1:23" ht="15" customHeight="1">
      <c r="A15" s="239">
        <v>44313</v>
      </c>
      <c r="B15" s="240"/>
      <c r="C15" s="241"/>
      <c r="D15" s="241"/>
      <c r="E15" s="240" t="s">
        <v>85</v>
      </c>
      <c r="F15" s="240"/>
      <c r="G15" s="243"/>
      <c r="H15" s="243"/>
      <c r="I15" s="240"/>
      <c r="J15" s="240"/>
      <c r="K15" s="241"/>
      <c r="L15" s="240"/>
      <c r="M15" s="240"/>
      <c r="N15" s="243"/>
      <c r="O15" s="410"/>
      <c r="P15" s="410"/>
      <c r="Q15" s="410"/>
      <c r="R15" s="410"/>
      <c r="S15" s="437"/>
      <c r="T15" s="240"/>
      <c r="U15" s="240"/>
      <c r="V15" s="243"/>
      <c r="W15" s="240" t="s">
        <v>103</v>
      </c>
    </row>
    <row r="16" spans="1:23" ht="15" customHeight="1">
      <c r="A16" s="239">
        <v>44430</v>
      </c>
      <c r="B16" s="240" t="s">
        <v>104</v>
      </c>
      <c r="C16" s="241" t="s">
        <v>102</v>
      </c>
      <c r="D16" s="241" t="s">
        <v>65</v>
      </c>
      <c r="E16" s="240">
        <v>9.15</v>
      </c>
      <c r="F16" s="240">
        <v>0.5</v>
      </c>
      <c r="G16" s="243">
        <f>E16-F16</f>
        <v>8.65</v>
      </c>
      <c r="H16" s="243"/>
      <c r="I16" s="240"/>
      <c r="J16" s="410">
        <v>0.64</v>
      </c>
      <c r="K16" s="411">
        <v>0.47</v>
      </c>
      <c r="L16" s="240"/>
      <c r="M16" s="240"/>
      <c r="N16" s="243"/>
      <c r="O16" s="410"/>
      <c r="P16" s="410"/>
      <c r="Q16" s="410"/>
      <c r="R16" s="410"/>
      <c r="S16" s="437">
        <f>J16*K16</f>
        <v>0.30080000000000001</v>
      </c>
      <c r="T16" s="240"/>
      <c r="U16" s="240"/>
      <c r="V16" s="243"/>
      <c r="W16" s="240"/>
    </row>
    <row r="17" spans="1:23" ht="15" customHeight="1">
      <c r="A17" s="239">
        <v>44430</v>
      </c>
      <c r="B17" s="240" t="s">
        <v>104</v>
      </c>
      <c r="C17" s="241" t="s">
        <v>102</v>
      </c>
      <c r="D17" s="240" t="s">
        <v>113</v>
      </c>
      <c r="E17" s="887">
        <v>9.15</v>
      </c>
      <c r="F17" s="240"/>
      <c r="G17" s="243"/>
      <c r="H17" s="243"/>
      <c r="I17" s="240"/>
      <c r="J17" s="410">
        <v>1.08</v>
      </c>
      <c r="K17" s="411">
        <v>0.52</v>
      </c>
      <c r="L17" s="240"/>
      <c r="M17" s="240"/>
      <c r="N17" s="243"/>
      <c r="O17" s="410"/>
      <c r="P17" s="410"/>
      <c r="Q17" s="410">
        <f>J17*K17</f>
        <v>0.5616000000000001</v>
      </c>
      <c r="R17" s="410"/>
      <c r="S17" s="437"/>
      <c r="T17" s="240"/>
      <c r="U17" s="240"/>
      <c r="V17" s="243"/>
      <c r="W17" s="240"/>
    </row>
    <row r="18" spans="1:23" ht="15" customHeight="1">
      <c r="A18" s="239">
        <v>44670</v>
      </c>
      <c r="B18" s="240" t="s">
        <v>115</v>
      </c>
      <c r="C18" s="241" t="s">
        <v>102</v>
      </c>
      <c r="D18" s="240" t="s">
        <v>41</v>
      </c>
      <c r="E18" s="242">
        <v>12.85</v>
      </c>
      <c r="F18" s="240">
        <f>0.38+0.65</f>
        <v>1.03</v>
      </c>
      <c r="G18" s="243">
        <f>E18-F18</f>
        <v>11.82</v>
      </c>
      <c r="H18" s="243">
        <f>G18-G16</f>
        <v>3.17</v>
      </c>
      <c r="I18" s="240" t="s">
        <v>55</v>
      </c>
      <c r="J18" s="410" t="s">
        <v>55</v>
      </c>
      <c r="K18" s="411">
        <v>0.39</v>
      </c>
      <c r="L18" s="240"/>
      <c r="M18" s="240"/>
      <c r="N18" s="243"/>
      <c r="O18" s="410"/>
      <c r="P18" s="410">
        <f>H18*K18</f>
        <v>1.2363</v>
      </c>
      <c r="Q18" s="410"/>
      <c r="R18" s="410"/>
      <c r="S18" s="437"/>
      <c r="T18" s="240"/>
      <c r="U18" s="240"/>
      <c r="V18" s="243"/>
      <c r="W18" s="240" t="s">
        <v>226</v>
      </c>
    </row>
    <row r="19" spans="1:23" ht="15" customHeight="1">
      <c r="A19" s="239">
        <v>44795</v>
      </c>
      <c r="B19" s="240" t="s">
        <v>220</v>
      </c>
      <c r="C19" s="241" t="s">
        <v>102</v>
      </c>
      <c r="D19" s="240" t="s">
        <v>65</v>
      </c>
      <c r="E19" s="242">
        <v>12.2</v>
      </c>
      <c r="F19" s="240">
        <v>2.1</v>
      </c>
      <c r="G19" s="243">
        <f>E19-F19</f>
        <v>10.1</v>
      </c>
      <c r="H19" s="243"/>
      <c r="I19" s="240"/>
      <c r="J19" s="410">
        <f>'2022.08.22_PitCore_X'!I3</f>
        <v>1.01</v>
      </c>
      <c r="K19" s="411">
        <f>'2022.08.22_PitCore_X'!S22</f>
        <v>0.58337239735927182</v>
      </c>
      <c r="L19" s="240"/>
      <c r="M19" s="240"/>
      <c r="N19" s="243"/>
      <c r="O19" s="410"/>
      <c r="P19" s="410"/>
      <c r="Q19" s="410"/>
      <c r="R19" s="410"/>
      <c r="S19" s="437">
        <f>J19*K19</f>
        <v>0.58920612133286454</v>
      </c>
      <c r="T19" s="240"/>
      <c r="U19" s="240"/>
      <c r="V19" s="243"/>
      <c r="W19" s="240" t="s">
        <v>231</v>
      </c>
    </row>
    <row r="20" spans="1:23" ht="15" customHeight="1">
      <c r="A20" s="239">
        <v>44795</v>
      </c>
      <c r="B20" s="240" t="s">
        <v>220</v>
      </c>
      <c r="C20" s="241" t="s">
        <v>102</v>
      </c>
      <c r="D20" s="240" t="s">
        <v>251</v>
      </c>
      <c r="E20" s="242">
        <v>12.2</v>
      </c>
      <c r="F20" s="410">
        <f>E20-G20</f>
        <v>3.1099999999999994</v>
      </c>
      <c r="G20" s="437">
        <f>G19-J19</f>
        <v>9.09</v>
      </c>
      <c r="H20" s="243"/>
      <c r="I20" s="240"/>
      <c r="J20" s="410">
        <f>('2022.08.22_PitCore_X'!V14/100)-('2022.08.22_PitCore_X'!V13/100)</f>
        <v>0.22999999999999998</v>
      </c>
      <c r="K20" s="411">
        <f>'2022.08.22_PitCore_X'!S34</f>
        <v>0.72672477125492529</v>
      </c>
      <c r="L20" s="240"/>
      <c r="M20" s="240"/>
      <c r="N20" s="243"/>
      <c r="O20" s="410">
        <f>Q20-P18</f>
        <v>-1.0691533026113671</v>
      </c>
      <c r="P20" s="410"/>
      <c r="Q20" s="410">
        <f>J20*K20</f>
        <v>0.1671466973886328</v>
      </c>
      <c r="R20" s="410"/>
      <c r="S20" s="437"/>
      <c r="T20" s="240"/>
      <c r="U20" s="240"/>
      <c r="V20" s="243"/>
      <c r="W20" s="240"/>
    </row>
    <row r="21" spans="1:23" ht="15" customHeight="1">
      <c r="A21" s="239"/>
      <c r="B21" s="240"/>
      <c r="C21" s="241"/>
      <c r="D21" s="240"/>
      <c r="E21" s="888"/>
      <c r="F21" s="240"/>
      <c r="G21" s="243"/>
      <c r="H21" s="243"/>
      <c r="I21" s="240"/>
      <c r="J21" s="410"/>
      <c r="K21" s="411"/>
      <c r="L21" s="240"/>
      <c r="M21" s="240"/>
      <c r="N21" s="243"/>
      <c r="O21" s="410"/>
      <c r="P21" s="410"/>
      <c r="Q21" s="410"/>
      <c r="R21" s="410"/>
      <c r="S21" s="437"/>
      <c r="T21" s="240"/>
      <c r="U21" s="240"/>
      <c r="V21" s="243"/>
      <c r="W21" s="240"/>
    </row>
    <row r="22" spans="1:23" ht="15" customHeight="1">
      <c r="A22" s="132"/>
      <c r="B22" s="132"/>
      <c r="C22" s="132"/>
      <c r="D22" s="132"/>
      <c r="E22" s="132"/>
      <c r="F22" s="132"/>
      <c r="G22" s="132"/>
      <c r="H22" s="132"/>
      <c r="I22" s="132"/>
      <c r="J22" s="132"/>
      <c r="K22" s="132"/>
      <c r="L22" s="132"/>
      <c r="M22" s="132"/>
      <c r="N22" s="132"/>
      <c r="O22" s="132"/>
      <c r="P22" s="132"/>
      <c r="Q22" s="132"/>
      <c r="R22" s="132"/>
      <c r="S22" s="132"/>
      <c r="T22" s="132"/>
      <c r="U22" s="132"/>
      <c r="V22" s="132"/>
      <c r="W22" s="132"/>
    </row>
    <row r="23" spans="1:23" ht="15.75" customHeight="1" thickBot="1">
      <c r="A23" s="269"/>
      <c r="B23" s="269"/>
      <c r="C23" s="269"/>
      <c r="D23" s="269"/>
      <c r="E23" s="270"/>
      <c r="F23" s="270"/>
      <c r="G23" s="269"/>
      <c r="H23" s="269"/>
      <c r="I23" s="269"/>
      <c r="J23" s="269"/>
      <c r="K23" s="269"/>
      <c r="L23" s="269"/>
      <c r="M23" s="269"/>
      <c r="N23" s="889"/>
      <c r="O23" s="269"/>
      <c r="P23" s="269"/>
      <c r="Q23" s="269"/>
      <c r="R23" s="271"/>
      <c r="S23" s="271"/>
      <c r="T23" s="271"/>
      <c r="U23" s="271"/>
      <c r="V23" s="132"/>
      <c r="W23" s="132"/>
    </row>
    <row r="24" spans="1:23" ht="15.75" customHeight="1">
      <c r="A24" s="1150" t="s">
        <v>47</v>
      </c>
      <c r="B24" s="1151"/>
      <c r="C24" s="1154" t="s">
        <v>48</v>
      </c>
      <c r="D24" s="1155"/>
      <c r="E24" s="272" t="s">
        <v>49</v>
      </c>
      <c r="F24" s="273"/>
      <c r="G24" s="272" t="s">
        <v>50</v>
      </c>
      <c r="H24" s="273"/>
      <c r="I24" s="274" t="s">
        <v>51</v>
      </c>
      <c r="J24" s="132"/>
      <c r="K24" s="132"/>
      <c r="L24" s="132"/>
      <c r="M24" s="132"/>
      <c r="N24" s="132"/>
      <c r="O24" s="132"/>
      <c r="P24" s="132"/>
      <c r="Q24" s="185"/>
      <c r="R24" s="195"/>
      <c r="S24" s="195"/>
      <c r="T24" s="195"/>
      <c r="U24" s="271"/>
      <c r="V24" s="132"/>
      <c r="W24" s="132"/>
    </row>
    <row r="25" spans="1:23" ht="15.75" customHeight="1">
      <c r="A25" s="1152"/>
      <c r="B25" s="1153"/>
      <c r="C25" s="275" t="s">
        <v>52</v>
      </c>
      <c r="D25" s="275" t="s">
        <v>53</v>
      </c>
      <c r="E25" s="352">
        <f>A17</f>
        <v>44430</v>
      </c>
      <c r="F25" s="277" t="s">
        <v>54</v>
      </c>
      <c r="G25" s="278">
        <f>A18</f>
        <v>44670</v>
      </c>
      <c r="H25" s="277" t="s">
        <v>54</v>
      </c>
      <c r="I25" s="353">
        <v>44795</v>
      </c>
      <c r="J25" s="132"/>
      <c r="K25" s="132"/>
      <c r="L25" s="132"/>
      <c r="M25" s="132"/>
      <c r="N25" s="132"/>
      <c r="O25" s="132"/>
      <c r="P25" s="132"/>
      <c r="Q25" s="185"/>
      <c r="R25" s="195"/>
      <c r="S25" s="195"/>
      <c r="T25" s="195"/>
      <c r="U25" s="271"/>
      <c r="V25" s="132"/>
      <c r="W25" s="132"/>
    </row>
    <row r="26" spans="1:23" ht="15.75" customHeight="1">
      <c r="A26" s="280"/>
      <c r="B26" s="281" t="s">
        <v>56</v>
      </c>
      <c r="C26" s="282">
        <f>P18</f>
        <v>1.2363</v>
      </c>
      <c r="D26" s="282"/>
      <c r="E26" s="283"/>
      <c r="F26" s="283"/>
      <c r="G26" s="284"/>
      <c r="H26" s="282"/>
      <c r="I26" s="285"/>
      <c r="J26" s="132"/>
      <c r="K26" s="132"/>
      <c r="L26" s="132"/>
      <c r="M26" s="132"/>
      <c r="N26" s="132"/>
      <c r="O26" s="132"/>
      <c r="P26" s="132"/>
      <c r="Q26" s="185"/>
      <c r="R26" s="195"/>
      <c r="S26" s="195"/>
      <c r="T26" s="195"/>
      <c r="U26" s="271"/>
      <c r="V26" s="132"/>
      <c r="W26" s="132"/>
    </row>
    <row r="27" spans="1:23" ht="15.75" customHeight="1">
      <c r="A27" s="280"/>
      <c r="B27" s="281" t="s">
        <v>57</v>
      </c>
      <c r="C27" s="282">
        <f>O20</f>
        <v>-1.0691533026113671</v>
      </c>
      <c r="D27" s="282"/>
      <c r="E27" s="283"/>
      <c r="F27" s="283"/>
      <c r="G27" s="284"/>
      <c r="H27" s="282"/>
      <c r="I27" s="285"/>
      <c r="J27" s="132"/>
      <c r="K27" s="132"/>
      <c r="L27" s="132"/>
      <c r="M27" s="132"/>
      <c r="N27" s="132"/>
      <c r="O27" s="132"/>
      <c r="P27" s="132"/>
      <c r="Q27" s="185"/>
      <c r="R27" s="195"/>
      <c r="S27" s="195"/>
      <c r="T27" s="195"/>
      <c r="U27" s="271"/>
      <c r="V27" s="132"/>
      <c r="W27" s="132"/>
    </row>
    <row r="28" spans="1:23" ht="15.75" customHeight="1">
      <c r="A28" s="280"/>
      <c r="B28" s="281" t="s">
        <v>58</v>
      </c>
      <c r="C28" s="282">
        <f>Q20</f>
        <v>0.1671466973886328</v>
      </c>
      <c r="D28" s="282"/>
      <c r="E28" s="283"/>
      <c r="F28" s="283"/>
      <c r="G28" s="284"/>
      <c r="H28" s="282"/>
      <c r="I28" s="285"/>
      <c r="J28" s="132"/>
      <c r="K28" s="132"/>
      <c r="L28" s="132"/>
      <c r="M28" s="132"/>
      <c r="N28" s="132"/>
      <c r="O28" s="132"/>
      <c r="P28" s="132"/>
      <c r="Q28" s="185"/>
      <c r="R28" s="195"/>
      <c r="S28" s="195"/>
      <c r="T28" s="195"/>
      <c r="U28" s="271"/>
      <c r="V28" s="132"/>
      <c r="W28" s="132"/>
    </row>
    <row r="29" spans="1:23" ht="15.75" customHeight="1">
      <c r="A29" s="280"/>
      <c r="B29" s="118" t="s">
        <v>59</v>
      </c>
      <c r="C29" s="282" t="s">
        <v>232</v>
      </c>
      <c r="D29" s="282"/>
      <c r="E29" s="283"/>
      <c r="F29" s="283"/>
      <c r="G29" s="282"/>
      <c r="H29" s="282"/>
      <c r="I29" s="285"/>
      <c r="J29" s="132"/>
      <c r="K29" s="132"/>
      <c r="L29" s="132"/>
      <c r="M29" s="132"/>
      <c r="N29" s="132"/>
      <c r="O29" s="132"/>
      <c r="P29" s="132"/>
      <c r="Q29" s="185"/>
      <c r="R29" s="195"/>
      <c r="S29" s="195"/>
      <c r="T29" s="195"/>
      <c r="U29" s="271"/>
      <c r="V29" s="132"/>
      <c r="W29" s="132"/>
    </row>
    <row r="30" spans="1:23" ht="15.75" customHeight="1">
      <c r="A30" s="280"/>
      <c r="B30" s="118" t="s">
        <v>60</v>
      </c>
      <c r="C30" s="282">
        <v>0</v>
      </c>
      <c r="D30" s="282"/>
      <c r="E30" s="283"/>
      <c r="F30" s="283"/>
      <c r="G30" s="282"/>
      <c r="H30" s="282"/>
      <c r="I30" s="285"/>
      <c r="J30" s="132"/>
      <c r="K30" s="132"/>
      <c r="L30" s="132"/>
      <c r="M30" s="132"/>
      <c r="N30" s="132"/>
      <c r="O30" s="132"/>
      <c r="P30" s="132"/>
      <c r="Q30" s="185"/>
      <c r="R30" s="195"/>
      <c r="S30" s="195"/>
      <c r="T30" s="195"/>
      <c r="U30" s="271"/>
      <c r="V30" s="132"/>
      <c r="W30" s="132"/>
    </row>
    <row r="31" spans="1:23" ht="15.75" customHeight="1" thickBot="1">
      <c r="A31" s="333"/>
      <c r="B31" s="119" t="s">
        <v>61</v>
      </c>
      <c r="C31" s="334">
        <f>S19</f>
        <v>0.58920612133286454</v>
      </c>
      <c r="D31" s="334"/>
      <c r="E31" s="335"/>
      <c r="F31" s="335"/>
      <c r="G31" s="336"/>
      <c r="H31" s="336"/>
      <c r="I31" s="337"/>
      <c r="J31" s="132"/>
      <c r="K31" s="132"/>
      <c r="L31" s="132"/>
      <c r="M31" s="132"/>
      <c r="N31" s="132"/>
      <c r="O31" s="132"/>
      <c r="P31" s="132"/>
      <c r="Q31" s="185"/>
      <c r="R31" s="195"/>
      <c r="S31" s="195"/>
      <c r="T31" s="195"/>
      <c r="U31" s="271"/>
      <c r="V31" s="132"/>
      <c r="W31" s="132"/>
    </row>
    <row r="32" spans="1:23" ht="15.75" customHeight="1">
      <c r="A32" s="271"/>
      <c r="B32" s="271"/>
      <c r="C32" s="271"/>
      <c r="D32" s="271"/>
      <c r="E32" s="271"/>
      <c r="F32" s="271"/>
      <c r="G32" s="271"/>
      <c r="H32" s="271"/>
      <c r="I32" s="271"/>
      <c r="J32" s="271"/>
      <c r="K32" s="271"/>
      <c r="L32" s="271"/>
      <c r="M32" s="271"/>
      <c r="N32" s="271"/>
      <c r="O32" s="271"/>
      <c r="P32" s="271"/>
      <c r="Q32" s="195"/>
      <c r="R32" s="195"/>
      <c r="S32" s="195"/>
      <c r="T32" s="195"/>
      <c r="U32" s="271"/>
      <c r="V32" s="132"/>
      <c r="W32" s="132"/>
    </row>
    <row r="33" spans="1:23" ht="15.75" customHeight="1">
      <c r="A33" s="132"/>
      <c r="B33" s="132"/>
      <c r="C33" s="132"/>
      <c r="D33" s="132"/>
      <c r="E33" s="132"/>
      <c r="F33" s="132"/>
      <c r="G33" s="132"/>
      <c r="H33" s="132"/>
      <c r="I33" s="132"/>
      <c r="J33" s="132"/>
      <c r="K33" s="132"/>
      <c r="L33" s="132"/>
      <c r="M33" s="132"/>
      <c r="N33" s="132"/>
      <c r="O33" s="132"/>
      <c r="P33" s="132"/>
      <c r="Q33" s="132"/>
      <c r="R33" s="132"/>
      <c r="S33" s="132"/>
      <c r="T33" s="132"/>
      <c r="U33" s="132"/>
      <c r="V33" s="132"/>
      <c r="W33" s="132"/>
    </row>
    <row r="34" spans="1:23" ht="15.75" customHeight="1">
      <c r="A34" s="132"/>
      <c r="B34" s="132"/>
      <c r="C34" s="132"/>
      <c r="D34" s="132"/>
      <c r="E34" s="132"/>
      <c r="F34" s="132"/>
      <c r="G34" s="132"/>
      <c r="H34" s="132"/>
      <c r="I34" s="132"/>
      <c r="J34" s="132"/>
      <c r="K34" s="132"/>
      <c r="L34" s="132"/>
      <c r="M34" s="132"/>
      <c r="N34" s="132"/>
      <c r="O34" s="132"/>
      <c r="P34" s="132"/>
      <c r="Q34" s="132"/>
      <c r="R34" s="132"/>
      <c r="S34" s="132"/>
      <c r="T34" s="132"/>
      <c r="U34" s="132"/>
      <c r="V34" s="132"/>
      <c r="W34" s="132"/>
    </row>
    <row r="35" spans="1:23" ht="15.75" customHeight="1">
      <c r="A35" s="132"/>
      <c r="B35" s="132"/>
      <c r="C35" s="132"/>
      <c r="D35" s="132"/>
      <c r="E35" s="132"/>
      <c r="F35" s="132"/>
      <c r="G35" s="132"/>
      <c r="H35" s="132"/>
      <c r="I35" s="132"/>
      <c r="J35" s="132"/>
      <c r="K35" s="132"/>
      <c r="L35" s="132"/>
      <c r="M35" s="132"/>
      <c r="N35" s="132"/>
      <c r="O35" s="132"/>
      <c r="P35" s="132"/>
      <c r="Q35" s="132"/>
      <c r="R35" s="132"/>
      <c r="S35" s="132"/>
      <c r="T35" s="132"/>
      <c r="U35" s="132"/>
      <c r="V35" s="132"/>
      <c r="W35" s="132"/>
    </row>
    <row r="36" spans="1:23" ht="15.75" customHeight="1">
      <c r="A36" s="132"/>
      <c r="B36" s="132"/>
      <c r="C36" s="132"/>
      <c r="D36" s="132"/>
      <c r="E36" s="132"/>
      <c r="F36" s="132"/>
      <c r="G36" s="132"/>
      <c r="H36" s="132"/>
      <c r="I36" s="132"/>
      <c r="J36" s="132"/>
      <c r="K36" s="132"/>
      <c r="L36" s="132"/>
      <c r="M36" s="132"/>
      <c r="N36" s="132"/>
      <c r="O36" s="132"/>
      <c r="P36" s="132"/>
      <c r="Q36" s="132"/>
      <c r="R36" s="132"/>
      <c r="S36" s="132"/>
      <c r="T36" s="132"/>
      <c r="U36" s="132"/>
      <c r="V36" s="132"/>
      <c r="W36" s="132"/>
    </row>
    <row r="37" spans="1:23" ht="15.75" customHeight="1">
      <c r="A37" s="132"/>
      <c r="B37" s="132"/>
      <c r="C37" s="132"/>
      <c r="D37" s="132"/>
      <c r="E37" s="132"/>
      <c r="F37" s="132"/>
      <c r="G37" s="132"/>
      <c r="H37" s="132"/>
      <c r="I37" s="132"/>
      <c r="J37" s="132"/>
      <c r="K37" s="132"/>
      <c r="L37" s="132"/>
      <c r="M37" s="132"/>
      <c r="N37" s="132"/>
      <c r="O37" s="132"/>
      <c r="P37" s="132"/>
      <c r="Q37" s="132"/>
      <c r="R37" s="132"/>
      <c r="S37" s="132"/>
      <c r="T37" s="132"/>
      <c r="U37" s="132"/>
      <c r="V37" s="132"/>
      <c r="W37" s="132"/>
    </row>
    <row r="38" spans="1:23" ht="15.75" customHeight="1">
      <c r="A38" s="132"/>
      <c r="B38" s="132"/>
      <c r="C38" s="132"/>
      <c r="D38" s="132"/>
      <c r="E38" s="132"/>
      <c r="F38" s="132"/>
      <c r="G38" s="132"/>
      <c r="H38" s="132"/>
      <c r="I38" s="132"/>
      <c r="J38" s="132"/>
      <c r="K38" s="132"/>
      <c r="L38" s="132"/>
      <c r="M38" s="132"/>
      <c r="N38" s="132"/>
      <c r="O38" s="132"/>
      <c r="P38" s="132"/>
      <c r="Q38" s="132"/>
      <c r="R38" s="132"/>
      <c r="S38" s="132"/>
      <c r="T38" s="132"/>
      <c r="U38" s="132"/>
      <c r="V38" s="132"/>
      <c r="W38" s="132"/>
    </row>
    <row r="39" spans="1:23" ht="15.75" customHeight="1">
      <c r="A39" s="132"/>
      <c r="B39" s="132"/>
      <c r="C39" s="132"/>
      <c r="D39" s="132"/>
      <c r="E39" s="132"/>
      <c r="F39" s="132"/>
      <c r="G39" s="132"/>
      <c r="H39" s="132"/>
      <c r="I39" s="132"/>
      <c r="J39" s="132"/>
      <c r="K39" s="132"/>
      <c r="L39" s="132"/>
      <c r="M39" s="132"/>
      <c r="N39" s="132"/>
      <c r="O39" s="132"/>
      <c r="P39" s="132"/>
      <c r="Q39" s="132"/>
      <c r="R39" s="132"/>
      <c r="S39" s="132"/>
      <c r="T39" s="132"/>
      <c r="U39" s="132"/>
      <c r="V39" s="132"/>
      <c r="W39" s="132"/>
    </row>
    <row r="40" spans="1:23" ht="15.75" customHeight="1">
      <c r="A40" s="132"/>
      <c r="B40" s="132"/>
      <c r="C40" s="132"/>
      <c r="D40" s="132"/>
      <c r="E40" s="132"/>
      <c r="F40" s="132"/>
      <c r="G40" s="132"/>
      <c r="H40" s="132"/>
      <c r="I40" s="132"/>
      <c r="J40" s="132"/>
      <c r="K40" s="132"/>
      <c r="L40" s="132"/>
      <c r="M40" s="132"/>
      <c r="N40" s="132"/>
      <c r="O40" s="132"/>
      <c r="P40" s="132"/>
      <c r="Q40" s="132"/>
      <c r="R40" s="132"/>
      <c r="S40" s="132"/>
      <c r="T40" s="132"/>
      <c r="U40" s="132"/>
      <c r="V40" s="132"/>
      <c r="W40" s="132"/>
    </row>
  </sheetData>
  <mergeCells count="6">
    <mergeCell ref="T1:V1"/>
    <mergeCell ref="T2:U2"/>
    <mergeCell ref="E3:G3"/>
    <mergeCell ref="T3:U3"/>
    <mergeCell ref="A24:B25"/>
    <mergeCell ref="C24:D24"/>
  </mergeCell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7E82B-A59A-42FA-A9EE-AA1D0D9140D2}">
  <dimension ref="A1:W31"/>
  <sheetViews>
    <sheetView tabSelected="1" topLeftCell="J1" zoomScale="90" zoomScaleNormal="90" workbookViewId="0">
      <selection activeCell="C27" sqref="C27"/>
    </sheetView>
  </sheetViews>
  <sheetFormatPr defaultColWidth="17.33203125" defaultRowHeight="15.75" customHeight="1"/>
  <cols>
    <col min="1" max="1" width="12.44140625" style="940" customWidth="1"/>
    <col min="2" max="2" width="27.33203125" style="940" customWidth="1"/>
    <col min="3" max="3" width="11.33203125" style="940" bestFit="1" customWidth="1"/>
    <col min="4" max="4" width="20" style="940" bestFit="1" customWidth="1"/>
    <col min="5" max="5" width="10.5546875" style="940" bestFit="1" customWidth="1"/>
    <col min="6" max="7" width="13.6640625" style="940" bestFit="1" customWidth="1"/>
    <col min="8" max="8" width="14.44140625" style="940" bestFit="1" customWidth="1"/>
    <col min="9" max="9" width="17.33203125" style="940" bestFit="1" customWidth="1"/>
    <col min="10" max="10" width="19.5546875" style="940" bestFit="1" customWidth="1"/>
    <col min="11" max="11" width="16.44140625" style="940" bestFit="1" customWidth="1"/>
    <col min="12" max="12" width="18" style="940" customWidth="1"/>
    <col min="13" max="13" width="22.109375" style="940" customWidth="1"/>
    <col min="14" max="14" width="11.5546875" style="940" bestFit="1" customWidth="1"/>
    <col min="15" max="15" width="11.33203125" style="940" bestFit="1" customWidth="1"/>
    <col min="16" max="17" width="7.88671875" style="940" bestFit="1" customWidth="1"/>
    <col min="18" max="18" width="14.6640625" style="940" bestFit="1" customWidth="1"/>
    <col min="19" max="19" width="20.6640625" style="940" bestFit="1" customWidth="1"/>
    <col min="20" max="20" width="21" style="940" bestFit="1" customWidth="1"/>
    <col min="21" max="21" width="8.6640625" style="940" bestFit="1" customWidth="1"/>
    <col min="22" max="16384" width="17.33203125" style="940"/>
  </cols>
  <sheetData>
    <row r="1" spans="1:23" ht="15" customHeight="1">
      <c r="A1" s="925"/>
      <c r="B1" s="926"/>
      <c r="C1" s="927"/>
      <c r="D1" s="928"/>
      <c r="E1" s="929"/>
      <c r="F1" s="930"/>
      <c r="G1" s="931"/>
      <c r="H1" s="932"/>
      <c r="I1" s="931"/>
      <c r="J1" s="933"/>
      <c r="K1" s="930"/>
      <c r="L1" s="934"/>
      <c r="M1" s="935"/>
      <c r="N1" s="931"/>
      <c r="O1" s="936"/>
      <c r="P1" s="937"/>
      <c r="Q1" s="937"/>
      <c r="R1" s="937"/>
      <c r="S1" s="938"/>
      <c r="T1" s="1156" t="s">
        <v>12</v>
      </c>
      <c r="U1" s="1156"/>
      <c r="V1" s="1157"/>
      <c r="W1" s="939"/>
    </row>
    <row r="2" spans="1:23" ht="15" customHeight="1">
      <c r="A2" s="941"/>
      <c r="B2" s="942"/>
      <c r="C2" s="943"/>
      <c r="D2" s="944"/>
      <c r="E2" s="945"/>
      <c r="F2" s="946"/>
      <c r="G2" s="947"/>
      <c r="H2" s="948"/>
      <c r="I2" s="947"/>
      <c r="J2" s="949"/>
      <c r="K2" s="950"/>
      <c r="L2" s="951"/>
      <c r="M2" s="952"/>
      <c r="N2" s="949"/>
      <c r="O2" s="953"/>
      <c r="S2" s="954"/>
      <c r="T2" s="1158" t="s">
        <v>13</v>
      </c>
      <c r="U2" s="1158"/>
      <c r="V2" s="955"/>
      <c r="W2" s="956"/>
    </row>
    <row r="3" spans="1:23" ht="15" customHeight="1">
      <c r="A3" s="941"/>
      <c r="B3" s="942"/>
      <c r="C3" s="943"/>
      <c r="D3" s="957"/>
      <c r="E3" s="1159" t="s">
        <v>14</v>
      </c>
      <c r="F3" s="1160"/>
      <c r="G3" s="1161"/>
      <c r="H3" s="958"/>
      <c r="I3" s="946"/>
      <c r="J3" s="949"/>
      <c r="K3" s="946"/>
      <c r="L3" s="959"/>
      <c r="M3" s="960"/>
      <c r="N3" s="949"/>
      <c r="O3" s="961"/>
      <c r="P3" s="949"/>
      <c r="Q3" s="949"/>
      <c r="R3" s="962"/>
      <c r="S3" s="963"/>
      <c r="T3" s="1162" t="s">
        <v>15</v>
      </c>
      <c r="U3" s="1162"/>
      <c r="V3" s="955"/>
      <c r="W3" s="964"/>
    </row>
    <row r="4" spans="1:23" s="978" customFormat="1" ht="39.6">
      <c r="A4" s="965" t="s">
        <v>16</v>
      </c>
      <c r="B4" s="966" t="s">
        <v>17</v>
      </c>
      <c r="C4" s="967" t="s">
        <v>18</v>
      </c>
      <c r="D4" s="968" t="s">
        <v>19</v>
      </c>
      <c r="E4" s="969" t="s">
        <v>20</v>
      </c>
      <c r="F4" s="966" t="s">
        <v>21</v>
      </c>
      <c r="G4" s="970" t="s">
        <v>22</v>
      </c>
      <c r="H4" s="971" t="s">
        <v>23</v>
      </c>
      <c r="I4" s="970" t="s">
        <v>24</v>
      </c>
      <c r="J4" s="970" t="s">
        <v>25</v>
      </c>
      <c r="K4" s="966" t="s">
        <v>26</v>
      </c>
      <c r="L4" s="972" t="s">
        <v>27</v>
      </c>
      <c r="M4" s="972" t="s">
        <v>28</v>
      </c>
      <c r="N4" s="970" t="s">
        <v>29</v>
      </c>
      <c r="O4" s="973" t="s">
        <v>30</v>
      </c>
      <c r="P4" s="970" t="s">
        <v>31</v>
      </c>
      <c r="Q4" s="970" t="s">
        <v>32</v>
      </c>
      <c r="R4" s="974" t="s">
        <v>3</v>
      </c>
      <c r="S4" s="975" t="s">
        <v>4</v>
      </c>
      <c r="T4" s="976" t="s">
        <v>33</v>
      </c>
      <c r="U4" s="976" t="s">
        <v>34</v>
      </c>
      <c r="V4" s="977" t="s">
        <v>0</v>
      </c>
      <c r="W4" s="967" t="s">
        <v>35</v>
      </c>
    </row>
    <row r="5" spans="1:23" ht="15.75" customHeight="1" thickBot="1">
      <c r="A5" s="979" t="s">
        <v>36</v>
      </c>
      <c r="B5" s="980"/>
      <c r="C5" s="981"/>
      <c r="D5" s="982"/>
      <c r="E5" s="983" t="s">
        <v>37</v>
      </c>
      <c r="F5" s="983" t="s">
        <v>37</v>
      </c>
      <c r="G5" s="983" t="s">
        <v>37</v>
      </c>
      <c r="H5" s="983" t="s">
        <v>37</v>
      </c>
      <c r="I5" s="983" t="s">
        <v>37</v>
      </c>
      <c r="J5" s="983" t="s">
        <v>37</v>
      </c>
      <c r="K5" s="984" t="s">
        <v>38</v>
      </c>
      <c r="L5" s="985" t="s">
        <v>37</v>
      </c>
      <c r="M5" s="986" t="s">
        <v>37</v>
      </c>
      <c r="N5" s="986" t="s">
        <v>38</v>
      </c>
      <c r="O5" s="987" t="s">
        <v>39</v>
      </c>
      <c r="P5" s="988" t="s">
        <v>39</v>
      </c>
      <c r="Q5" s="988" t="s">
        <v>39</v>
      </c>
      <c r="R5" s="989" t="s">
        <v>39</v>
      </c>
      <c r="S5" s="990" t="s">
        <v>39</v>
      </c>
      <c r="T5" s="991" t="s">
        <v>37</v>
      </c>
      <c r="U5" s="991" t="s">
        <v>37</v>
      </c>
      <c r="V5" s="992" t="s">
        <v>37</v>
      </c>
      <c r="W5" s="993"/>
    </row>
    <row r="6" spans="1:23" ht="15" customHeight="1">
      <c r="A6" s="994">
        <v>44670</v>
      </c>
      <c r="B6" s="995" t="s">
        <v>115</v>
      </c>
      <c r="C6" s="996" t="s">
        <v>229</v>
      </c>
      <c r="D6" s="997" t="s">
        <v>41</v>
      </c>
      <c r="E6" s="998">
        <v>9.7899999999999991</v>
      </c>
      <c r="F6" s="999">
        <v>0.75</v>
      </c>
      <c r="G6" s="999">
        <f>E6-F6</f>
        <v>9.0399999999999991</v>
      </c>
      <c r="H6" s="1000"/>
      <c r="I6" s="999" t="s">
        <v>230</v>
      </c>
      <c r="J6" s="999"/>
      <c r="K6" s="999">
        <f>'2022.04.19_PitCore_X'!I4</f>
        <v>0.25598147671726273</v>
      </c>
      <c r="L6" s="1105">
        <v>4.9000000000000004</v>
      </c>
      <c r="M6" s="999"/>
      <c r="N6" s="999"/>
      <c r="O6" s="1002"/>
      <c r="P6" s="999">
        <f>L6*K6</f>
        <v>1.2543092359145875</v>
      </c>
      <c r="Q6" s="999"/>
      <c r="R6" s="999"/>
      <c r="S6" s="1003"/>
      <c r="T6" s="1002"/>
      <c r="U6" s="999"/>
      <c r="V6" s="1004"/>
      <c r="W6" s="1005"/>
    </row>
    <row r="7" spans="1:23" ht="15" customHeight="1">
      <c r="A7" s="994">
        <v>44795</v>
      </c>
      <c r="B7" s="995" t="s">
        <v>220</v>
      </c>
      <c r="C7" s="996" t="s">
        <v>229</v>
      </c>
      <c r="D7" s="997" t="s">
        <v>65</v>
      </c>
      <c r="E7" s="998">
        <v>9.7899999999999991</v>
      </c>
      <c r="F7" s="999">
        <v>2.15</v>
      </c>
      <c r="G7" s="999">
        <f t="shared" ref="G7:G16" si="0">E7-F7</f>
        <v>7.6399999999999988</v>
      </c>
      <c r="H7" s="1000"/>
      <c r="I7" s="999"/>
      <c r="J7" s="999">
        <f>'2022.08.22_PitCore_Z'!I3</f>
        <v>1.1599999999999999</v>
      </c>
      <c r="K7" s="999">
        <f>'2022.08.22_PitCore_Z'!S24</f>
        <v>0.64691237616138786</v>
      </c>
      <c r="L7" s="1001">
        <v>6.42</v>
      </c>
      <c r="M7" s="999"/>
      <c r="N7" s="999"/>
      <c r="O7" s="1002"/>
      <c r="P7" s="999"/>
      <c r="Q7" s="999"/>
      <c r="R7" s="999"/>
      <c r="S7" s="1123">
        <f>J7*K7</f>
        <v>0.75041835634720988</v>
      </c>
      <c r="T7" s="1002"/>
      <c r="U7" s="999"/>
      <c r="V7" s="1004"/>
      <c r="W7" s="1005"/>
    </row>
    <row r="8" spans="1:23" ht="15" customHeight="1">
      <c r="A8" s="1006">
        <v>44795</v>
      </c>
      <c r="B8" s="1007" t="s">
        <v>220</v>
      </c>
      <c r="C8" s="1008" t="s">
        <v>229</v>
      </c>
      <c r="D8" s="1009" t="s">
        <v>251</v>
      </c>
      <c r="E8" s="1010">
        <v>10.9</v>
      </c>
      <c r="F8" s="1011">
        <v>3.32</v>
      </c>
      <c r="G8" s="999">
        <f t="shared" si="0"/>
        <v>7.58</v>
      </c>
      <c r="H8" s="1000"/>
      <c r="I8" s="1007"/>
      <c r="J8" s="1012">
        <f>('2022.08.22_PitCore_Z'!V14/100)-('2022.08.22_PitCore_Z'!V13/100)</f>
        <v>1.5000000000000002</v>
      </c>
      <c r="K8" s="1011">
        <f>'2022.08.22_PitCore_Z'!S39</f>
        <v>0.78723257418909598</v>
      </c>
      <c r="L8" s="1010"/>
      <c r="M8" s="1011"/>
      <c r="N8" s="1007"/>
      <c r="O8" s="1122">
        <f>Q8-P6</f>
        <v>-7.3460374630943459E-2</v>
      </c>
      <c r="P8" s="999"/>
      <c r="Q8" s="1011">
        <f>J8*K8</f>
        <v>1.1808488612836441</v>
      </c>
      <c r="R8" s="1011"/>
      <c r="S8" s="1007"/>
      <c r="T8" s="1014"/>
      <c r="U8" s="1015"/>
      <c r="V8" s="1004"/>
      <c r="W8" s="1016"/>
    </row>
    <row r="9" spans="1:23" ht="15.75" customHeight="1">
      <c r="A9" s="1017"/>
      <c r="B9" s="1003"/>
      <c r="C9" s="1018"/>
      <c r="D9" s="1019"/>
      <c r="E9" s="1020"/>
      <c r="F9" s="1003"/>
      <c r="G9" s="999">
        <f t="shared" si="0"/>
        <v>0</v>
      </c>
      <c r="H9" s="1000"/>
      <c r="I9" s="1007"/>
      <c r="J9" s="1007"/>
      <c r="K9" s="1007"/>
      <c r="L9" s="1010"/>
      <c r="M9" s="1011"/>
      <c r="N9" s="1007"/>
      <c r="O9" s="1013"/>
      <c r="P9" s="999"/>
      <c r="Q9" s="1007"/>
      <c r="R9" s="1011"/>
      <c r="S9" s="1007"/>
      <c r="T9" s="1014"/>
      <c r="U9" s="1015"/>
      <c r="V9" s="1004"/>
      <c r="W9" s="1016"/>
    </row>
    <row r="10" spans="1:23" ht="15" customHeight="1">
      <c r="A10" s="1021"/>
      <c r="B10" s="1022"/>
      <c r="C10" s="1023"/>
      <c r="D10" s="1024"/>
      <c r="E10" s="1025"/>
      <c r="F10" s="1022"/>
      <c r="G10" s="1022"/>
      <c r="H10" s="1026"/>
      <c r="I10" s="1027"/>
      <c r="J10" s="1028"/>
      <c r="K10" s="1028"/>
      <c r="L10" s="1029"/>
      <c r="M10" s="1028"/>
      <c r="N10" s="1028"/>
      <c r="O10" s="1030"/>
      <c r="P10" s="1028"/>
      <c r="Q10" s="1027"/>
      <c r="R10" s="1028"/>
      <c r="S10" s="1027"/>
      <c r="T10" s="1031"/>
      <c r="U10" s="1032"/>
      <c r="V10" s="1033"/>
      <c r="W10" s="1034"/>
    </row>
    <row r="11" spans="1:23" ht="15" customHeight="1">
      <c r="A11" s="1035"/>
      <c r="B11" s="1036"/>
      <c r="C11" s="1037"/>
      <c r="D11" s="1038"/>
      <c r="E11" s="1039"/>
      <c r="F11" s="1040"/>
      <c r="G11" s="1040">
        <f t="shared" si="0"/>
        <v>0</v>
      </c>
      <c r="H11" s="1041"/>
      <c r="I11" s="1040"/>
      <c r="J11" s="1040"/>
      <c r="K11" s="1040"/>
      <c r="L11" s="1042"/>
      <c r="M11" s="1040"/>
      <c r="N11" s="1040"/>
      <c r="O11" s="1043">
        <f t="shared" ref="O11:O16" si="1">Q11-P11</f>
        <v>0</v>
      </c>
      <c r="P11" s="1040">
        <f t="shared" ref="P11:P16" si="2">J11*K11</f>
        <v>0</v>
      </c>
      <c r="Q11" s="1040"/>
      <c r="R11" s="1040"/>
      <c r="S11" s="1044"/>
      <c r="T11" s="1043"/>
      <c r="U11" s="1040"/>
      <c r="V11" s="1045"/>
      <c r="W11" s="1046"/>
    </row>
    <row r="12" spans="1:23" ht="15" customHeight="1">
      <c r="A12" s="1035"/>
      <c r="B12" s="1036"/>
      <c r="C12" s="1037"/>
      <c r="D12" s="1038"/>
      <c r="E12" s="1039"/>
      <c r="F12" s="1040"/>
      <c r="G12" s="1040">
        <f t="shared" si="0"/>
        <v>0</v>
      </c>
      <c r="H12" s="1041">
        <f t="shared" ref="H12:H14" si="3">G12-G11</f>
        <v>0</v>
      </c>
      <c r="I12" s="1040"/>
      <c r="J12" s="1040"/>
      <c r="K12" s="1040"/>
      <c r="L12" s="1042"/>
      <c r="M12" s="1040"/>
      <c r="N12" s="1040"/>
      <c r="O12" s="1043">
        <f t="shared" si="1"/>
        <v>0</v>
      </c>
      <c r="P12" s="1040">
        <f t="shared" si="2"/>
        <v>0</v>
      </c>
      <c r="Q12" s="1040"/>
      <c r="R12" s="1040"/>
      <c r="S12" s="1044"/>
      <c r="T12" s="1043"/>
      <c r="U12" s="1040"/>
      <c r="V12" s="1045"/>
      <c r="W12" s="1046"/>
    </row>
    <row r="13" spans="1:23" ht="15" customHeight="1">
      <c r="A13" s="1035"/>
      <c r="B13" s="1036"/>
      <c r="C13" s="1037"/>
      <c r="D13" s="1038"/>
      <c r="E13" s="1039"/>
      <c r="F13" s="1040"/>
      <c r="G13" s="1040">
        <f t="shared" si="0"/>
        <v>0</v>
      </c>
      <c r="H13" s="1041">
        <f t="shared" si="3"/>
        <v>0</v>
      </c>
      <c r="I13" s="1040"/>
      <c r="J13" s="1040"/>
      <c r="K13" s="1040"/>
      <c r="L13" s="1042"/>
      <c r="M13" s="1040"/>
      <c r="N13" s="1040"/>
      <c r="O13" s="1043">
        <f t="shared" si="1"/>
        <v>0</v>
      </c>
      <c r="P13" s="1040">
        <f t="shared" si="2"/>
        <v>0</v>
      </c>
      <c r="Q13" s="1040"/>
      <c r="R13" s="1040"/>
      <c r="S13" s="1044"/>
      <c r="T13" s="1043"/>
      <c r="U13" s="1040"/>
      <c r="V13" s="1045"/>
      <c r="W13" s="1046"/>
    </row>
    <row r="14" spans="1:23" ht="15" customHeight="1">
      <c r="A14" s="1047"/>
      <c r="B14" s="1048"/>
      <c r="C14" s="1049"/>
      <c r="D14" s="1050"/>
      <c r="E14" s="1051"/>
      <c r="F14" s="1052"/>
      <c r="G14" s="1052">
        <f t="shared" si="0"/>
        <v>0</v>
      </c>
      <c r="H14" s="1041">
        <f t="shared" si="3"/>
        <v>0</v>
      </c>
      <c r="I14" s="1040"/>
      <c r="J14" s="1040"/>
      <c r="K14" s="1040"/>
      <c r="L14" s="1042"/>
      <c r="M14" s="1040"/>
      <c r="N14" s="1040"/>
      <c r="O14" s="1043">
        <f t="shared" si="1"/>
        <v>0</v>
      </c>
      <c r="P14" s="1040">
        <f t="shared" si="2"/>
        <v>0</v>
      </c>
      <c r="Q14" s="1040"/>
      <c r="R14" s="1040"/>
      <c r="S14" s="1044"/>
      <c r="T14" s="1043"/>
      <c r="U14" s="1040"/>
      <c r="V14" s="1045"/>
      <c r="W14" s="1046"/>
    </row>
    <row r="15" spans="1:23" ht="15" customHeight="1">
      <c r="A15" s="1053"/>
      <c r="B15" s="1054"/>
      <c r="C15" s="1055"/>
      <c r="D15" s="1056"/>
      <c r="E15" s="1057"/>
      <c r="F15" s="1058"/>
      <c r="G15" s="1058"/>
      <c r="H15" s="1059"/>
      <c r="I15" s="1058"/>
      <c r="J15" s="1058"/>
      <c r="K15" s="1058"/>
      <c r="L15" s="1060"/>
      <c r="M15" s="1058"/>
      <c r="N15" s="1058"/>
      <c r="O15" s="1061"/>
      <c r="P15" s="1058"/>
      <c r="Q15" s="1058"/>
      <c r="R15" s="1058"/>
      <c r="S15" s="1062"/>
      <c r="T15" s="1061"/>
      <c r="U15" s="1058"/>
      <c r="V15" s="1033"/>
      <c r="W15" s="1063"/>
    </row>
    <row r="16" spans="1:23" ht="15" customHeight="1" thickBot="1">
      <c r="A16" s="1064"/>
      <c r="B16" s="1065"/>
      <c r="C16" s="1066"/>
      <c r="D16" s="1067"/>
      <c r="E16" s="1068"/>
      <c r="F16" s="1069"/>
      <c r="G16" s="1069">
        <f t="shared" si="0"/>
        <v>0</v>
      </c>
      <c r="H16" s="1070"/>
      <c r="I16" s="1071"/>
      <c r="J16" s="1072"/>
      <c r="K16" s="1072"/>
      <c r="L16" s="1073"/>
      <c r="M16" s="1072"/>
      <c r="N16" s="1074"/>
      <c r="O16" s="1075">
        <f t="shared" si="1"/>
        <v>0</v>
      </c>
      <c r="P16" s="1072">
        <f t="shared" si="2"/>
        <v>0</v>
      </c>
      <c r="Q16" s="1074"/>
      <c r="R16" s="1074"/>
      <c r="S16" s="1074"/>
      <c r="T16" s="1076"/>
      <c r="U16" s="1077"/>
      <c r="V16" s="1078"/>
      <c r="W16" s="1079"/>
    </row>
    <row r="17" spans="1:21" ht="15" customHeight="1"/>
    <row r="18" spans="1:21" ht="15" customHeight="1"/>
    <row r="19" spans="1:21" ht="15" customHeight="1"/>
    <row r="20" spans="1:21" ht="15" customHeight="1"/>
    <row r="21" spans="1:21" ht="15" customHeight="1"/>
    <row r="22" spans="1:21" ht="15.75" customHeight="1" thickBot="1">
      <c r="A22" s="1080"/>
      <c r="B22" s="1080"/>
      <c r="C22" s="1080"/>
      <c r="D22" s="1080"/>
      <c r="E22" s="1081"/>
      <c r="F22" s="1081"/>
      <c r="G22" s="1080"/>
      <c r="H22" s="1080"/>
      <c r="I22" s="1080"/>
      <c r="J22" s="1080"/>
      <c r="K22" s="1080"/>
      <c r="L22" s="1080"/>
      <c r="M22" s="1080"/>
      <c r="N22" s="1080"/>
      <c r="O22" s="1080"/>
      <c r="P22" s="1080"/>
      <c r="Q22" s="1080"/>
      <c r="R22" s="1032"/>
      <c r="S22" s="1032"/>
      <c r="T22" s="1032"/>
      <c r="U22" s="1032"/>
    </row>
    <row r="23" spans="1:21" ht="15.75" customHeight="1">
      <c r="A23" s="1163" t="s">
        <v>47</v>
      </c>
      <c r="B23" s="1164"/>
      <c r="C23" s="1167" t="s">
        <v>48</v>
      </c>
      <c r="D23" s="1167"/>
      <c r="E23" s="1082" t="s">
        <v>49</v>
      </c>
      <c r="F23" s="1083"/>
      <c r="G23" s="1082" t="s">
        <v>50</v>
      </c>
      <c r="H23" s="1083"/>
      <c r="I23" s="1084" t="s">
        <v>51</v>
      </c>
      <c r="R23" s="1032"/>
      <c r="S23" s="1032"/>
      <c r="T23" s="1032"/>
      <c r="U23" s="1032"/>
    </row>
    <row r="24" spans="1:21" ht="15.75" customHeight="1">
      <c r="A24" s="1165"/>
      <c r="B24" s="1166"/>
      <c r="C24" s="1085" t="s">
        <v>52</v>
      </c>
      <c r="D24" s="1085" t="s">
        <v>53</v>
      </c>
      <c r="E24" s="1086">
        <f>A11</f>
        <v>0</v>
      </c>
      <c r="F24" s="1087" t="s">
        <v>54</v>
      </c>
      <c r="G24" s="1088">
        <f>A6</f>
        <v>44670</v>
      </c>
      <c r="H24" s="1087" t="s">
        <v>54</v>
      </c>
      <c r="I24" s="1089">
        <v>44795</v>
      </c>
      <c r="R24" s="1090"/>
      <c r="S24" s="1090"/>
      <c r="T24" s="1032"/>
      <c r="U24" s="1032"/>
    </row>
    <row r="25" spans="1:21" ht="15.75" customHeight="1">
      <c r="A25" s="1091"/>
      <c r="B25" s="1092" t="s">
        <v>56</v>
      </c>
      <c r="C25" s="1093">
        <f>P6</f>
        <v>1.2543092359145875</v>
      </c>
      <c r="D25" s="1093"/>
      <c r="E25" s="1094"/>
      <c r="F25" s="1094"/>
      <c r="G25" s="1095"/>
      <c r="H25" s="1093"/>
      <c r="I25" s="1096"/>
      <c r="R25" s="1090"/>
      <c r="S25" s="1090"/>
      <c r="T25" s="1032"/>
      <c r="U25" s="1032"/>
    </row>
    <row r="26" spans="1:21" ht="15.75" customHeight="1">
      <c r="A26" s="1091"/>
      <c r="B26" s="1092" t="s">
        <v>57</v>
      </c>
      <c r="C26" s="1093">
        <f>O8</f>
        <v>-7.3460374630943459E-2</v>
      </c>
      <c r="D26" s="1093"/>
      <c r="E26" s="1094"/>
      <c r="F26" s="1094"/>
      <c r="G26" s="1095"/>
      <c r="H26" s="1093"/>
      <c r="I26" s="1096"/>
      <c r="R26" s="1090"/>
      <c r="S26" s="1090"/>
      <c r="T26" s="1032"/>
      <c r="U26" s="1032"/>
    </row>
    <row r="27" spans="1:21" ht="15.75" customHeight="1">
      <c r="A27" s="1091"/>
      <c r="B27" s="1092" t="s">
        <v>58</v>
      </c>
      <c r="C27" s="1093">
        <f>Q8</f>
        <v>1.1808488612836441</v>
      </c>
      <c r="D27" s="1093"/>
      <c r="E27" s="1094"/>
      <c r="F27" s="1094"/>
      <c r="G27" s="1095"/>
      <c r="H27" s="1093"/>
      <c r="I27" s="1096"/>
      <c r="R27" s="1090"/>
      <c r="S27" s="1090"/>
      <c r="T27" s="1032"/>
      <c r="U27" s="1032"/>
    </row>
    <row r="28" spans="1:21" ht="15.75" customHeight="1">
      <c r="A28" s="1091"/>
      <c r="B28" s="1097" t="s">
        <v>59</v>
      </c>
      <c r="C28" s="1093" t="s">
        <v>232</v>
      </c>
      <c r="D28" s="1093"/>
      <c r="E28" s="1094"/>
      <c r="F28" s="1094"/>
      <c r="G28" s="1093"/>
      <c r="H28" s="1093"/>
      <c r="I28" s="1096"/>
      <c r="R28" s="1090"/>
      <c r="S28" s="1090"/>
      <c r="T28" s="1032"/>
      <c r="U28" s="1032"/>
    </row>
    <row r="29" spans="1:21" ht="15.75" customHeight="1">
      <c r="A29" s="1091"/>
      <c r="B29" s="1098" t="s">
        <v>60</v>
      </c>
      <c r="C29" s="1093" t="s">
        <v>232</v>
      </c>
      <c r="D29" s="1093"/>
      <c r="E29" s="1094"/>
      <c r="F29" s="1094"/>
      <c r="G29" s="1093"/>
      <c r="H29" s="1093"/>
      <c r="I29" s="1096"/>
      <c r="R29" s="1090"/>
      <c r="S29" s="1090"/>
      <c r="T29" s="1032"/>
      <c r="U29" s="1032"/>
    </row>
    <row r="30" spans="1:21" ht="15.75" customHeight="1" thickBot="1">
      <c r="A30" s="1099"/>
      <c r="B30" s="1100" t="s">
        <v>61</v>
      </c>
      <c r="C30" s="1101">
        <f>S7</f>
        <v>0.75041835634720988</v>
      </c>
      <c r="D30" s="1101"/>
      <c r="E30" s="1102"/>
      <c r="F30" s="1102"/>
      <c r="G30" s="1103"/>
      <c r="H30" s="1103"/>
      <c r="I30" s="1104"/>
      <c r="R30" s="1090"/>
      <c r="S30" s="1090"/>
      <c r="T30" s="1032"/>
      <c r="U30" s="1032"/>
    </row>
    <row r="31" spans="1:21" ht="15.75" customHeight="1">
      <c r="A31" s="1032"/>
      <c r="B31" s="1032"/>
      <c r="C31" s="1032"/>
      <c r="D31" s="1032"/>
      <c r="E31" s="1032"/>
      <c r="F31" s="1032"/>
      <c r="G31" s="1032"/>
      <c r="H31" s="1032"/>
      <c r="I31" s="1032"/>
      <c r="J31" s="1032"/>
      <c r="K31" s="1032"/>
      <c r="L31" s="1032"/>
      <c r="M31" s="1032"/>
      <c r="N31" s="1032"/>
      <c r="O31" s="1032"/>
      <c r="P31" s="1032"/>
      <c r="Q31" s="1032"/>
      <c r="R31" s="1032"/>
      <c r="S31" s="1032"/>
      <c r="T31" s="1032"/>
      <c r="U31" s="1032"/>
    </row>
  </sheetData>
  <mergeCells count="6">
    <mergeCell ref="T1:V1"/>
    <mergeCell ref="T2:U2"/>
    <mergeCell ref="E3:G3"/>
    <mergeCell ref="T3:U3"/>
    <mergeCell ref="A23:B24"/>
    <mergeCell ref="C23:D23"/>
  </mergeCells>
  <pageMargins left="0.7" right="0.7" top="0.75" bottom="0.75" header="0.3" footer="0.3"/>
  <pageSetup orientation="portrait" verticalDpi="12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GUI Input</vt:lpstr>
      <vt:lpstr>AU</vt:lpstr>
      <vt:lpstr>AB</vt:lpstr>
      <vt:lpstr>B</vt:lpstr>
      <vt:lpstr>D</vt:lpstr>
      <vt:lpstr>T</vt:lpstr>
      <vt:lpstr>V</vt:lpstr>
      <vt:lpstr>X</vt:lpstr>
      <vt:lpstr>Z</vt:lpstr>
      <vt:lpstr>2022.04.18_Pit_AU</vt:lpstr>
      <vt:lpstr>2022.04.18_Probes_AB</vt:lpstr>
      <vt:lpstr>2022.04.17_PitCore_B</vt:lpstr>
      <vt:lpstr>2022.04.17_PitCore_D</vt:lpstr>
      <vt:lpstr>2022.04.18_probes_V</vt:lpstr>
      <vt:lpstr>2022.04.19_PitCore_T</vt:lpstr>
      <vt:lpstr>2022.04.19_PitCore_X</vt:lpstr>
      <vt:lpstr>2022.08.22_PitCore_X</vt:lpstr>
      <vt:lpstr>2022.08.22_PitCore_Z</vt:lpstr>
      <vt:lpstr>2022.08.22_PitCore_T</vt:lpstr>
      <vt:lpstr>2022.08.23_PitCore_D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dc:creator>
  <cp:keywords/>
  <dc:description/>
  <cp:lastModifiedBy>Bollen, Katherine E</cp:lastModifiedBy>
  <cp:revision/>
  <dcterms:created xsi:type="dcterms:W3CDTF">2014-09-30T04:14:01Z</dcterms:created>
  <dcterms:modified xsi:type="dcterms:W3CDTF">2024-06-20T00:19:57Z</dcterms:modified>
  <cp:category/>
  <cp:contentStatus/>
</cp:coreProperties>
</file>