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threadedComments/threadedComment3.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charts/chart2.xml" ContentType="application/vnd.openxmlformats-officedocument.drawingml.chart+xml"/>
  <Override PartName="/xl/drawings/drawing9.xml" ContentType="application/vnd.openxmlformats-officedocument.drawing+xml"/>
  <Override PartName="/xl/comments8.xml" ContentType="application/vnd.openxmlformats-officedocument.spreadsheetml.comments+xml"/>
  <Override PartName="/xl/charts/chart3.xml" ContentType="application/vnd.openxmlformats-officedocument.drawingml.chart+xml"/>
  <Override PartName="/xl/drawings/drawing10.xml" ContentType="application/vnd.openxmlformats-officedocument.drawing+xml"/>
  <Override PartName="/xl/comments9.xml" ContentType="application/vnd.openxmlformats-officedocument.spreadsheetml.comments+xml"/>
  <Override PartName="/xl/charts/chart4.xml" ContentType="application/vnd.openxmlformats-officedocument.drawingml.chart+xml"/>
  <Override PartName="/xl/drawings/drawing11.xml" ContentType="application/vnd.openxmlformats-officedocument.drawing+xml"/>
  <Override PartName="/xl/comments10.xml" ContentType="application/vnd.openxmlformats-officedocument.spreadsheetml.comments+xml"/>
  <Override PartName="/xl/charts/chart5.xml" ContentType="application/vnd.openxmlformats-officedocument.drawingml.chart+xml"/>
  <Override PartName="/xl/drawings/drawing12.xml" ContentType="application/vnd.openxmlformats-officedocument.drawing+xml"/>
  <Override PartName="/xl/comments11.xml" ContentType="application/vnd.openxmlformats-officedocument.spreadsheetml.comments+xml"/>
  <Override PartName="/xl/charts/chart6.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Q:\Project Data\GlacierData\Benchmark_Program\Data\Kahiltna\2025\"/>
    </mc:Choice>
  </mc:AlternateContent>
  <xr:revisionPtr revIDLastSave="0" documentId="13_ncr:1_{66231FB3-C799-4C48-AA95-BED1BD8300D1}" xr6:coauthVersionLast="47" xr6:coauthVersionMax="47" xr10:uidLastSave="{00000000-0000-0000-0000-000000000000}"/>
  <bookViews>
    <workbookView xWindow="-120" yWindow="-120" windowWidth="29040" windowHeight="15720" xr2:uid="{00000000-000D-0000-FFFF-FFFF00000000}"/>
  </bookViews>
  <sheets>
    <sheet name="Stake_Summary" sheetId="19" r:id="rId1"/>
    <sheet name="K53" sheetId="31" r:id="rId2"/>
    <sheet name="K17b" sheetId="32" r:id="rId3"/>
    <sheet name="KIA" sheetId="33" r:id="rId4"/>
    <sheet name="KPK" sheetId="46" r:id="rId5"/>
    <sheet name="KQU" sheetId="2" r:id="rId6"/>
    <sheet name="KPSL" sheetId="41" r:id="rId7"/>
    <sheet name="Pit_K53_20250523" sheetId="44" r:id="rId8"/>
    <sheet name="PitCore_K17b_20250523" sheetId="45" r:id="rId9"/>
    <sheet name="PitCore_KPK_20250523" sheetId="47" r:id="rId10"/>
    <sheet name="PitCore_KQU_20250523" sheetId="48" r:id="rId11"/>
    <sheet name="FirnCore_KPSL_20250523" sheetId="49" r:id="rId12"/>
    <sheet name="QAQC" sheetId="50" r:id="rId13"/>
  </sheets>
  <externalReferences>
    <externalReference r:id="rId14"/>
    <externalReference r:id="rId15"/>
    <externalReference r:id="rId16"/>
    <externalReference r:id="rId17"/>
  </externalReferences>
  <definedNames>
    <definedName name="a" localSheetId="11">#REF!</definedName>
    <definedName name="a" localSheetId="7">#REF!</definedName>
    <definedName name="a" localSheetId="8">#REF!</definedName>
    <definedName name="a" localSheetId="9">#REF!</definedName>
    <definedName name="a" localSheetId="10">#REF!</definedName>
    <definedName name="a">#REF!</definedName>
    <definedName name="b" localSheetId="11">#REF!</definedName>
    <definedName name="b" localSheetId="7">#REF!</definedName>
    <definedName name="b" localSheetId="8">#REF!</definedName>
    <definedName name="b" localSheetId="9">#REF!</definedName>
    <definedName name="b" localSheetId="10">#REF!</definedName>
    <definedName name="b">#REF!</definedName>
    <definedName name="BasAlt" localSheetId="11">{1181,1250,1350,1450,1550,1650,1750,1850,1950,2050,2150,2250,2350,2436.5}</definedName>
    <definedName name="BasAlt" localSheetId="7">{1181,1250,1350,1450,1550,1650,1750,1850,1950,2050,2150,2250,2350,2436.5}</definedName>
    <definedName name="BasAlt" localSheetId="8">{1181,1250,1350,1450,1550,1650,1750,1850,1950,2050,2150,2250,2350,2436.5}</definedName>
    <definedName name="BasAlt" localSheetId="9">{1181,1250,1350,1450,1550,1650,1750,1850,1950,2050,2150,2250,2350,2436.5}</definedName>
    <definedName name="BasAlt" localSheetId="10">{1181,1250,1350,1450,1550,1650,1750,1850,1950,2050,2150,2250,2350,2436.5}</definedName>
    <definedName name="BasAlt">{1181,1250,1350,1450,1550,1650,1750,1850,1950,2050,2150,2250,2350,2436.5}</definedName>
    <definedName name="BasAlt2009" localSheetId="11">{1181,1250,1350,1450,1550,1650,1750,1850,1950,2050,2150,2250,2350,2436.5}</definedName>
    <definedName name="BasAlt2009" localSheetId="7">{1181,1250,1350,1450,1550,1650,1750,1850,1950,2050,2150,2250,2350,2436.5}</definedName>
    <definedName name="BasAlt2009" localSheetId="8">{1181,1250,1350,1450,1550,1650,1750,1850,1950,2050,2150,2250,2350,2436.5}</definedName>
    <definedName name="BasAlt2009" localSheetId="9">{1181,1250,1350,1450,1550,1650,1750,1850,1950,2050,2150,2250,2350,2436.5}</definedName>
    <definedName name="BasAlt2009" localSheetId="10">{1181,1250,1350,1450,1550,1650,1750,1850,1950,2050,2150,2250,2350,2436.5}</definedName>
    <definedName name="BasAlt2009">{1181,1250,1350,1450,1550,1650,1750,1850,1950,2050,2150,2250,2350,2436.5}</definedName>
    <definedName name="Cerr">5</definedName>
    <definedName name="CSerr">10</definedName>
    <definedName name="DATA">'[1]Stake A'!$A$103:$CC$165</definedName>
    <definedName name="_xlnm.Data_Form">#NAME?</definedName>
    <definedName name="GlacAlt" localSheetId="11">{1181,1250,1350,1450,1550,1650,1750,1850,1950,2050,2150,2250,2350,2436.5}</definedName>
    <definedName name="GlacAlt" localSheetId="7">{1181,1250,1350,1450,1550,1650,1750,1850,1950,2050,2150,2250,2350,2436.5}</definedName>
    <definedName name="GlacAlt" localSheetId="8">{1181,1250,1350,1450,1550,1650,1750,1850,1950,2050,2150,2250,2350,2436.5}</definedName>
    <definedName name="GlacAlt" localSheetId="9">{1181,1250,1350,1450,1550,1650,1750,1850,1950,2050,2150,2250,2350,2436.5}</definedName>
    <definedName name="GlacAlt" localSheetId="10">{1181,1250,1350,1450,1550,1650,1750,1850,1950,2050,2150,2250,2350,2436.5}</definedName>
    <definedName name="GlacAlt">{1181,1250,1350,1450,1550,1650,1750,1850,1950,2050,2150,2250,2350,2436.5}</definedName>
    <definedName name="LapPer100mAvg">-0.55</definedName>
    <definedName name="LapPer100mDry">-0.986</definedName>
    <definedName name="LapPer100mWet">-0.66</definedName>
    <definedName name="name" localSheetId="11">{1181,1250,1350,1450,1550,1650,1750,1850,1950,2050,2150,2250,2350,2436.5}</definedName>
    <definedName name="name" localSheetId="7">{1181,1250,1350,1450,1550,1650,1750,1850,1950,2050,2150,2250,2350,2436.5}</definedName>
    <definedName name="name" localSheetId="8">{1181,1250,1350,1450,1550,1650,1750,1850,1950,2050,2150,2250,2350,2436.5}</definedName>
    <definedName name="name" localSheetId="9">{1181,1250,1350,1450,1550,1650,1750,1850,1950,2050,2150,2250,2350,2436.5}</definedName>
    <definedName name="name" localSheetId="10">{1181,1250,1350,1450,1550,1650,1750,1850,1950,2050,2150,2250,2350,2436.5}</definedName>
    <definedName name="name">{1181,1250,1350,1450,1550,1650,1750,1850,1950,2050,2150,2250,2350,2436.5}</definedName>
    <definedName name="Print_Area_A">'[1]Stake A'!$F$103:$CC$199</definedName>
    <definedName name="Radiuserr">0.1</definedName>
    <definedName name="Sample_TypeAu" localSheetId="11">[2]Pit_Sheet!#REF!</definedName>
    <definedName name="Sample_TypeAu" localSheetId="7">Pit_K53_20250523!#REF!</definedName>
    <definedName name="Sample_TypeAu" localSheetId="8">[2]Pit_Sheet!#REF!</definedName>
    <definedName name="Sample_TypeAu" localSheetId="9">[2]Pit_Sheet!#REF!</definedName>
    <definedName name="Sample_TypeAu" localSheetId="10">[2]Pit_Sheet!#REF!</definedName>
    <definedName name="Sample_TypeAu">#REF!</definedName>
    <definedName name="SampleType" localSheetId="11">#REF!</definedName>
    <definedName name="SampleType" localSheetId="7">#REF!</definedName>
    <definedName name="SampleType" localSheetId="8">#REF!</definedName>
    <definedName name="SampleType" localSheetId="9">#REF!</definedName>
    <definedName name="SampleType" localSheetId="10">#REF!</definedName>
    <definedName name="SampleType">#REF!</definedName>
    <definedName name="SampleType1" localSheetId="11">#REF!</definedName>
    <definedName name="SampleType1" localSheetId="7">#REF!</definedName>
    <definedName name="SampleType1" localSheetId="8">#REF!</definedName>
    <definedName name="SampleType1" localSheetId="9">#REF!</definedName>
    <definedName name="SampleType1" localSheetId="10">#REF!</definedName>
    <definedName name="SampleType1">#REF!</definedName>
    <definedName name="SampleTypeAU" localSheetId="11">#REF!</definedName>
    <definedName name="SampleTypeAU" localSheetId="7">#REF!</definedName>
    <definedName name="SampleTypeAU" localSheetId="8">#REF!</definedName>
    <definedName name="SampleTypeAU" localSheetId="9">#REF!</definedName>
    <definedName name="SampleTypeAU" localSheetId="10">#REF!</definedName>
    <definedName name="SampleTypeAU">#REF!</definedName>
    <definedName name="SampletypeD">#REF!</definedName>
    <definedName name="SampleTypeX">#REF!</definedName>
    <definedName name="SBDerr">0.5</definedName>
    <definedName name="Serr">5</definedName>
    <definedName name="Sipri_xsection">'[3]99.05.14'!$M$3</definedName>
    <definedName name="SipriXsection">'[3]00.05.12'!$M$3</definedName>
    <definedName name="SiteA">'[1]Stake A'!$A$103:$CC$165</definedName>
    <definedName name="SKit_XSection">'[4]SCD May 97, 1998'!$K$4</definedName>
    <definedName name="TempArray">[3]SNOWPIT!$P$9:$Q$20</definedName>
    <definedName name="TempArray2006">'[4]2006.5.12 Pit'!$P$9:$Q$23</definedName>
    <definedName name="TempArray2008">'[4]2008.09.28 Pit'!$P$9:$Q$23</definedName>
    <definedName name="XSECTAREA">[3]SNOWPIT!$Q$1</definedName>
    <definedName name="XSECTION">'[3]98.05.27'!$K$3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8" i="33" l="1"/>
  <c r="C4" i="19"/>
  <c r="C29" i="33"/>
  <c r="P17" i="33"/>
  <c r="I17" i="33"/>
  <c r="G17" i="33"/>
  <c r="F7" i="19"/>
  <c r="C7" i="19"/>
  <c r="G19" i="41"/>
  <c r="E19" i="41"/>
  <c r="P9" i="41"/>
  <c r="C20" i="41" s="1"/>
  <c r="L5" i="49"/>
  <c r="L4" i="49"/>
  <c r="I5" i="49"/>
  <c r="I4" i="49"/>
  <c r="I2" i="49"/>
  <c r="I1" i="49"/>
  <c r="Y52" i="49"/>
  <c r="Y34" i="49"/>
  <c r="C51" i="49"/>
  <c r="O51" i="49" s="1"/>
  <c r="C53" i="49"/>
  <c r="N54" i="49" s="1"/>
  <c r="O54" i="49"/>
  <c r="O17" i="49"/>
  <c r="O18" i="49"/>
  <c r="O19" i="49"/>
  <c r="N18" i="49"/>
  <c r="N19" i="49"/>
  <c r="N20" i="49"/>
  <c r="L54" i="49"/>
  <c r="G54" i="49"/>
  <c r="L53" i="49"/>
  <c r="G53" i="49"/>
  <c r="AB52" i="49"/>
  <c r="L52" i="49"/>
  <c r="G52" i="49"/>
  <c r="AB51" i="49"/>
  <c r="L51" i="49"/>
  <c r="G51" i="49"/>
  <c r="L50" i="49"/>
  <c r="G50" i="49"/>
  <c r="AB49" i="49"/>
  <c r="AB50" i="49" s="1"/>
  <c r="L49" i="49"/>
  <c r="G49" i="49"/>
  <c r="AB48" i="49"/>
  <c r="L48" i="49"/>
  <c r="G48" i="49"/>
  <c r="L47" i="49"/>
  <c r="G47" i="49"/>
  <c r="L46" i="49"/>
  <c r="G46" i="49"/>
  <c r="L45" i="49"/>
  <c r="G45" i="49"/>
  <c r="L44" i="49"/>
  <c r="G44" i="49"/>
  <c r="L43" i="49"/>
  <c r="G43" i="49"/>
  <c r="L42" i="49"/>
  <c r="G42" i="49"/>
  <c r="L41" i="49"/>
  <c r="G41" i="49"/>
  <c r="L40" i="49"/>
  <c r="G40" i="49"/>
  <c r="L39" i="49"/>
  <c r="G39" i="49"/>
  <c r="AB38" i="49"/>
  <c r="L38" i="49"/>
  <c r="G38" i="49"/>
  <c r="AB37" i="49"/>
  <c r="L37" i="49"/>
  <c r="G37" i="49"/>
  <c r="L36" i="49"/>
  <c r="G36" i="49"/>
  <c r="M36" i="49" s="1"/>
  <c r="P36" i="49" s="1"/>
  <c r="AB35" i="49"/>
  <c r="AB36" i="49" s="1"/>
  <c r="L35" i="49"/>
  <c r="G35" i="49"/>
  <c r="AB34" i="49"/>
  <c r="L34" i="49"/>
  <c r="G34" i="49"/>
  <c r="L33" i="49"/>
  <c r="G33" i="49"/>
  <c r="L32" i="49"/>
  <c r="G32" i="49"/>
  <c r="L31" i="49"/>
  <c r="G31" i="49"/>
  <c r="L30" i="49"/>
  <c r="G30" i="49"/>
  <c r="L29" i="49"/>
  <c r="G29" i="49"/>
  <c r="M29" i="49" s="1"/>
  <c r="P29" i="49" s="1"/>
  <c r="L28" i="49"/>
  <c r="G28" i="49"/>
  <c r="L27" i="49"/>
  <c r="G27" i="49"/>
  <c r="L26" i="49"/>
  <c r="G26" i="49"/>
  <c r="L25" i="49"/>
  <c r="G25" i="49"/>
  <c r="AB24" i="49"/>
  <c r="L24" i="49"/>
  <c r="G24" i="49"/>
  <c r="AB23" i="49"/>
  <c r="L23" i="49"/>
  <c r="G23" i="49"/>
  <c r="AB21" i="49"/>
  <c r="AB22" i="49" s="1"/>
  <c r="AB20" i="49"/>
  <c r="I3" i="49" s="1"/>
  <c r="P20" i="49"/>
  <c r="P19" i="49"/>
  <c r="P18" i="49"/>
  <c r="P17" i="49"/>
  <c r="N17" i="49"/>
  <c r="P16" i="49"/>
  <c r="O16" i="49"/>
  <c r="N16" i="49"/>
  <c r="P15" i="49"/>
  <c r="O15" i="49"/>
  <c r="N15" i="49"/>
  <c r="P14" i="49"/>
  <c r="O14" i="49"/>
  <c r="N14" i="49"/>
  <c r="P13" i="49"/>
  <c r="O13" i="49"/>
  <c r="N13" i="49"/>
  <c r="I9" i="2"/>
  <c r="G26" i="2"/>
  <c r="E26" i="2"/>
  <c r="C30" i="2"/>
  <c r="C27" i="2"/>
  <c r="L9" i="2"/>
  <c r="F9" i="2"/>
  <c r="G9" i="2"/>
  <c r="V57" i="48"/>
  <c r="V56" i="48"/>
  <c r="V55" i="48"/>
  <c r="V54" i="48"/>
  <c r="V53" i="48"/>
  <c r="I5" i="48"/>
  <c r="I4" i="48"/>
  <c r="O30" i="48"/>
  <c r="N26" i="48"/>
  <c r="O26" i="48"/>
  <c r="N27" i="48"/>
  <c r="O27" i="48"/>
  <c r="N28" i="48"/>
  <c r="O28" i="48"/>
  <c r="Q28" i="48" s="1"/>
  <c r="N29" i="48"/>
  <c r="O29" i="48"/>
  <c r="Q29" i="48" s="1"/>
  <c r="N30" i="48"/>
  <c r="C27" i="48"/>
  <c r="L27" i="48"/>
  <c r="M27" i="48"/>
  <c r="P27" i="48"/>
  <c r="L28" i="48"/>
  <c r="M28" i="48"/>
  <c r="P28" i="48"/>
  <c r="L29" i="48"/>
  <c r="M29" i="48"/>
  <c r="P29" i="48"/>
  <c r="L30" i="48"/>
  <c r="M30" i="48"/>
  <c r="P30" i="48"/>
  <c r="Q30" i="48"/>
  <c r="G28" i="48"/>
  <c r="G27" i="48"/>
  <c r="I1" i="48"/>
  <c r="O17" i="48"/>
  <c r="O18" i="48"/>
  <c r="N18" i="48"/>
  <c r="N19" i="48"/>
  <c r="V41" i="48"/>
  <c r="V40" i="48"/>
  <c r="V38" i="48"/>
  <c r="V39" i="48" s="1"/>
  <c r="V37" i="48"/>
  <c r="G30" i="48"/>
  <c r="G29" i="48"/>
  <c r="C29" i="48"/>
  <c r="L26" i="48"/>
  <c r="G26" i="48"/>
  <c r="V25" i="48"/>
  <c r="L25" i="48"/>
  <c r="G25" i="48"/>
  <c r="V24" i="48"/>
  <c r="L24" i="48"/>
  <c r="G24" i="48"/>
  <c r="M24" i="48" s="1"/>
  <c r="P24" i="48" s="1"/>
  <c r="L23" i="48"/>
  <c r="G23" i="48"/>
  <c r="M23" i="48" s="1"/>
  <c r="P23" i="48" s="1"/>
  <c r="V22" i="48"/>
  <c r="V23" i="48" s="1"/>
  <c r="L22" i="48"/>
  <c r="G22" i="48"/>
  <c r="N22" i="48" s="1"/>
  <c r="V21" i="48"/>
  <c r="P19" i="48"/>
  <c r="P18" i="48"/>
  <c r="P17" i="48"/>
  <c r="N17" i="48"/>
  <c r="P16" i="48"/>
  <c r="O16" i="48"/>
  <c r="N16" i="48"/>
  <c r="P15" i="48"/>
  <c r="O15" i="48"/>
  <c r="N15" i="48"/>
  <c r="P14" i="48"/>
  <c r="O14" i="48"/>
  <c r="N14" i="48"/>
  <c r="P13" i="48"/>
  <c r="O13" i="48"/>
  <c r="N13" i="48"/>
  <c r="P27" i="47"/>
  <c r="M25" i="47"/>
  <c r="I2" i="19"/>
  <c r="I5" i="19"/>
  <c r="H5" i="19"/>
  <c r="G5" i="19"/>
  <c r="F5" i="19"/>
  <c r="D5" i="19"/>
  <c r="C5" i="19"/>
  <c r="G18" i="46"/>
  <c r="C19" i="46"/>
  <c r="L25" i="47"/>
  <c r="N25" i="47"/>
  <c r="O25" i="47"/>
  <c r="P25" i="47"/>
  <c r="Q25" i="47"/>
  <c r="R25" i="47"/>
  <c r="S25" i="47" s="1"/>
  <c r="L26" i="47"/>
  <c r="M26" i="47"/>
  <c r="N26" i="47"/>
  <c r="O26" i="47"/>
  <c r="P26" i="47"/>
  <c r="Q26" i="47"/>
  <c r="R26" i="47"/>
  <c r="S26" i="47" s="1"/>
  <c r="L27" i="47"/>
  <c r="M27" i="47"/>
  <c r="N27" i="47"/>
  <c r="O27" i="47"/>
  <c r="Q27" i="47"/>
  <c r="R27" i="47"/>
  <c r="S27" i="47" s="1"/>
  <c r="L28" i="47"/>
  <c r="M28" i="47"/>
  <c r="N28" i="47"/>
  <c r="O28" i="47"/>
  <c r="P28" i="47"/>
  <c r="Q28" i="47"/>
  <c r="R29" i="47" s="1"/>
  <c r="S29" i="47" s="1"/>
  <c r="R28" i="47"/>
  <c r="S28" i="47" s="1"/>
  <c r="L29" i="47"/>
  <c r="M29" i="47"/>
  <c r="N29" i="47"/>
  <c r="P29" i="47"/>
  <c r="Q29" i="47"/>
  <c r="O23" i="47"/>
  <c r="C26" i="47"/>
  <c r="C24" i="47" s="1"/>
  <c r="C28" i="47"/>
  <c r="G29" i="47"/>
  <c r="G28" i="47"/>
  <c r="G14" i="44"/>
  <c r="G15" i="44"/>
  <c r="G16" i="44"/>
  <c r="G17" i="44"/>
  <c r="G18" i="44"/>
  <c r="G19" i="44"/>
  <c r="G20" i="44"/>
  <c r="G21" i="44"/>
  <c r="G22" i="44"/>
  <c r="G13" i="44"/>
  <c r="V42" i="47"/>
  <c r="V41" i="47"/>
  <c r="V39" i="47"/>
  <c r="V40" i="47" s="1"/>
  <c r="V38" i="47"/>
  <c r="G27" i="47"/>
  <c r="G26" i="47"/>
  <c r="V26" i="47"/>
  <c r="G25" i="47"/>
  <c r="V25" i="47"/>
  <c r="L24" i="47"/>
  <c r="G24" i="47"/>
  <c r="L23" i="47"/>
  <c r="G23" i="47"/>
  <c r="V23" i="47"/>
  <c r="V24" i="47" s="1"/>
  <c r="V22" i="47"/>
  <c r="P20" i="47"/>
  <c r="N20" i="47"/>
  <c r="P19" i="47"/>
  <c r="O19" i="47"/>
  <c r="N19" i="47"/>
  <c r="P18" i="47"/>
  <c r="O18" i="47"/>
  <c r="N18" i="47"/>
  <c r="P17" i="47"/>
  <c r="O17" i="47"/>
  <c r="N17" i="47"/>
  <c r="P16" i="47"/>
  <c r="O16" i="47"/>
  <c r="N16" i="47"/>
  <c r="P15" i="47"/>
  <c r="O15" i="47"/>
  <c r="N15" i="47"/>
  <c r="P14" i="47"/>
  <c r="O14" i="47"/>
  <c r="N14" i="47"/>
  <c r="P13" i="47"/>
  <c r="O13" i="47"/>
  <c r="N13" i="47"/>
  <c r="G6" i="46"/>
  <c r="C23" i="46"/>
  <c r="K14" i="46"/>
  <c r="P6" i="46"/>
  <c r="E28" i="33"/>
  <c r="P14" i="32"/>
  <c r="C32" i="32"/>
  <c r="C33" i="32"/>
  <c r="P17" i="32"/>
  <c r="C29" i="32"/>
  <c r="E28" i="32"/>
  <c r="G28" i="32"/>
  <c r="C30" i="31"/>
  <c r="I4" i="45"/>
  <c r="I3" i="45"/>
  <c r="O29" i="45"/>
  <c r="P19" i="45"/>
  <c r="P20" i="45"/>
  <c r="P21" i="45"/>
  <c r="C26" i="45"/>
  <c r="C24" i="45" s="1"/>
  <c r="C28" i="45"/>
  <c r="O17" i="45"/>
  <c r="O18" i="45"/>
  <c r="O19" i="45"/>
  <c r="O20" i="45"/>
  <c r="N15" i="45"/>
  <c r="N16" i="45"/>
  <c r="N17" i="45"/>
  <c r="N18" i="45"/>
  <c r="N19" i="45"/>
  <c r="N20" i="45"/>
  <c r="N21" i="45"/>
  <c r="V40" i="45"/>
  <c r="V39" i="45"/>
  <c r="V37" i="45"/>
  <c r="V38" i="45" s="1"/>
  <c r="V36" i="45"/>
  <c r="L29" i="45"/>
  <c r="G29" i="45"/>
  <c r="N29" i="45" s="1"/>
  <c r="L28" i="45"/>
  <c r="G28" i="45"/>
  <c r="L27" i="45"/>
  <c r="G27" i="45"/>
  <c r="L26" i="45"/>
  <c r="G26" i="45"/>
  <c r="V26" i="45"/>
  <c r="L25" i="45"/>
  <c r="G25" i="45"/>
  <c r="V25" i="45"/>
  <c r="L24" i="45"/>
  <c r="G24" i="45"/>
  <c r="V23" i="45"/>
  <c r="V24" i="45" s="1"/>
  <c r="V22" i="45"/>
  <c r="P18" i="45"/>
  <c r="P17" i="45"/>
  <c r="P16" i="45"/>
  <c r="O16" i="45"/>
  <c r="P15" i="45"/>
  <c r="O15" i="45"/>
  <c r="P14" i="45"/>
  <c r="O14" i="45"/>
  <c r="N14" i="45"/>
  <c r="P13" i="45"/>
  <c r="O13" i="45"/>
  <c r="N13" i="45"/>
  <c r="D2" i="19"/>
  <c r="P17" i="31"/>
  <c r="G29" i="31"/>
  <c r="E29" i="31"/>
  <c r="L17" i="31"/>
  <c r="G17" i="31"/>
  <c r="I3" i="44"/>
  <c r="M40" i="44"/>
  <c r="M39" i="44"/>
  <c r="M38" i="44"/>
  <c r="M37" i="44"/>
  <c r="M36" i="44"/>
  <c r="M26" i="44"/>
  <c r="M25" i="44"/>
  <c r="M23" i="44"/>
  <c r="M24" i="44" s="1"/>
  <c r="M22" i="44"/>
  <c r="E22" i="44"/>
  <c r="F21" i="44"/>
  <c r="E21" i="44"/>
  <c r="F20" i="44"/>
  <c r="E20" i="44"/>
  <c r="F19" i="44"/>
  <c r="E19" i="44"/>
  <c r="F18" i="44"/>
  <c r="E18" i="44"/>
  <c r="F17" i="44"/>
  <c r="E17" i="44"/>
  <c r="F16" i="44"/>
  <c r="E16" i="44"/>
  <c r="F15" i="44"/>
  <c r="E15" i="44"/>
  <c r="F14" i="44"/>
  <c r="E14" i="44"/>
  <c r="F13" i="44"/>
  <c r="E13" i="44"/>
  <c r="M52" i="49" l="1"/>
  <c r="P52" i="49" s="1"/>
  <c r="C49" i="49"/>
  <c r="C47" i="49" s="1"/>
  <c r="N52" i="49"/>
  <c r="O53" i="49"/>
  <c r="N53" i="49"/>
  <c r="M28" i="49"/>
  <c r="P28" i="49" s="1"/>
  <c r="O52" i="49"/>
  <c r="O48" i="49"/>
  <c r="M23" i="49"/>
  <c r="P23" i="49" s="1"/>
  <c r="N51" i="49"/>
  <c r="Q14" i="49"/>
  <c r="M40" i="49"/>
  <c r="P40" i="49" s="1"/>
  <c r="M48" i="49"/>
  <c r="P48" i="49" s="1"/>
  <c r="M41" i="49"/>
  <c r="P41" i="49" s="1"/>
  <c r="M54" i="49"/>
  <c r="P54" i="49" s="1"/>
  <c r="Q54" i="49" s="1"/>
  <c r="M49" i="49"/>
  <c r="P49" i="49" s="1"/>
  <c r="M37" i="49"/>
  <c r="P37" i="49" s="1"/>
  <c r="M53" i="49"/>
  <c r="P53" i="49" s="1"/>
  <c r="Q13" i="49"/>
  <c r="R13" i="49" s="1"/>
  <c r="S13" i="49" s="1"/>
  <c r="Q16" i="49"/>
  <c r="Q18" i="49"/>
  <c r="M30" i="49"/>
  <c r="P30" i="49" s="1"/>
  <c r="M35" i="49"/>
  <c r="P35" i="49" s="1"/>
  <c r="M24" i="49"/>
  <c r="P24" i="49" s="1"/>
  <c r="M31" i="49"/>
  <c r="P31" i="49" s="1"/>
  <c r="M42" i="49"/>
  <c r="P42" i="49" s="1"/>
  <c r="Q17" i="49"/>
  <c r="R14" i="49"/>
  <c r="S14" i="49" s="1"/>
  <c r="M44" i="49"/>
  <c r="P44" i="49" s="1"/>
  <c r="M25" i="49"/>
  <c r="P25" i="49" s="1"/>
  <c r="M27" i="49"/>
  <c r="P27" i="49" s="1"/>
  <c r="M32" i="49"/>
  <c r="P32" i="49" s="1"/>
  <c r="M45" i="49"/>
  <c r="P45" i="49" s="1"/>
  <c r="Q15" i="49"/>
  <c r="M26" i="49"/>
  <c r="P26" i="49" s="1"/>
  <c r="M33" i="49"/>
  <c r="P33" i="49" s="1"/>
  <c r="M50" i="49"/>
  <c r="P50" i="49" s="1"/>
  <c r="M34" i="49"/>
  <c r="P34" i="49" s="1"/>
  <c r="M38" i="49"/>
  <c r="P38" i="49" s="1"/>
  <c r="M43" i="49"/>
  <c r="P43" i="49" s="1"/>
  <c r="M46" i="49"/>
  <c r="P46" i="49" s="1"/>
  <c r="M51" i="49"/>
  <c r="P51" i="49" s="1"/>
  <c r="Q51" i="49" s="1"/>
  <c r="M39" i="49"/>
  <c r="P39" i="49" s="1"/>
  <c r="M47" i="49"/>
  <c r="P47" i="49" s="1"/>
  <c r="Q27" i="48"/>
  <c r="Q17" i="48"/>
  <c r="Q13" i="48"/>
  <c r="Q16" i="48"/>
  <c r="O24" i="48"/>
  <c r="N24" i="48"/>
  <c r="I3" i="48"/>
  <c r="O19" i="48"/>
  <c r="Q19" i="48" s="1"/>
  <c r="Q14" i="48"/>
  <c r="M25" i="48"/>
  <c r="P25" i="48" s="1"/>
  <c r="Q15" i="48"/>
  <c r="N25" i="48"/>
  <c r="M22" i="48"/>
  <c r="P22" i="48" s="1"/>
  <c r="Q18" i="48"/>
  <c r="O22" i="48"/>
  <c r="O25" i="48"/>
  <c r="M26" i="48"/>
  <c r="P26" i="48" s="1"/>
  <c r="N23" i="48"/>
  <c r="O23" i="48"/>
  <c r="R13" i="48"/>
  <c r="S13" i="48" s="1"/>
  <c r="D19" i="46"/>
  <c r="O20" i="47"/>
  <c r="Q20" i="47" s="1"/>
  <c r="Q14" i="47"/>
  <c r="Q15" i="47"/>
  <c r="N23" i="47"/>
  <c r="Q13" i="47"/>
  <c r="R13" i="47" s="1"/>
  <c r="S13" i="47" s="1"/>
  <c r="M23" i="47"/>
  <c r="P23" i="47" s="1"/>
  <c r="Q17" i="47"/>
  <c r="Q16" i="47"/>
  <c r="O24" i="47"/>
  <c r="Q19" i="47"/>
  <c r="I3" i="47"/>
  <c r="Q18" i="47"/>
  <c r="M24" i="47"/>
  <c r="P24" i="47" s="1"/>
  <c r="N24" i="47"/>
  <c r="R14" i="47"/>
  <c r="S14" i="47" s="1"/>
  <c r="O21" i="45"/>
  <c r="Q21" i="45" s="1"/>
  <c r="Q20" i="45"/>
  <c r="N24" i="45"/>
  <c r="Q19" i="45"/>
  <c r="Q14" i="45"/>
  <c r="Q16" i="45"/>
  <c r="M29" i="45"/>
  <c r="P29" i="45" s="1"/>
  <c r="Q29" i="45" s="1"/>
  <c r="N26" i="45"/>
  <c r="N27" i="45"/>
  <c r="N25" i="45"/>
  <c r="O27" i="45"/>
  <c r="O28" i="45"/>
  <c r="N28" i="45"/>
  <c r="M28" i="45"/>
  <c r="P28" i="45" s="1"/>
  <c r="Q17" i="45"/>
  <c r="Q15" i="45"/>
  <c r="M24" i="45"/>
  <c r="P24" i="45" s="1"/>
  <c r="Q18" i="45"/>
  <c r="Q13" i="45"/>
  <c r="R13" i="45" s="1"/>
  <c r="S13" i="45" s="1"/>
  <c r="O24" i="45"/>
  <c r="M25" i="45"/>
  <c r="P25" i="45" s="1"/>
  <c r="O25" i="45"/>
  <c r="M26" i="45"/>
  <c r="P26" i="45" s="1"/>
  <c r="M27" i="45"/>
  <c r="P27" i="45" s="1"/>
  <c r="O26" i="45"/>
  <c r="H18" i="44"/>
  <c r="H19" i="44"/>
  <c r="H17" i="44"/>
  <c r="H16" i="44"/>
  <c r="H14" i="44"/>
  <c r="H13" i="44"/>
  <c r="I14" i="44" s="1"/>
  <c r="J14" i="44" s="1"/>
  <c r="H15" i="44"/>
  <c r="H20" i="44"/>
  <c r="H22" i="44"/>
  <c r="H21" i="44"/>
  <c r="O49" i="49" l="1"/>
  <c r="Q52" i="49"/>
  <c r="O50" i="49"/>
  <c r="N50" i="49"/>
  <c r="N48" i="49"/>
  <c r="Q48" i="49" s="1"/>
  <c r="O47" i="49"/>
  <c r="N49" i="49"/>
  <c r="Q49" i="49" s="1"/>
  <c r="Q53" i="49"/>
  <c r="R17" i="49"/>
  <c r="S17" i="49" s="1"/>
  <c r="R15" i="49"/>
  <c r="S15" i="49" s="1"/>
  <c r="R18" i="49"/>
  <c r="S18" i="49" s="1"/>
  <c r="R16" i="49"/>
  <c r="S16" i="49" s="1"/>
  <c r="R15" i="48"/>
  <c r="S15" i="48" s="1"/>
  <c r="Q22" i="48"/>
  <c r="Q24" i="48"/>
  <c r="R19" i="48"/>
  <c r="S19" i="48" s="1"/>
  <c r="R18" i="48"/>
  <c r="S18" i="48" s="1"/>
  <c r="R14" i="48"/>
  <c r="S14" i="48" s="1"/>
  <c r="R16" i="48"/>
  <c r="S16" i="48" s="1"/>
  <c r="Q23" i="48"/>
  <c r="R17" i="48"/>
  <c r="S17" i="48" s="1"/>
  <c r="Q25" i="48"/>
  <c r="Q26" i="48"/>
  <c r="R29" i="48" s="1"/>
  <c r="S29" i="48" s="1"/>
  <c r="Q23" i="47"/>
  <c r="R23" i="47" s="1"/>
  <c r="S23" i="47" s="1"/>
  <c r="R15" i="47"/>
  <c r="S15" i="47" s="1"/>
  <c r="R16" i="47"/>
  <c r="S16" i="47" s="1"/>
  <c r="R17" i="47"/>
  <c r="S17" i="47" s="1"/>
  <c r="R18" i="47"/>
  <c r="S18" i="47" s="1"/>
  <c r="R19" i="47"/>
  <c r="S19" i="47" s="1"/>
  <c r="R20" i="47"/>
  <c r="S20" i="47" s="1"/>
  <c r="Q24" i="47"/>
  <c r="R15" i="45"/>
  <c r="S15" i="45" s="1"/>
  <c r="R14" i="45"/>
  <c r="S14" i="45" s="1"/>
  <c r="R21" i="45"/>
  <c r="S21" i="45" s="1"/>
  <c r="R19" i="45"/>
  <c r="S19" i="45" s="1"/>
  <c r="R20" i="45"/>
  <c r="S20" i="45" s="1"/>
  <c r="Q27" i="45"/>
  <c r="Q28" i="45"/>
  <c r="I5" i="45"/>
  <c r="R17" i="45"/>
  <c r="S17" i="45" s="1"/>
  <c r="R18" i="45"/>
  <c r="S18" i="45" s="1"/>
  <c r="R16" i="45"/>
  <c r="S16" i="45" s="1"/>
  <c r="Q25" i="45"/>
  <c r="Q24" i="45"/>
  <c r="Q26" i="45"/>
  <c r="I13" i="44"/>
  <c r="J13" i="44" s="1"/>
  <c r="I21" i="44"/>
  <c r="J21" i="44" s="1"/>
  <c r="I16" i="44"/>
  <c r="J16" i="44" s="1"/>
  <c r="I20" i="44"/>
  <c r="J20" i="44" s="1"/>
  <c r="I19" i="44"/>
  <c r="J19" i="44" s="1"/>
  <c r="I18" i="44"/>
  <c r="J18" i="44" s="1"/>
  <c r="I17" i="44"/>
  <c r="J17" i="44" s="1"/>
  <c r="I15" i="44"/>
  <c r="J15" i="44" s="1"/>
  <c r="I22" i="44"/>
  <c r="Q50" i="49" l="1"/>
  <c r="C45" i="49"/>
  <c r="O46" i="49"/>
  <c r="N47" i="49"/>
  <c r="Q47" i="49" s="1"/>
  <c r="R30" i="48"/>
  <c r="S30" i="48" s="1"/>
  <c r="R28" i="48"/>
  <c r="S28" i="48" s="1"/>
  <c r="R27" i="48"/>
  <c r="S27" i="48" s="1"/>
  <c r="R25" i="48"/>
  <c r="S25" i="48" s="1"/>
  <c r="R22" i="48"/>
  <c r="S22" i="48" s="1"/>
  <c r="R26" i="48"/>
  <c r="S26" i="48" s="1"/>
  <c r="R23" i="48"/>
  <c r="S23" i="48" s="1"/>
  <c r="R24" i="48"/>
  <c r="S24" i="48" s="1"/>
  <c r="R24" i="47"/>
  <c r="S24" i="47" s="1"/>
  <c r="J22" i="44"/>
  <c r="I4" i="44" s="1"/>
  <c r="I5" i="44"/>
  <c r="I4" i="47"/>
  <c r="I5" i="47" s="1"/>
  <c r="L6" i="46"/>
  <c r="M6" i="46" s="1"/>
  <c r="R29" i="45"/>
  <c r="S29" i="45" s="1"/>
  <c r="R24" i="45"/>
  <c r="S24" i="45" s="1"/>
  <c r="R26" i="45"/>
  <c r="S26" i="45" s="1"/>
  <c r="R28" i="45"/>
  <c r="S28" i="45" s="1"/>
  <c r="R27" i="45"/>
  <c r="S27" i="45" s="1"/>
  <c r="R25" i="45"/>
  <c r="S25" i="45" s="1"/>
  <c r="N46" i="49" l="1"/>
  <c r="Q46" i="49" s="1"/>
  <c r="O45" i="49"/>
  <c r="C43" i="49" l="1"/>
  <c r="N45" i="49"/>
  <c r="Q45" i="49" s="1"/>
  <c r="O44" i="49"/>
  <c r="O43" i="49" l="1"/>
  <c r="N44" i="49"/>
  <c r="Q44" i="49" s="1"/>
  <c r="C41" i="49" l="1"/>
  <c r="N43" i="49"/>
  <c r="Q43" i="49" s="1"/>
  <c r="O42" i="49"/>
  <c r="N42" i="49" l="1"/>
  <c r="Q42" i="49" s="1"/>
  <c r="O41" i="49"/>
  <c r="C39" i="49" l="1"/>
  <c r="N41" i="49"/>
  <c r="Q41" i="49" s="1"/>
  <c r="O40" i="49"/>
  <c r="O39" i="49" l="1"/>
  <c r="N40" i="49"/>
  <c r="Q40" i="49" s="1"/>
  <c r="C37" i="49" l="1"/>
  <c r="O38" i="49"/>
  <c r="N39" i="49"/>
  <c r="Q39" i="49" s="1"/>
  <c r="N38" i="49" l="1"/>
  <c r="Q38" i="49" s="1"/>
  <c r="O37" i="49"/>
  <c r="C35" i="49" l="1"/>
  <c r="N37" i="49"/>
  <c r="Q37" i="49" s="1"/>
  <c r="O36" i="49"/>
  <c r="N36" i="49" l="1"/>
  <c r="Q36" i="49" s="1"/>
  <c r="O35" i="49"/>
  <c r="C33" i="49" l="1"/>
  <c r="O34" i="49"/>
  <c r="N35" i="49"/>
  <c r="Q35" i="49" s="1"/>
  <c r="P8" i="33"/>
  <c r="G9" i="33"/>
  <c r="N34" i="49" l="1"/>
  <c r="Q34" i="49" s="1"/>
  <c r="O33" i="49"/>
  <c r="C31" i="49" l="1"/>
  <c r="N33" i="49"/>
  <c r="Q33" i="49" s="1"/>
  <c r="O32" i="49"/>
  <c r="K24" i="33"/>
  <c r="I15" i="32"/>
  <c r="K11" i="32"/>
  <c r="S10" i="32"/>
  <c r="I10" i="32"/>
  <c r="F11" i="32"/>
  <c r="G11" i="32" s="1"/>
  <c r="J10" i="32"/>
  <c r="Q7" i="41"/>
  <c r="G7" i="19" s="1"/>
  <c r="D7" i="19"/>
  <c r="S6" i="41"/>
  <c r="C24" i="41"/>
  <c r="G9" i="41"/>
  <c r="L6" i="41"/>
  <c r="M6" i="41" s="1"/>
  <c r="V9" i="2"/>
  <c r="U9" i="2"/>
  <c r="T9" i="2"/>
  <c r="I7" i="19" l="1"/>
  <c r="C23" i="41"/>
  <c r="D20" i="41" s="1"/>
  <c r="H7" i="19"/>
  <c r="O31" i="49"/>
  <c r="N32" i="49"/>
  <c r="Q32" i="49" s="1"/>
  <c r="D6" i="19"/>
  <c r="S7" i="2"/>
  <c r="I6" i="19" s="1"/>
  <c r="P6" i="2"/>
  <c r="K8" i="2"/>
  <c r="P9" i="32"/>
  <c r="G10" i="32"/>
  <c r="L10" i="32" s="1"/>
  <c r="L15" i="32"/>
  <c r="G16" i="32" s="1"/>
  <c r="I4" i="19"/>
  <c r="D4" i="19"/>
  <c r="G4" i="19"/>
  <c r="S15" i="33"/>
  <c r="C32" i="33" s="1"/>
  <c r="G15" i="33"/>
  <c r="D3" i="19"/>
  <c r="F15" i="32"/>
  <c r="S15" i="32"/>
  <c r="I3" i="19" s="1"/>
  <c r="P8" i="31"/>
  <c r="P13" i="31"/>
  <c r="G10" i="31"/>
  <c r="G9" i="31"/>
  <c r="F15" i="31"/>
  <c r="L15" i="33" l="1"/>
  <c r="G16" i="33"/>
  <c r="F16" i="33" s="1"/>
  <c r="C29" i="49"/>
  <c r="N31" i="49"/>
  <c r="Q31" i="49" s="1"/>
  <c r="O30" i="49"/>
  <c r="L16" i="32"/>
  <c r="F16" i="32"/>
  <c r="C33" i="33"/>
  <c r="H4" i="19" s="1"/>
  <c r="C2" i="19"/>
  <c r="C3" i="19"/>
  <c r="H3" i="19"/>
  <c r="H6" i="19"/>
  <c r="C6" i="19"/>
  <c r="F6" i="19"/>
  <c r="N30" i="49" l="1"/>
  <c r="Q30" i="49" s="1"/>
  <c r="O29" i="49"/>
  <c r="K7" i="32"/>
  <c r="S7" i="32" s="1"/>
  <c r="K6" i="32"/>
  <c r="K7" i="33"/>
  <c r="S7" i="33" s="1"/>
  <c r="C27" i="49" l="1"/>
  <c r="O28" i="49"/>
  <c r="N29" i="49"/>
  <c r="Q29" i="49" s="1"/>
  <c r="S6" i="31"/>
  <c r="O27" i="49" l="1"/>
  <c r="N28" i="49"/>
  <c r="Q28" i="49" s="1"/>
  <c r="G7" i="31"/>
  <c r="Q9" i="31" s="1"/>
  <c r="O9" i="31" s="1"/>
  <c r="P20" i="33"/>
  <c r="O20" i="33"/>
  <c r="P14" i="33"/>
  <c r="O14" i="33"/>
  <c r="G14" i="33"/>
  <c r="P13" i="33"/>
  <c r="G13" i="33"/>
  <c r="P12" i="33"/>
  <c r="O12" i="33"/>
  <c r="G12" i="33"/>
  <c r="P11" i="33"/>
  <c r="O11" i="33"/>
  <c r="G11" i="33"/>
  <c r="P9" i="33"/>
  <c r="O9" i="33" s="1"/>
  <c r="F4" i="19"/>
  <c r="G8" i="33"/>
  <c r="P7" i="33"/>
  <c r="O7" i="33" s="1"/>
  <c r="G7" i="33"/>
  <c r="P6" i="33"/>
  <c r="O6" i="33" s="1"/>
  <c r="P20" i="32"/>
  <c r="O20" i="32" s="1"/>
  <c r="G20" i="32"/>
  <c r="G17" i="32"/>
  <c r="H16" i="32"/>
  <c r="G14" i="32"/>
  <c r="I14" i="32" s="1"/>
  <c r="G9" i="32"/>
  <c r="G8" i="32"/>
  <c r="P7" i="32"/>
  <c r="O7" i="32" s="1"/>
  <c r="G7" i="32"/>
  <c r="L7" i="32" s="1"/>
  <c r="G6" i="32" s="1"/>
  <c r="P6" i="32"/>
  <c r="O6" i="32" s="1"/>
  <c r="P21" i="31"/>
  <c r="O21" i="31" s="1"/>
  <c r="G21" i="31"/>
  <c r="P16" i="31"/>
  <c r="O16" i="31"/>
  <c r="G16" i="31"/>
  <c r="P15" i="31"/>
  <c r="P14" i="31"/>
  <c r="O14" i="31" s="1"/>
  <c r="F2" i="19"/>
  <c r="G13" i="31"/>
  <c r="P11" i="31"/>
  <c r="O11" i="31" s="1"/>
  <c r="G11" i="31"/>
  <c r="G8" i="31"/>
  <c r="P7" i="31"/>
  <c r="O7" i="31" s="1"/>
  <c r="P6" i="31"/>
  <c r="O6" i="31" s="1"/>
  <c r="L7" i="33" l="1"/>
  <c r="I9" i="33" s="1"/>
  <c r="H9" i="33"/>
  <c r="H17" i="31"/>
  <c r="R17" i="31"/>
  <c r="C34" i="31" s="1"/>
  <c r="H2" i="19" s="1"/>
  <c r="C25" i="49"/>
  <c r="N27" i="49"/>
  <c r="Q27" i="49" s="1"/>
  <c r="O26" i="49"/>
  <c r="H17" i="32"/>
  <c r="L17" i="32"/>
  <c r="L8" i="31"/>
  <c r="H9" i="31"/>
  <c r="F6" i="32"/>
  <c r="L11" i="32"/>
  <c r="H11" i="32" s="1"/>
  <c r="I8" i="32"/>
  <c r="H7" i="32"/>
  <c r="H15" i="32"/>
  <c r="L14" i="32"/>
  <c r="I16" i="32" s="1"/>
  <c r="Q16" i="32" s="1"/>
  <c r="O16" i="32" s="1"/>
  <c r="H13" i="33"/>
  <c r="L13" i="33"/>
  <c r="I16" i="33" s="1"/>
  <c r="Q16" i="33" s="1"/>
  <c r="O16" i="33" s="1"/>
  <c r="G14" i="31"/>
  <c r="H14" i="31" s="1"/>
  <c r="L13" i="31"/>
  <c r="Q15" i="31" s="1"/>
  <c r="L7" i="31"/>
  <c r="G6" i="31"/>
  <c r="H7" i="31" s="1"/>
  <c r="H16" i="31"/>
  <c r="H12" i="33"/>
  <c r="H14" i="33"/>
  <c r="H9" i="32"/>
  <c r="H8" i="32"/>
  <c r="H11" i="31"/>
  <c r="D29" i="33"/>
  <c r="L6" i="32"/>
  <c r="H8" i="31"/>
  <c r="H8" i="33"/>
  <c r="D30" i="31"/>
  <c r="G6" i="33" l="1"/>
  <c r="N26" i="49"/>
  <c r="Q26" i="49" s="1"/>
  <c r="O25" i="49"/>
  <c r="O15" i="31"/>
  <c r="L8" i="32"/>
  <c r="I11" i="32" s="1"/>
  <c r="Q11" i="32" s="1"/>
  <c r="P8" i="32"/>
  <c r="F6" i="31"/>
  <c r="L6" i="31"/>
  <c r="M6" i="31" s="1"/>
  <c r="F14" i="31"/>
  <c r="H15" i="31"/>
  <c r="F6" i="33" l="1"/>
  <c r="H7" i="33"/>
  <c r="L6" i="33"/>
  <c r="M6" i="33" s="1"/>
  <c r="N25" i="49"/>
  <c r="Q25" i="49" s="1"/>
  <c r="O24" i="49"/>
  <c r="G2" i="19"/>
  <c r="F3" i="19"/>
  <c r="D31" i="32"/>
  <c r="O9" i="32"/>
  <c r="D29" i="32"/>
  <c r="M6" i="32"/>
  <c r="D30" i="32"/>
  <c r="N23" i="49" l="1"/>
  <c r="O20" i="49"/>
  <c r="O23" i="49"/>
  <c r="N24" i="49"/>
  <c r="Q24" i="49" s="1"/>
  <c r="G3" i="19"/>
  <c r="Q19" i="49" l="1"/>
  <c r="Q20" i="49"/>
  <c r="Q23" i="49"/>
  <c r="P13" i="2"/>
  <c r="O7" i="2"/>
  <c r="P9" i="2"/>
  <c r="G13" i="2"/>
  <c r="G7" i="2"/>
  <c r="L7" i="2" s="1"/>
  <c r="G6" i="2"/>
  <c r="R23" i="49" l="1"/>
  <c r="S23" i="49" s="1"/>
  <c r="R48" i="49"/>
  <c r="S48" i="49" s="1"/>
  <c r="R20" i="49"/>
  <c r="S20" i="49" s="1"/>
  <c r="R19" i="49"/>
  <c r="S19" i="49" s="1"/>
  <c r="R54" i="49"/>
  <c r="S54" i="49" s="1"/>
  <c r="R30" i="49"/>
  <c r="S30" i="49" s="1"/>
  <c r="R24" i="49"/>
  <c r="S24" i="49" s="1"/>
  <c r="R51" i="49"/>
  <c r="S51" i="49" s="1"/>
  <c r="R44" i="49"/>
  <c r="S44" i="49" s="1"/>
  <c r="R25" i="49"/>
  <c r="S25" i="49" s="1"/>
  <c r="R27" i="49"/>
  <c r="S27" i="49" s="1"/>
  <c r="R46" i="49"/>
  <c r="S46" i="49" s="1"/>
  <c r="R47" i="49"/>
  <c r="S47" i="49" s="1"/>
  <c r="R34" i="49"/>
  <c r="S34" i="49" s="1"/>
  <c r="R40" i="49"/>
  <c r="S40" i="49" s="1"/>
  <c r="R50" i="49"/>
  <c r="S50" i="49" s="1"/>
  <c r="R33" i="49"/>
  <c r="S33" i="49" s="1"/>
  <c r="R35" i="49"/>
  <c r="S35" i="49" s="1"/>
  <c r="R38" i="49"/>
  <c r="S38" i="49" s="1"/>
  <c r="R36" i="49"/>
  <c r="S36" i="49" s="1"/>
  <c r="R28" i="49"/>
  <c r="S28" i="49" s="1"/>
  <c r="R31" i="49"/>
  <c r="S31" i="49" s="1"/>
  <c r="R29" i="49"/>
  <c r="S29" i="49" s="1"/>
  <c r="R52" i="49"/>
  <c r="S52" i="49" s="1"/>
  <c r="R45" i="49"/>
  <c r="S45" i="49" s="1"/>
  <c r="R43" i="49"/>
  <c r="S43" i="49" s="1"/>
  <c r="R53" i="49"/>
  <c r="S53" i="49" s="1"/>
  <c r="R32" i="49"/>
  <c r="S32" i="49" s="1"/>
  <c r="R49" i="49"/>
  <c r="S49" i="49" s="1"/>
  <c r="R41" i="49"/>
  <c r="S41" i="49" s="1"/>
  <c r="R26" i="49"/>
  <c r="S26" i="49" s="1"/>
  <c r="R39" i="49"/>
  <c r="S39" i="49" s="1"/>
  <c r="R37" i="49"/>
  <c r="S37" i="49" s="1"/>
  <c r="R42" i="49"/>
  <c r="S42" i="49" s="1"/>
  <c r="L6" i="2"/>
  <c r="M6" i="2" s="1"/>
  <c r="G8" i="2"/>
  <c r="F8" i="2" s="1"/>
  <c r="I8" i="2"/>
  <c r="Q8" i="2" s="1"/>
  <c r="H9" i="2"/>
  <c r="H8" i="2"/>
  <c r="H7" i="2"/>
  <c r="O8" i="2" l="1"/>
  <c r="D27" i="2"/>
  <c r="G6" i="19" l="1"/>
  <c r="C2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cmcneil</author>
    <author>tc={D95F26CE-2D57-4247-BB4D-9C012E718FB8}</author>
  </authors>
  <commentList>
    <comment ref="A4" authorId="0" shapeId="0" xr:uid="{B15C040C-4EB4-4114-B544-C5B349C47721}">
      <text>
        <r>
          <rPr>
            <b/>
            <sz val="9"/>
            <color indexed="81"/>
            <rFont val="Tahoma"/>
            <family val="2"/>
          </rPr>
          <t>cmcneil:</t>
        </r>
        <r>
          <rPr>
            <sz val="9"/>
            <color indexed="81"/>
            <rFont val="Tahoma"/>
            <family val="2"/>
          </rPr>
          <t xml:space="preserve">
Date of site visit</t>
        </r>
      </text>
    </comment>
    <comment ref="B4" authorId="0" shapeId="0" xr:uid="{EDBECDCB-2013-4317-A39C-8AA24EDE4D0A}">
      <text>
        <r>
          <rPr>
            <b/>
            <sz val="9"/>
            <color indexed="81"/>
            <rFont val="Tahoma"/>
            <family val="2"/>
          </rPr>
          <t>cmcneil:</t>
        </r>
        <r>
          <rPr>
            <sz val="9"/>
            <color indexed="81"/>
            <rFont val="Tahoma"/>
            <family val="2"/>
          </rPr>
          <t xml:space="preserve">
Notebook field data can be found in</t>
        </r>
      </text>
    </comment>
    <comment ref="C4" authorId="0" shapeId="0" xr:uid="{AA61D4EA-BA2E-41B5-90CC-901BA3CCE96B}">
      <text>
        <r>
          <rPr>
            <b/>
            <sz val="9"/>
            <color indexed="81"/>
            <rFont val="Tahoma"/>
            <family val="2"/>
          </rPr>
          <t>cmcneil:</t>
        </r>
        <r>
          <rPr>
            <sz val="9"/>
            <color indexed="81"/>
            <rFont val="Tahoma"/>
            <family val="2"/>
          </rPr>
          <t xml:space="preserve">
Name of the stake, eg. 17AU</t>
        </r>
      </text>
    </comment>
    <comment ref="D4" authorId="0" shapeId="0" xr:uid="{F10F249F-0C19-4944-A1E7-6287DCFBD983}">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500B33F0-AAA3-47E6-8619-8960EA174673}">
      <text>
        <r>
          <rPr>
            <b/>
            <sz val="9"/>
            <color indexed="81"/>
            <rFont val="Tahoma"/>
            <family val="2"/>
          </rPr>
          <t>cmcneil:</t>
        </r>
        <r>
          <rPr>
            <sz val="9"/>
            <color indexed="81"/>
            <rFont val="Tahoma"/>
            <family val="2"/>
          </rPr>
          <t xml:space="preserve">
Total length of stake</t>
        </r>
      </text>
    </comment>
    <comment ref="F4" authorId="0" shapeId="0" xr:uid="{1488585F-FCBF-4413-83A9-ED09729E3A3A}">
      <text>
        <r>
          <rPr>
            <b/>
            <sz val="9"/>
            <color indexed="81"/>
            <rFont val="Tahoma"/>
            <family val="2"/>
          </rPr>
          <t>cmcneil:</t>
        </r>
        <r>
          <rPr>
            <sz val="9"/>
            <color indexed="81"/>
            <rFont val="Tahoma"/>
            <family val="2"/>
          </rPr>
          <t xml:space="preserve">
Length of stake above the surface noted in column D</t>
        </r>
      </text>
    </comment>
    <comment ref="G4" authorId="0" shapeId="0" xr:uid="{3C9BCF9E-AE0B-4B79-AB69-0EC05996BE94}">
      <text>
        <r>
          <rPr>
            <b/>
            <sz val="9"/>
            <color indexed="81"/>
            <rFont val="Tahoma"/>
            <family val="2"/>
          </rPr>
          <t>cmcneil:</t>
        </r>
        <r>
          <rPr>
            <sz val="9"/>
            <color indexed="81"/>
            <rFont val="Tahoma"/>
            <family val="2"/>
          </rPr>
          <t xml:space="preserve">
Length of stake still below the surface noted in column D</t>
        </r>
      </text>
    </comment>
    <comment ref="H4" authorId="0" shapeId="0" xr:uid="{DC241166-965B-402A-A868-208DC2100B16}">
      <text>
        <r>
          <rPr>
            <b/>
            <sz val="9"/>
            <color indexed="81"/>
            <rFont val="Tahoma"/>
            <family val="2"/>
          </rPr>
          <t>cmcneil:</t>
        </r>
        <r>
          <rPr>
            <sz val="9"/>
            <color indexed="81"/>
            <rFont val="Tahoma"/>
            <family val="2"/>
          </rPr>
          <t xml:space="preserve">
Change in stake since previous site visits</t>
        </r>
      </text>
    </comment>
    <comment ref="I4" authorId="0" shapeId="0" xr:uid="{E98A08CC-BC05-461C-9DC6-3D2808BCF0EF}">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1C83E5A6-90D5-4141-AAED-560CA529C874}">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4F32F570-86A9-4900-8CED-6E3B17C6222E}">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CC1B4AF0-A890-4B57-9366-106006691BC3}">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5D88A1EB-FC7D-4A0F-A667-05B75376C13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BCD601CE-9DAF-436D-87A7-077A24C88E8B}">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2228C8A1-2010-414C-8487-972B4D6894C1}">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C3BA29A8-E4C3-48A9-AAFF-9B30CE52F085}">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DEC91780-DB3E-4DD4-A62D-AABD248BFF53}">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87F4AE4C-301E-4AD4-B620-B2A087511604}">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88A8AE7C-CBF2-4075-9D02-334F0EF7CFA0}">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A6F850C1-09D0-40A0-8826-1BF36CF83B76}">
      <text>
        <r>
          <rPr>
            <b/>
            <sz val="9"/>
            <color indexed="81"/>
            <rFont val="Tahoma"/>
            <family val="2"/>
          </rPr>
          <t>cmcneil:</t>
        </r>
        <r>
          <rPr>
            <sz val="9"/>
            <color indexed="81"/>
            <rFont val="Tahoma"/>
            <family val="2"/>
          </rPr>
          <t xml:space="preserve">
UTM easting of stake measured with GPS</t>
        </r>
      </text>
    </comment>
    <comment ref="U4" authorId="0" shapeId="0" xr:uid="{6CC28F9A-F252-4FDF-A823-1214BC590D80}">
      <text>
        <r>
          <rPr>
            <b/>
            <sz val="9"/>
            <color indexed="81"/>
            <rFont val="Tahoma"/>
            <family val="2"/>
          </rPr>
          <t>cmcneil:</t>
        </r>
        <r>
          <rPr>
            <sz val="9"/>
            <color indexed="81"/>
            <rFont val="Tahoma"/>
            <family val="2"/>
          </rPr>
          <t xml:space="preserve">
UTM Northing of stake measured with GPS</t>
        </r>
      </text>
    </comment>
    <comment ref="V4" authorId="0" shapeId="0" xr:uid="{03C45D2A-36EF-49B4-8BE2-67CC9B787E50}">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F6F35AE5-27AF-499A-AA5D-466DC68F2CDC}">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 ref="L8" authorId="1" shapeId="0" xr:uid="{D95F26CE-2D57-4247-BB4D-9C012E718FB8}">
      <text>
        <t xml:space="preserve">[Threaded comment]
Your version of Excel allows you to read this threaded comment; however, any edits to it will get removed if the file is opened in a newer version of Excel. Learn more: https://go.microsoft.com/fwlink/?linkid=870924
Comment:
    This makes no sense at all. I suspect someone messed with this stake. I do not expect any winter ablation given the lateness of the fall measurement and the new snow on the ground, but I also don't expect stake punch in solid ice. </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F2378658-5918-4C07-B2D1-C95C3F594389}">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C91F28F5-7236-4822-82E4-1181866CB608}">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4BD17520-D163-482C-B3B3-1F0C45738C2B}">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8CF800F4-502D-4E99-B6DF-AE8D825E4609}">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A1577576-A85D-44C8-9DEF-58776588ADD8}">
      <text>
        <r>
          <rPr>
            <sz val="8"/>
            <color indexed="81"/>
            <rFont val="Tahoma"/>
            <family val="2"/>
          </rPr>
          <t xml:space="preserve">Sipre coring auger=45.6cm2 
large tube 41.05 cm2       
small tube 25.6   cm2          
Snow Metrics 1000 cm^3
</t>
        </r>
      </text>
    </comment>
    <comment ref="D9" authorId="0" shapeId="0" xr:uid="{AA0BFDC1-097A-4D96-BD35-D2405AFDEE04}">
      <text>
        <r>
          <rPr>
            <b/>
            <sz val="9"/>
            <color indexed="81"/>
            <rFont val="Tahoma"/>
            <family val="2"/>
          </rPr>
          <t>cmcneil:</t>
        </r>
        <r>
          <rPr>
            <sz val="9"/>
            <color indexed="81"/>
            <rFont val="Tahoma"/>
            <family val="2"/>
          </rPr>
          <t xml:space="preserve">
Measurements of core lengths.</t>
        </r>
      </text>
    </comment>
    <comment ref="H9" authorId="0" shapeId="0" xr:uid="{49B32B17-E24A-49CF-9B53-14F9F9BBE59E}">
      <text>
        <r>
          <rPr>
            <b/>
            <sz val="9"/>
            <color indexed="81"/>
            <rFont val="Tahoma"/>
            <family val="2"/>
          </rPr>
          <t>cmcneil:</t>
        </r>
        <r>
          <rPr>
            <sz val="9"/>
            <color indexed="81"/>
            <rFont val="Tahoma"/>
            <family val="2"/>
          </rPr>
          <t xml:space="preserve">
Measurements of core diameter</t>
        </r>
      </text>
    </comment>
    <comment ref="A10" authorId="0" shapeId="0" xr:uid="{15507435-AB5F-43F4-905C-642ABB58D28F}">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BB958C74-BCE4-4A66-B4C0-C31CF4AFC51F}">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77A96F41-32E1-45ED-A5E1-A0BC9C389701}">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G10" authorId="0" shapeId="0" xr:uid="{9CB1FF48-D996-4C41-8757-E3EE1A557D0F}">
      <text>
        <r>
          <rPr>
            <b/>
            <sz val="9"/>
            <color indexed="81"/>
            <rFont val="Tahoma"/>
            <family val="2"/>
          </rPr>
          <t>cmcneil:</t>
        </r>
        <r>
          <rPr>
            <sz val="9"/>
            <color indexed="81"/>
            <rFont val="Tahoma"/>
            <family val="2"/>
          </rPr>
          <t xml:space="preserve">
Average of all measured lengths of core section</t>
        </r>
      </text>
    </comment>
    <comment ref="L10" authorId="0" shapeId="0" xr:uid="{4A861722-CA66-467E-ABA0-310AF0A50F04}">
      <text>
        <r>
          <rPr>
            <b/>
            <sz val="9"/>
            <color indexed="81"/>
            <rFont val="Tahoma"/>
            <family val="2"/>
          </rPr>
          <t>cmcneil:</t>
        </r>
        <r>
          <rPr>
            <sz val="9"/>
            <color indexed="81"/>
            <rFont val="Tahoma"/>
            <family val="2"/>
          </rPr>
          <t xml:space="preserve">
Average of all diameters measured for each core section</t>
        </r>
      </text>
    </comment>
    <comment ref="M10" authorId="0" shapeId="0" xr:uid="{44D12040-B49E-4EA8-A3D6-4C2614A92423}">
      <text>
        <r>
          <rPr>
            <b/>
            <sz val="9"/>
            <color indexed="81"/>
            <rFont val="Tahoma"/>
            <family val="2"/>
          </rPr>
          <t>cmcneil:</t>
        </r>
        <r>
          <rPr>
            <sz val="9"/>
            <color indexed="81"/>
            <rFont val="Tahoma"/>
            <family val="2"/>
          </rPr>
          <t xml:space="preserve">
Volume of sample taken</t>
        </r>
      </text>
    </comment>
    <comment ref="N10" authorId="0" shapeId="0" xr:uid="{249F1C9E-5EBD-4E30-8D44-95C368287500}">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O10" authorId="0" shapeId="0" xr:uid="{117F9748-5304-4604-AEB0-E8DF66F31BCA}">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P10" authorId="0" shapeId="0" xr:uid="{C6BA7523-0C03-4D73-BCE5-A8B214D04FF0}">
      <text>
        <r>
          <rPr>
            <b/>
            <sz val="9"/>
            <color indexed="81"/>
            <rFont val="Tahoma"/>
            <family val="2"/>
          </rPr>
          <t>cmcneil:</t>
        </r>
        <r>
          <rPr>
            <sz val="9"/>
            <color indexed="81"/>
            <rFont val="Tahoma"/>
            <family val="2"/>
          </rPr>
          <t xml:space="preserve">
Density of sample. Calculated from the mass/volume</t>
        </r>
      </text>
    </comment>
    <comment ref="Q10" authorId="0" shapeId="0" xr:uid="{B59E638E-890F-484C-9454-9B1680B55000}">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R10" authorId="0" shapeId="0" xr:uid="{C4BD3D9D-96CA-4774-883D-F67AD5BF96D1}">
      <text>
        <r>
          <rPr>
            <b/>
            <sz val="9"/>
            <color indexed="81"/>
            <rFont val="Tahoma"/>
            <family val="2"/>
          </rPr>
          <t>cmcneil:</t>
        </r>
        <r>
          <rPr>
            <sz val="9"/>
            <color indexed="81"/>
            <rFont val="Tahoma"/>
            <family val="2"/>
          </rPr>
          <t xml:space="preserve">
Cummulative s.w.e. of from surface to the depth of each sample</t>
        </r>
      </text>
    </comment>
    <comment ref="S10" authorId="0" shapeId="0" xr:uid="{54D42292-82D8-45E4-8922-4FB5657443D5}">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T10" authorId="0" shapeId="0" xr:uid="{A2F3D4B2-A3DE-4A84-8D01-62E2507A8968}">
      <text>
        <r>
          <rPr>
            <b/>
            <sz val="9"/>
            <color indexed="81"/>
            <rFont val="Tahoma"/>
            <family val="2"/>
          </rPr>
          <t>cmcneil:</t>
        </r>
        <r>
          <rPr>
            <sz val="9"/>
            <color indexed="81"/>
            <rFont val="Tahoma"/>
            <family val="2"/>
          </rPr>
          <t xml:space="preserve">
Any observation about a given sample. Cutting dog bites, dirty layers, ice lenses, etc...</t>
        </r>
      </text>
    </comment>
    <comment ref="U10" authorId="0" shapeId="0" xr:uid="{5DCF17CF-C8CD-4A8E-A677-6E1B3AD46111}">
      <text>
        <r>
          <rPr>
            <b/>
            <sz val="9"/>
            <color indexed="81"/>
            <rFont val="Tahoma"/>
            <family val="2"/>
          </rPr>
          <t>cmcneil:</t>
        </r>
        <r>
          <rPr>
            <sz val="9"/>
            <color indexed="81"/>
            <rFont val="Tahoma"/>
            <family val="2"/>
          </rPr>
          <t xml:space="preserve">
What was used to measure snow depth</t>
        </r>
      </text>
    </comment>
    <comment ref="V10" authorId="0" shapeId="0" xr:uid="{C0435E1B-7324-4269-9FEE-9B746F00D21E}">
      <text>
        <r>
          <rPr>
            <b/>
            <sz val="9"/>
            <color indexed="81"/>
            <rFont val="Tahoma"/>
            <family val="2"/>
          </rPr>
          <t>cmcneil:</t>
        </r>
        <r>
          <rPr>
            <sz val="9"/>
            <color indexed="81"/>
            <rFont val="Tahoma"/>
            <family val="2"/>
          </rPr>
          <t xml:space="preserve">
snow depth observed</t>
        </r>
      </text>
    </comment>
    <comment ref="U31" authorId="0" shapeId="0" xr:uid="{E17CD08B-CEA2-46EE-8F84-D8D503670DED}">
      <text>
        <r>
          <rPr>
            <b/>
            <sz val="9"/>
            <color indexed="81"/>
            <rFont val="Tahoma"/>
            <family val="2"/>
          </rPr>
          <t>cmcneil:</t>
        </r>
        <r>
          <rPr>
            <sz val="9"/>
            <color indexed="81"/>
            <rFont val="Tahoma"/>
            <family val="2"/>
          </rPr>
          <t xml:space="preserve">
What was used to measure snow depth</t>
        </r>
      </text>
    </comment>
    <comment ref="V31" authorId="0" shapeId="0" xr:uid="{1C9552A8-148C-4AC5-9BB2-AD59DC901C7C}">
      <text>
        <r>
          <rPr>
            <b/>
            <sz val="9"/>
            <color indexed="81"/>
            <rFont val="Tahoma"/>
            <family val="2"/>
          </rPr>
          <t>cmcneil:</t>
        </r>
        <r>
          <rPr>
            <sz val="9"/>
            <color indexed="81"/>
            <rFont val="Tahoma"/>
            <family val="2"/>
          </rPr>
          <t xml:space="preserve">
snow depth observed</t>
        </r>
      </text>
    </comment>
    <comment ref="U47" authorId="0" shapeId="0" xr:uid="{6F6E0821-7003-4EB6-9C1D-109EE29D6B20}">
      <text>
        <r>
          <rPr>
            <b/>
            <sz val="9"/>
            <color indexed="81"/>
            <rFont val="Tahoma"/>
            <family val="2"/>
          </rPr>
          <t>cmcneil:</t>
        </r>
        <r>
          <rPr>
            <sz val="9"/>
            <color indexed="81"/>
            <rFont val="Tahoma"/>
            <family val="2"/>
          </rPr>
          <t xml:space="preserve">
What was used to measure snow depth</t>
        </r>
      </text>
    </comment>
    <comment ref="V47" authorId="0" shapeId="0" xr:uid="{10028243-6BB9-4A1F-942F-EA794C29E178}">
      <text>
        <r>
          <rPr>
            <b/>
            <sz val="9"/>
            <color indexed="81"/>
            <rFont val="Tahoma"/>
            <family val="2"/>
          </rPr>
          <t>cmcneil:</t>
        </r>
        <r>
          <rPr>
            <sz val="9"/>
            <color indexed="81"/>
            <rFont val="Tahoma"/>
            <family val="2"/>
          </rPr>
          <t xml:space="preserve">
snow depth observed</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A77DA736-3797-4C2B-81A4-1C8FFE1224EF}">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I1" authorId="0" shapeId="0" xr:uid="{F6CF207E-E7D1-4A1C-94B8-3E48122AAD30}">
      <text>
        <r>
          <rPr>
            <b/>
            <sz val="9"/>
            <color indexed="81"/>
            <rFont val="Tahoma"/>
            <family val="2"/>
          </rPr>
          <t>cmcneil:</t>
        </r>
        <r>
          <rPr>
            <sz val="9"/>
            <color indexed="81"/>
            <rFont val="Tahoma"/>
            <family val="2"/>
          </rPr>
          <t xml:space="preserve">
Do not enter value. Link it to the last core sample SBD</t>
        </r>
      </text>
    </comment>
    <comment ref="H2" authorId="0" shapeId="0" xr:uid="{AD3F89C3-D8F8-4DD6-B8DE-DD02D0D8686F}">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54102181-D500-4834-9E43-8F18E2D5C342}">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42F1FE54-788C-4A00-B74B-5A2D9838B088}">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92015E20-9F66-45A6-83AB-900AACFF2255}">
      <text>
        <r>
          <rPr>
            <sz val="8"/>
            <color indexed="81"/>
            <rFont val="Tahoma"/>
            <family val="2"/>
          </rPr>
          <t xml:space="preserve">Sipre coring auger=45.6cm2 
large tube 41.05 cm2       
small tube 25.6   cm2          
Snow Metrics 1000 cm^3
</t>
        </r>
      </text>
    </comment>
    <comment ref="D9" authorId="0" shapeId="0" xr:uid="{9CAC17EC-D28A-49B5-9FAA-9F3514F0ADFF}">
      <text>
        <r>
          <rPr>
            <b/>
            <sz val="9"/>
            <color indexed="81"/>
            <rFont val="Tahoma"/>
            <family val="2"/>
          </rPr>
          <t>cmcneil:</t>
        </r>
        <r>
          <rPr>
            <sz val="9"/>
            <color indexed="81"/>
            <rFont val="Tahoma"/>
            <family val="2"/>
          </rPr>
          <t xml:space="preserve">
Measurements of core lengths.</t>
        </r>
      </text>
    </comment>
    <comment ref="H9" authorId="0" shapeId="0" xr:uid="{399726E1-B59B-4B36-A75F-48DE5569E815}">
      <text>
        <r>
          <rPr>
            <b/>
            <sz val="9"/>
            <color indexed="81"/>
            <rFont val="Tahoma"/>
            <family val="2"/>
          </rPr>
          <t>cmcneil:</t>
        </r>
        <r>
          <rPr>
            <sz val="9"/>
            <color indexed="81"/>
            <rFont val="Tahoma"/>
            <family val="2"/>
          </rPr>
          <t xml:space="preserve">
Measurements of core diameter</t>
        </r>
      </text>
    </comment>
    <comment ref="A10" authorId="0" shapeId="0" xr:uid="{8506A083-1E49-4203-9ED2-928F618ACEAB}">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79F71A56-C676-4A4F-AE21-AA67E7844425}">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389AA55E-0C7F-4623-B7E9-CD3AE50FD6BF}">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G10" authorId="0" shapeId="0" xr:uid="{926B93A3-7D63-4942-B314-44EDF2AB8D21}">
      <text>
        <r>
          <rPr>
            <b/>
            <sz val="9"/>
            <color indexed="81"/>
            <rFont val="Tahoma"/>
            <family val="2"/>
          </rPr>
          <t>cmcneil:</t>
        </r>
        <r>
          <rPr>
            <sz val="9"/>
            <color indexed="81"/>
            <rFont val="Tahoma"/>
            <family val="2"/>
          </rPr>
          <t xml:space="preserve">
Average of all measured lengths of core section</t>
        </r>
      </text>
    </comment>
    <comment ref="L10" authorId="0" shapeId="0" xr:uid="{A5CD0442-B229-4293-BC1F-077962D6B318}">
      <text>
        <r>
          <rPr>
            <b/>
            <sz val="9"/>
            <color indexed="81"/>
            <rFont val="Tahoma"/>
            <family val="2"/>
          </rPr>
          <t>cmcneil:</t>
        </r>
        <r>
          <rPr>
            <sz val="9"/>
            <color indexed="81"/>
            <rFont val="Tahoma"/>
            <family val="2"/>
          </rPr>
          <t xml:space="preserve">
Average of all diameters measured for each core section</t>
        </r>
      </text>
    </comment>
    <comment ref="M10" authorId="0" shapeId="0" xr:uid="{9EE273CB-3968-4057-BDA4-82CFB08F5616}">
      <text>
        <r>
          <rPr>
            <b/>
            <sz val="9"/>
            <color indexed="81"/>
            <rFont val="Tahoma"/>
            <family val="2"/>
          </rPr>
          <t>cmcneil:</t>
        </r>
        <r>
          <rPr>
            <sz val="9"/>
            <color indexed="81"/>
            <rFont val="Tahoma"/>
            <family val="2"/>
          </rPr>
          <t xml:space="preserve">
Volume of sample taken</t>
        </r>
      </text>
    </comment>
    <comment ref="N10" authorId="0" shapeId="0" xr:uid="{046950F0-6FC4-4B95-BDD3-D4F93D28DC88}">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O10" authorId="0" shapeId="0" xr:uid="{CF404394-A682-4288-834D-34B49E1B828F}">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P10" authorId="0" shapeId="0" xr:uid="{79287428-1AE8-480C-A1F1-0CB8799E42AF}">
      <text>
        <r>
          <rPr>
            <b/>
            <sz val="9"/>
            <color indexed="81"/>
            <rFont val="Tahoma"/>
            <family val="2"/>
          </rPr>
          <t>cmcneil:</t>
        </r>
        <r>
          <rPr>
            <sz val="9"/>
            <color indexed="81"/>
            <rFont val="Tahoma"/>
            <family val="2"/>
          </rPr>
          <t xml:space="preserve">
Density of sample. Calculated from the mass/volume</t>
        </r>
      </text>
    </comment>
    <comment ref="Q10" authorId="0" shapeId="0" xr:uid="{81F4319F-FB6D-479E-9A83-BACE31569AF0}">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R10" authorId="0" shapeId="0" xr:uid="{98F69F6D-935B-4110-B7FF-66A0BADDE276}">
      <text>
        <r>
          <rPr>
            <b/>
            <sz val="9"/>
            <color indexed="81"/>
            <rFont val="Tahoma"/>
            <family val="2"/>
          </rPr>
          <t>cmcneil:</t>
        </r>
        <r>
          <rPr>
            <sz val="9"/>
            <color indexed="81"/>
            <rFont val="Tahoma"/>
            <family val="2"/>
          </rPr>
          <t xml:space="preserve">
Cummulative s.w.e. of from surface to the depth of each sample</t>
        </r>
      </text>
    </comment>
    <comment ref="S10" authorId="0" shapeId="0" xr:uid="{AE43C7A7-C5B4-4BBC-AE8E-DC5E3B0B51CD}">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T10" authorId="0" shapeId="0" xr:uid="{7C8AB8CC-D0A9-481F-AD46-D944FA7CC683}">
      <text>
        <r>
          <rPr>
            <b/>
            <sz val="9"/>
            <color indexed="81"/>
            <rFont val="Tahoma"/>
            <family val="2"/>
          </rPr>
          <t>cmcneil:</t>
        </r>
        <r>
          <rPr>
            <sz val="9"/>
            <color indexed="81"/>
            <rFont val="Tahoma"/>
            <family val="2"/>
          </rPr>
          <t xml:space="preserve">
Height of any ice lenses observed in core. If there was more than one, enter closest to bottom of core section and note additional depths in comments (column Z)</t>
        </r>
      </text>
    </comment>
    <comment ref="U10" authorId="0" shapeId="0" xr:uid="{DBAB8752-CC49-46EC-8EE0-4D9FBCCA90EA}">
      <text>
        <r>
          <rPr>
            <b/>
            <sz val="9"/>
            <color indexed="81"/>
            <rFont val="Tahoma"/>
            <family val="2"/>
          </rPr>
          <t>cmcneil:</t>
        </r>
        <r>
          <rPr>
            <sz val="9"/>
            <color indexed="81"/>
            <rFont val="Tahoma"/>
            <family val="2"/>
          </rPr>
          <t xml:space="preserve">
Thickness of ice lenses observed in core. If more than one lense was observed enters total thickness of all ice lenses in core section. Make sure to note additional thicknesses in comments (column Z).</t>
        </r>
      </text>
    </comment>
    <comment ref="V10" authorId="0" shapeId="0" xr:uid="{B2EF881D-DA55-4E61-B9AF-AFB519246E79}">
      <text>
        <r>
          <rPr>
            <b/>
            <sz val="9"/>
            <color indexed="81"/>
            <rFont val="Tahoma"/>
            <family val="2"/>
          </rPr>
          <t>cmcneil:</t>
        </r>
        <r>
          <rPr>
            <sz val="9"/>
            <color indexed="81"/>
            <rFont val="Tahoma"/>
            <family val="2"/>
          </rPr>
          <t xml:space="preserve">
Height of any ice lenses observed in core. If there was more than one, enter closest to bottom of core section and note additional depths in comments (column Z)</t>
        </r>
      </text>
    </comment>
    <comment ref="W10" authorId="0" shapeId="0" xr:uid="{4C0EC01F-B239-45A9-9D93-D2967A42BA88}">
      <text>
        <r>
          <rPr>
            <b/>
            <sz val="9"/>
            <color indexed="81"/>
            <rFont val="Tahoma"/>
            <family val="2"/>
          </rPr>
          <t>cmcneil:</t>
        </r>
        <r>
          <rPr>
            <sz val="9"/>
            <color indexed="81"/>
            <rFont val="Tahoma"/>
            <family val="2"/>
          </rPr>
          <t xml:space="preserve">
Thickness of ice lenses observed in core. If more than one lense was observed enters total thickness of all ice lenses in core section. Make sure to note additional thicknesses in comments (column Z).</t>
        </r>
      </text>
    </comment>
    <comment ref="X10" authorId="0" shapeId="0" xr:uid="{0BBB8640-547B-403D-9B76-91807EF40AC7}">
      <text>
        <r>
          <rPr>
            <b/>
            <sz val="9"/>
            <color indexed="81"/>
            <rFont val="Tahoma"/>
            <family val="2"/>
          </rPr>
          <t>cmcneil:</t>
        </r>
        <r>
          <rPr>
            <sz val="9"/>
            <color indexed="81"/>
            <rFont val="Tahoma"/>
            <family val="2"/>
          </rPr>
          <t xml:space="preserve">
height of observed annual layer from bottom of core section</t>
        </r>
      </text>
    </comment>
    <comment ref="Y10" authorId="0" shapeId="0" xr:uid="{E4FA23D1-5B35-46C2-9295-27DD569A17B3}">
      <text>
        <r>
          <rPr>
            <b/>
            <sz val="9"/>
            <color indexed="81"/>
            <rFont val="Tahoma"/>
            <family val="2"/>
          </rPr>
          <t>cmcneil:</t>
        </r>
        <r>
          <rPr>
            <sz val="9"/>
            <color indexed="81"/>
            <rFont val="Tahoma"/>
            <family val="2"/>
          </rPr>
          <t xml:space="preserve">
Depth of annual layer from surface. Calculated by subracting height from SBD(column x) from SBD (column C)</t>
        </r>
      </text>
    </comment>
    <comment ref="Z10" authorId="0" shapeId="0" xr:uid="{2DAA013A-1934-43F0-8B2F-109FD49380E0}">
      <text>
        <r>
          <rPr>
            <b/>
            <sz val="9"/>
            <color indexed="81"/>
            <rFont val="Tahoma"/>
            <family val="2"/>
          </rPr>
          <t>cmcneil:</t>
        </r>
        <r>
          <rPr>
            <sz val="9"/>
            <color indexed="81"/>
            <rFont val="Tahoma"/>
            <family val="2"/>
          </rPr>
          <t xml:space="preserve">
Any observation about a given sample. Cutting dog bites, dirty layers, ice lenses, etc...</t>
        </r>
      </text>
    </comment>
    <comment ref="AA10" authorId="0" shapeId="0" xr:uid="{D95E4FE2-395F-49F4-98D8-94030F495C53}">
      <text>
        <r>
          <rPr>
            <b/>
            <sz val="9"/>
            <color indexed="81"/>
            <rFont val="Tahoma"/>
            <family val="2"/>
          </rPr>
          <t>cmcneil:</t>
        </r>
        <r>
          <rPr>
            <sz val="9"/>
            <color indexed="81"/>
            <rFont val="Tahoma"/>
            <family val="2"/>
          </rPr>
          <t xml:space="preserve">
What was used to measure snow depth</t>
        </r>
      </text>
    </comment>
    <comment ref="AB10" authorId="0" shapeId="0" xr:uid="{82016E5E-98A3-4B4C-9699-EFFB8CC44997}">
      <text>
        <r>
          <rPr>
            <b/>
            <sz val="9"/>
            <color indexed="81"/>
            <rFont val="Tahoma"/>
            <family val="2"/>
          </rPr>
          <t>cmcneil:</t>
        </r>
        <r>
          <rPr>
            <sz val="9"/>
            <color indexed="81"/>
            <rFont val="Tahoma"/>
            <family val="2"/>
          </rPr>
          <t xml:space="preserve">
snow depth observed</t>
        </r>
      </text>
    </comment>
    <comment ref="AA28" authorId="0" shapeId="0" xr:uid="{853B7E23-5B52-4A61-AA86-91895671D90A}">
      <text>
        <r>
          <rPr>
            <b/>
            <sz val="9"/>
            <color indexed="81"/>
            <rFont val="Tahoma"/>
            <family val="2"/>
          </rPr>
          <t>cmcneil:</t>
        </r>
        <r>
          <rPr>
            <sz val="9"/>
            <color indexed="81"/>
            <rFont val="Tahoma"/>
            <family val="2"/>
          </rPr>
          <t xml:space="preserve">
What was used to measure snow depth</t>
        </r>
      </text>
    </comment>
    <comment ref="AB28" authorId="0" shapeId="0" xr:uid="{5B96E704-8A0F-4353-81E5-5CA4EED918C8}">
      <text>
        <r>
          <rPr>
            <b/>
            <sz val="9"/>
            <color indexed="81"/>
            <rFont val="Tahoma"/>
            <family val="2"/>
          </rPr>
          <t>cmcneil:</t>
        </r>
        <r>
          <rPr>
            <sz val="9"/>
            <color indexed="81"/>
            <rFont val="Tahoma"/>
            <family val="2"/>
          </rPr>
          <t xml:space="preserve">
snow depth observed</t>
        </r>
      </text>
    </comment>
    <comment ref="AA42" authorId="0" shapeId="0" xr:uid="{5A565997-BB1D-45BE-ABDE-09E6060FE252}">
      <text>
        <r>
          <rPr>
            <b/>
            <sz val="9"/>
            <color indexed="81"/>
            <rFont val="Tahoma"/>
            <family val="2"/>
          </rPr>
          <t>cmcneil:</t>
        </r>
        <r>
          <rPr>
            <sz val="9"/>
            <color indexed="81"/>
            <rFont val="Tahoma"/>
            <family val="2"/>
          </rPr>
          <t xml:space="preserve">
What was used to measure snow depth</t>
        </r>
      </text>
    </comment>
    <comment ref="AB42" authorId="0" shapeId="0" xr:uid="{1291FFCD-0348-4B96-B44D-07E62261EF31}">
      <text>
        <r>
          <rPr>
            <b/>
            <sz val="9"/>
            <color indexed="81"/>
            <rFont val="Tahoma"/>
            <family val="2"/>
          </rPr>
          <t>cmcneil:</t>
        </r>
        <r>
          <rPr>
            <sz val="9"/>
            <color indexed="81"/>
            <rFont val="Tahoma"/>
            <family val="2"/>
          </rPr>
          <t xml:space="preserve">
snow depth observed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cmcneil</author>
    <author>Baker, Emily Hewitt</author>
  </authors>
  <commentList>
    <comment ref="A4" authorId="0" shapeId="0" xr:uid="{4D12DA3A-D440-454F-BBE5-ABA973BD6D35}">
      <text>
        <r>
          <rPr>
            <b/>
            <sz val="9"/>
            <color indexed="81"/>
            <rFont val="Tahoma"/>
            <family val="2"/>
          </rPr>
          <t>cmcneil:</t>
        </r>
        <r>
          <rPr>
            <sz val="9"/>
            <color indexed="81"/>
            <rFont val="Tahoma"/>
            <family val="2"/>
          </rPr>
          <t xml:space="preserve">
Date of site visit</t>
        </r>
      </text>
    </comment>
    <comment ref="B4" authorId="0" shapeId="0" xr:uid="{35763EE6-FE54-4101-BDDA-4F8E10124375}">
      <text>
        <r>
          <rPr>
            <b/>
            <sz val="9"/>
            <color indexed="81"/>
            <rFont val="Tahoma"/>
            <family val="2"/>
          </rPr>
          <t>cmcneil:</t>
        </r>
        <r>
          <rPr>
            <sz val="9"/>
            <color indexed="81"/>
            <rFont val="Tahoma"/>
            <family val="2"/>
          </rPr>
          <t xml:space="preserve">
Notebook field data can be found in</t>
        </r>
      </text>
    </comment>
    <comment ref="C4" authorId="0" shapeId="0" xr:uid="{5B0ACCA7-9693-44C8-9BA6-7D7E45331E47}">
      <text>
        <r>
          <rPr>
            <b/>
            <sz val="9"/>
            <color indexed="81"/>
            <rFont val="Tahoma"/>
            <family val="2"/>
          </rPr>
          <t>cmcneil:</t>
        </r>
        <r>
          <rPr>
            <sz val="9"/>
            <color indexed="81"/>
            <rFont val="Tahoma"/>
            <family val="2"/>
          </rPr>
          <t xml:space="preserve">
Name of the stake, eg. 17AU</t>
        </r>
      </text>
    </comment>
    <comment ref="D4" authorId="0" shapeId="0" xr:uid="{4316518B-363C-4161-B536-FF28254FBF31}">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DDB26DC6-4085-48AF-B1DC-03FFF67681DB}">
      <text>
        <r>
          <rPr>
            <b/>
            <sz val="9"/>
            <color indexed="81"/>
            <rFont val="Tahoma"/>
            <family val="2"/>
          </rPr>
          <t>cmcneil:</t>
        </r>
        <r>
          <rPr>
            <sz val="9"/>
            <color indexed="81"/>
            <rFont val="Tahoma"/>
            <family val="2"/>
          </rPr>
          <t xml:space="preserve">
Total length of stake</t>
        </r>
      </text>
    </comment>
    <comment ref="F4" authorId="0" shapeId="0" xr:uid="{B9D0AE8E-614D-44B4-AB8F-11EEB8CCAD96}">
      <text>
        <r>
          <rPr>
            <b/>
            <sz val="9"/>
            <color indexed="81"/>
            <rFont val="Tahoma"/>
            <family val="2"/>
          </rPr>
          <t>cmcneil:</t>
        </r>
        <r>
          <rPr>
            <sz val="9"/>
            <color indexed="81"/>
            <rFont val="Tahoma"/>
            <family val="2"/>
          </rPr>
          <t xml:space="preserve">
Length of stake above the surface noted in column D</t>
        </r>
      </text>
    </comment>
    <comment ref="G4" authorId="0" shapeId="0" xr:uid="{C051F0C6-062E-4091-8B78-D0620B6FF3A0}">
      <text>
        <r>
          <rPr>
            <b/>
            <sz val="9"/>
            <color indexed="81"/>
            <rFont val="Tahoma"/>
            <family val="2"/>
          </rPr>
          <t>cmcneil:</t>
        </r>
        <r>
          <rPr>
            <sz val="9"/>
            <color indexed="81"/>
            <rFont val="Tahoma"/>
            <family val="2"/>
          </rPr>
          <t xml:space="preserve">
Length of stake still below the surface noted in column D</t>
        </r>
      </text>
    </comment>
    <comment ref="H4" authorId="0" shapeId="0" xr:uid="{7546A444-D56E-4A76-80AF-1E5151B57211}">
      <text>
        <r>
          <rPr>
            <b/>
            <sz val="9"/>
            <color indexed="81"/>
            <rFont val="Tahoma"/>
            <family val="2"/>
          </rPr>
          <t>cmcneil:</t>
        </r>
        <r>
          <rPr>
            <sz val="9"/>
            <color indexed="81"/>
            <rFont val="Tahoma"/>
            <family val="2"/>
          </rPr>
          <t xml:space="preserve">
Change in stake since previous site visits</t>
        </r>
      </text>
    </comment>
    <comment ref="I4" authorId="0" shapeId="0" xr:uid="{1D53EDAF-168F-492A-9ADC-C25F900BFC7E}">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B256C944-498E-4987-B65E-91CA36095076}">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E9EDFC30-D6D6-43CF-BEEF-FEDEB96C0714}">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F5B0929B-5DA3-4AE2-84D8-AF5636C6BF96}">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B98B6161-41E1-40F1-A1A8-558997AE25F4}">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06385E90-A40B-48FB-9F6C-9A5DAF8EA8EB}">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CFCED528-F21A-4DC1-B065-AB18F4337B6E}">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B4650D39-5AF3-4E79-A7A9-EDA5C41DC7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EDAF2529-73AF-4A64-B2EC-013B5E57AEB2}">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78293063-51EC-4542-922E-BD32569C3232}">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AA739045-D078-490C-8358-BA637380B4F6}">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297BEB6E-224A-48FC-B2F1-5D669FDB9128}">
      <text>
        <r>
          <rPr>
            <b/>
            <sz val="9"/>
            <color indexed="81"/>
            <rFont val="Tahoma"/>
            <family val="2"/>
          </rPr>
          <t>cmcneil:</t>
        </r>
        <r>
          <rPr>
            <sz val="9"/>
            <color indexed="81"/>
            <rFont val="Tahoma"/>
            <family val="2"/>
          </rPr>
          <t xml:space="preserve">
UTM easting of stake measured with GPS</t>
        </r>
      </text>
    </comment>
    <comment ref="U4" authorId="0" shapeId="0" xr:uid="{78CD51E2-26D5-4AF0-8372-0A2C6C3DAF09}">
      <text>
        <r>
          <rPr>
            <b/>
            <sz val="9"/>
            <color indexed="81"/>
            <rFont val="Tahoma"/>
            <family val="2"/>
          </rPr>
          <t>cmcneil:</t>
        </r>
        <r>
          <rPr>
            <sz val="9"/>
            <color indexed="81"/>
            <rFont val="Tahoma"/>
            <family val="2"/>
          </rPr>
          <t xml:space="preserve">
UTM Northing of stake measured with GPS</t>
        </r>
      </text>
    </comment>
    <comment ref="V4" authorId="0" shapeId="0" xr:uid="{40B3ECCB-410E-4EE9-A775-9D95E16D31C8}">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9382F499-6804-412F-B27C-043AE61BEA59}">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 ref="J8" authorId="1" shapeId="0" xr:uid="{9341F77E-88B4-45C6-A934-4F0A5410668F}">
      <text>
        <r>
          <rPr>
            <b/>
            <sz val="9"/>
            <color indexed="81"/>
            <rFont val="Tahoma"/>
            <family val="2"/>
          </rPr>
          <t>Baker, Emily Hewitt:</t>
        </r>
        <r>
          <rPr>
            <sz val="9"/>
            <color indexed="81"/>
            <rFont val="Tahoma"/>
            <family val="2"/>
          </rPr>
          <t xml:space="preserve">
From snow pit</t>
        </r>
      </text>
    </comment>
    <comment ref="I10" authorId="1" shapeId="0" xr:uid="{C59F410E-5537-4268-BD2C-800292DC1FE2}">
      <text>
        <r>
          <rPr>
            <b/>
            <sz val="9"/>
            <color indexed="81"/>
            <rFont val="Tahoma"/>
            <family val="2"/>
          </rPr>
          <t>Baker, Emily Hewitt:</t>
        </r>
        <r>
          <rPr>
            <sz val="9"/>
            <color indexed="81"/>
            <rFont val="Tahoma"/>
            <family val="2"/>
          </rPr>
          <t xml:space="preserve">
Average of probe depths at the 22 stake for summer accumulation
</t>
        </r>
      </text>
    </comment>
    <comment ref="J10" authorId="1" shapeId="0" xr:uid="{D4B13D07-D841-4130-9C4B-D06F235CC6D7}">
      <text>
        <r>
          <rPr>
            <b/>
            <sz val="9"/>
            <color indexed="81"/>
            <rFont val="Tahoma"/>
            <family val="2"/>
          </rPr>
          <t>Baker, Emily Hewitt:</t>
        </r>
        <r>
          <rPr>
            <sz val="9"/>
            <color indexed="81"/>
            <rFont val="Tahoma"/>
            <family val="2"/>
          </rPr>
          <t xml:space="preserve">
Average of probe depths at the 22 stake for summer accumulation
</t>
        </r>
      </text>
    </comment>
    <comment ref="F11" authorId="1" shapeId="0" xr:uid="{678AAD89-CB1C-4D7E-841E-CFFC50F78892}">
      <text>
        <r>
          <rPr>
            <b/>
            <sz val="9"/>
            <color indexed="81"/>
            <rFont val="Tahoma"/>
            <family val="2"/>
          </rPr>
          <t>Baker, Emily Hewitt:</t>
        </r>
        <r>
          <rPr>
            <sz val="9"/>
            <color indexed="81"/>
            <rFont val="Tahoma"/>
            <family val="2"/>
          </rPr>
          <t xml:space="preserve">
Adding average probed depth of summer accumulation at the stake to length above surface
</t>
        </r>
      </text>
    </comment>
    <comment ref="G11" authorId="1" shapeId="0" xr:uid="{DA6AB6CC-6A65-4353-A30E-D68AE87E61E0}">
      <text>
        <r>
          <rPr>
            <b/>
            <sz val="9"/>
            <color indexed="81"/>
            <rFont val="Tahoma"/>
            <family val="2"/>
          </rPr>
          <t>Baker, Emily Hewitt:</t>
        </r>
        <r>
          <rPr>
            <sz val="9"/>
            <color indexed="81"/>
            <rFont val="Tahoma"/>
            <family val="2"/>
          </rPr>
          <t xml:space="preserve">
Height of firn</t>
        </r>
      </text>
    </comment>
    <comment ref="H11" authorId="1" shapeId="0" xr:uid="{7A6B98B4-0E9C-4F5E-9666-505D78E18D48}">
      <text>
        <r>
          <rPr>
            <b/>
            <sz val="9"/>
            <color indexed="81"/>
            <rFont val="Tahoma"/>
            <family val="2"/>
          </rPr>
          <t>Baker, Emily Hewitt:</t>
        </r>
        <r>
          <rPr>
            <sz val="9"/>
            <color indexed="81"/>
            <rFont val="Tahoma"/>
            <family val="2"/>
          </rPr>
          <t xml:space="preserve">
Annual accumulation as measured on stake</t>
        </r>
      </text>
    </comment>
    <comment ref="J11" authorId="1" shapeId="0" xr:uid="{7382A675-E374-49DD-8DB2-FD89E412092F}">
      <text>
        <r>
          <rPr>
            <b/>
            <sz val="9"/>
            <color indexed="81"/>
            <rFont val="Tahoma"/>
            <family val="2"/>
          </rPr>
          <t>Baker, Emily Hewitt:</t>
        </r>
        <r>
          <rPr>
            <sz val="9"/>
            <color indexed="81"/>
            <rFont val="Tahoma"/>
            <family val="2"/>
          </rPr>
          <t xml:space="preserve">
snowpit depth</t>
        </r>
      </text>
    </comment>
    <comment ref="I15" authorId="1" shapeId="0" xr:uid="{BCFBD3BE-A907-4442-94C1-DD40C18241BC}">
      <text>
        <r>
          <rPr>
            <b/>
            <sz val="9"/>
            <color indexed="81"/>
            <rFont val="Tahoma"/>
            <family val="2"/>
          </rPr>
          <t>Baker, Emily Hewitt:</t>
        </r>
        <r>
          <rPr>
            <sz val="9"/>
            <color indexed="81"/>
            <rFont val="Tahoma"/>
            <family val="2"/>
          </rPr>
          <t xml:space="preserve">
Average of probe depths at 24 stake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cmcneil</author>
    <author>tc={307DAA04-D71E-42D3-9354-E15415F8393B}</author>
    <author>Baker, Emily Hewitt</author>
    <author>tc={4E362879-1CCA-44E8-A394-CF0FD1D9C4ED}</author>
  </authors>
  <commentList>
    <comment ref="A4" authorId="0" shapeId="0" xr:uid="{1378CE84-8338-4CB4-BA03-0621C3454220}">
      <text>
        <r>
          <rPr>
            <b/>
            <sz val="9"/>
            <color indexed="81"/>
            <rFont val="Tahoma"/>
            <family val="2"/>
          </rPr>
          <t>cmcneil:</t>
        </r>
        <r>
          <rPr>
            <sz val="9"/>
            <color indexed="81"/>
            <rFont val="Tahoma"/>
            <family val="2"/>
          </rPr>
          <t xml:space="preserve">
Date of site visit</t>
        </r>
      </text>
    </comment>
    <comment ref="B4" authorId="0" shapeId="0" xr:uid="{24B305FB-718D-46E3-90DF-8921BA04A36B}">
      <text>
        <r>
          <rPr>
            <b/>
            <sz val="9"/>
            <color indexed="81"/>
            <rFont val="Tahoma"/>
            <family val="2"/>
          </rPr>
          <t>cmcneil:</t>
        </r>
        <r>
          <rPr>
            <sz val="9"/>
            <color indexed="81"/>
            <rFont val="Tahoma"/>
            <family val="2"/>
          </rPr>
          <t xml:space="preserve">
Notebook field data can be found in</t>
        </r>
      </text>
    </comment>
    <comment ref="C4" authorId="0" shapeId="0" xr:uid="{CC4298C4-DF75-4599-B0AB-E4DDFBDEDAD8}">
      <text>
        <r>
          <rPr>
            <b/>
            <sz val="9"/>
            <color indexed="81"/>
            <rFont val="Tahoma"/>
            <family val="2"/>
          </rPr>
          <t>cmcneil:</t>
        </r>
        <r>
          <rPr>
            <sz val="9"/>
            <color indexed="81"/>
            <rFont val="Tahoma"/>
            <family val="2"/>
          </rPr>
          <t xml:space="preserve">
Name of the stake, eg. 17AU</t>
        </r>
      </text>
    </comment>
    <comment ref="D4" authorId="0" shapeId="0" xr:uid="{A013F77C-41A4-4562-9D0D-5176816356AC}">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82529E21-DB65-4254-B3C3-AEC734AEDA92}">
      <text>
        <r>
          <rPr>
            <b/>
            <sz val="9"/>
            <color indexed="81"/>
            <rFont val="Tahoma"/>
            <family val="2"/>
          </rPr>
          <t>cmcneil:</t>
        </r>
        <r>
          <rPr>
            <sz val="9"/>
            <color indexed="81"/>
            <rFont val="Tahoma"/>
            <family val="2"/>
          </rPr>
          <t xml:space="preserve">
Total length of stake</t>
        </r>
      </text>
    </comment>
    <comment ref="F4" authorId="0" shapeId="0" xr:uid="{47FEF876-FFF8-42DB-9EFB-3ACBCF9E8AF5}">
      <text>
        <r>
          <rPr>
            <b/>
            <sz val="9"/>
            <color indexed="81"/>
            <rFont val="Tahoma"/>
            <family val="2"/>
          </rPr>
          <t>cmcneil:</t>
        </r>
        <r>
          <rPr>
            <sz val="9"/>
            <color indexed="81"/>
            <rFont val="Tahoma"/>
            <family val="2"/>
          </rPr>
          <t xml:space="preserve">
Length of stake above the surface noted in column D</t>
        </r>
      </text>
    </comment>
    <comment ref="G4" authorId="0" shapeId="0" xr:uid="{D5714EF4-D1B3-473C-9645-650244EDC533}">
      <text>
        <r>
          <rPr>
            <b/>
            <sz val="9"/>
            <color indexed="81"/>
            <rFont val="Tahoma"/>
            <family val="2"/>
          </rPr>
          <t>cmcneil:</t>
        </r>
        <r>
          <rPr>
            <sz val="9"/>
            <color indexed="81"/>
            <rFont val="Tahoma"/>
            <family val="2"/>
          </rPr>
          <t xml:space="preserve">
Length of stake still below the surface noted in column D</t>
        </r>
      </text>
    </comment>
    <comment ref="H4" authorId="0" shapeId="0" xr:uid="{7E78AAD9-6090-4816-AE04-6473C297742F}">
      <text>
        <r>
          <rPr>
            <b/>
            <sz val="9"/>
            <color indexed="81"/>
            <rFont val="Tahoma"/>
            <family val="2"/>
          </rPr>
          <t>cmcneil:</t>
        </r>
        <r>
          <rPr>
            <sz val="9"/>
            <color indexed="81"/>
            <rFont val="Tahoma"/>
            <family val="2"/>
          </rPr>
          <t xml:space="preserve">
Change in stake since previous site visits</t>
        </r>
      </text>
    </comment>
    <comment ref="I4" authorId="0" shapeId="0" xr:uid="{3A7E1C47-D292-4E50-B2F2-98CB6E382983}">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33840143-0E4A-4437-BFEE-A4CD2576A436}">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2355B72-9062-4D5C-A2B9-8AE5019CB613}">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9D50DB23-FDE5-4FB7-8005-7876EE8F5422}">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2C3E3976-9C62-45B2-9866-7AC3CA482D39}">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61D1CC80-E4A4-4F8B-97A8-519F254EBCA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0823F56C-B6E4-43E8-8C63-FFC357470468}">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6F261516-94E2-44AF-AAFB-AE7EC9EA3C5E}">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575AA7ED-9A3D-4222-8C5C-8C017A570666}">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4E40CF54-801C-4E5D-A146-7D95A5748C2E}">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CF3201E5-6C9A-4A5C-BCCB-C6E1E17AC46E}">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2C7274BF-9F52-4293-819B-BD55DC47620C}">
      <text>
        <r>
          <rPr>
            <b/>
            <sz val="9"/>
            <color indexed="81"/>
            <rFont val="Tahoma"/>
            <family val="2"/>
          </rPr>
          <t>cmcneil:</t>
        </r>
        <r>
          <rPr>
            <sz val="9"/>
            <color indexed="81"/>
            <rFont val="Tahoma"/>
            <family val="2"/>
          </rPr>
          <t xml:space="preserve">
UTM easting of stake measured with GPS</t>
        </r>
      </text>
    </comment>
    <comment ref="U4" authorId="0" shapeId="0" xr:uid="{95D2C193-6901-4B97-BFA1-56B99061A838}">
      <text>
        <r>
          <rPr>
            <b/>
            <sz val="9"/>
            <color indexed="81"/>
            <rFont val="Tahoma"/>
            <family val="2"/>
          </rPr>
          <t>cmcneil:</t>
        </r>
        <r>
          <rPr>
            <sz val="9"/>
            <color indexed="81"/>
            <rFont val="Tahoma"/>
            <family val="2"/>
          </rPr>
          <t xml:space="preserve">
UTM Northing of stake measured with GPS</t>
        </r>
      </text>
    </comment>
    <comment ref="V4" authorId="0" shapeId="0" xr:uid="{BBA54431-6B7A-48CD-9696-BE481A3EDC00}">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39C7995B-4CB7-4957-9390-37AEE1F01FBF}">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 ref="E13" authorId="1" shapeId="0" xr:uid="{307DAA04-D71E-42D3-9354-E15415F8393B}">
      <text>
        <t>[Threaded comment]
Your version of Excel allows you to read this threaded comment; however, any edits to it will get removed if the file is opened in a newer version of Excel. Learn more: https://go.microsoft.com/fwlink/?linkid=870924
Comment:
    Assuming the top of the external coupler is 6.20 m above base. Probably close.</t>
      </text>
    </comment>
    <comment ref="I15" authorId="2" shapeId="0" xr:uid="{DC6C70CB-3AE6-43DA-AE87-A28085BC4CE8}">
      <text>
        <r>
          <rPr>
            <b/>
            <sz val="9"/>
            <color indexed="81"/>
            <rFont val="Tahoma"/>
            <family val="2"/>
          </rPr>
          <t>Baker, Emily Hewitt:</t>
        </r>
        <r>
          <rPr>
            <sz val="9"/>
            <color indexed="81"/>
            <rFont val="Tahoma"/>
            <family val="2"/>
          </rPr>
          <t xml:space="preserve">
Summer accumulation, probed depth per Sass field notes</t>
        </r>
      </text>
    </comment>
    <comment ref="I16" authorId="2" shapeId="0" xr:uid="{CA88FC9C-C1C7-4EE7-9CA6-747613D4D07C}">
      <text>
        <r>
          <rPr>
            <b/>
            <sz val="9"/>
            <color indexed="81"/>
            <rFont val="Tahoma"/>
            <family val="2"/>
          </rPr>
          <t>Baker, Emily Hewitt:</t>
        </r>
        <r>
          <rPr>
            <sz val="9"/>
            <color indexed="81"/>
            <rFont val="Tahoma"/>
            <family val="2"/>
          </rPr>
          <t xml:space="preserve">
Depth of firn, OMITTING new summer accumulation snow</t>
        </r>
      </text>
    </comment>
    <comment ref="K17" authorId="3" shapeId="0" xr:uid="{4E362879-1CCA-44E8-A394-CF0FD1D9C4ED}">
      <text>
        <t>[Threaded comment]
Your version of Excel allows you to read this threaded comment; however, any edits to it will get removed if the file is opened in a newer version of Excel. Learn more: https://go.microsoft.com/fwlink/?linkid=870924
Comment:
    estimated</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cmcneil</author>
  </authors>
  <commentList>
    <comment ref="A4" authorId="0" shapeId="0" xr:uid="{31894EC5-24BA-4E21-A425-8C07E05EC401}">
      <text>
        <r>
          <rPr>
            <b/>
            <sz val="9"/>
            <color indexed="81"/>
            <rFont val="Tahoma"/>
            <family val="2"/>
          </rPr>
          <t>cmcneil:</t>
        </r>
        <r>
          <rPr>
            <sz val="9"/>
            <color indexed="81"/>
            <rFont val="Tahoma"/>
            <family val="2"/>
          </rPr>
          <t xml:space="preserve">
Date of site visit</t>
        </r>
      </text>
    </comment>
    <comment ref="B4" authorId="0" shapeId="0" xr:uid="{4C2F486E-56C4-46EA-BD82-5D7232DFFF3E}">
      <text>
        <r>
          <rPr>
            <b/>
            <sz val="9"/>
            <color indexed="81"/>
            <rFont val="Tahoma"/>
            <family val="2"/>
          </rPr>
          <t>cmcneil:</t>
        </r>
        <r>
          <rPr>
            <sz val="9"/>
            <color indexed="81"/>
            <rFont val="Tahoma"/>
            <family val="2"/>
          </rPr>
          <t xml:space="preserve">
Notebook field data can be found in</t>
        </r>
      </text>
    </comment>
    <comment ref="C4" authorId="0" shapeId="0" xr:uid="{E48297BB-8190-4F19-9EF9-4D1E65F68150}">
      <text>
        <r>
          <rPr>
            <b/>
            <sz val="9"/>
            <color indexed="81"/>
            <rFont val="Tahoma"/>
            <family val="2"/>
          </rPr>
          <t>cmcneil:</t>
        </r>
        <r>
          <rPr>
            <sz val="9"/>
            <color indexed="81"/>
            <rFont val="Tahoma"/>
            <family val="2"/>
          </rPr>
          <t xml:space="preserve">
Name of the stake, eg. 17AU</t>
        </r>
      </text>
    </comment>
    <comment ref="D4" authorId="0" shapeId="0" xr:uid="{F821E416-1645-4ECE-BDCF-687B0D0FC09E}">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E56E4E6D-1107-4702-A8E7-AEA11A65CA98}">
      <text>
        <r>
          <rPr>
            <b/>
            <sz val="9"/>
            <color indexed="81"/>
            <rFont val="Tahoma"/>
            <family val="2"/>
          </rPr>
          <t>cmcneil:</t>
        </r>
        <r>
          <rPr>
            <sz val="9"/>
            <color indexed="81"/>
            <rFont val="Tahoma"/>
            <family val="2"/>
          </rPr>
          <t xml:space="preserve">
Total length of stake</t>
        </r>
      </text>
    </comment>
    <comment ref="F4" authorId="0" shapeId="0" xr:uid="{D2BFC84D-1EF3-4824-AA75-02976B64F7C2}">
      <text>
        <r>
          <rPr>
            <b/>
            <sz val="9"/>
            <color indexed="81"/>
            <rFont val="Tahoma"/>
            <family val="2"/>
          </rPr>
          <t>cmcneil:</t>
        </r>
        <r>
          <rPr>
            <sz val="9"/>
            <color indexed="81"/>
            <rFont val="Tahoma"/>
            <family val="2"/>
          </rPr>
          <t xml:space="preserve">
Length of stake above the surface noted in column D</t>
        </r>
      </text>
    </comment>
    <comment ref="G4" authorId="0" shapeId="0" xr:uid="{0DA10486-0B38-49E5-AE9E-6F398A31BD41}">
      <text>
        <r>
          <rPr>
            <b/>
            <sz val="9"/>
            <color indexed="81"/>
            <rFont val="Tahoma"/>
            <family val="2"/>
          </rPr>
          <t>cmcneil:</t>
        </r>
        <r>
          <rPr>
            <sz val="9"/>
            <color indexed="81"/>
            <rFont val="Tahoma"/>
            <family val="2"/>
          </rPr>
          <t xml:space="preserve">
Length of stake still below the surface noted in column D</t>
        </r>
      </text>
    </comment>
    <comment ref="H4" authorId="0" shapeId="0" xr:uid="{AD795B86-A8AE-458C-88BC-96F944C95777}">
      <text>
        <r>
          <rPr>
            <b/>
            <sz val="9"/>
            <color indexed="81"/>
            <rFont val="Tahoma"/>
            <family val="2"/>
          </rPr>
          <t>cmcneil:</t>
        </r>
        <r>
          <rPr>
            <sz val="9"/>
            <color indexed="81"/>
            <rFont val="Tahoma"/>
            <family val="2"/>
          </rPr>
          <t xml:space="preserve">
Change in stake since previous site visits</t>
        </r>
      </text>
    </comment>
    <comment ref="I4" authorId="0" shapeId="0" xr:uid="{D2455675-BEE5-40B1-9A93-16C8092DDE30}">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3BA524E7-B7EE-46FD-9E37-1F5CB38B6860}">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4D9F935A-A658-4FCE-AB46-0EC53AC12917}">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ECDF8CC2-A4A7-457D-99E9-A3722C85BDEB}">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B9FCD4A9-3410-40C3-9065-3EC911F398D5}">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0D367B29-0B2C-4BEA-A04A-7FBDB0C53EB1}">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C15A748C-D6CE-4C5E-973E-DFA26D49E476}">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26149672-28A0-4506-AC4C-3660E792D9C1}">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8D55FD6D-265A-4015-97A2-A17A6BE61725}">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9859B54A-D2AF-4760-997D-7F4AFDC2E5CD}">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C1068E1D-53F1-42D2-9EC3-8F9AEB8B9E54}">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A8CA55C0-7805-4871-AFC1-D6C22ADD8D81}">
      <text>
        <r>
          <rPr>
            <b/>
            <sz val="9"/>
            <color indexed="81"/>
            <rFont val="Tahoma"/>
            <family val="2"/>
          </rPr>
          <t>cmcneil:</t>
        </r>
        <r>
          <rPr>
            <sz val="9"/>
            <color indexed="81"/>
            <rFont val="Tahoma"/>
            <family val="2"/>
          </rPr>
          <t xml:space="preserve">
UTM easting of stake measured with GPS</t>
        </r>
      </text>
    </comment>
    <comment ref="U4" authorId="0" shapeId="0" xr:uid="{8D6FA8D8-A103-45F4-BB3B-4B79E7D3A1EA}">
      <text>
        <r>
          <rPr>
            <b/>
            <sz val="9"/>
            <color indexed="81"/>
            <rFont val="Tahoma"/>
            <family val="2"/>
          </rPr>
          <t>cmcneil:</t>
        </r>
        <r>
          <rPr>
            <sz val="9"/>
            <color indexed="81"/>
            <rFont val="Tahoma"/>
            <family val="2"/>
          </rPr>
          <t xml:space="preserve">
UTM Northing of stake measured with GPS</t>
        </r>
      </text>
    </comment>
    <comment ref="V4" authorId="0" shapeId="0" xr:uid="{7548DCE8-4F54-4FCD-B3CB-8293925251EF}">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F3672E45-57B9-4033-BE9F-F5F0ACEA0C39}">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cmcneil</author>
    <author>tc={9633F040-4EE4-41B7-B3CD-75D7A6768527}</author>
    <author>tc={EBC64C5C-711C-42A4-8176-B2B7E3665795}</author>
  </authors>
  <commentList>
    <comment ref="A4" authorId="0" shapeId="0" xr:uid="{00000000-0006-0000-0100-000001000000}">
      <text>
        <r>
          <rPr>
            <b/>
            <sz val="9"/>
            <color indexed="81"/>
            <rFont val="Tahoma"/>
            <family val="2"/>
          </rPr>
          <t>cmcneil:</t>
        </r>
        <r>
          <rPr>
            <sz val="9"/>
            <color indexed="81"/>
            <rFont val="Tahoma"/>
            <family val="2"/>
          </rPr>
          <t xml:space="preserve">
Date of site visit</t>
        </r>
      </text>
    </comment>
    <comment ref="B4" authorId="0" shapeId="0" xr:uid="{00000000-0006-0000-0100-000002000000}">
      <text>
        <r>
          <rPr>
            <b/>
            <sz val="9"/>
            <color indexed="81"/>
            <rFont val="Tahoma"/>
            <family val="2"/>
          </rPr>
          <t>cmcneil:</t>
        </r>
        <r>
          <rPr>
            <sz val="9"/>
            <color indexed="81"/>
            <rFont val="Tahoma"/>
            <family val="2"/>
          </rPr>
          <t xml:space="preserve">
Notebook field data can be found in</t>
        </r>
      </text>
    </comment>
    <comment ref="C4" authorId="0" shapeId="0" xr:uid="{00000000-0006-0000-0100-000003000000}">
      <text>
        <r>
          <rPr>
            <b/>
            <sz val="9"/>
            <color indexed="81"/>
            <rFont val="Tahoma"/>
            <family val="2"/>
          </rPr>
          <t>cmcneil:</t>
        </r>
        <r>
          <rPr>
            <sz val="9"/>
            <color indexed="81"/>
            <rFont val="Tahoma"/>
            <family val="2"/>
          </rPr>
          <t xml:space="preserve">
Name of the stake, eg. 17AU</t>
        </r>
      </text>
    </comment>
    <comment ref="D4" authorId="0" shapeId="0" xr:uid="{00000000-0006-0000-0100-000004000000}">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00000000-0006-0000-0100-000005000000}">
      <text>
        <r>
          <rPr>
            <b/>
            <sz val="9"/>
            <color indexed="81"/>
            <rFont val="Tahoma"/>
            <family val="2"/>
          </rPr>
          <t>cmcneil:</t>
        </r>
        <r>
          <rPr>
            <sz val="9"/>
            <color indexed="81"/>
            <rFont val="Tahoma"/>
            <family val="2"/>
          </rPr>
          <t xml:space="preserve">
Total length of stake</t>
        </r>
      </text>
    </comment>
    <comment ref="F4" authorId="0" shapeId="0" xr:uid="{00000000-0006-0000-0100-000006000000}">
      <text>
        <r>
          <rPr>
            <b/>
            <sz val="9"/>
            <color indexed="81"/>
            <rFont val="Tahoma"/>
            <family val="2"/>
          </rPr>
          <t>cmcneil:</t>
        </r>
        <r>
          <rPr>
            <sz val="9"/>
            <color indexed="81"/>
            <rFont val="Tahoma"/>
            <family val="2"/>
          </rPr>
          <t xml:space="preserve">
Length of stake above the surface noted in column D</t>
        </r>
      </text>
    </comment>
    <comment ref="G4" authorId="0" shapeId="0" xr:uid="{00000000-0006-0000-0100-000007000000}">
      <text>
        <r>
          <rPr>
            <b/>
            <sz val="9"/>
            <color indexed="81"/>
            <rFont val="Tahoma"/>
            <family val="2"/>
          </rPr>
          <t>cmcneil:</t>
        </r>
        <r>
          <rPr>
            <sz val="9"/>
            <color indexed="81"/>
            <rFont val="Tahoma"/>
            <family val="2"/>
          </rPr>
          <t xml:space="preserve">
Length of stake still below the surface noted in column D</t>
        </r>
      </text>
    </comment>
    <comment ref="H4" authorId="0" shapeId="0" xr:uid="{00000000-0006-0000-0100-000008000000}">
      <text>
        <r>
          <rPr>
            <b/>
            <sz val="9"/>
            <color indexed="81"/>
            <rFont val="Tahoma"/>
            <family val="2"/>
          </rPr>
          <t>cmcneil:</t>
        </r>
        <r>
          <rPr>
            <sz val="9"/>
            <color indexed="81"/>
            <rFont val="Tahoma"/>
            <family val="2"/>
          </rPr>
          <t xml:space="preserve">
Change in stake since previous site visits</t>
        </r>
      </text>
    </comment>
    <comment ref="I4" authorId="0" shapeId="0" xr:uid="{00000000-0006-0000-0100-000009000000}">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00000000-0006-0000-0100-00000A000000}">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0000000-0006-0000-0100-00000B000000}">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00000000-0006-0000-0100-00000C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00000000-0006-0000-0100-00000D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00000000-0006-0000-0100-00000E00000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00000000-0006-0000-0100-00000F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00000000-0006-0000-0100-000010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00000000-0006-0000-0100-000011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00000000-0006-0000-0100-0000120000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00000000-0006-0000-0100-000013000000}">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00000000-0006-0000-0100-000014000000}">
      <text>
        <r>
          <rPr>
            <b/>
            <sz val="9"/>
            <color indexed="81"/>
            <rFont val="Tahoma"/>
            <family val="2"/>
          </rPr>
          <t>cmcneil:</t>
        </r>
        <r>
          <rPr>
            <sz val="9"/>
            <color indexed="81"/>
            <rFont val="Tahoma"/>
            <family val="2"/>
          </rPr>
          <t xml:space="preserve">
UTM easting of stake measured with GPS</t>
        </r>
      </text>
    </comment>
    <comment ref="U4" authorId="0" shapeId="0" xr:uid="{00000000-0006-0000-0100-000015000000}">
      <text>
        <r>
          <rPr>
            <b/>
            <sz val="9"/>
            <color indexed="81"/>
            <rFont val="Tahoma"/>
            <family val="2"/>
          </rPr>
          <t>cmcneil:</t>
        </r>
        <r>
          <rPr>
            <sz val="9"/>
            <color indexed="81"/>
            <rFont val="Tahoma"/>
            <family val="2"/>
          </rPr>
          <t xml:space="preserve">
UTM Northing of stake measured with GPS</t>
        </r>
      </text>
    </comment>
    <comment ref="V4" authorId="0" shapeId="0" xr:uid="{00000000-0006-0000-0100-000016000000}">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00000000-0006-0000-0100-000017000000}">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 ref="K7" authorId="1" shapeId="0" xr:uid="{9633F040-4EE4-41B7-B3CD-75D7A6768527}">
      <text>
        <t>[Threaded comment]
Your version of Excel allows you to read this threaded comment; however, any edits to it will get removed if the file is opened in a newer version of Excel. Learn more: https://go.microsoft.com/fwlink/?linkid=870924
Comment:
    Density From K17b</t>
      </text>
    </comment>
    <comment ref="K8" authorId="2" shapeId="0" xr:uid="{EBC64C5C-711C-42A4-8176-B2B7E3665795}">
      <text>
        <t>[Threaded comment]
Your version of Excel allows you to read this threaded comment; however, any edits to it will get removed if the file is opened in a newer version of Excel. Learn more: https://go.microsoft.com/fwlink/?linkid=870924
Comment:
    From K17b</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cmcneil</author>
  </authors>
  <commentList>
    <comment ref="A4" authorId="0" shapeId="0" xr:uid="{82CD844C-FA08-4969-AC28-AECB3BFF58D9}">
      <text>
        <r>
          <rPr>
            <b/>
            <sz val="9"/>
            <color indexed="81"/>
            <rFont val="Tahoma"/>
            <family val="2"/>
          </rPr>
          <t>cmcneil:</t>
        </r>
        <r>
          <rPr>
            <sz val="9"/>
            <color indexed="81"/>
            <rFont val="Tahoma"/>
            <family val="2"/>
          </rPr>
          <t xml:space="preserve">
Date of site visit</t>
        </r>
      </text>
    </comment>
    <comment ref="B4" authorId="0" shapeId="0" xr:uid="{DF6171B5-1149-41BD-914E-3070351E8C57}">
      <text>
        <r>
          <rPr>
            <b/>
            <sz val="9"/>
            <color indexed="81"/>
            <rFont val="Tahoma"/>
            <family val="2"/>
          </rPr>
          <t>cmcneil:</t>
        </r>
        <r>
          <rPr>
            <sz val="9"/>
            <color indexed="81"/>
            <rFont val="Tahoma"/>
            <family val="2"/>
          </rPr>
          <t xml:space="preserve">
Notebook field data can be found in</t>
        </r>
      </text>
    </comment>
    <comment ref="C4" authorId="0" shapeId="0" xr:uid="{C8078537-579C-41A9-BC7A-09161C372BE9}">
      <text>
        <r>
          <rPr>
            <b/>
            <sz val="9"/>
            <color indexed="81"/>
            <rFont val="Tahoma"/>
            <family val="2"/>
          </rPr>
          <t>cmcneil:</t>
        </r>
        <r>
          <rPr>
            <sz val="9"/>
            <color indexed="81"/>
            <rFont val="Tahoma"/>
            <family val="2"/>
          </rPr>
          <t xml:space="preserve">
Name of the stake, eg. 17AU</t>
        </r>
      </text>
    </comment>
    <comment ref="D4" authorId="0" shapeId="0" xr:uid="{25A57A3B-599B-4E1C-98F7-B934FEF58C50}">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E902430E-DE82-46E5-9573-C89A7512CA17}">
      <text>
        <r>
          <rPr>
            <b/>
            <sz val="9"/>
            <color indexed="81"/>
            <rFont val="Tahoma"/>
            <family val="2"/>
          </rPr>
          <t>cmcneil:</t>
        </r>
        <r>
          <rPr>
            <sz val="9"/>
            <color indexed="81"/>
            <rFont val="Tahoma"/>
            <family val="2"/>
          </rPr>
          <t xml:space="preserve">
Total length of stake</t>
        </r>
      </text>
    </comment>
    <comment ref="F4" authorId="0" shapeId="0" xr:uid="{C6979C11-5AC6-4C14-901F-096FF82B32A3}">
      <text>
        <r>
          <rPr>
            <b/>
            <sz val="9"/>
            <color indexed="81"/>
            <rFont val="Tahoma"/>
            <family val="2"/>
          </rPr>
          <t>cmcneil:</t>
        </r>
        <r>
          <rPr>
            <sz val="9"/>
            <color indexed="81"/>
            <rFont val="Tahoma"/>
            <family val="2"/>
          </rPr>
          <t xml:space="preserve">
Length of stake above the surface noted in column D</t>
        </r>
      </text>
    </comment>
    <comment ref="G4" authorId="0" shapeId="0" xr:uid="{6BF3E54A-6CA9-411C-BAA9-C3A629380A7B}">
      <text>
        <r>
          <rPr>
            <b/>
            <sz val="9"/>
            <color indexed="81"/>
            <rFont val="Tahoma"/>
            <family val="2"/>
          </rPr>
          <t>cmcneil:</t>
        </r>
        <r>
          <rPr>
            <sz val="9"/>
            <color indexed="81"/>
            <rFont val="Tahoma"/>
            <family val="2"/>
          </rPr>
          <t xml:space="preserve">
Length of stake still below the surface noted in column D</t>
        </r>
      </text>
    </comment>
    <comment ref="H4" authorId="0" shapeId="0" xr:uid="{EAD89BEF-A15D-4926-ABA4-AC016C730C14}">
      <text>
        <r>
          <rPr>
            <b/>
            <sz val="9"/>
            <color indexed="81"/>
            <rFont val="Tahoma"/>
            <family val="2"/>
          </rPr>
          <t>cmcneil:</t>
        </r>
        <r>
          <rPr>
            <sz val="9"/>
            <color indexed="81"/>
            <rFont val="Tahoma"/>
            <family val="2"/>
          </rPr>
          <t xml:space="preserve">
Change in stake since previous site visits</t>
        </r>
      </text>
    </comment>
    <comment ref="I4" authorId="0" shapeId="0" xr:uid="{18E5BF77-9322-4F20-A20B-F7EB22D51473}">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CCA07C85-4F8C-431D-B7E7-2BF2BCF19175}">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14907DB-CD5D-47B5-B196-282E8517D4BE}">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713A8121-CFEE-481D-BC97-8099FF0DB7BE}">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AF383954-85BF-4841-9C0C-E106E7BD13BD}">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029FE71D-23D4-4D4D-93EE-A815EDDB6481}">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63C871A2-41ED-475E-9935-31D344E9E06B}">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864B2C0F-99D0-4605-907C-7E4A6CC38362}">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F1574B49-4401-4B8E-8D23-E07BE852127B}">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9CF37E43-C7E0-4320-8CEC-2E56FA568423}">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025EEDDD-2A79-494E-ACEC-25336149548D}">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8DA336EF-EC0C-4E0D-8954-92E710A2A26E}">
      <text>
        <r>
          <rPr>
            <b/>
            <sz val="9"/>
            <color indexed="81"/>
            <rFont val="Tahoma"/>
            <family val="2"/>
          </rPr>
          <t>cmcneil:</t>
        </r>
        <r>
          <rPr>
            <sz val="9"/>
            <color indexed="81"/>
            <rFont val="Tahoma"/>
            <family val="2"/>
          </rPr>
          <t xml:space="preserve">
UTM easting of stake measured with GPS</t>
        </r>
      </text>
    </comment>
    <comment ref="U4" authorId="0" shapeId="0" xr:uid="{20EA1E7E-8532-44D2-A69C-66B7E5550E64}">
      <text>
        <r>
          <rPr>
            <b/>
            <sz val="9"/>
            <color indexed="81"/>
            <rFont val="Tahoma"/>
            <family val="2"/>
          </rPr>
          <t>cmcneil:</t>
        </r>
        <r>
          <rPr>
            <sz val="9"/>
            <color indexed="81"/>
            <rFont val="Tahoma"/>
            <family val="2"/>
          </rPr>
          <t xml:space="preserve">
UTM Northing of stake measured with GPS</t>
        </r>
      </text>
    </comment>
    <comment ref="V4" authorId="0" shapeId="0" xr:uid="{2F738ABD-0240-4CA5-8AC0-C54AB4D3755A}">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00CBDB32-C730-48B3-BFFB-38437644713D}">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3EEE305A-3837-4FB4-A5E8-DA42FB35B82A}">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FBD6BC78-313C-45E6-AC28-F95466A6FB5C}">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65B64C73-88C5-43D1-B844-5B3ECF9DB32B}">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FD040F32-CF08-4E40-9A2F-A92925244577}">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35E0956C-0CA1-450A-9477-9B3CA4F30BA3}">
      <text>
        <r>
          <rPr>
            <sz val="8"/>
            <color indexed="81"/>
            <rFont val="Tahoma"/>
            <family val="2"/>
          </rPr>
          <t xml:space="preserve">Sipre coring auger=45.6cm2 
large tube 41.05 cm2       
small tube 25.6   cm2          
Snow Metrics 1000 cm^3
</t>
        </r>
      </text>
    </comment>
    <comment ref="A10" authorId="0" shapeId="0" xr:uid="{78B1529E-8B4F-4B06-A0FD-F80DB4DC4F6B}">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DD427185-5ACE-4A65-A968-075BE263D64E}">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47F080F8-15C3-4E18-ACB2-5F60FE39F991}">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D10" authorId="0" shapeId="0" xr:uid="{708BB56C-04D3-4638-86E4-FE941E16D6DA}">
      <text>
        <r>
          <rPr>
            <b/>
            <sz val="9"/>
            <color indexed="81"/>
            <rFont val="Tahoma"/>
            <family val="2"/>
          </rPr>
          <t>cmcneil:</t>
        </r>
        <r>
          <rPr>
            <sz val="9"/>
            <color indexed="81"/>
            <rFont val="Tahoma"/>
            <family val="2"/>
          </rPr>
          <t xml:space="preserve">
Volume of sample taken</t>
        </r>
      </text>
    </comment>
    <comment ref="E10" authorId="0" shapeId="0" xr:uid="{8F35ACAD-365B-4FD8-B1FF-5B6CA8F44A83}">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F10" authorId="0" shapeId="0" xr:uid="{50EC1E1E-4618-47BE-A5D7-C3001509BD49}">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G10" authorId="0" shapeId="0" xr:uid="{E99E8222-908C-410B-B35E-884B8D66A41F}">
      <text>
        <r>
          <rPr>
            <b/>
            <sz val="9"/>
            <color indexed="81"/>
            <rFont val="Tahoma"/>
            <family val="2"/>
          </rPr>
          <t>cmcneil:</t>
        </r>
        <r>
          <rPr>
            <sz val="9"/>
            <color indexed="81"/>
            <rFont val="Tahoma"/>
            <family val="2"/>
          </rPr>
          <t xml:space="preserve">
Density of sample. Calculated from the mass/volume</t>
        </r>
      </text>
    </comment>
    <comment ref="H10" authorId="0" shapeId="0" xr:uid="{DBCFB6F9-B3B0-4A28-8082-23047051CBC8}">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I10" authorId="0" shapeId="0" xr:uid="{ECAEE3C4-3AD6-46B8-A69A-9B870F92ECAB}">
      <text>
        <r>
          <rPr>
            <b/>
            <sz val="9"/>
            <color indexed="81"/>
            <rFont val="Tahoma"/>
            <family val="2"/>
          </rPr>
          <t>cmcneil:</t>
        </r>
        <r>
          <rPr>
            <sz val="9"/>
            <color indexed="81"/>
            <rFont val="Tahoma"/>
            <family val="2"/>
          </rPr>
          <t xml:space="preserve">
Cummulative s.w.e. of from surface to the depth of each sample</t>
        </r>
      </text>
    </comment>
    <comment ref="J10" authorId="0" shapeId="0" xr:uid="{E0ECF782-1618-4AB1-9DF9-AE126DEE583B}">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K10" authorId="0" shapeId="0" xr:uid="{6722CD19-AB9A-435D-B83B-674BF8DF79D0}">
      <text>
        <r>
          <rPr>
            <b/>
            <sz val="9"/>
            <color indexed="81"/>
            <rFont val="Tahoma"/>
            <family val="2"/>
          </rPr>
          <t>cmcneil:</t>
        </r>
        <r>
          <rPr>
            <sz val="9"/>
            <color indexed="81"/>
            <rFont val="Tahoma"/>
            <family val="2"/>
          </rPr>
          <t xml:space="preserve">
Any observation about a given sample. Cutting dog bites, dirty layers, ice lenses, etc...</t>
        </r>
      </text>
    </comment>
    <comment ref="L10" authorId="0" shapeId="0" xr:uid="{A54F2564-CB98-4C24-8BEA-E09C7971A420}">
      <text>
        <r>
          <rPr>
            <b/>
            <sz val="9"/>
            <color indexed="81"/>
            <rFont val="Tahoma"/>
            <family val="2"/>
          </rPr>
          <t>cmcneil:</t>
        </r>
        <r>
          <rPr>
            <sz val="9"/>
            <color indexed="81"/>
            <rFont val="Tahoma"/>
            <family val="2"/>
          </rPr>
          <t xml:space="preserve">
What was used to measure snow depth</t>
        </r>
      </text>
    </comment>
    <comment ref="M10" authorId="0" shapeId="0" xr:uid="{0B5CDF7C-FD17-4E90-8057-6A4A91D1526D}">
      <text>
        <r>
          <rPr>
            <b/>
            <sz val="9"/>
            <color indexed="81"/>
            <rFont val="Tahoma"/>
            <family val="2"/>
          </rPr>
          <t>cmcneil:</t>
        </r>
        <r>
          <rPr>
            <sz val="9"/>
            <color indexed="81"/>
            <rFont val="Tahoma"/>
            <family val="2"/>
          </rPr>
          <t xml:space="preserve">
snow depth observed</t>
        </r>
      </text>
    </comment>
    <comment ref="L30" authorId="0" shapeId="0" xr:uid="{7019491D-D358-423E-A756-C955849F7770}">
      <text>
        <r>
          <rPr>
            <b/>
            <sz val="9"/>
            <color indexed="81"/>
            <rFont val="Tahoma"/>
            <family val="2"/>
          </rPr>
          <t>cmcneil:</t>
        </r>
        <r>
          <rPr>
            <sz val="9"/>
            <color indexed="81"/>
            <rFont val="Tahoma"/>
            <family val="2"/>
          </rPr>
          <t xml:space="preserve">
What was used to measure snow depth</t>
        </r>
      </text>
    </comment>
    <comment ref="M30" authorId="0" shapeId="0" xr:uid="{291C8BCF-72C3-4974-B872-EA53FAC83A67}">
      <text>
        <r>
          <rPr>
            <b/>
            <sz val="9"/>
            <color indexed="81"/>
            <rFont val="Tahoma"/>
            <family val="2"/>
          </rPr>
          <t>cmcneil:</t>
        </r>
        <r>
          <rPr>
            <sz val="9"/>
            <color indexed="81"/>
            <rFont val="Tahoma"/>
            <family val="2"/>
          </rPr>
          <t xml:space="preserve">
snow depth observed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07C3A7C7-51B9-4C89-9F9E-4530E29D9679}">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B788089F-9EF6-4539-9127-207756D02476}">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F0B079E8-3A85-4DD1-BF9C-3EB1696241D5}">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4CB8C3DA-BF34-4A35-99A2-85BE6F1C697F}">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5DF2AC1F-02F2-4B0F-AFEB-D15CF52BAA89}">
      <text>
        <r>
          <rPr>
            <sz val="8"/>
            <color indexed="81"/>
            <rFont val="Tahoma"/>
            <family val="2"/>
          </rPr>
          <t xml:space="preserve">Sipre coring auger=45.6cm2 
large tube 41.05 cm2       
small tube 25.6   cm2          
Snow Metrics 1000 cm^3
</t>
        </r>
      </text>
    </comment>
    <comment ref="D9" authorId="0" shapeId="0" xr:uid="{9E84C95E-0F09-45D9-9375-286A0C9AC30C}">
      <text>
        <r>
          <rPr>
            <b/>
            <sz val="9"/>
            <color indexed="81"/>
            <rFont val="Tahoma"/>
            <family val="2"/>
          </rPr>
          <t>cmcneil:</t>
        </r>
        <r>
          <rPr>
            <sz val="9"/>
            <color indexed="81"/>
            <rFont val="Tahoma"/>
            <family val="2"/>
          </rPr>
          <t xml:space="preserve">
Measurements of core lengths.</t>
        </r>
      </text>
    </comment>
    <comment ref="H9" authorId="0" shapeId="0" xr:uid="{FD28A074-1BBC-4384-99C5-EDEC1AB9BB89}">
      <text>
        <r>
          <rPr>
            <b/>
            <sz val="9"/>
            <color indexed="81"/>
            <rFont val="Tahoma"/>
            <family val="2"/>
          </rPr>
          <t>cmcneil:</t>
        </r>
        <r>
          <rPr>
            <sz val="9"/>
            <color indexed="81"/>
            <rFont val="Tahoma"/>
            <family val="2"/>
          </rPr>
          <t xml:space="preserve">
Measurements of core diameter</t>
        </r>
      </text>
    </comment>
    <comment ref="A10" authorId="0" shapeId="0" xr:uid="{4D35CFEC-96C6-4939-9451-13115F7A0124}">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0E0D6D51-1AAC-4200-AC7C-0AD96C052974}">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06AA76F0-65D7-4FC2-8582-C9736275D091}">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G10" authorId="0" shapeId="0" xr:uid="{8013E377-7781-4DD6-B6C1-752D63C92085}">
      <text>
        <r>
          <rPr>
            <b/>
            <sz val="9"/>
            <color indexed="81"/>
            <rFont val="Tahoma"/>
            <family val="2"/>
          </rPr>
          <t>cmcneil:</t>
        </r>
        <r>
          <rPr>
            <sz val="9"/>
            <color indexed="81"/>
            <rFont val="Tahoma"/>
            <family val="2"/>
          </rPr>
          <t xml:space="preserve">
Average of all measured lengths of core section</t>
        </r>
      </text>
    </comment>
    <comment ref="L10" authorId="0" shapeId="0" xr:uid="{BCBD508D-458B-4DA0-A7F5-DC139238C4B4}">
      <text>
        <r>
          <rPr>
            <b/>
            <sz val="9"/>
            <color indexed="81"/>
            <rFont val="Tahoma"/>
            <family val="2"/>
          </rPr>
          <t>cmcneil:</t>
        </r>
        <r>
          <rPr>
            <sz val="9"/>
            <color indexed="81"/>
            <rFont val="Tahoma"/>
            <family val="2"/>
          </rPr>
          <t xml:space="preserve">
Average of all diameters measured for each core section</t>
        </r>
      </text>
    </comment>
    <comment ref="M10" authorId="0" shapeId="0" xr:uid="{18D5A7CE-B0DD-42F9-B8BB-EE54C15879F6}">
      <text>
        <r>
          <rPr>
            <b/>
            <sz val="9"/>
            <color indexed="81"/>
            <rFont val="Tahoma"/>
            <family val="2"/>
          </rPr>
          <t>cmcneil:</t>
        </r>
        <r>
          <rPr>
            <sz val="9"/>
            <color indexed="81"/>
            <rFont val="Tahoma"/>
            <family val="2"/>
          </rPr>
          <t xml:space="preserve">
Volume of sample taken</t>
        </r>
      </text>
    </comment>
    <comment ref="N10" authorId="0" shapeId="0" xr:uid="{AF4651B9-E09E-4984-8400-7B9389D2A715}">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O10" authorId="0" shapeId="0" xr:uid="{9499B8E2-40D0-4889-BF7F-F8B2820D4C55}">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P10" authorId="0" shapeId="0" xr:uid="{A627B497-3441-479D-8AE0-A80548C3B2ED}">
      <text>
        <r>
          <rPr>
            <b/>
            <sz val="9"/>
            <color indexed="81"/>
            <rFont val="Tahoma"/>
            <family val="2"/>
          </rPr>
          <t>cmcneil:</t>
        </r>
        <r>
          <rPr>
            <sz val="9"/>
            <color indexed="81"/>
            <rFont val="Tahoma"/>
            <family val="2"/>
          </rPr>
          <t xml:space="preserve">
Density of sample. Calculated from the mass/volume</t>
        </r>
      </text>
    </comment>
    <comment ref="Q10" authorId="0" shapeId="0" xr:uid="{15342C5D-8D11-4FD3-9959-95311A9B735A}">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R10" authorId="0" shapeId="0" xr:uid="{A3D3FDD2-A704-4816-B1FF-543924CD2558}">
      <text>
        <r>
          <rPr>
            <b/>
            <sz val="9"/>
            <color indexed="81"/>
            <rFont val="Tahoma"/>
            <family val="2"/>
          </rPr>
          <t>cmcneil:</t>
        </r>
        <r>
          <rPr>
            <sz val="9"/>
            <color indexed="81"/>
            <rFont val="Tahoma"/>
            <family val="2"/>
          </rPr>
          <t xml:space="preserve">
Cummulative s.w.e. of from surface to the depth of each sample</t>
        </r>
      </text>
    </comment>
    <comment ref="S10" authorId="0" shapeId="0" xr:uid="{34A676B0-9A84-4F08-BC59-AF3FA43E831B}">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T10" authorId="0" shapeId="0" xr:uid="{DA57403B-6EE1-420E-A787-CFEB4F7AA76A}">
      <text>
        <r>
          <rPr>
            <b/>
            <sz val="9"/>
            <color indexed="81"/>
            <rFont val="Tahoma"/>
            <family val="2"/>
          </rPr>
          <t>cmcneil:</t>
        </r>
        <r>
          <rPr>
            <sz val="9"/>
            <color indexed="81"/>
            <rFont val="Tahoma"/>
            <family val="2"/>
          </rPr>
          <t xml:space="preserve">
Any observation about a given sample. Cutting dog bites, dirty layers, ice lenses, etc...</t>
        </r>
      </text>
    </comment>
    <comment ref="U10" authorId="0" shapeId="0" xr:uid="{BBAE9C02-A892-4A49-A73C-503CCE8FF8C3}">
      <text>
        <r>
          <rPr>
            <b/>
            <sz val="9"/>
            <color indexed="81"/>
            <rFont val="Tahoma"/>
            <family val="2"/>
          </rPr>
          <t>cmcneil:</t>
        </r>
        <r>
          <rPr>
            <sz val="9"/>
            <color indexed="81"/>
            <rFont val="Tahoma"/>
            <family val="2"/>
          </rPr>
          <t xml:space="preserve">
What was used to measure snow depth</t>
        </r>
      </text>
    </comment>
    <comment ref="V10" authorId="0" shapeId="0" xr:uid="{0FB8B58F-E110-444D-ACA6-C745DE80FC2B}">
      <text>
        <r>
          <rPr>
            <b/>
            <sz val="9"/>
            <color indexed="81"/>
            <rFont val="Tahoma"/>
            <family val="2"/>
          </rPr>
          <t>cmcneil:</t>
        </r>
        <r>
          <rPr>
            <sz val="9"/>
            <color indexed="81"/>
            <rFont val="Tahoma"/>
            <family val="2"/>
          </rPr>
          <t xml:space="preserve">
snow depth observed</t>
        </r>
      </text>
    </comment>
    <comment ref="U30" authorId="0" shapeId="0" xr:uid="{4198331E-D262-4C70-8B02-E123EF4DB4DD}">
      <text>
        <r>
          <rPr>
            <b/>
            <sz val="9"/>
            <color indexed="81"/>
            <rFont val="Tahoma"/>
            <family val="2"/>
          </rPr>
          <t>cmcneil:</t>
        </r>
        <r>
          <rPr>
            <sz val="9"/>
            <color indexed="81"/>
            <rFont val="Tahoma"/>
            <family val="2"/>
          </rPr>
          <t xml:space="preserve">
What was used to measure snow depth</t>
        </r>
      </text>
    </comment>
    <comment ref="V30" authorId="0" shapeId="0" xr:uid="{FF062CB8-7AD2-4482-8F3C-A9E42919EC28}">
      <text>
        <r>
          <rPr>
            <b/>
            <sz val="9"/>
            <color indexed="81"/>
            <rFont val="Tahoma"/>
            <family val="2"/>
          </rPr>
          <t>cmcneil:</t>
        </r>
        <r>
          <rPr>
            <sz val="9"/>
            <color indexed="81"/>
            <rFont val="Tahoma"/>
            <family val="2"/>
          </rPr>
          <t xml:space="preserve">
snow depth observed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723AD1CD-9C96-4867-9C84-FD1A5380D98F}">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E1A98779-0C8D-47C1-87DF-30781E0281E2}">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ED04269A-C270-45C2-9B99-8D2989CF5942}">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1D854926-65DF-4577-AE60-F5F5EE138ECF}">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20A92C50-B6A9-4FA3-AA9D-90BE536B8D66}">
      <text>
        <r>
          <rPr>
            <sz val="8"/>
            <color indexed="81"/>
            <rFont val="Tahoma"/>
            <family val="2"/>
          </rPr>
          <t xml:space="preserve">Sipre coring auger=45.6cm2 
large tube 41.05 cm2       
small tube 25.6   cm2          
Snow Metrics 1000 cm^3
</t>
        </r>
      </text>
    </comment>
    <comment ref="D9" authorId="0" shapeId="0" xr:uid="{7296D447-15C2-4DD5-AF37-69741FF20059}">
      <text>
        <r>
          <rPr>
            <b/>
            <sz val="9"/>
            <color indexed="81"/>
            <rFont val="Tahoma"/>
            <family val="2"/>
          </rPr>
          <t>cmcneil:</t>
        </r>
        <r>
          <rPr>
            <sz val="9"/>
            <color indexed="81"/>
            <rFont val="Tahoma"/>
            <family val="2"/>
          </rPr>
          <t xml:space="preserve">
Measurements of core lengths.</t>
        </r>
      </text>
    </comment>
    <comment ref="H9" authorId="0" shapeId="0" xr:uid="{2FA8C124-E1F9-4180-B8A3-D0C73BDCFE20}">
      <text>
        <r>
          <rPr>
            <b/>
            <sz val="9"/>
            <color indexed="81"/>
            <rFont val="Tahoma"/>
            <family val="2"/>
          </rPr>
          <t>cmcneil:</t>
        </r>
        <r>
          <rPr>
            <sz val="9"/>
            <color indexed="81"/>
            <rFont val="Tahoma"/>
            <family val="2"/>
          </rPr>
          <t xml:space="preserve">
Measurements of core diameter</t>
        </r>
      </text>
    </comment>
    <comment ref="A10" authorId="0" shapeId="0" xr:uid="{1197B586-0679-4437-ACB9-388215DF768D}">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23DEA474-1855-4556-B7A6-508ED85A9942}">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E2878EF7-D3A4-474D-AB2E-B2062348E747}">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G10" authorId="0" shapeId="0" xr:uid="{337A836C-BBC0-41B9-840C-951DE03EB097}">
      <text>
        <r>
          <rPr>
            <b/>
            <sz val="9"/>
            <color indexed="81"/>
            <rFont val="Tahoma"/>
            <family val="2"/>
          </rPr>
          <t>cmcneil:</t>
        </r>
        <r>
          <rPr>
            <sz val="9"/>
            <color indexed="81"/>
            <rFont val="Tahoma"/>
            <family val="2"/>
          </rPr>
          <t xml:space="preserve">
Average of all measured lengths of core section</t>
        </r>
      </text>
    </comment>
    <comment ref="L10" authorId="0" shapeId="0" xr:uid="{653CC8C1-73D7-4D5C-A16B-5D01B619FA1A}">
      <text>
        <r>
          <rPr>
            <b/>
            <sz val="9"/>
            <color indexed="81"/>
            <rFont val="Tahoma"/>
            <family val="2"/>
          </rPr>
          <t>cmcneil:</t>
        </r>
        <r>
          <rPr>
            <sz val="9"/>
            <color indexed="81"/>
            <rFont val="Tahoma"/>
            <family val="2"/>
          </rPr>
          <t xml:space="preserve">
Average of all diameters measured for each core section</t>
        </r>
      </text>
    </comment>
    <comment ref="M10" authorId="0" shapeId="0" xr:uid="{632C5F3E-5A23-4A55-ABE1-B2C8F14996B9}">
      <text>
        <r>
          <rPr>
            <b/>
            <sz val="9"/>
            <color indexed="81"/>
            <rFont val="Tahoma"/>
            <family val="2"/>
          </rPr>
          <t>cmcneil:</t>
        </r>
        <r>
          <rPr>
            <sz val="9"/>
            <color indexed="81"/>
            <rFont val="Tahoma"/>
            <family val="2"/>
          </rPr>
          <t xml:space="preserve">
Volume of sample taken</t>
        </r>
      </text>
    </comment>
    <comment ref="N10" authorId="0" shapeId="0" xr:uid="{490D328E-3057-4D58-957E-213EB3E95E73}">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O10" authorId="0" shapeId="0" xr:uid="{147E48FF-B744-450D-B689-8ACEED41CED3}">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P10" authorId="0" shapeId="0" xr:uid="{BCA9A98B-E1BC-4F34-A8DB-75A9783803AA}">
      <text>
        <r>
          <rPr>
            <b/>
            <sz val="9"/>
            <color indexed="81"/>
            <rFont val="Tahoma"/>
            <family val="2"/>
          </rPr>
          <t>cmcneil:</t>
        </r>
        <r>
          <rPr>
            <sz val="9"/>
            <color indexed="81"/>
            <rFont val="Tahoma"/>
            <family val="2"/>
          </rPr>
          <t xml:space="preserve">
Density of sample. Calculated from the mass/volume</t>
        </r>
      </text>
    </comment>
    <comment ref="Q10" authorId="0" shapeId="0" xr:uid="{21640E0C-AA73-413D-9702-C46CD730F392}">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R10" authorId="0" shapeId="0" xr:uid="{BD7C7EA0-F9B6-4C27-AF48-E503B90A4E77}">
      <text>
        <r>
          <rPr>
            <b/>
            <sz val="9"/>
            <color indexed="81"/>
            <rFont val="Tahoma"/>
            <family val="2"/>
          </rPr>
          <t>cmcneil:</t>
        </r>
        <r>
          <rPr>
            <sz val="9"/>
            <color indexed="81"/>
            <rFont val="Tahoma"/>
            <family val="2"/>
          </rPr>
          <t xml:space="preserve">
Cummulative s.w.e. of from surface to the depth of each sample</t>
        </r>
      </text>
    </comment>
    <comment ref="S10" authorId="0" shapeId="0" xr:uid="{6715453A-C887-4910-BF65-71EE07E3806E}">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T10" authorId="0" shapeId="0" xr:uid="{D7DCA142-C11D-4F62-B867-E8BEEAAD546B}">
      <text>
        <r>
          <rPr>
            <b/>
            <sz val="9"/>
            <color indexed="81"/>
            <rFont val="Tahoma"/>
            <family val="2"/>
          </rPr>
          <t>cmcneil:</t>
        </r>
        <r>
          <rPr>
            <sz val="9"/>
            <color indexed="81"/>
            <rFont val="Tahoma"/>
            <family val="2"/>
          </rPr>
          <t xml:space="preserve">
Any observation about a given sample. Cutting dog bites, dirty layers, ice lenses, etc...</t>
        </r>
      </text>
    </comment>
    <comment ref="U10" authorId="0" shapeId="0" xr:uid="{30E73643-5599-4C5B-A3AA-DAB687B132C0}">
      <text>
        <r>
          <rPr>
            <b/>
            <sz val="9"/>
            <color indexed="81"/>
            <rFont val="Tahoma"/>
            <family val="2"/>
          </rPr>
          <t>cmcneil:</t>
        </r>
        <r>
          <rPr>
            <sz val="9"/>
            <color indexed="81"/>
            <rFont val="Tahoma"/>
            <family val="2"/>
          </rPr>
          <t xml:space="preserve">
What was used to measure snow depth</t>
        </r>
      </text>
    </comment>
    <comment ref="V10" authorId="0" shapeId="0" xr:uid="{73D8932B-728D-4C52-BAC1-539B55329D5E}">
      <text>
        <r>
          <rPr>
            <b/>
            <sz val="9"/>
            <color indexed="81"/>
            <rFont val="Tahoma"/>
            <family val="2"/>
          </rPr>
          <t>cmcneil:</t>
        </r>
        <r>
          <rPr>
            <sz val="9"/>
            <color indexed="81"/>
            <rFont val="Tahoma"/>
            <family val="2"/>
          </rPr>
          <t xml:space="preserve">
snow depth observed</t>
        </r>
      </text>
    </comment>
    <comment ref="U32" authorId="0" shapeId="0" xr:uid="{921505B1-CE9D-4D3A-94D1-D7D8B75ABCAF}">
      <text>
        <r>
          <rPr>
            <b/>
            <sz val="9"/>
            <color indexed="81"/>
            <rFont val="Tahoma"/>
            <family val="2"/>
          </rPr>
          <t>cmcneil:</t>
        </r>
        <r>
          <rPr>
            <sz val="9"/>
            <color indexed="81"/>
            <rFont val="Tahoma"/>
            <family val="2"/>
          </rPr>
          <t xml:space="preserve">
What was used to measure snow depth</t>
        </r>
      </text>
    </comment>
    <comment ref="V32" authorId="0" shapeId="0" xr:uid="{8258569C-5971-4D24-9B66-7A45D94E1E81}">
      <text>
        <r>
          <rPr>
            <b/>
            <sz val="9"/>
            <color indexed="81"/>
            <rFont val="Tahoma"/>
            <family val="2"/>
          </rPr>
          <t>cmcneil:</t>
        </r>
        <r>
          <rPr>
            <sz val="9"/>
            <color indexed="81"/>
            <rFont val="Tahoma"/>
            <family val="2"/>
          </rPr>
          <t xml:space="preserve">
snow depth observed</t>
        </r>
      </text>
    </comment>
  </commentList>
</comments>
</file>

<file path=xl/sharedStrings.xml><?xml version="1.0" encoding="utf-8"?>
<sst xmlns="http://schemas.openxmlformats.org/spreadsheetml/2006/main" count="1397" uniqueCount="200">
  <si>
    <t>Comments</t>
  </si>
  <si>
    <t>Depth</t>
  </si>
  <si>
    <t>Density</t>
  </si>
  <si>
    <t>(meters)</t>
  </si>
  <si>
    <t>(m w.e.)</t>
  </si>
  <si>
    <t>SUMMARY:</t>
  </si>
  <si>
    <t>stratigraphic</t>
  </si>
  <si>
    <t>Stake  Location</t>
  </si>
  <si>
    <t>Total</t>
  </si>
  <si>
    <t>Date</t>
  </si>
  <si>
    <t>Notebook</t>
  </si>
  <si>
    <t>Easting</t>
  </si>
  <si>
    <t>Northing</t>
  </si>
  <si>
    <t>(mm/dd/yyyy)</t>
  </si>
  <si>
    <t>(meters)</t>
  </si>
  <si>
    <t>(meters)</t>
  </si>
  <si>
    <t>(m w.e.)</t>
  </si>
  <si>
    <t>(m w.e.)</t>
  </si>
  <si>
    <t>(meters)</t>
  </si>
  <si>
    <t>(meters)</t>
  </si>
  <si>
    <t>(meters)</t>
  </si>
  <si>
    <t>Winter Balance =</t>
  </si>
  <si>
    <t>Summer Balance =</t>
  </si>
  <si>
    <t>Annual Balance =</t>
  </si>
  <si>
    <t>Sampler Type</t>
  </si>
  <si>
    <t>Location:</t>
  </si>
  <si>
    <t>Snow Metrics</t>
  </si>
  <si>
    <t>Field Data</t>
  </si>
  <si>
    <t>Layer Values</t>
  </si>
  <si>
    <t>Cumulative  Values</t>
  </si>
  <si>
    <t>Layer Boundary</t>
  </si>
  <si>
    <t>C+S</t>
  </si>
  <si>
    <t>C</t>
  </si>
  <si>
    <t>SBD</t>
  </si>
  <si>
    <t>Top</t>
  </si>
  <si>
    <t>Bottom</t>
  </si>
  <si>
    <t>SWE</t>
  </si>
  <si>
    <t>gm</t>
  </si>
  <si>
    <t>cm</t>
  </si>
  <si>
    <t>m w.e.</t>
  </si>
  <si>
    <t>Pit</t>
  </si>
  <si>
    <t>Probe</t>
  </si>
  <si>
    <t>Average =</t>
  </si>
  <si>
    <t>Stdev. =</t>
  </si>
  <si>
    <t>Std.Err.Mean =</t>
  </si>
  <si>
    <t>Maximum =</t>
  </si>
  <si>
    <t>Minimum =</t>
  </si>
  <si>
    <t xml:space="preserve"> </t>
  </si>
  <si>
    <t xml:space="preserve"> Comments</t>
  </si>
  <si>
    <t xml:space="preserve">  Notebook:</t>
  </si>
  <si>
    <t xml:space="preserve">    Date:</t>
  </si>
  <si>
    <t xml:space="preserve"> Glacier:</t>
  </si>
  <si>
    <r>
      <t>gm/cm</t>
    </r>
    <r>
      <rPr>
        <vertAlign val="superscript"/>
        <sz val="8"/>
        <rFont val="Arial"/>
        <family val="2"/>
      </rPr>
      <t>3</t>
    </r>
  </si>
  <si>
    <t>Snow Depth</t>
  </si>
  <si>
    <t>Analysis</t>
  </si>
  <si>
    <t>Site</t>
  </si>
  <si>
    <t>Elevation</t>
  </si>
  <si>
    <t>bw</t>
  </si>
  <si>
    <t>ba</t>
  </si>
  <si>
    <t>previous summer accumulation=</t>
  </si>
  <si>
    <t>Winter Ablation=</t>
  </si>
  <si>
    <t>Summer Accumulation=</t>
  </si>
  <si>
    <t>Spring Date</t>
  </si>
  <si>
    <t>Fall Date</t>
  </si>
  <si>
    <t xml:space="preserve">Measurement Interval: </t>
  </si>
  <si>
    <t>:</t>
  </si>
  <si>
    <t>Volume</t>
  </si>
  <si>
    <t>Winter Ablation</t>
  </si>
  <si>
    <t>Summer Accumulation</t>
  </si>
  <si>
    <t>Total snowpit depth(cm):</t>
  </si>
  <si>
    <t>Depth of previous years' summer surface (cm):</t>
  </si>
  <si>
    <t>Average snow Depth (m):</t>
  </si>
  <si>
    <t>Column average density (g/cm^3):</t>
  </si>
  <si>
    <t>Only insert/delete rows from within the table above. This maintains the functionality of the spreadsheet</t>
  </si>
  <si>
    <t>(g/cm^3)</t>
  </si>
  <si>
    <t>Time 1</t>
  </si>
  <si>
    <t>Time 2</t>
  </si>
  <si>
    <t>Time 3</t>
  </si>
  <si>
    <t>Time-systems</t>
  </si>
  <si>
    <t>UTM(WGS84)</t>
  </si>
  <si>
    <r>
      <t>cm</t>
    </r>
    <r>
      <rPr>
        <vertAlign val="superscript"/>
        <sz val="8"/>
        <rFont val="Arial"/>
        <family val="2"/>
      </rPr>
      <t>3</t>
    </r>
  </si>
  <si>
    <t>Core Lengths</t>
  </si>
  <si>
    <t>Core Diameters</t>
  </si>
  <si>
    <t>(cm)</t>
  </si>
  <si>
    <r>
      <t>(cm</t>
    </r>
    <r>
      <rPr>
        <vertAlign val="superscript"/>
        <sz val="8"/>
        <color theme="1"/>
        <rFont val="Arial"/>
        <family val="2"/>
      </rPr>
      <t>3</t>
    </r>
    <r>
      <rPr>
        <sz val="8"/>
        <color theme="1"/>
        <rFont val="Arial"/>
        <family val="2"/>
      </rPr>
      <t>)</t>
    </r>
  </si>
  <si>
    <r>
      <t>(g/cm</t>
    </r>
    <r>
      <rPr>
        <vertAlign val="superscript"/>
        <sz val="8"/>
        <rFont val="Arial"/>
        <family val="2"/>
      </rPr>
      <t>3)</t>
    </r>
  </si>
  <si>
    <t>Pit Data</t>
  </si>
  <si>
    <t>Core Data</t>
  </si>
  <si>
    <t>Total Core Depth(cm):</t>
  </si>
  <si>
    <t>Depth of Previous Year's Summer Surface (cm):</t>
  </si>
  <si>
    <t>Average Snow Depth (m):</t>
  </si>
  <si>
    <t>Column Average Density (g/cm^3):</t>
  </si>
  <si>
    <t>—</t>
  </si>
  <si>
    <t>Ice Lenses</t>
  </si>
  <si>
    <t>Height from SBD</t>
  </si>
  <si>
    <t>Thickness</t>
  </si>
  <si>
    <t>Annual Layers</t>
  </si>
  <si>
    <t>Length 1</t>
  </si>
  <si>
    <t>Length 2</t>
  </si>
  <si>
    <t>Length 3</t>
  </si>
  <si>
    <t>Diameter 1</t>
  </si>
  <si>
    <t>Diameter 2</t>
  </si>
  <si>
    <t>Diameter 3</t>
  </si>
  <si>
    <t>Diameter 4</t>
  </si>
  <si>
    <t>Average Diameter</t>
  </si>
  <si>
    <t>Average Length</t>
  </si>
  <si>
    <t>Stake Name</t>
  </si>
  <si>
    <t>Surface Type</t>
  </si>
  <si>
    <t>Above Surface</t>
  </si>
  <si>
    <t>Below Surface</t>
  </si>
  <si>
    <t>Stake Lengths</t>
  </si>
  <si>
    <t>Length Change</t>
  </si>
  <si>
    <t>Stake Snow Depth</t>
  </si>
  <si>
    <t>Average Snow Depth</t>
  </si>
  <si>
    <t>Snow Density</t>
  </si>
  <si>
    <t>Height of Previous Summer Surface</t>
  </si>
  <si>
    <t>Average Height of Previous Summer Surface</t>
  </si>
  <si>
    <t>Firn Density</t>
  </si>
  <si>
    <r>
      <t>b</t>
    </r>
    <r>
      <rPr>
        <b/>
        <vertAlign val="subscript"/>
        <sz val="10"/>
        <color rgb="FF000000"/>
        <rFont val="Arial"/>
        <family val="2"/>
      </rPr>
      <t>s</t>
    </r>
  </si>
  <si>
    <r>
      <t>b</t>
    </r>
    <r>
      <rPr>
        <b/>
        <vertAlign val="subscript"/>
        <sz val="10"/>
        <color rgb="FF000000"/>
        <rFont val="Arial"/>
        <family val="2"/>
      </rPr>
      <t>w</t>
    </r>
  </si>
  <si>
    <r>
      <t>b</t>
    </r>
    <r>
      <rPr>
        <b/>
        <vertAlign val="subscript"/>
        <sz val="10"/>
        <color rgb="FF000000"/>
        <rFont val="Arial"/>
        <family val="2"/>
      </rPr>
      <t>a</t>
    </r>
  </si>
  <si>
    <t>Year</t>
  </si>
  <si>
    <t>NPS/Loso</t>
  </si>
  <si>
    <t>Ice</t>
  </si>
  <si>
    <t>23K53</t>
  </si>
  <si>
    <t>22K17b</t>
  </si>
  <si>
    <t>firn</t>
  </si>
  <si>
    <t>22KIA</t>
  </si>
  <si>
    <t>23Met</t>
  </si>
  <si>
    <t>Firn</t>
  </si>
  <si>
    <t>New Snow</t>
  </si>
  <si>
    <t>Kahiltna</t>
  </si>
  <si>
    <t>KQU</t>
  </si>
  <si>
    <t>24LS</t>
  </si>
  <si>
    <t>24KB/24LS</t>
  </si>
  <si>
    <t>24KQU</t>
  </si>
  <si>
    <t>snow</t>
  </si>
  <si>
    <t>K17b</t>
  </si>
  <si>
    <t>24K17b</t>
  </si>
  <si>
    <t>24K53</t>
  </si>
  <si>
    <t>Snow</t>
  </si>
  <si>
    <t>K53</t>
  </si>
  <si>
    <t>KIA</t>
  </si>
  <si>
    <t>NaN</t>
  </si>
  <si>
    <t>24KB</t>
  </si>
  <si>
    <t>24 K Bollen</t>
  </si>
  <si>
    <t>24 L Sass</t>
  </si>
  <si>
    <t>NO STAKES, JUST CORES</t>
  </si>
  <si>
    <t>23k53</t>
  </si>
  <si>
    <t>new snow</t>
  </si>
  <si>
    <t>new firn</t>
  </si>
  <si>
    <t>new Snow</t>
  </si>
  <si>
    <t>new Firn</t>
  </si>
  <si>
    <t>24EHB</t>
  </si>
  <si>
    <t>24EHB/24LS</t>
  </si>
  <si>
    <t>KPSL</t>
  </si>
  <si>
    <t>2024LS</t>
  </si>
  <si>
    <t>Zone 5 North</t>
  </si>
  <si>
    <t>no probes</t>
  </si>
  <si>
    <t>Winter or Annual SWE:</t>
  </si>
  <si>
    <t>Index site snow depth measurements</t>
  </si>
  <si>
    <t>Type of Measurement</t>
  </si>
  <si>
    <t>Stake snow depth measurements</t>
  </si>
  <si>
    <t>stake name N</t>
  </si>
  <si>
    <t>stake name E</t>
  </si>
  <si>
    <t>stake name W</t>
  </si>
  <si>
    <t>stake name S</t>
  </si>
  <si>
    <t>25LS</t>
  </si>
  <si>
    <t>24K53 snow depth measurements</t>
  </si>
  <si>
    <t>24K53 N</t>
  </si>
  <si>
    <t>24K53 E</t>
  </si>
  <si>
    <t>24K53 W</t>
  </si>
  <si>
    <t>24K53 S</t>
  </si>
  <si>
    <t>summer surface at 280</t>
  </si>
  <si>
    <t>25KPK</t>
  </si>
  <si>
    <t>KPK</t>
  </si>
  <si>
    <t>summer surface at 355</t>
  </si>
  <si>
    <t>summer surface at 346</t>
  </si>
  <si>
    <t>25KQU snow depth measurements</t>
  </si>
  <si>
    <t>24KQU snow depth measurements</t>
  </si>
  <si>
    <t>24KQU N</t>
  </si>
  <si>
    <t>25KQU N</t>
  </si>
  <si>
    <t>25KPK snow depth measurements</t>
  </si>
  <si>
    <t>25KPK N</t>
  </si>
  <si>
    <t>25KQU</t>
  </si>
  <si>
    <t>coarse melt-freeze forms</t>
  </si>
  <si>
    <t>2024 summer surface</t>
  </si>
  <si>
    <t>fine grained</t>
  </si>
  <si>
    <t>very coarse melt freeze forms, 2023 summer surface</t>
  </si>
  <si>
    <t>Task</t>
  </si>
  <si>
    <t>Personnel</t>
  </si>
  <si>
    <t>Version</t>
  </si>
  <si>
    <t>louis</t>
  </si>
  <si>
    <t>input stake data</t>
  </si>
  <si>
    <t>field trip</t>
  </si>
  <si>
    <t>data entry</t>
  </si>
  <si>
    <t>zan</t>
  </si>
  <si>
    <t>added QAQC sheet, input gps data, correct UTM zone in headers, need to review nps sheet format and add fields now to aid NPS format genearation</t>
  </si>
  <si>
    <t>louis, jeff</t>
  </si>
  <si>
    <t>25 L Sass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</si>
</sst>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mm/dd/yyyy"/>
    <numFmt numFmtId="165" formatCode="?,??0.00"/>
    <numFmt numFmtId="166" formatCode="?0.00"/>
    <numFmt numFmtId="167" formatCode="0.000"/>
    <numFmt numFmtId="168" formatCode="??0"/>
    <numFmt numFmtId="169" formatCode="??0.0"/>
    <numFmt numFmtId="170" formatCode="?0.0"/>
    <numFmt numFmtId="171" formatCode="mm/dd/yy"/>
    <numFmt numFmtId="172" formatCode="0.0"/>
  </numFmts>
  <fonts count="60">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00FFFF"/>
      <name val="Arial"/>
      <family val="2"/>
    </font>
    <font>
      <b/>
      <sz val="10"/>
      <color rgb="FF000000"/>
      <name val="Arial"/>
      <family val="2"/>
    </font>
    <font>
      <sz val="10"/>
      <color rgb="FF000000"/>
      <name val="Arial"/>
      <family val="2"/>
    </font>
    <font>
      <b/>
      <u/>
      <sz val="10"/>
      <color rgb="FF000000"/>
      <name val="Arial"/>
      <family val="2"/>
    </font>
    <font>
      <b/>
      <u/>
      <sz val="10"/>
      <color rgb="FF000000"/>
      <name val="Arial"/>
      <family val="2"/>
    </font>
    <font>
      <b/>
      <u/>
      <sz val="10"/>
      <name val="Arial"/>
      <family val="2"/>
    </font>
    <font>
      <b/>
      <sz val="10"/>
      <name val="Arial"/>
      <family val="2"/>
    </font>
    <font>
      <b/>
      <u/>
      <sz val="10"/>
      <name val="Arial"/>
      <family val="2"/>
    </font>
    <font>
      <sz val="10"/>
      <color rgb="FF000000"/>
      <name val="Calibri"/>
      <family val="2"/>
    </font>
    <font>
      <b/>
      <sz val="8"/>
      <name val="Arial"/>
      <family val="2"/>
    </font>
    <font>
      <sz val="8"/>
      <name val="Arial"/>
      <family val="2"/>
    </font>
    <font>
      <b/>
      <u/>
      <sz val="8"/>
      <name val="Arial"/>
      <family val="2"/>
    </font>
    <font>
      <i/>
      <sz val="8"/>
      <name val="Arial"/>
      <family val="2"/>
    </font>
    <font>
      <sz val="9"/>
      <color indexed="81"/>
      <name val="Tahoma"/>
      <family val="2"/>
    </font>
    <font>
      <b/>
      <sz val="9"/>
      <color indexed="81"/>
      <name val="Tahoma"/>
      <family val="2"/>
    </font>
    <font>
      <sz val="8"/>
      <name val="Arial"/>
      <family val="2"/>
    </font>
    <font>
      <sz val="8"/>
      <name val="Helv"/>
    </font>
    <font>
      <sz val="8"/>
      <color indexed="12"/>
      <name val="Arial"/>
      <family val="2"/>
    </font>
    <font>
      <sz val="8"/>
      <color indexed="16"/>
      <name val="Arial"/>
      <family val="2"/>
    </font>
    <font>
      <b/>
      <sz val="8"/>
      <color indexed="8"/>
      <name val="Helv"/>
    </font>
    <font>
      <sz val="8"/>
      <color indexed="8"/>
      <name val="Arial"/>
      <family val="2"/>
    </font>
    <font>
      <sz val="8"/>
      <color theme="5"/>
      <name val="Arial"/>
      <family val="2"/>
    </font>
    <font>
      <b/>
      <sz val="8"/>
      <color indexed="12"/>
      <name val="Arial"/>
      <family val="2"/>
    </font>
    <font>
      <u/>
      <sz val="8"/>
      <color indexed="12"/>
      <name val="Arial"/>
      <family val="2"/>
    </font>
    <font>
      <sz val="8"/>
      <color indexed="81"/>
      <name val="Tahoma"/>
      <family val="2"/>
    </font>
    <font>
      <sz val="8"/>
      <color indexed="9"/>
      <name val="Arial"/>
      <family val="2"/>
    </font>
    <font>
      <sz val="8"/>
      <color indexed="10"/>
      <name val="Arial"/>
      <family val="2"/>
    </font>
    <font>
      <i/>
      <sz val="8"/>
      <color indexed="10"/>
      <name val="Arial"/>
      <family val="2"/>
    </font>
    <font>
      <i/>
      <sz val="8"/>
      <color indexed="14"/>
      <name val="Arial"/>
      <family val="2"/>
    </font>
    <font>
      <b/>
      <sz val="8"/>
      <color indexed="8"/>
      <name val="Arial"/>
      <family val="2"/>
    </font>
    <font>
      <i/>
      <sz val="8"/>
      <color indexed="8"/>
      <name val="Arial"/>
      <family val="2"/>
    </font>
    <font>
      <sz val="8"/>
      <color indexed="14"/>
      <name val="Arial"/>
      <family val="2"/>
    </font>
    <font>
      <sz val="10"/>
      <name val="Arial"/>
      <family val="2"/>
    </font>
    <font>
      <vertAlign val="superscript"/>
      <sz val="8"/>
      <name val="Arial"/>
      <family val="2"/>
    </font>
    <font>
      <sz val="10"/>
      <color rgb="FF000000"/>
      <name val="AvantGarde"/>
      <family val="2"/>
    </font>
    <font>
      <sz val="10"/>
      <color theme="1"/>
      <name val="Arial"/>
      <family val="2"/>
    </font>
    <font>
      <b/>
      <sz val="10"/>
      <color theme="1"/>
      <name val="Arial"/>
      <family val="2"/>
    </font>
    <font>
      <sz val="10"/>
      <color theme="1"/>
      <name val="Calibri"/>
      <family val="2"/>
      <scheme val="minor"/>
    </font>
    <font>
      <b/>
      <sz val="10"/>
      <color rgb="FF000000"/>
      <name val="Calibri"/>
      <family val="2"/>
    </font>
    <font>
      <b/>
      <sz val="8"/>
      <color theme="5"/>
      <name val="Arial"/>
      <family val="2"/>
    </font>
    <font>
      <sz val="10"/>
      <color indexed="12"/>
      <name val="Arial"/>
      <family val="2"/>
    </font>
    <font>
      <sz val="10"/>
      <color rgb="FF0066FF"/>
      <name val="Arial"/>
      <family val="2"/>
    </font>
    <font>
      <b/>
      <u/>
      <sz val="18"/>
      <color rgb="FF000000"/>
      <name val="Calibri"/>
      <family val="2"/>
    </font>
    <font>
      <b/>
      <u/>
      <sz val="8"/>
      <color theme="1"/>
      <name val="Arial"/>
      <family val="2"/>
    </font>
    <font>
      <b/>
      <sz val="8"/>
      <color theme="1"/>
      <name val="Arial"/>
      <family val="2"/>
    </font>
    <font>
      <sz val="8"/>
      <color theme="1"/>
      <name val="Arial"/>
      <family val="2"/>
    </font>
    <font>
      <vertAlign val="superscript"/>
      <sz val="8"/>
      <color theme="1"/>
      <name val="Arial"/>
      <family val="2"/>
    </font>
    <font>
      <sz val="8"/>
      <name val="Calibri"/>
      <family val="2"/>
    </font>
    <font>
      <b/>
      <vertAlign val="subscript"/>
      <sz val="10"/>
      <color rgb="FF000000"/>
      <name val="Arial"/>
      <family val="2"/>
    </font>
    <font>
      <sz val="24"/>
      <name val="Aptos Black"/>
      <family val="2"/>
    </font>
    <font>
      <sz val="10"/>
      <name val="Calibri"/>
      <family val="2"/>
    </font>
    <font>
      <sz val="11"/>
      <color rgb="FF000000"/>
      <name val="Segoe UI"/>
      <family val="2"/>
    </font>
    <font>
      <sz val="11"/>
      <name val="Segoe UI"/>
      <family val="2"/>
    </font>
    <font>
      <sz val="11"/>
      <color theme="1"/>
      <name val="Segoe UI"/>
      <family val="2"/>
    </font>
    <font>
      <sz val="9"/>
      <color indexed="81"/>
      <name val="Tahoma"/>
      <charset val="1"/>
    </font>
  </fonts>
  <fills count="21">
    <fill>
      <patternFill patternType="none"/>
    </fill>
    <fill>
      <patternFill patternType="gray125"/>
    </fill>
    <fill>
      <patternFill patternType="solid">
        <fgColor rgb="FFFFFF00"/>
        <bgColor rgb="FFFFFF00"/>
      </patternFill>
    </fill>
    <fill>
      <patternFill patternType="solid">
        <fgColor rgb="FFFFFF00"/>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7" tint="0.39997558519241921"/>
        <bgColor rgb="FFC2D69B"/>
      </patternFill>
    </fill>
    <fill>
      <patternFill patternType="solid">
        <fgColor theme="6"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39997558519241921"/>
        <bgColor rgb="FFC2D69B"/>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6" tint="0.59999389629810485"/>
        <bgColor rgb="FFC2D69B"/>
      </patternFill>
    </fill>
    <fill>
      <patternFill patternType="solid">
        <fgColor rgb="FFC8FFAF"/>
        <bgColor indexed="64"/>
      </patternFill>
    </fill>
    <fill>
      <patternFill patternType="solid">
        <fgColor rgb="FFC8FFAF"/>
        <bgColor rgb="FFC2D69B"/>
      </patternFill>
    </fill>
    <fill>
      <patternFill patternType="solid">
        <fgColor rgb="FFA8FF81"/>
        <bgColor indexed="64"/>
      </patternFill>
    </fill>
  </fills>
  <borders count="33">
    <border>
      <left/>
      <right/>
      <top/>
      <bottom/>
      <diagonal/>
    </border>
    <border>
      <left/>
      <right/>
      <top/>
      <bottom/>
      <diagonal/>
    </border>
    <border>
      <left/>
      <right style="thin">
        <color indexed="64"/>
      </right>
      <top/>
      <bottom/>
      <diagonal/>
    </border>
    <border>
      <left style="thin">
        <color indexed="64"/>
      </left>
      <right/>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top/>
      <bottom style="thin">
        <color indexed="64"/>
      </bottom>
      <diagonal/>
    </border>
    <border>
      <left/>
      <right style="medium">
        <color indexed="64"/>
      </right>
      <top/>
      <bottom/>
      <diagonal/>
    </border>
    <border>
      <left style="medium">
        <color indexed="64"/>
      </left>
      <right/>
      <top/>
      <bottom/>
      <diagonal/>
    </border>
    <border>
      <left/>
      <right style="thin">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thin">
        <color indexed="12"/>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30">
    <xf numFmtId="0" fontId="0" fillId="0" borderId="0"/>
    <xf numFmtId="0" fontId="20" fillId="0" borderId="1" applyNumberFormat="0" applyFill="0" applyBorder="0" applyAlignment="0" applyProtection="0">
      <protection locked="0"/>
    </xf>
    <xf numFmtId="168" fontId="21" fillId="0" borderId="1" applyFont="0" applyFill="0" applyBorder="0" applyAlignment="0" applyProtection="0">
      <alignment horizontal="left"/>
      <protection locked="0"/>
    </xf>
    <xf numFmtId="167" fontId="21" fillId="0" borderId="1" applyFont="0" applyFill="0" applyBorder="0" applyAlignment="0" applyProtection="0"/>
    <xf numFmtId="0" fontId="4" fillId="0" borderId="1"/>
    <xf numFmtId="0" fontId="20" fillId="0" borderId="1" applyNumberFormat="0" applyFill="0" applyBorder="0" applyAlignment="0" applyProtection="0">
      <alignment horizontal="left" vertical="top" wrapText="1"/>
      <protection locked="0"/>
    </xf>
    <xf numFmtId="0" fontId="22" fillId="0" borderId="1" applyNumberFormat="0" applyFill="0" applyBorder="0" applyAlignment="0" applyProtection="0">
      <alignment horizontal="left"/>
      <protection locked="0"/>
    </xf>
    <xf numFmtId="170" fontId="24" fillId="0" borderId="10" applyFont="0" applyFill="0" applyBorder="0" applyAlignment="0" applyProtection="0">
      <alignment horizontal="center" vertical="top" wrapText="1"/>
      <protection locked="0"/>
    </xf>
    <xf numFmtId="0" fontId="22" fillId="0" borderId="1" applyNumberFormat="0" applyFill="0" applyBorder="0" applyAlignment="0" applyProtection="0">
      <alignment horizontal="center" vertical="top" wrapText="1"/>
    </xf>
    <xf numFmtId="0" fontId="25" fillId="0" borderId="1" applyNumberFormat="0" applyFill="0" applyBorder="0" applyAlignment="0" applyProtection="0">
      <alignment horizontal="center" vertical="top" wrapText="1"/>
      <protection locked="0"/>
    </xf>
    <xf numFmtId="0" fontId="28" fillId="0" borderId="1" applyNumberFormat="0" applyFill="0" applyBorder="0" applyAlignment="0" applyProtection="0">
      <alignment vertical="top"/>
      <protection locked="0"/>
    </xf>
    <xf numFmtId="169" fontId="21" fillId="0" borderId="1" applyFont="0" applyFill="0" applyBorder="0" applyAlignment="0" applyProtection="0">
      <alignment horizontal="left"/>
      <protection locked="0"/>
    </xf>
    <xf numFmtId="166" fontId="24" fillId="0" borderId="10" applyFont="0" applyFill="0" applyBorder="0" applyAlignment="0" applyProtection="0">
      <alignment horizontal="center" vertical="top" wrapText="1"/>
      <protection locked="0"/>
    </xf>
    <xf numFmtId="2" fontId="24" fillId="0" borderId="10" applyFont="0" applyFill="0" applyBorder="0" applyAlignment="0" applyProtection="0">
      <alignment horizontal="center" vertical="top" wrapText="1"/>
      <protection locked="0"/>
    </xf>
    <xf numFmtId="0" fontId="30" fillId="0" borderId="1" applyNumberFormat="0" applyFill="0" applyAlignment="0" applyProtection="0">
      <alignment horizontal="centerContinuous"/>
    </xf>
    <xf numFmtId="14" fontId="31" fillId="0" borderId="1" applyNumberFormat="0" applyBorder="0" applyAlignment="0" applyProtection="0">
      <alignment horizontal="center" vertical="top" wrapText="1"/>
      <protection locked="0"/>
    </xf>
    <xf numFmtId="14" fontId="32" fillId="0" borderId="1" applyNumberFormat="0" applyFill="0" applyBorder="0" applyAlignment="0" applyProtection="0">
      <alignment horizontal="center" vertical="top" wrapText="1"/>
      <protection locked="0"/>
    </xf>
    <xf numFmtId="14" fontId="33" fillId="0" borderId="12" applyNumberFormat="0" applyFill="0" applyBorder="0" applyAlignment="0" applyProtection="0">
      <alignment horizontal="center" vertical="center" wrapText="1"/>
    </xf>
    <xf numFmtId="169" fontId="21" fillId="0" borderId="1" applyNumberFormat="0" applyFill="0" applyBorder="0" applyAlignment="0" applyProtection="0">
      <alignment horizontal="left"/>
      <protection locked="0"/>
    </xf>
    <xf numFmtId="167" fontId="34" fillId="0" borderId="1" applyNumberFormat="0" applyFill="0" applyBorder="0" applyAlignment="0" applyProtection="0">
      <alignment horizontal="center" vertical="top" wrapText="1"/>
      <protection locked="0"/>
    </xf>
    <xf numFmtId="167" fontId="35" fillId="0" borderId="1" applyNumberFormat="0" applyFill="0" applyBorder="0" applyAlignment="0" applyProtection="0">
      <alignment horizontal="center" vertical="top" wrapText="1"/>
      <protection locked="0"/>
    </xf>
    <xf numFmtId="0" fontId="20" fillId="0" borderId="1" applyNumberFormat="0" applyFill="0" applyBorder="0" applyAlignment="0" applyProtection="0">
      <protection locked="0"/>
    </xf>
    <xf numFmtId="171" fontId="36" fillId="0" borderId="18" applyNumberFormat="0" applyFill="0" applyBorder="0" applyAlignment="0" applyProtection="0">
      <alignment horizontal="center" vertical="top" wrapText="1"/>
    </xf>
    <xf numFmtId="0" fontId="3" fillId="0" borderId="1"/>
    <xf numFmtId="0" fontId="15" fillId="0" borderId="1" applyNumberFormat="0" applyFill="0" applyBorder="0" applyAlignment="0" applyProtection="0">
      <protection locked="0"/>
    </xf>
    <xf numFmtId="0" fontId="2" fillId="0" borderId="1"/>
    <xf numFmtId="0" fontId="15" fillId="0" borderId="1" applyNumberFormat="0" applyFill="0" applyBorder="0" applyAlignment="0" applyProtection="0">
      <alignment horizontal="left" vertical="top" wrapText="1"/>
      <protection locked="0"/>
    </xf>
    <xf numFmtId="0" fontId="15" fillId="0" borderId="1" applyNumberFormat="0" applyFill="0" applyBorder="0" applyAlignment="0" applyProtection="0">
      <protection locked="0"/>
    </xf>
    <xf numFmtId="0" fontId="14" fillId="0" borderId="1" applyNumberFormat="0" applyFill="0" applyBorder="0" applyAlignment="0" applyProtection="0">
      <alignment horizontal="left"/>
      <protection locked="0"/>
    </xf>
    <xf numFmtId="0" fontId="1" fillId="0" borderId="1"/>
  </cellStyleXfs>
  <cellXfs count="842">
    <xf numFmtId="0" fontId="0" fillId="0" borderId="0" xfId="0"/>
    <xf numFmtId="0" fontId="7" fillId="0" borderId="1" xfId="0" applyFont="1" applyBorder="1" applyAlignment="1">
      <alignment horizontal="center"/>
    </xf>
    <xf numFmtId="4" fontId="8" fillId="0" borderId="1" xfId="0" applyNumberFormat="1" applyFont="1" applyBorder="1" applyAlignment="1">
      <alignment horizontal="center"/>
    </xf>
    <xf numFmtId="4" fontId="6" fillId="0" borderId="1" xfId="0" applyNumberFormat="1" applyFont="1" applyBorder="1" applyAlignment="1">
      <alignment horizontal="center" vertical="top"/>
    </xf>
    <xf numFmtId="0" fontId="6" fillId="0" borderId="1" xfId="0" applyFont="1" applyBorder="1" applyAlignment="1">
      <alignment horizontal="center" vertical="top"/>
    </xf>
    <xf numFmtId="0" fontId="6" fillId="0" borderId="1" xfId="0" applyFont="1" applyBorder="1" applyAlignment="1">
      <alignment horizontal="center"/>
    </xf>
    <xf numFmtId="4" fontId="6" fillId="0" borderId="1" xfId="0" applyNumberFormat="1" applyFont="1" applyBorder="1" applyAlignment="1">
      <alignment horizontal="center"/>
    </xf>
    <xf numFmtId="0" fontId="6" fillId="0" borderId="1" xfId="0" applyFont="1" applyBorder="1" applyAlignment="1">
      <alignment horizontal="center" vertical="center"/>
    </xf>
    <xf numFmtId="0" fontId="13" fillId="0" borderId="1" xfId="0" applyFont="1" applyBorder="1"/>
    <xf numFmtId="0" fontId="7" fillId="2" borderId="1" xfId="0" applyFont="1" applyFill="1" applyBorder="1"/>
    <xf numFmtId="2" fontId="7" fillId="2" borderId="1" xfId="0" applyNumberFormat="1" applyFont="1" applyFill="1" applyBorder="1"/>
    <xf numFmtId="4" fontId="6" fillId="0" borderId="1" xfId="0" applyNumberFormat="1" applyFont="1" applyBorder="1" applyAlignment="1">
      <alignment horizontal="center" vertical="center"/>
    </xf>
    <xf numFmtId="0" fontId="7" fillId="0" borderId="2" xfId="0" applyFont="1" applyBorder="1" applyAlignment="1">
      <alignment horizontal="center"/>
    </xf>
    <xf numFmtId="167" fontId="22" fillId="0" borderId="1" xfId="3" applyFont="1" applyBorder="1" applyAlignment="1" applyProtection="1">
      <alignment horizontal="center"/>
    </xf>
    <xf numFmtId="168" fontId="22" fillId="0" borderId="1" xfId="2" applyFont="1" applyBorder="1" applyAlignment="1" applyProtection="1">
      <alignment horizontal="center"/>
    </xf>
    <xf numFmtId="2" fontId="25" fillId="0" borderId="12" xfId="3" applyNumberFormat="1" applyFont="1" applyBorder="1" applyAlignment="1" applyProtection="1">
      <alignment horizontal="center" vertical="center" wrapText="1"/>
    </xf>
    <xf numFmtId="1" fontId="28" fillId="0" borderId="14" xfId="6" applyNumberFormat="1" applyFont="1" applyBorder="1" applyAlignment="1" applyProtection="1">
      <alignment horizontal="centerContinuous"/>
    </xf>
    <xf numFmtId="1" fontId="28" fillId="0" borderId="17" xfId="6" applyNumberFormat="1" applyFont="1" applyBorder="1" applyAlignment="1" applyProtection="1">
      <alignment horizontal="centerContinuous"/>
    </xf>
    <xf numFmtId="1" fontId="28" fillId="0" borderId="14" xfId="6" applyNumberFormat="1" applyFont="1" applyBorder="1" applyAlignment="1" applyProtection="1">
      <alignment horizontal="centerContinuous"/>
      <protection locked="0"/>
    </xf>
    <xf numFmtId="167" fontId="22" fillId="0" borderId="12" xfId="3" applyFont="1" applyBorder="1" applyAlignment="1" applyProtection="1">
      <alignment horizontal="center" vertical="center" wrapText="1"/>
    </xf>
    <xf numFmtId="168" fontId="22" fillId="0" borderId="1" xfId="2" applyFont="1" applyBorder="1" applyAlignment="1" applyProtection="1">
      <alignment horizontal="center" vertical="center" wrapText="1"/>
    </xf>
    <xf numFmtId="0" fontId="13" fillId="0" borderId="1" xfId="0" applyFont="1" applyBorder="1" applyAlignment="1">
      <alignment horizontal="center"/>
    </xf>
    <xf numFmtId="2" fontId="13" fillId="0" borderId="1" xfId="0" applyNumberFormat="1" applyFont="1" applyBorder="1" applyAlignment="1">
      <alignment horizontal="center"/>
    </xf>
    <xf numFmtId="0" fontId="7" fillId="0" borderId="19" xfId="0" applyFont="1" applyBorder="1" applyAlignment="1">
      <alignment horizontal="center"/>
    </xf>
    <xf numFmtId="0" fontId="14" fillId="0" borderId="1" xfId="24" applyFont="1" applyProtection="1"/>
    <xf numFmtId="0" fontId="14" fillId="0" borderId="1" xfId="24" applyFont="1" applyBorder="1" applyProtection="1"/>
    <xf numFmtId="0" fontId="14" fillId="0" borderId="1" xfId="24" applyFont="1" applyBorder="1" applyAlignment="1" applyProtection="1">
      <alignment horizontal="left"/>
    </xf>
    <xf numFmtId="0" fontId="14" fillId="0" borderId="17" xfId="24" applyFont="1" applyBorder="1" applyProtection="1"/>
    <xf numFmtId="1" fontId="16" fillId="0" borderId="14" xfId="6" applyNumberFormat="1" applyFont="1" applyBorder="1" applyAlignment="1" applyProtection="1">
      <alignment horizontal="centerContinuous"/>
    </xf>
    <xf numFmtId="2" fontId="16" fillId="0" borderId="15" xfId="3" applyNumberFormat="1" applyFont="1" applyBorder="1" applyAlignment="1" applyProtection="1">
      <alignment horizontal="centerContinuous"/>
    </xf>
    <xf numFmtId="2" fontId="16" fillId="0" borderId="17" xfId="3" applyNumberFormat="1" applyFont="1" applyBorder="1" applyAlignment="1" applyProtection="1">
      <alignment horizontal="centerContinuous"/>
    </xf>
    <xf numFmtId="167" fontId="16" fillId="0" borderId="14" xfId="3" applyFont="1" applyBorder="1" applyAlignment="1" applyProtection="1">
      <alignment horizontal="centerContinuous"/>
    </xf>
    <xf numFmtId="0" fontId="17" fillId="0" borderId="16" xfId="24" applyFont="1" applyBorder="1" applyAlignment="1" applyProtection="1">
      <alignment horizontal="right"/>
    </xf>
    <xf numFmtId="167" fontId="14" fillId="0" borderId="12" xfId="3" applyFont="1" applyBorder="1" applyAlignment="1" applyProtection="1">
      <alignment horizontal="center"/>
    </xf>
    <xf numFmtId="2" fontId="14" fillId="0" borderId="11" xfId="3" applyNumberFormat="1" applyFont="1" applyBorder="1" applyAlignment="1" applyProtection="1">
      <alignment horizontal="center"/>
    </xf>
    <xf numFmtId="167" fontId="14" fillId="0" borderId="1" xfId="3" applyFont="1" applyBorder="1" applyAlignment="1" applyProtection="1">
      <alignment horizontal="center"/>
    </xf>
    <xf numFmtId="168" fontId="14" fillId="0" borderId="12" xfId="2" applyFont="1" applyBorder="1" applyAlignment="1" applyProtection="1">
      <alignment horizontal="center"/>
    </xf>
    <xf numFmtId="168" fontId="14" fillId="0" borderId="1" xfId="2" applyFont="1" applyBorder="1" applyAlignment="1" applyProtection="1">
      <alignment horizontal="center"/>
    </xf>
    <xf numFmtId="168" fontId="14" fillId="0" borderId="11" xfId="2" applyFont="1" applyBorder="1" applyAlignment="1" applyProtection="1">
      <alignment horizontal="center"/>
    </xf>
    <xf numFmtId="168" fontId="15" fillId="0" borderId="8" xfId="2" applyFont="1" applyBorder="1" applyAlignment="1" applyProtection="1">
      <alignment horizontal="center" vertical="center"/>
    </xf>
    <xf numFmtId="168" fontId="15" fillId="0" borderId="6" xfId="2" applyFont="1" applyBorder="1" applyAlignment="1" applyProtection="1">
      <alignment horizontal="center" vertical="center"/>
    </xf>
    <xf numFmtId="167" fontId="15" fillId="0" borderId="7" xfId="3" applyFont="1" applyBorder="1" applyAlignment="1" applyProtection="1">
      <alignment horizontal="center" vertical="center"/>
    </xf>
    <xf numFmtId="2" fontId="15" fillId="0" borderId="6" xfId="3" applyNumberFormat="1" applyFont="1" applyBorder="1" applyAlignment="1" applyProtection="1">
      <alignment horizontal="center" vertical="center"/>
    </xf>
    <xf numFmtId="167" fontId="15" fillId="0" borderId="8" xfId="3" applyFont="1" applyBorder="1" applyAlignment="1" applyProtection="1">
      <alignment horizontal="center" vertical="center"/>
    </xf>
    <xf numFmtId="168" fontId="15" fillId="0" borderId="7" xfId="2" applyFont="1" applyBorder="1" applyAlignment="1" applyProtection="1">
      <alignment horizontal="center" vertical="center"/>
    </xf>
    <xf numFmtId="2" fontId="15" fillId="0" borderId="1" xfId="3" applyNumberFormat="1" applyFont="1" applyBorder="1" applyAlignment="1" applyProtection="1">
      <alignment horizontal="center" vertical="center" wrapText="1"/>
    </xf>
    <xf numFmtId="2" fontId="15" fillId="0" borderId="1" xfId="8" applyNumberFormat="1" applyFont="1" applyBorder="1" applyAlignment="1">
      <alignment horizontal="center" vertical="center" wrapText="1"/>
    </xf>
    <xf numFmtId="2" fontId="15" fillId="0" borderId="1" xfId="8" applyNumberFormat="1" applyFont="1" applyBorder="1" applyAlignment="1">
      <alignment horizontal="center" vertical="center"/>
    </xf>
    <xf numFmtId="0" fontId="15" fillId="0" borderId="1" xfId="6" applyFont="1" applyBorder="1" applyAlignment="1" applyProtection="1">
      <alignment horizontal="center" vertical="center" wrapText="1"/>
      <protection locked="0"/>
    </xf>
    <xf numFmtId="168" fontId="14" fillId="0" borderId="17" xfId="24" applyNumberFormat="1" applyFont="1" applyFill="1" applyBorder="1" applyAlignment="1" applyProtection="1">
      <alignment horizontal="center"/>
    </xf>
    <xf numFmtId="0" fontId="14" fillId="0" borderId="1" xfId="24" applyFont="1" applyAlignment="1" applyProtection="1">
      <alignment horizontal="right"/>
    </xf>
    <xf numFmtId="168" fontId="15" fillId="0" borderId="1" xfId="2" applyFont="1" applyAlignment="1" applyProtection="1">
      <alignment horizontal="center"/>
    </xf>
    <xf numFmtId="2" fontId="15" fillId="0" borderId="1" xfId="3" applyNumberFormat="1" applyFont="1" applyBorder="1" applyAlignment="1" applyProtection="1">
      <alignment horizontal="center"/>
    </xf>
    <xf numFmtId="167" fontId="15" fillId="0" borderId="1" xfId="3" applyFont="1" applyBorder="1" applyAlignment="1" applyProtection="1">
      <alignment horizontal="center"/>
    </xf>
    <xf numFmtId="167" fontId="15" fillId="0" borderId="1" xfId="3" applyFont="1" applyAlignment="1" applyProtection="1">
      <alignment horizontal="center"/>
    </xf>
    <xf numFmtId="167" fontId="14" fillId="0" borderId="1" xfId="3" applyFont="1" applyAlignment="1" applyProtection="1">
      <alignment horizontal="center"/>
    </xf>
    <xf numFmtId="2" fontId="15" fillId="0" borderId="1" xfId="3" applyNumberFormat="1" applyFont="1" applyAlignment="1" applyProtection="1">
      <alignment horizontal="center"/>
    </xf>
    <xf numFmtId="0" fontId="39" fillId="0" borderId="1" xfId="0" applyFont="1" applyFill="1" applyBorder="1" applyAlignment="1">
      <alignment horizontal="center"/>
    </xf>
    <xf numFmtId="2" fontId="39" fillId="0" borderId="1" xfId="0" applyNumberFormat="1" applyFont="1" applyFill="1" applyBorder="1" applyAlignment="1">
      <alignment horizontal="center"/>
    </xf>
    <xf numFmtId="0" fontId="13" fillId="0" borderId="1" xfId="0" applyFont="1" applyFill="1" applyBorder="1"/>
    <xf numFmtId="4" fontId="40" fillId="0" borderId="3" xfId="0" applyNumberFormat="1" applyFont="1" applyFill="1" applyBorder="1" applyAlignment="1">
      <alignment horizontal="center"/>
    </xf>
    <xf numFmtId="4" fontId="37" fillId="4" borderId="3" xfId="0" applyNumberFormat="1" applyFont="1" applyFill="1" applyBorder="1" applyAlignment="1">
      <alignment horizontal="center"/>
    </xf>
    <xf numFmtId="4" fontId="40" fillId="5" borderId="3" xfId="0" applyNumberFormat="1" applyFont="1" applyFill="1" applyBorder="1" applyAlignment="1">
      <alignment horizontal="center"/>
    </xf>
    <xf numFmtId="4" fontId="41" fillId="0" borderId="1" xfId="0" applyNumberFormat="1" applyFont="1" applyBorder="1" applyAlignment="1">
      <alignment horizontal="center"/>
    </xf>
    <xf numFmtId="0" fontId="37" fillId="4" borderId="1" xfId="0" applyFont="1" applyFill="1" applyBorder="1" applyAlignment="1">
      <alignment horizontal="center"/>
    </xf>
    <xf numFmtId="4" fontId="37" fillId="4" borderId="1" xfId="0" applyNumberFormat="1" applyFont="1" applyFill="1" applyBorder="1" applyAlignment="1">
      <alignment horizontal="center"/>
    </xf>
    <xf numFmtId="0" fontId="37" fillId="0" borderId="1" xfId="0" applyFont="1" applyFill="1" applyBorder="1"/>
    <xf numFmtId="0" fontId="40" fillId="5" borderId="1" xfId="0" applyFont="1" applyFill="1" applyBorder="1" applyAlignment="1">
      <alignment horizontal="center"/>
    </xf>
    <xf numFmtId="4" fontId="40" fillId="5" borderId="1" xfId="0" applyNumberFormat="1" applyFont="1" applyFill="1" applyBorder="1" applyAlignment="1">
      <alignment horizontal="center"/>
    </xf>
    <xf numFmtId="0" fontId="40" fillId="0" borderId="1" xfId="0" applyFont="1" applyFill="1" applyBorder="1" applyAlignment="1">
      <alignment horizontal="center"/>
    </xf>
    <xf numFmtId="4" fontId="40" fillId="0" borderId="1" xfId="0" applyNumberFormat="1" applyFont="1" applyFill="1" applyBorder="1" applyAlignment="1">
      <alignment horizontal="center"/>
    </xf>
    <xf numFmtId="0" fontId="40" fillId="0" borderId="1" xfId="0" applyFont="1" applyFill="1" applyBorder="1"/>
    <xf numFmtId="0" fontId="6" fillId="0" borderId="2" xfId="0" applyFont="1" applyBorder="1" applyAlignment="1">
      <alignment horizontal="center"/>
    </xf>
    <xf numFmtId="0" fontId="13" fillId="0" borderId="2" xfId="0" applyFont="1" applyFill="1" applyBorder="1"/>
    <xf numFmtId="0" fontId="6" fillId="0" borderId="19" xfId="0" applyFont="1" applyBorder="1" applyAlignment="1">
      <alignment horizontal="center"/>
    </xf>
    <xf numFmtId="0" fontId="6" fillId="0" borderId="3" xfId="0" applyFont="1" applyBorder="1" applyAlignment="1">
      <alignment horizontal="center"/>
    </xf>
    <xf numFmtId="0" fontId="0" fillId="0" borderId="1" xfId="0" applyBorder="1"/>
    <xf numFmtId="0" fontId="39" fillId="0" borderId="3" xfId="0" applyFont="1" applyFill="1" applyBorder="1" applyAlignment="1">
      <alignment horizontal="center"/>
    </xf>
    <xf numFmtId="4" fontId="40" fillId="5" borderId="2" xfId="0" applyNumberFormat="1" applyFont="1" applyFill="1" applyBorder="1" applyAlignment="1">
      <alignment horizontal="center"/>
    </xf>
    <xf numFmtId="4" fontId="40" fillId="0" borderId="2" xfId="0" applyNumberFormat="1" applyFont="1" applyFill="1" applyBorder="1" applyAlignment="1">
      <alignment horizontal="center"/>
    </xf>
    <xf numFmtId="0" fontId="7" fillId="0" borderId="1" xfId="0" applyFont="1" applyFill="1" applyBorder="1"/>
    <xf numFmtId="4" fontId="37" fillId="4" borderId="2" xfId="0" applyNumberFormat="1" applyFont="1" applyFill="1" applyBorder="1" applyAlignment="1">
      <alignment horizontal="center"/>
    </xf>
    <xf numFmtId="0" fontId="6" fillId="0" borderId="2" xfId="0" applyFont="1" applyBorder="1" applyAlignment="1">
      <alignment horizontal="center" vertical="top"/>
    </xf>
    <xf numFmtId="0" fontId="6" fillId="0" borderId="2" xfId="0" applyFont="1" applyBorder="1" applyAlignment="1">
      <alignment horizontal="center" vertical="center"/>
    </xf>
    <xf numFmtId="0" fontId="37" fillId="0" borderId="3" xfId="0" applyFont="1" applyFill="1" applyBorder="1"/>
    <xf numFmtId="0" fontId="37" fillId="0" borderId="2" xfId="0" applyFont="1" applyFill="1" applyBorder="1"/>
    <xf numFmtId="0" fontId="37" fillId="4" borderId="19" xfId="0" applyFont="1" applyFill="1" applyBorder="1" applyAlignment="1">
      <alignment horizontal="center"/>
    </xf>
    <xf numFmtId="0" fontId="37" fillId="0" borderId="19" xfId="0" applyFont="1" applyFill="1" applyBorder="1"/>
    <xf numFmtId="0" fontId="40" fillId="5" borderId="19" xfId="0" applyFont="1" applyFill="1" applyBorder="1" applyAlignment="1">
      <alignment horizontal="center"/>
    </xf>
    <xf numFmtId="0" fontId="40" fillId="0" borderId="19" xfId="0" applyFont="1" applyFill="1" applyBorder="1" applyAlignment="1">
      <alignment horizontal="center"/>
    </xf>
    <xf numFmtId="0" fontId="40" fillId="5" borderId="3" xfId="0" applyFont="1" applyFill="1" applyBorder="1" applyAlignment="1">
      <alignment horizontal="center"/>
    </xf>
    <xf numFmtId="0" fontId="40" fillId="0" borderId="3" xfId="0" applyFont="1" applyFill="1" applyBorder="1" applyAlignment="1">
      <alignment horizontal="center"/>
    </xf>
    <xf numFmtId="164" fontId="5" fillId="0" borderId="15" xfId="0" applyNumberFormat="1" applyFont="1" applyBorder="1" applyAlignment="1">
      <alignment horizontal="center" vertical="top"/>
    </xf>
    <xf numFmtId="0" fontId="6" fillId="0" borderId="14" xfId="0" applyFont="1" applyBorder="1" applyAlignment="1">
      <alignment horizontal="center" vertical="top"/>
    </xf>
    <xf numFmtId="0" fontId="7" fillId="0" borderId="21" xfId="0" applyFont="1" applyBorder="1" applyAlignment="1">
      <alignment horizontal="center"/>
    </xf>
    <xf numFmtId="0" fontId="7" fillId="0" borderId="23" xfId="0" applyFont="1" applyBorder="1" applyAlignment="1">
      <alignment horizontal="center"/>
    </xf>
    <xf numFmtId="0" fontId="7" fillId="0" borderId="14" xfId="0" applyFont="1" applyBorder="1" applyAlignment="1">
      <alignment horizontal="center"/>
    </xf>
    <xf numFmtId="4" fontId="6" fillId="0" borderId="14" xfId="0" applyNumberFormat="1" applyFont="1" applyBorder="1" applyAlignment="1">
      <alignment horizontal="center" vertical="top"/>
    </xf>
    <xf numFmtId="4" fontId="7" fillId="0" borderId="14" xfId="0" applyNumberFormat="1" applyFont="1" applyBorder="1" applyAlignment="1">
      <alignment horizontal="center"/>
    </xf>
    <xf numFmtId="164" fontId="5" fillId="0" borderId="12" xfId="0" applyNumberFormat="1" applyFont="1" applyBorder="1" applyAlignment="1">
      <alignment horizontal="center" vertical="top"/>
    </xf>
    <xf numFmtId="0" fontId="6" fillId="0" borderId="11" xfId="0" applyFont="1" applyBorder="1" applyAlignment="1">
      <alignment horizontal="center"/>
    </xf>
    <xf numFmtId="164" fontId="6" fillId="0" borderId="12" xfId="0" applyNumberFormat="1" applyFont="1" applyBorder="1" applyAlignment="1">
      <alignment horizontal="center" vertical="center"/>
    </xf>
    <xf numFmtId="164" fontId="7" fillId="0" borderId="7" xfId="0" applyNumberFormat="1" applyFont="1" applyBorder="1" applyAlignment="1">
      <alignment horizontal="center" vertical="top"/>
    </xf>
    <xf numFmtId="0" fontId="7" fillId="0" borderId="8" xfId="0" applyFont="1" applyBorder="1" applyAlignment="1">
      <alignment horizontal="center" vertical="top"/>
    </xf>
    <xf numFmtId="0" fontId="7" fillId="0" borderId="22" xfId="0" applyFont="1" applyBorder="1" applyAlignment="1">
      <alignment horizontal="center"/>
    </xf>
    <xf numFmtId="0" fontId="7" fillId="0" borderId="8" xfId="0" applyFont="1" applyBorder="1" applyAlignment="1">
      <alignment horizontal="center"/>
    </xf>
    <xf numFmtId="4" fontId="0" fillId="0" borderId="8" xfId="0" applyNumberFormat="1" applyFont="1" applyBorder="1" applyAlignment="1">
      <alignment horizontal="center"/>
    </xf>
    <xf numFmtId="4" fontId="7" fillId="0" borderId="8" xfId="0" applyNumberFormat="1" applyFont="1" applyBorder="1" applyAlignment="1">
      <alignment horizontal="center" vertical="top"/>
    </xf>
    <xf numFmtId="4" fontId="7" fillId="0" borderId="8" xfId="0" applyNumberFormat="1" applyFont="1" applyBorder="1" applyAlignment="1">
      <alignment horizontal="center"/>
    </xf>
    <xf numFmtId="2" fontId="0" fillId="0" borderId="8" xfId="0" applyNumberFormat="1" applyFont="1" applyBorder="1" applyAlignment="1">
      <alignment horizontal="center"/>
    </xf>
    <xf numFmtId="0" fontId="7" fillId="0" borderId="6" xfId="0" applyFont="1" applyBorder="1" applyAlignment="1">
      <alignment horizontal="center"/>
    </xf>
    <xf numFmtId="4" fontId="40" fillId="0" borderId="8" xfId="0" applyNumberFormat="1" applyFont="1" applyBorder="1" applyAlignment="1">
      <alignment horizontal="center"/>
    </xf>
    <xf numFmtId="0" fontId="7" fillId="0" borderId="9" xfId="0" applyFont="1" applyBorder="1" applyAlignment="1">
      <alignment horizontal="center"/>
    </xf>
    <xf numFmtId="2" fontId="0" fillId="0" borderId="1" xfId="0" applyNumberFormat="1" applyBorder="1"/>
    <xf numFmtId="0" fontId="37" fillId="0" borderId="12" xfId="0" applyFont="1" applyFill="1" applyBorder="1"/>
    <xf numFmtId="0" fontId="6" fillId="0" borderId="13" xfId="0" applyFont="1" applyBorder="1" applyAlignment="1">
      <alignment horizontal="center" vertical="top"/>
    </xf>
    <xf numFmtId="0" fontId="7" fillId="0" borderId="9" xfId="0" applyFont="1" applyBorder="1" applyAlignment="1">
      <alignment horizontal="center" vertical="top"/>
    </xf>
    <xf numFmtId="4" fontId="7" fillId="0" borderId="24" xfId="0" applyNumberFormat="1" applyFont="1" applyBorder="1" applyAlignment="1">
      <alignment horizontal="center" vertical="top"/>
    </xf>
    <xf numFmtId="0" fontId="0" fillId="0" borderId="1" xfId="0" applyFill="1" applyBorder="1"/>
    <xf numFmtId="0" fontId="0" fillId="3" borderId="1" xfId="0" applyFill="1" applyBorder="1"/>
    <xf numFmtId="4" fontId="8" fillId="0" borderId="14" xfId="0" applyNumberFormat="1" applyFont="1" applyBorder="1" applyAlignment="1">
      <alignment horizontal="center"/>
    </xf>
    <xf numFmtId="14" fontId="37" fillId="4" borderId="12" xfId="0" applyNumberFormat="1" applyFont="1" applyFill="1" applyBorder="1" applyAlignment="1">
      <alignment horizontal="center"/>
    </xf>
    <xf numFmtId="0" fontId="13" fillId="0" borderId="11" xfId="0" applyFont="1" applyFill="1" applyBorder="1"/>
    <xf numFmtId="14" fontId="40" fillId="5" borderId="12" xfId="0" applyNumberFormat="1" applyFont="1" applyFill="1" applyBorder="1" applyAlignment="1">
      <alignment horizontal="center"/>
    </xf>
    <xf numFmtId="0" fontId="13" fillId="5" borderId="11" xfId="0" applyFont="1" applyFill="1" applyBorder="1"/>
    <xf numFmtId="14" fontId="40" fillId="0" borderId="12" xfId="0" applyNumberFormat="1" applyFont="1" applyFill="1" applyBorder="1" applyAlignment="1">
      <alignment horizontal="center"/>
    </xf>
    <xf numFmtId="0" fontId="37" fillId="4" borderId="2" xfId="0" applyFont="1" applyFill="1" applyBorder="1" applyAlignment="1">
      <alignment horizontal="center"/>
    </xf>
    <xf numFmtId="0" fontId="40" fillId="5" borderId="2" xfId="0" applyFont="1" applyFill="1" applyBorder="1" applyAlignment="1">
      <alignment horizontal="center"/>
    </xf>
    <xf numFmtId="0" fontId="40" fillId="0" borderId="2" xfId="0" applyFont="1" applyFill="1" applyBorder="1" applyAlignment="1">
      <alignment horizontal="center"/>
    </xf>
    <xf numFmtId="4" fontId="6" fillId="0" borderId="16" xfId="0" applyNumberFormat="1" applyFont="1" applyBorder="1" applyAlignment="1">
      <alignment horizontal="center" vertical="top"/>
    </xf>
    <xf numFmtId="4" fontId="6" fillId="0" borderId="5" xfId="0" applyNumberFormat="1" applyFont="1" applyBorder="1" applyAlignment="1">
      <alignment horizontal="center" vertical="top"/>
    </xf>
    <xf numFmtId="0" fontId="6" fillId="0" borderId="5" xfId="0" applyFont="1" applyBorder="1" applyAlignment="1">
      <alignment horizontal="center"/>
    </xf>
    <xf numFmtId="4" fontId="6" fillId="0" borderId="5" xfId="0" applyNumberFormat="1" applyFont="1" applyBorder="1" applyAlignment="1">
      <alignment horizontal="center" vertical="center"/>
    </xf>
    <xf numFmtId="2" fontId="39" fillId="0" borderId="5" xfId="0" applyNumberFormat="1" applyFont="1" applyFill="1" applyBorder="1" applyAlignment="1">
      <alignment horizontal="center"/>
    </xf>
    <xf numFmtId="4" fontId="40" fillId="5" borderId="5" xfId="0" applyNumberFormat="1" applyFont="1" applyFill="1" applyBorder="1" applyAlignment="1">
      <alignment horizontal="center"/>
    </xf>
    <xf numFmtId="4" fontId="40" fillId="0" borderId="5" xfId="0" applyNumberFormat="1" applyFont="1" applyFill="1" applyBorder="1" applyAlignment="1">
      <alignment horizontal="center"/>
    </xf>
    <xf numFmtId="0" fontId="7" fillId="0" borderId="13" xfId="0" applyFont="1" applyBorder="1" applyAlignment="1">
      <alignment horizontal="center"/>
    </xf>
    <xf numFmtId="4" fontId="8" fillId="0" borderId="3" xfId="0" applyNumberFormat="1" applyFont="1" applyBorder="1" applyAlignment="1">
      <alignment horizontal="center"/>
    </xf>
    <xf numFmtId="0" fontId="11" fillId="0" borderId="1" xfId="0" applyFont="1" applyBorder="1"/>
    <xf numFmtId="0" fontId="11" fillId="0" borderId="11" xfId="0" applyFont="1" applyBorder="1"/>
    <xf numFmtId="0" fontId="0" fillId="0" borderId="12" xfId="0" applyBorder="1"/>
    <xf numFmtId="4" fontId="0" fillId="0" borderId="1" xfId="0" applyNumberFormat="1" applyBorder="1"/>
    <xf numFmtId="0" fontId="0" fillId="0" borderId="11" xfId="0" applyBorder="1"/>
    <xf numFmtId="0" fontId="0" fillId="0" borderId="8" xfId="0" applyBorder="1"/>
    <xf numFmtId="0" fontId="0" fillId="0" borderId="6" xfId="0" applyBorder="1"/>
    <xf numFmtId="14" fontId="0" fillId="0" borderId="1" xfId="0" applyNumberFormat="1" applyBorder="1"/>
    <xf numFmtId="4" fontId="14" fillId="0" borderId="1" xfId="24" applyNumberFormat="1" applyFont="1" applyFill="1" applyBorder="1" applyAlignment="1" applyProtection="1">
      <alignment horizontal="center"/>
    </xf>
    <xf numFmtId="0" fontId="14" fillId="0" borderId="1" xfId="24" applyFont="1" applyFill="1" applyProtection="1"/>
    <xf numFmtId="2" fontId="14" fillId="0" borderId="1" xfId="24" applyNumberFormat="1" applyFont="1" applyFill="1" applyAlignment="1" applyProtection="1">
      <alignment horizontal="center"/>
    </xf>
    <xf numFmtId="0" fontId="14" fillId="0" borderId="14" xfId="24" applyFont="1" applyBorder="1" applyProtection="1"/>
    <xf numFmtId="0" fontId="14" fillId="0" borderId="8" xfId="24" applyFont="1" applyBorder="1" applyAlignment="1" applyProtection="1">
      <alignment horizontal="left"/>
    </xf>
    <xf numFmtId="0" fontId="22" fillId="0" borderId="17" xfId="24" applyFont="1" applyBorder="1" applyAlignment="1" applyProtection="1">
      <alignment horizontal="left" vertical="center" wrapText="1"/>
      <protection locked="0"/>
    </xf>
    <xf numFmtId="0" fontId="22" fillId="0" borderId="11" xfId="24" applyFont="1" applyBorder="1" applyAlignment="1" applyProtection="1">
      <alignment horizontal="left" vertical="center" wrapText="1"/>
      <protection locked="0"/>
    </xf>
    <xf numFmtId="0" fontId="27" fillId="0" borderId="11" xfId="24" applyFont="1" applyBorder="1" applyAlignment="1" applyProtection="1">
      <alignment horizontal="left" vertical="center" wrapText="1"/>
      <protection locked="0"/>
    </xf>
    <xf numFmtId="0" fontId="23" fillId="0" borderId="11" xfId="24" applyNumberFormat="1" applyFont="1" applyBorder="1" applyAlignment="1" applyProtection="1">
      <alignment horizontal="left" vertical="center"/>
    </xf>
    <xf numFmtId="167" fontId="15" fillId="0" borderId="15" xfId="3" applyFont="1" applyBorder="1" applyAlignment="1" applyProtection="1">
      <alignment horizontal="center" vertical="center" wrapText="1"/>
    </xf>
    <xf numFmtId="167" fontId="15" fillId="0" borderId="17" xfId="3" applyFont="1" applyBorder="1" applyAlignment="1" applyProtection="1">
      <alignment horizontal="center" vertical="center" wrapText="1"/>
    </xf>
    <xf numFmtId="1" fontId="28" fillId="0" borderId="17" xfId="6" applyNumberFormat="1" applyFont="1" applyBorder="1" applyAlignment="1" applyProtection="1">
      <alignment horizontal="centerContinuous"/>
      <protection locked="0"/>
    </xf>
    <xf numFmtId="0" fontId="26" fillId="6" borderId="1" xfId="6" applyFont="1" applyFill="1" applyBorder="1" applyAlignment="1" applyProtection="1">
      <alignment horizontal="center" vertical="center" wrapText="1"/>
      <protection locked="0"/>
    </xf>
    <xf numFmtId="168" fontId="26" fillId="6" borderId="11" xfId="2" applyFont="1" applyFill="1" applyBorder="1" applyAlignment="1" applyProtection="1">
      <alignment horizontal="center" vertical="center" wrapText="1"/>
      <protection locked="0"/>
    </xf>
    <xf numFmtId="2" fontId="25" fillId="6" borderId="12" xfId="3" applyNumberFormat="1" applyFont="1" applyFill="1" applyBorder="1" applyAlignment="1" applyProtection="1">
      <alignment horizontal="center" vertical="center" wrapText="1"/>
    </xf>
    <xf numFmtId="0" fontId="23" fillId="6" borderId="11" xfId="24" applyNumberFormat="1" applyFont="1" applyFill="1" applyBorder="1" applyAlignment="1" applyProtection="1">
      <alignment horizontal="left" vertical="center"/>
    </xf>
    <xf numFmtId="168" fontId="22" fillId="6" borderId="11" xfId="2" applyFont="1" applyFill="1" applyBorder="1" applyAlignment="1" applyProtection="1">
      <alignment horizontal="center" vertical="center"/>
    </xf>
    <xf numFmtId="167" fontId="22" fillId="6" borderId="12" xfId="3" applyFont="1" applyFill="1" applyBorder="1" applyAlignment="1" applyProtection="1">
      <alignment horizontal="center" vertical="center"/>
    </xf>
    <xf numFmtId="2" fontId="15" fillId="6" borderId="1" xfId="3" applyNumberFormat="1" applyFont="1" applyFill="1" applyBorder="1" applyAlignment="1" applyProtection="1">
      <alignment horizontal="center" vertical="center"/>
    </xf>
    <xf numFmtId="167" fontId="15" fillId="6" borderId="12" xfId="3" applyFont="1" applyFill="1" applyBorder="1" applyAlignment="1" applyProtection="1">
      <alignment horizontal="center" vertical="center"/>
    </xf>
    <xf numFmtId="167" fontId="15" fillId="6" borderId="11" xfId="3" applyFont="1" applyFill="1" applyBorder="1" applyAlignment="1" applyProtection="1">
      <alignment horizontal="center" vertical="center"/>
    </xf>
    <xf numFmtId="168" fontId="22" fillId="6" borderId="6" xfId="2" applyFont="1" applyFill="1" applyBorder="1" applyAlignment="1" applyProtection="1">
      <alignment horizontal="center" vertical="center"/>
    </xf>
    <xf numFmtId="167" fontId="22" fillId="6" borderId="7" xfId="3" applyFont="1" applyFill="1" applyBorder="1" applyAlignment="1" applyProtection="1">
      <alignment horizontal="center" vertical="center"/>
    </xf>
    <xf numFmtId="2" fontId="15" fillId="6" borderId="8" xfId="3" applyNumberFormat="1" applyFont="1" applyFill="1" applyBorder="1" applyAlignment="1" applyProtection="1">
      <alignment horizontal="center" vertical="center"/>
    </xf>
    <xf numFmtId="167" fontId="15" fillId="6" borderId="7" xfId="3" applyFont="1" applyFill="1" applyBorder="1" applyAlignment="1" applyProtection="1">
      <alignment horizontal="center" vertical="center"/>
    </xf>
    <xf numFmtId="167" fontId="15" fillId="6" borderId="6" xfId="3" applyFont="1" applyFill="1" applyBorder="1" applyAlignment="1" applyProtection="1">
      <alignment horizontal="center" vertical="center"/>
    </xf>
    <xf numFmtId="0" fontId="15" fillId="0" borderId="12" xfId="6" applyFont="1" applyBorder="1" applyAlignment="1" applyProtection="1">
      <alignment horizontal="center" vertical="center" wrapText="1"/>
      <protection locked="0"/>
    </xf>
    <xf numFmtId="168" fontId="15" fillId="0" borderId="11" xfId="2" applyFont="1" applyBorder="1" applyAlignment="1" applyProtection="1">
      <alignment horizontal="center" vertical="center" wrapText="1"/>
      <protection locked="0"/>
    </xf>
    <xf numFmtId="0" fontId="15" fillId="0" borderId="12" xfId="6" applyFont="1" applyFill="1" applyBorder="1" applyAlignment="1" applyProtection="1">
      <alignment horizontal="center" vertical="center" wrapText="1"/>
      <protection locked="0"/>
    </xf>
    <xf numFmtId="0" fontId="44" fillId="6" borderId="12" xfId="6" applyFont="1" applyFill="1" applyBorder="1" applyAlignment="1" applyProtection="1">
      <alignment horizontal="left" vertical="center"/>
      <protection locked="0"/>
    </xf>
    <xf numFmtId="0" fontId="11" fillId="0" borderId="1" xfId="24" applyFont="1" applyProtection="1"/>
    <xf numFmtId="1" fontId="45" fillId="0" borderId="14" xfId="6" applyNumberFormat="1" applyFont="1" applyBorder="1" applyAlignment="1" applyProtection="1">
      <alignment horizontal="left"/>
      <protection locked="0"/>
    </xf>
    <xf numFmtId="1" fontId="45" fillId="0" borderId="14" xfId="6" applyNumberFormat="1" applyFont="1" applyBorder="1" applyAlignment="1" applyProtection="1">
      <alignment horizontal="left"/>
    </xf>
    <xf numFmtId="167" fontId="37" fillId="0" borderId="14" xfId="3" applyFont="1" applyBorder="1"/>
    <xf numFmtId="167" fontId="37" fillId="0" borderId="14" xfId="3" applyFont="1" applyFill="1" applyBorder="1" applyAlignment="1" applyProtection="1">
      <alignment horizontal="center"/>
    </xf>
    <xf numFmtId="1" fontId="45" fillId="0" borderId="1" xfId="6" applyNumberFormat="1" applyFont="1" applyBorder="1" applyAlignment="1" applyProtection="1">
      <alignment horizontal="left"/>
      <protection locked="0"/>
    </xf>
    <xf numFmtId="1" fontId="45" fillId="0" borderId="1" xfId="6" applyNumberFormat="1" applyFont="1" applyBorder="1" applyAlignment="1" applyProtection="1">
      <alignment horizontal="left"/>
    </xf>
    <xf numFmtId="167" fontId="37" fillId="0" borderId="1" xfId="3" applyFont="1" applyBorder="1"/>
    <xf numFmtId="167" fontId="37" fillId="0" borderId="1" xfId="3" applyFont="1" applyFill="1" applyBorder="1" applyAlignment="1" applyProtection="1">
      <alignment horizontal="center"/>
    </xf>
    <xf numFmtId="0" fontId="11" fillId="0" borderId="1" xfId="24" applyFont="1" applyBorder="1" applyProtection="1"/>
    <xf numFmtId="0" fontId="46" fillId="0" borderId="1" xfId="6" applyFont="1" applyFill="1" applyBorder="1" applyAlignment="1" applyProtection="1">
      <alignment horizontal="left"/>
      <protection locked="0"/>
    </xf>
    <xf numFmtId="0" fontId="37" fillId="0" borderId="1" xfId="26" applyFont="1" applyAlignment="1" applyProtection="1">
      <alignment vertical="top"/>
    </xf>
    <xf numFmtId="1" fontId="45" fillId="0" borderId="8" xfId="26" applyNumberFormat="1" applyFont="1" applyBorder="1" applyAlignment="1" applyProtection="1">
      <alignment vertical="top"/>
      <protection locked="0"/>
    </xf>
    <xf numFmtId="1" fontId="37" fillId="0" borderId="8" xfId="26" applyNumberFormat="1" applyFont="1" applyBorder="1" applyAlignment="1" applyProtection="1">
      <alignment vertical="top"/>
    </xf>
    <xf numFmtId="167" fontId="37" fillId="0" borderId="8" xfId="26" applyNumberFormat="1" applyFont="1" applyBorder="1" applyAlignment="1" applyProtection="1">
      <alignment vertical="top"/>
    </xf>
    <xf numFmtId="2" fontId="37" fillId="0" borderId="8" xfId="26" applyNumberFormat="1" applyFont="1" applyBorder="1" applyAlignment="1" applyProtection="1">
      <alignment vertical="top"/>
    </xf>
    <xf numFmtId="0" fontId="37" fillId="0" borderId="8" xfId="26" applyFont="1" applyBorder="1" applyAlignment="1" applyProtection="1">
      <alignment vertical="top"/>
      <protection locked="0"/>
    </xf>
    <xf numFmtId="0" fontId="0" fillId="0" borderId="3" xfId="0" applyBorder="1"/>
    <xf numFmtId="4" fontId="8" fillId="0" borderId="3" xfId="0" applyNumberFormat="1" applyFont="1" applyBorder="1" applyAlignment="1">
      <alignment horizontal="center" vertical="top"/>
    </xf>
    <xf numFmtId="4" fontId="11" fillId="3" borderId="14" xfId="0" applyNumberFormat="1" applyFont="1" applyFill="1" applyBorder="1" applyAlignment="1">
      <alignment horizontal="center"/>
    </xf>
    <xf numFmtId="0" fontId="11" fillId="3" borderId="14" xfId="0" applyFont="1" applyFill="1" applyBorder="1"/>
    <xf numFmtId="4" fontId="11" fillId="3" borderId="17" xfId="0" applyNumberFormat="1" applyFont="1" applyFill="1" applyBorder="1" applyAlignment="1">
      <alignment horizontal="center"/>
    </xf>
    <xf numFmtId="0" fontId="7" fillId="2" borderId="12" xfId="0" applyFont="1" applyFill="1" applyBorder="1"/>
    <xf numFmtId="0" fontId="7" fillId="2" borderId="11" xfId="0" applyFont="1" applyFill="1" applyBorder="1"/>
    <xf numFmtId="0" fontId="7" fillId="2" borderId="7" xfId="0" applyFont="1" applyFill="1" applyBorder="1"/>
    <xf numFmtId="2" fontId="7" fillId="2" borderId="8" xfId="0" applyNumberFormat="1" applyFont="1" applyFill="1" applyBorder="1"/>
    <xf numFmtId="0" fontId="7" fillId="2" borderId="8" xfId="0" applyFont="1" applyFill="1" applyBorder="1"/>
    <xf numFmtId="4" fontId="7" fillId="2" borderId="8" xfId="0" applyNumberFormat="1" applyFont="1" applyFill="1" applyBorder="1"/>
    <xf numFmtId="0" fontId="7" fillId="2" borderId="6" xfId="0" applyFont="1" applyFill="1" applyBorder="1"/>
    <xf numFmtId="4" fontId="8" fillId="0" borderId="1" xfId="0" applyNumberFormat="1" applyFont="1" applyBorder="1" applyAlignment="1">
      <alignment horizontal="center" vertical="top"/>
    </xf>
    <xf numFmtId="0" fontId="11" fillId="0" borderId="1" xfId="0" applyFont="1" applyBorder="1" applyAlignment="1">
      <alignment horizontal="center"/>
    </xf>
    <xf numFmtId="4" fontId="6" fillId="0" borderId="15" xfId="0" applyNumberFormat="1" applyFont="1" applyBorder="1" applyAlignment="1">
      <alignment horizontal="center" vertical="top"/>
    </xf>
    <xf numFmtId="4" fontId="6" fillId="0" borderId="12" xfId="0" applyNumberFormat="1" applyFont="1" applyBorder="1" applyAlignment="1">
      <alignment horizontal="center"/>
    </xf>
    <xf numFmtId="4" fontId="7" fillId="0" borderId="7" xfId="0" applyNumberFormat="1" applyFont="1" applyBorder="1" applyAlignment="1">
      <alignment horizontal="center"/>
    </xf>
    <xf numFmtId="4" fontId="37" fillId="4" borderId="12" xfId="0" applyNumberFormat="1" applyFont="1" applyFill="1" applyBorder="1" applyAlignment="1">
      <alignment horizontal="center"/>
    </xf>
    <xf numFmtId="2" fontId="39" fillId="0" borderId="12" xfId="0" applyNumberFormat="1" applyFont="1" applyFill="1" applyBorder="1" applyAlignment="1">
      <alignment horizontal="center"/>
    </xf>
    <xf numFmtId="4" fontId="40" fillId="5" borderId="12" xfId="0" applyNumberFormat="1" applyFont="1" applyFill="1" applyBorder="1" applyAlignment="1">
      <alignment horizontal="center"/>
    </xf>
    <xf numFmtId="4" fontId="40" fillId="0" borderId="12" xfId="0" applyNumberFormat="1" applyFont="1" applyFill="1" applyBorder="1" applyAlignment="1">
      <alignment horizontal="center"/>
    </xf>
    <xf numFmtId="0" fontId="40" fillId="5" borderId="1" xfId="0" applyFont="1" applyFill="1" applyBorder="1"/>
    <xf numFmtId="0" fontId="13" fillId="0" borderId="12" xfId="0" applyFont="1" applyFill="1" applyBorder="1"/>
    <xf numFmtId="0" fontId="7" fillId="2" borderId="2" xfId="0" applyFont="1" applyFill="1" applyBorder="1" applyAlignment="1">
      <alignment horizontal="right"/>
    </xf>
    <xf numFmtId="0" fontId="40" fillId="3" borderId="2" xfId="0" applyFont="1" applyFill="1" applyBorder="1" applyAlignment="1">
      <alignment horizontal="right"/>
    </xf>
    <xf numFmtId="0" fontId="42" fillId="3" borderId="2" xfId="0" applyFont="1" applyFill="1" applyBorder="1" applyAlignment="1">
      <alignment horizontal="right"/>
    </xf>
    <xf numFmtId="0" fontId="42" fillId="3" borderId="9" xfId="0" applyFont="1" applyFill="1" applyBorder="1" applyAlignment="1">
      <alignment horizontal="right"/>
    </xf>
    <xf numFmtId="0" fontId="43" fillId="2" borderId="10" xfId="0" applyFont="1" applyFill="1" applyBorder="1"/>
    <xf numFmtId="164" fontId="43" fillId="2" borderId="10" xfId="0" applyNumberFormat="1" applyFont="1" applyFill="1" applyBorder="1"/>
    <xf numFmtId="0" fontId="43" fillId="2" borderId="10" xfId="0" applyFont="1" applyFill="1" applyBorder="1" applyAlignment="1">
      <alignment horizontal="center"/>
    </xf>
    <xf numFmtId="164" fontId="11" fillId="3" borderId="10" xfId="0" applyNumberFormat="1" applyFont="1" applyFill="1" applyBorder="1"/>
    <xf numFmtId="14" fontId="43" fillId="2" borderId="26" xfId="0" applyNumberFormat="1" applyFont="1" applyFill="1" applyBorder="1"/>
    <xf numFmtId="168" fontId="15" fillId="0" borderId="1" xfId="2" applyFont="1" applyBorder="1" applyAlignment="1" applyProtection="1">
      <alignment horizontal="center" vertical="center" wrapText="1"/>
      <protection locked="0"/>
    </xf>
    <xf numFmtId="168" fontId="26" fillId="6" borderId="1" xfId="2" applyFont="1" applyFill="1" applyBorder="1" applyAlignment="1" applyProtection="1">
      <alignment horizontal="center" vertical="center" wrapText="1"/>
      <protection locked="0"/>
    </xf>
    <xf numFmtId="168" fontId="22" fillId="6" borderId="1" xfId="2" applyFont="1" applyFill="1" applyBorder="1" applyAlignment="1" applyProtection="1">
      <alignment horizontal="center" vertical="center"/>
    </xf>
    <xf numFmtId="168" fontId="22" fillId="6" borderId="8" xfId="2" applyFont="1" applyFill="1" applyBorder="1" applyAlignment="1" applyProtection="1">
      <alignment horizontal="center" vertical="center"/>
    </xf>
    <xf numFmtId="1" fontId="16" fillId="0" borderId="15" xfId="6" applyNumberFormat="1" applyFont="1" applyBorder="1" applyAlignment="1" applyProtection="1">
      <alignment horizontal="centerContinuous"/>
    </xf>
    <xf numFmtId="168" fontId="22" fillId="0" borderId="12" xfId="2" applyFont="1" applyBorder="1" applyAlignment="1" applyProtection="1">
      <alignment horizontal="center" vertical="center" wrapText="1"/>
    </xf>
    <xf numFmtId="168" fontId="22" fillId="0" borderId="11" xfId="2" applyFont="1" applyBorder="1" applyAlignment="1" applyProtection="1">
      <alignment horizontal="center" vertical="center" wrapText="1"/>
    </xf>
    <xf numFmtId="0" fontId="11" fillId="0" borderId="14" xfId="24" applyFont="1" applyBorder="1" applyProtection="1"/>
    <xf numFmtId="0" fontId="14" fillId="0" borderId="11" xfId="24" applyFont="1" applyBorder="1" applyProtection="1"/>
    <xf numFmtId="0" fontId="11" fillId="0" borderId="7" xfId="26" applyFont="1" applyBorder="1" applyAlignment="1" applyProtection="1">
      <alignment horizontal="right" vertical="top"/>
    </xf>
    <xf numFmtId="0" fontId="37" fillId="0" borderId="8" xfId="26" applyFont="1" applyBorder="1" applyAlignment="1" applyProtection="1">
      <alignment vertical="top"/>
    </xf>
    <xf numFmtId="0" fontId="48" fillId="0" borderId="1" xfId="27" applyFont="1" applyBorder="1" applyAlignment="1" applyProtection="1">
      <alignment horizontal="centerContinuous"/>
    </xf>
    <xf numFmtId="172" fontId="48" fillId="0" borderId="1" xfId="27" applyNumberFormat="1" applyFont="1" applyBorder="1" applyAlignment="1" applyProtection="1">
      <alignment horizontal="centerContinuous"/>
    </xf>
    <xf numFmtId="172" fontId="50" fillId="0" borderId="8" xfId="27" applyNumberFormat="1" applyFont="1" applyBorder="1" applyAlignment="1" applyProtection="1">
      <alignment horizontal="center"/>
    </xf>
    <xf numFmtId="0" fontId="11" fillId="0" borderId="1" xfId="26" applyFont="1" applyBorder="1" applyAlignment="1" applyProtection="1">
      <alignment horizontal="right" vertical="top"/>
    </xf>
    <xf numFmtId="1" fontId="45" fillId="0" borderId="1" xfId="26" applyNumberFormat="1" applyFont="1" applyBorder="1" applyAlignment="1" applyProtection="1">
      <alignment vertical="top"/>
      <protection locked="0"/>
    </xf>
    <xf numFmtId="1" fontId="37" fillId="0" borderId="1" xfId="26" applyNumberFormat="1" applyFont="1" applyBorder="1" applyAlignment="1" applyProtection="1">
      <alignment vertical="top"/>
    </xf>
    <xf numFmtId="167" fontId="37" fillId="0" borderId="1" xfId="26" applyNumberFormat="1" applyFont="1" applyBorder="1" applyAlignment="1" applyProtection="1">
      <alignment vertical="top"/>
    </xf>
    <xf numFmtId="2" fontId="37" fillId="0" borderId="1" xfId="26" applyNumberFormat="1" applyFont="1" applyBorder="1" applyAlignment="1" applyProtection="1">
      <alignment vertical="top"/>
    </xf>
    <xf numFmtId="0" fontId="37" fillId="0" borderId="1" xfId="26" applyFont="1" applyBorder="1" applyAlignment="1" applyProtection="1">
      <alignment vertical="top"/>
      <protection locked="0"/>
    </xf>
    <xf numFmtId="168" fontId="15" fillId="0" borderId="1" xfId="2" applyFont="1" applyBorder="1" applyAlignment="1" applyProtection="1">
      <alignment horizontal="center" vertical="center"/>
    </xf>
    <xf numFmtId="0" fontId="50" fillId="0" borderId="1" xfId="27" applyFont="1" applyBorder="1" applyAlignment="1" applyProtection="1">
      <alignment horizontal="center"/>
    </xf>
    <xf numFmtId="172" fontId="50" fillId="0" borderId="1" xfId="27" applyNumberFormat="1" applyFont="1" applyBorder="1" applyAlignment="1" applyProtection="1">
      <alignment horizontal="center"/>
    </xf>
    <xf numFmtId="168" fontId="15" fillId="0" borderId="2" xfId="2" applyFont="1" applyBorder="1" applyAlignment="1" applyProtection="1">
      <alignment horizontal="center" vertical="center" wrapText="1"/>
      <protection locked="0"/>
    </xf>
    <xf numFmtId="0" fontId="48" fillId="0" borderId="19" xfId="27" applyFont="1" applyBorder="1" applyAlignment="1" applyProtection="1">
      <alignment horizontal="center"/>
    </xf>
    <xf numFmtId="172" fontId="49" fillId="0" borderId="19" xfId="27" applyNumberFormat="1" applyFont="1" applyBorder="1" applyAlignment="1" applyProtection="1">
      <alignment horizontal="center"/>
    </xf>
    <xf numFmtId="168" fontId="15" fillId="0" borderId="19" xfId="2" applyFont="1" applyBorder="1" applyAlignment="1" applyProtection="1">
      <alignment horizontal="center" vertical="center" wrapText="1"/>
      <protection locked="0"/>
    </xf>
    <xf numFmtId="168" fontId="26" fillId="6" borderId="19" xfId="2" applyFont="1" applyFill="1" applyBorder="1" applyAlignment="1" applyProtection="1">
      <alignment horizontal="center" vertical="center" wrapText="1"/>
      <protection locked="0"/>
    </xf>
    <xf numFmtId="168" fontId="22" fillId="6" borderId="19" xfId="2" applyFont="1" applyFill="1" applyBorder="1" applyAlignment="1" applyProtection="1">
      <alignment horizontal="center" vertical="center"/>
    </xf>
    <xf numFmtId="168" fontId="22" fillId="6" borderId="22" xfId="2" applyFont="1" applyFill="1" applyBorder="1" applyAlignment="1" applyProtection="1">
      <alignment horizontal="center" vertical="center"/>
    </xf>
    <xf numFmtId="172" fontId="48" fillId="0" borderId="28" xfId="27" applyNumberFormat="1" applyFont="1" applyBorder="1" applyAlignment="1" applyProtection="1">
      <alignment horizontal="centerContinuous"/>
    </xf>
    <xf numFmtId="168" fontId="15" fillId="0" borderId="28" xfId="2" applyFont="1" applyBorder="1" applyAlignment="1" applyProtection="1">
      <alignment horizontal="center" vertical="center" wrapText="1"/>
      <protection locked="0"/>
    </xf>
    <xf numFmtId="168" fontId="26" fillId="6" borderId="28" xfId="2" applyFont="1" applyFill="1" applyBorder="1" applyAlignment="1" applyProtection="1">
      <alignment horizontal="center" vertical="center" wrapText="1"/>
      <protection locked="0"/>
    </xf>
    <xf numFmtId="168" fontId="22" fillId="6" borderId="28" xfId="2" applyFont="1" applyFill="1" applyBorder="1" applyAlignment="1" applyProtection="1">
      <alignment horizontal="center" vertical="center"/>
    </xf>
    <xf numFmtId="168" fontId="22" fillId="6" borderId="27" xfId="2" applyFont="1" applyFill="1" applyBorder="1" applyAlignment="1" applyProtection="1">
      <alignment horizontal="center" vertical="center"/>
    </xf>
    <xf numFmtId="0" fontId="37" fillId="0" borderId="1" xfId="26" applyFont="1" applyBorder="1" applyAlignment="1" applyProtection="1">
      <alignment vertical="top"/>
    </xf>
    <xf numFmtId="0" fontId="15" fillId="0" borderId="7" xfId="6" applyFont="1" applyFill="1" applyBorder="1" applyAlignment="1" applyProtection="1">
      <alignment horizontal="center" vertical="center" wrapText="1"/>
      <protection locked="0"/>
    </xf>
    <xf numFmtId="0" fontId="15" fillId="0" borderId="8" xfId="6" applyFont="1" applyBorder="1" applyAlignment="1" applyProtection="1">
      <alignment horizontal="center" vertical="center" wrapText="1"/>
      <protection locked="0"/>
    </xf>
    <xf numFmtId="168" fontId="15" fillId="0" borderId="8" xfId="2" applyFont="1" applyBorder="1" applyAlignment="1" applyProtection="1">
      <alignment horizontal="center" vertical="center" wrapText="1"/>
      <protection locked="0"/>
    </xf>
    <xf numFmtId="168" fontId="15" fillId="0" borderId="22" xfId="2" applyFont="1" applyBorder="1" applyAlignment="1" applyProtection="1">
      <alignment horizontal="center" vertical="center" wrapText="1"/>
      <protection locked="0"/>
    </xf>
    <xf numFmtId="168" fontId="15" fillId="0" borderId="27" xfId="2" applyFont="1" applyBorder="1" applyAlignment="1" applyProtection="1">
      <alignment horizontal="center" vertical="center" wrapText="1"/>
      <protection locked="0"/>
    </xf>
    <xf numFmtId="2" fontId="25" fillId="0" borderId="7" xfId="3" applyNumberFormat="1" applyFont="1" applyBorder="1" applyAlignment="1" applyProtection="1">
      <alignment horizontal="center" vertical="center" wrapText="1"/>
    </xf>
    <xf numFmtId="0" fontId="23" fillId="0" borderId="6" xfId="24" applyNumberFormat="1" applyFont="1" applyBorder="1" applyAlignment="1" applyProtection="1">
      <alignment horizontal="left" vertical="center"/>
    </xf>
    <xf numFmtId="0" fontId="14" fillId="0" borderId="12" xfId="6" applyFont="1" applyFill="1" applyBorder="1" applyAlignment="1" applyProtection="1">
      <alignment horizontal="center" vertical="center" wrapText="1"/>
      <protection locked="0"/>
    </xf>
    <xf numFmtId="0" fontId="15" fillId="0" borderId="14" xfId="6" applyFont="1" applyBorder="1" applyAlignment="1" applyProtection="1">
      <alignment horizontal="center" vertical="center" wrapText="1"/>
      <protection locked="0"/>
    </xf>
    <xf numFmtId="168" fontId="15" fillId="0" borderId="14" xfId="2" applyFont="1" applyBorder="1" applyAlignment="1" applyProtection="1">
      <alignment horizontal="center" vertical="center" wrapText="1"/>
      <protection locked="0"/>
    </xf>
    <xf numFmtId="168" fontId="22" fillId="0" borderId="14" xfId="2" applyFont="1" applyBorder="1" applyAlignment="1" applyProtection="1">
      <alignment horizontal="center" vertical="center" wrapText="1"/>
    </xf>
    <xf numFmtId="2" fontId="15" fillId="0" borderId="14" xfId="3" applyNumberFormat="1" applyFont="1" applyBorder="1" applyAlignment="1" applyProtection="1">
      <alignment horizontal="center" vertical="center" wrapText="1"/>
    </xf>
    <xf numFmtId="0" fontId="14" fillId="0" borderId="15" xfId="6" applyFont="1" applyBorder="1" applyAlignment="1" applyProtection="1">
      <alignment horizontal="center" vertical="center" wrapText="1"/>
      <protection locked="0"/>
    </xf>
    <xf numFmtId="172" fontId="15" fillId="0" borderId="1" xfId="2" applyNumberFormat="1" applyFont="1" applyBorder="1" applyAlignment="1" applyProtection="1">
      <alignment horizontal="center" vertical="center" wrapText="1"/>
      <protection locked="0"/>
    </xf>
    <xf numFmtId="172" fontId="15" fillId="0" borderId="28" xfId="2" applyNumberFormat="1" applyFont="1" applyBorder="1" applyAlignment="1" applyProtection="1">
      <alignment horizontal="center" vertical="center" wrapText="1"/>
      <protection locked="0"/>
    </xf>
    <xf numFmtId="172" fontId="15" fillId="0" borderId="19" xfId="2" applyNumberFormat="1" applyFont="1" applyBorder="1" applyAlignment="1" applyProtection="1">
      <alignment horizontal="center" vertical="center" wrapText="1"/>
      <protection locked="0"/>
    </xf>
    <xf numFmtId="2" fontId="14" fillId="0" borderId="1" xfId="24" applyNumberFormat="1" applyFont="1" applyProtection="1"/>
    <xf numFmtId="2" fontId="16" fillId="0" borderId="14" xfId="3" applyNumberFormat="1" applyFont="1" applyBorder="1" applyAlignment="1" applyProtection="1">
      <alignment horizontal="centerContinuous"/>
    </xf>
    <xf numFmtId="2" fontId="14" fillId="0" borderId="12" xfId="3" applyNumberFormat="1" applyFont="1" applyBorder="1" applyAlignment="1" applyProtection="1">
      <alignment horizontal="center"/>
    </xf>
    <xf numFmtId="2" fontId="14" fillId="0" borderId="1" xfId="3" applyNumberFormat="1" applyFont="1" applyBorder="1" applyAlignment="1" applyProtection="1">
      <alignment horizontal="center"/>
    </xf>
    <xf numFmtId="2" fontId="15" fillId="0" borderId="7" xfId="3" applyNumberFormat="1" applyFont="1" applyBorder="1" applyAlignment="1" applyProtection="1">
      <alignment horizontal="center" vertical="center"/>
    </xf>
    <xf numFmtId="2" fontId="15" fillId="0" borderId="8" xfId="3" applyNumberFormat="1" applyFont="1" applyBorder="1" applyAlignment="1" applyProtection="1">
      <alignment horizontal="center" vertical="center"/>
    </xf>
    <xf numFmtId="2" fontId="22" fillId="0" borderId="15" xfId="3" applyNumberFormat="1" applyFont="1" applyBorder="1" applyAlignment="1" applyProtection="1">
      <alignment horizontal="center" vertical="center" wrapText="1"/>
    </xf>
    <xf numFmtId="2" fontId="15" fillId="0" borderId="15" xfId="3" applyNumberFormat="1" applyFont="1" applyBorder="1" applyAlignment="1" applyProtection="1">
      <alignment horizontal="center" vertical="center" wrapText="1"/>
    </xf>
    <xf numFmtId="2" fontId="15" fillId="0" borderId="17" xfId="3" applyNumberFormat="1" applyFont="1" applyBorder="1" applyAlignment="1" applyProtection="1">
      <alignment horizontal="center" vertical="center" wrapText="1"/>
    </xf>
    <xf numFmtId="2" fontId="15" fillId="0" borderId="12" xfId="3" applyNumberFormat="1" applyFont="1" applyBorder="1" applyAlignment="1" applyProtection="1">
      <alignment horizontal="center" vertical="center" wrapText="1"/>
    </xf>
    <xf numFmtId="2" fontId="15" fillId="0" borderId="8" xfId="3" applyNumberFormat="1" applyFont="1" applyBorder="1" applyAlignment="1" applyProtection="1">
      <alignment horizontal="center" vertical="center" wrapText="1"/>
    </xf>
    <xf numFmtId="2" fontId="15" fillId="0" borderId="7" xfId="3" applyNumberFormat="1" applyFont="1" applyBorder="1" applyAlignment="1" applyProtection="1">
      <alignment horizontal="center" vertical="center" wrapText="1"/>
    </xf>
    <xf numFmtId="2" fontId="15" fillId="6" borderId="1" xfId="3" applyNumberFormat="1" applyFont="1" applyFill="1" applyBorder="1" applyAlignment="1" applyProtection="1">
      <alignment horizontal="center" vertical="center" wrapText="1"/>
    </xf>
    <xf numFmtId="2" fontId="15" fillId="6" borderId="12" xfId="3" applyNumberFormat="1" applyFont="1" applyFill="1" applyBorder="1" applyAlignment="1" applyProtection="1">
      <alignment horizontal="center" vertical="center" wrapText="1"/>
    </xf>
    <xf numFmtId="2" fontId="22" fillId="6" borderId="12" xfId="3" applyNumberFormat="1" applyFont="1" applyFill="1" applyBorder="1" applyAlignment="1" applyProtection="1">
      <alignment horizontal="center" vertical="center"/>
    </xf>
    <xf numFmtId="2" fontId="15" fillId="6" borderId="12" xfId="3" applyNumberFormat="1" applyFont="1" applyFill="1" applyBorder="1" applyAlignment="1" applyProtection="1">
      <alignment horizontal="center" vertical="center"/>
    </xf>
    <xf numFmtId="2" fontId="15" fillId="6" borderId="11" xfId="3" applyNumberFormat="1" applyFont="1" applyFill="1" applyBorder="1" applyAlignment="1" applyProtection="1">
      <alignment horizontal="center" vertical="center"/>
    </xf>
    <xf numFmtId="2" fontId="22" fillId="6" borderId="7" xfId="3" applyNumberFormat="1" applyFont="1" applyFill="1" applyBorder="1" applyAlignment="1" applyProtection="1">
      <alignment horizontal="center" vertical="center"/>
    </xf>
    <xf numFmtId="2" fontId="15" fillId="6" borderId="7" xfId="3" applyNumberFormat="1" applyFont="1" applyFill="1" applyBorder="1" applyAlignment="1" applyProtection="1">
      <alignment horizontal="center" vertical="center"/>
    </xf>
    <xf numFmtId="2" fontId="15" fillId="6" borderId="6" xfId="3" applyNumberFormat="1" applyFont="1" applyFill="1" applyBorder="1" applyAlignment="1" applyProtection="1">
      <alignment horizontal="center" vertical="center"/>
    </xf>
    <xf numFmtId="168" fontId="52" fillId="0" borderId="14" xfId="2" applyFont="1" applyBorder="1" applyAlignment="1" applyProtection="1">
      <alignment horizontal="center" vertical="center" wrapText="1"/>
      <protection locked="0"/>
    </xf>
    <xf numFmtId="172" fontId="50" fillId="0" borderId="19" xfId="27" applyNumberFormat="1" applyFont="1" applyBorder="1" applyAlignment="1" applyProtection="1">
      <alignment horizontal="center"/>
    </xf>
    <xf numFmtId="172" fontId="50" fillId="0" borderId="28" xfId="27" applyNumberFormat="1" applyFont="1" applyBorder="1" applyAlignment="1" applyProtection="1">
      <alignment horizontal="center"/>
    </xf>
    <xf numFmtId="168" fontId="52" fillId="0" borderId="1" xfId="2" applyFont="1" applyBorder="1" applyAlignment="1" applyProtection="1">
      <alignment horizontal="center" vertical="center" wrapText="1"/>
      <protection locked="0"/>
    </xf>
    <xf numFmtId="168" fontId="52" fillId="0" borderId="13" xfId="2" applyFont="1" applyBorder="1" applyAlignment="1" applyProtection="1">
      <alignment horizontal="center" vertical="center" wrapText="1"/>
      <protection locked="0"/>
    </xf>
    <xf numFmtId="168" fontId="52" fillId="0" borderId="2" xfId="2" applyFont="1" applyBorder="1" applyAlignment="1" applyProtection="1">
      <alignment horizontal="center" vertical="center" wrapText="1"/>
      <protection locked="0"/>
    </xf>
    <xf numFmtId="168" fontId="15" fillId="0" borderId="9" xfId="2" applyFont="1" applyBorder="1" applyAlignment="1" applyProtection="1">
      <alignment horizontal="center" vertical="center" wrapText="1"/>
      <protection locked="0"/>
    </xf>
    <xf numFmtId="168" fontId="52" fillId="0" borderId="21" xfId="2" applyFont="1" applyBorder="1" applyAlignment="1" applyProtection="1">
      <alignment horizontal="center" vertical="center" wrapText="1"/>
      <protection locked="0"/>
    </xf>
    <xf numFmtId="168" fontId="52" fillId="0" borderId="19" xfId="2" applyFont="1" applyBorder="1" applyAlignment="1" applyProtection="1">
      <alignment horizontal="center" vertical="center" wrapText="1"/>
      <protection locked="0"/>
    </xf>
    <xf numFmtId="168" fontId="52" fillId="0" borderId="29" xfId="2" applyFont="1" applyBorder="1" applyAlignment="1" applyProtection="1">
      <alignment horizontal="center" vertical="center" wrapText="1"/>
      <protection locked="0"/>
    </xf>
    <xf numFmtId="168" fontId="52" fillId="0" borderId="28" xfId="2" applyFont="1" applyBorder="1" applyAlignment="1" applyProtection="1">
      <alignment horizontal="center" vertical="center" wrapText="1"/>
      <protection locked="0"/>
    </xf>
    <xf numFmtId="0" fontId="17" fillId="0" borderId="17" xfId="24" applyFont="1" applyBorder="1" applyAlignment="1" applyProtection="1">
      <alignment horizontal="right"/>
    </xf>
    <xf numFmtId="2" fontId="15" fillId="0" borderId="11" xfId="3" applyNumberFormat="1" applyFont="1" applyBorder="1" applyAlignment="1" applyProtection="1">
      <alignment horizontal="center" vertical="center" wrapText="1"/>
    </xf>
    <xf numFmtId="2" fontId="15" fillId="0" borderId="16" xfId="3" applyNumberFormat="1" applyFont="1" applyBorder="1" applyAlignment="1" applyProtection="1">
      <alignment horizontal="center" vertical="center" wrapText="1"/>
    </xf>
    <xf numFmtId="172" fontId="48" fillId="0" borderId="3" xfId="27" applyNumberFormat="1" applyFont="1" applyBorder="1" applyAlignment="1" applyProtection="1">
      <alignment horizontal="centerContinuous"/>
    </xf>
    <xf numFmtId="172" fontId="50" fillId="0" borderId="3" xfId="27" applyNumberFormat="1" applyFont="1" applyBorder="1" applyAlignment="1" applyProtection="1">
      <alignment horizontal="center"/>
    </xf>
    <xf numFmtId="172" fontId="48" fillId="0" borderId="12" xfId="27" applyNumberFormat="1" applyFont="1" applyBorder="1" applyAlignment="1" applyProtection="1">
      <alignment horizontal="centerContinuous"/>
    </xf>
    <xf numFmtId="172" fontId="49" fillId="0" borderId="12" xfId="27" applyNumberFormat="1" applyFont="1" applyBorder="1" applyAlignment="1" applyProtection="1">
      <alignment horizontal="center"/>
    </xf>
    <xf numFmtId="168" fontId="14" fillId="0" borderId="3" xfId="2" applyFont="1" applyBorder="1" applyAlignment="1" applyProtection="1">
      <alignment horizontal="center"/>
    </xf>
    <xf numFmtId="168" fontId="15" fillId="0" borderId="24" xfId="2" applyFont="1" applyBorder="1" applyAlignment="1" applyProtection="1">
      <alignment horizontal="center" vertical="center"/>
    </xf>
    <xf numFmtId="168" fontId="22" fillId="0" borderId="3" xfId="2" applyFont="1" applyBorder="1" applyAlignment="1" applyProtection="1">
      <alignment horizontal="center" vertical="center" wrapText="1"/>
    </xf>
    <xf numFmtId="0" fontId="49" fillId="0" borderId="1" xfId="27" applyFont="1" applyBorder="1" applyAlignment="1" applyProtection="1"/>
    <xf numFmtId="0" fontId="49" fillId="0" borderId="2" xfId="27" applyFont="1" applyBorder="1" applyAlignment="1" applyProtection="1"/>
    <xf numFmtId="0" fontId="48" fillId="0" borderId="3" xfId="27" applyFont="1" applyBorder="1" applyAlignment="1" applyProtection="1">
      <alignment horizontal="centerContinuous"/>
    </xf>
    <xf numFmtId="0" fontId="48" fillId="0" borderId="2" xfId="27" applyFont="1" applyBorder="1" applyAlignment="1" applyProtection="1">
      <alignment horizontal="centerContinuous"/>
    </xf>
    <xf numFmtId="0" fontId="49" fillId="0" borderId="3" xfId="27" applyFont="1" applyBorder="1" applyAlignment="1" applyProtection="1"/>
    <xf numFmtId="0" fontId="50" fillId="0" borderId="3" xfId="27" applyFont="1" applyBorder="1" applyAlignment="1" applyProtection="1">
      <alignment horizontal="center"/>
    </xf>
    <xf numFmtId="0" fontId="50" fillId="0" borderId="2" xfId="27" applyFont="1" applyBorder="1" applyAlignment="1" applyProtection="1">
      <alignment horizontal="center"/>
    </xf>
    <xf numFmtId="168" fontId="52" fillId="0" borderId="23" xfId="2" applyFont="1" applyBorder="1" applyAlignment="1" applyProtection="1">
      <alignment horizontal="center" vertical="center" wrapText="1"/>
      <protection locked="0"/>
    </xf>
    <xf numFmtId="168" fontId="52" fillId="0" borderId="3" xfId="2" applyFont="1" applyBorder="1" applyAlignment="1" applyProtection="1">
      <alignment horizontal="center" vertical="center" wrapText="1"/>
      <protection locked="0"/>
    </xf>
    <xf numFmtId="168" fontId="15" fillId="0" borderId="24" xfId="2" applyFont="1" applyBorder="1" applyAlignment="1" applyProtection="1">
      <alignment horizontal="center" vertical="center" wrapText="1"/>
      <protection locked="0"/>
    </xf>
    <xf numFmtId="168" fontId="15" fillId="0" borderId="3" xfId="2" applyFont="1" applyBorder="1" applyAlignment="1" applyProtection="1">
      <alignment horizontal="center" vertical="center" wrapText="1"/>
      <protection locked="0"/>
    </xf>
    <xf numFmtId="172" fontId="15" fillId="0" borderId="3" xfId="2" applyNumberFormat="1" applyFont="1" applyBorder="1" applyAlignment="1" applyProtection="1">
      <alignment horizontal="center" vertical="center" wrapText="1"/>
      <protection locked="0"/>
    </xf>
    <xf numFmtId="172" fontId="15" fillId="0" borderId="2" xfId="2" applyNumberFormat="1" applyFont="1" applyBorder="1" applyAlignment="1" applyProtection="1">
      <alignment horizontal="center" vertical="center" wrapText="1"/>
      <protection locked="0"/>
    </xf>
    <xf numFmtId="168" fontId="22" fillId="0" borderId="23" xfId="2" applyFont="1" applyBorder="1" applyAlignment="1" applyProtection="1">
      <alignment horizontal="center" vertical="center" wrapText="1"/>
    </xf>
    <xf numFmtId="4" fontId="6" fillId="0" borderId="17" xfId="0" applyNumberFormat="1" applyFont="1" applyBorder="1" applyAlignment="1">
      <alignment horizontal="center"/>
    </xf>
    <xf numFmtId="4" fontId="41" fillId="0" borderId="11" xfId="0" applyNumberFormat="1" applyFont="1" applyBorder="1" applyAlignment="1">
      <alignment horizontal="center"/>
    </xf>
    <xf numFmtId="4" fontId="40" fillId="0" borderId="6" xfId="0" applyNumberFormat="1" applyFont="1" applyBorder="1" applyAlignment="1">
      <alignment horizontal="center"/>
    </xf>
    <xf numFmtId="0" fontId="6" fillId="0" borderId="19" xfId="0" applyFont="1" applyBorder="1" applyAlignment="1">
      <alignment horizontal="center" vertical="center"/>
    </xf>
    <xf numFmtId="0" fontId="6" fillId="0" borderId="3" xfId="0" applyFont="1" applyBorder="1" applyAlignment="1">
      <alignment horizontal="center" vertical="center"/>
    </xf>
    <xf numFmtId="4" fontId="8" fillId="0" borderId="3" xfId="0" applyNumberFormat="1" applyFont="1" applyBorder="1" applyAlignment="1">
      <alignment horizontal="center" vertical="center" wrapText="1"/>
    </xf>
    <xf numFmtId="4" fontId="6" fillId="0" borderId="12" xfId="0" applyNumberFormat="1" applyFont="1" applyBorder="1" applyAlignment="1">
      <alignment horizontal="center" vertical="center"/>
    </xf>
    <xf numFmtId="4" fontId="41" fillId="0" borderId="1" xfId="0" applyNumberFormat="1" applyFont="1" applyBorder="1" applyAlignment="1">
      <alignment horizontal="center" vertical="center"/>
    </xf>
    <xf numFmtId="4" fontId="41" fillId="0" borderId="11" xfId="0" applyNumberFormat="1" applyFont="1" applyBorder="1" applyAlignment="1">
      <alignment horizontal="center" vertical="center"/>
    </xf>
    <xf numFmtId="2" fontId="11" fillId="0" borderId="1" xfId="0" applyNumberFormat="1" applyFont="1" applyBorder="1" applyAlignment="1">
      <alignment horizontal="center" vertical="center"/>
    </xf>
    <xf numFmtId="165" fontId="11" fillId="0" borderId="11" xfId="0" applyNumberFormat="1" applyFont="1" applyBorder="1" applyAlignment="1">
      <alignment horizontal="center" vertical="center"/>
    </xf>
    <xf numFmtId="0" fontId="0" fillId="0" borderId="1" xfId="0" applyBorder="1" applyAlignment="1">
      <alignment vertical="center"/>
    </xf>
    <xf numFmtId="0" fontId="6" fillId="0" borderId="3" xfId="0" applyFont="1" applyBorder="1" applyAlignment="1">
      <alignment horizontal="center"/>
    </xf>
    <xf numFmtId="0" fontId="6" fillId="0" borderId="1" xfId="0" applyFont="1" applyBorder="1" applyAlignment="1">
      <alignment horizontal="center"/>
    </xf>
    <xf numFmtId="0" fontId="6" fillId="0" borderId="11" xfId="0" applyFont="1" applyBorder="1" applyAlignment="1">
      <alignment horizontal="center"/>
    </xf>
    <xf numFmtId="14" fontId="37" fillId="7" borderId="12" xfId="0" applyNumberFormat="1" applyFont="1" applyFill="1" applyBorder="1" applyAlignment="1">
      <alignment horizontal="center"/>
    </xf>
    <xf numFmtId="0" fontId="37" fillId="7" borderId="1" xfId="0" applyFont="1" applyFill="1" applyBorder="1" applyAlignment="1">
      <alignment horizontal="center"/>
    </xf>
    <xf numFmtId="0" fontId="37" fillId="7" borderId="2" xfId="0" applyFont="1" applyFill="1" applyBorder="1" applyAlignment="1">
      <alignment horizontal="center"/>
    </xf>
    <xf numFmtId="0" fontId="37" fillId="7" borderId="19" xfId="0" applyFont="1" applyFill="1" applyBorder="1" applyAlignment="1">
      <alignment horizontal="center"/>
    </xf>
    <xf numFmtId="0" fontId="37" fillId="7" borderId="3" xfId="0" applyFont="1" applyFill="1" applyBorder="1" applyAlignment="1">
      <alignment horizontal="center"/>
    </xf>
    <xf numFmtId="4" fontId="37" fillId="7" borderId="1" xfId="0" applyNumberFormat="1" applyFont="1" applyFill="1" applyBorder="1" applyAlignment="1">
      <alignment horizontal="center"/>
    </xf>
    <xf numFmtId="4" fontId="37" fillId="7" borderId="5" xfId="0" applyNumberFormat="1" applyFont="1" applyFill="1" applyBorder="1" applyAlignment="1">
      <alignment horizontal="center"/>
    </xf>
    <xf numFmtId="4" fontId="37" fillId="7" borderId="3" xfId="0" applyNumberFormat="1" applyFont="1" applyFill="1" applyBorder="1" applyAlignment="1">
      <alignment horizontal="center"/>
    </xf>
    <xf numFmtId="4" fontId="37" fillId="7" borderId="12" xfId="0" applyNumberFormat="1" applyFont="1" applyFill="1" applyBorder="1" applyAlignment="1">
      <alignment horizontal="center"/>
    </xf>
    <xf numFmtId="4" fontId="37" fillId="7" borderId="2" xfId="0" applyNumberFormat="1" applyFont="1" applyFill="1" applyBorder="1" applyAlignment="1">
      <alignment horizontal="center"/>
    </xf>
    <xf numFmtId="0" fontId="0" fillId="7" borderId="1" xfId="0" applyFill="1" applyBorder="1"/>
    <xf numFmtId="14" fontId="39" fillId="7" borderId="12" xfId="0" applyNumberFormat="1" applyFont="1" applyFill="1" applyBorder="1" applyAlignment="1">
      <alignment horizontal="center"/>
    </xf>
    <xf numFmtId="0" fontId="39" fillId="7" borderId="1" xfId="0" applyFont="1" applyFill="1" applyBorder="1" applyAlignment="1">
      <alignment horizontal="center"/>
    </xf>
    <xf numFmtId="0" fontId="39" fillId="7" borderId="2" xfId="0" applyFont="1" applyFill="1" applyBorder="1" applyAlignment="1">
      <alignment horizontal="center"/>
    </xf>
    <xf numFmtId="0" fontId="39" fillId="7" borderId="19" xfId="0" applyFont="1" applyFill="1" applyBorder="1" applyAlignment="1">
      <alignment horizontal="center"/>
    </xf>
    <xf numFmtId="2" fontId="39" fillId="7" borderId="3" xfId="0" applyNumberFormat="1" applyFont="1" applyFill="1" applyBorder="1" applyAlignment="1">
      <alignment horizontal="center"/>
    </xf>
    <xf numFmtId="2" fontId="39" fillId="7" borderId="1" xfId="0" applyNumberFormat="1" applyFont="1" applyFill="1" applyBorder="1" applyAlignment="1">
      <alignment horizontal="center"/>
    </xf>
    <xf numFmtId="4" fontId="39" fillId="7" borderId="1" xfId="0" applyNumberFormat="1" applyFont="1" applyFill="1" applyBorder="1" applyAlignment="1">
      <alignment horizontal="center"/>
    </xf>
    <xf numFmtId="0" fontId="13" fillId="7" borderId="2" xfId="0" applyFont="1" applyFill="1" applyBorder="1"/>
    <xf numFmtId="14" fontId="39" fillId="8" borderId="7" xfId="0" applyNumberFormat="1" applyFont="1" applyFill="1" applyBorder="1" applyAlignment="1">
      <alignment horizontal="center"/>
    </xf>
    <xf numFmtId="0" fontId="39" fillId="8" borderId="8" xfId="0" applyFont="1" applyFill="1" applyBorder="1" applyAlignment="1">
      <alignment horizontal="center"/>
    </xf>
    <xf numFmtId="0" fontId="39" fillId="8" borderId="9" xfId="0" applyFont="1" applyFill="1" applyBorder="1" applyAlignment="1">
      <alignment horizontal="center"/>
    </xf>
    <xf numFmtId="0" fontId="39" fillId="8" borderId="22" xfId="0" applyFont="1" applyFill="1" applyBorder="1" applyAlignment="1">
      <alignment horizontal="center"/>
    </xf>
    <xf numFmtId="2" fontId="39" fillId="8" borderId="24" xfId="0" applyNumberFormat="1" applyFont="1" applyFill="1" applyBorder="1" applyAlignment="1">
      <alignment horizontal="center"/>
    </xf>
    <xf numFmtId="2" fontId="39" fillId="8" borderId="8" xfId="0" applyNumberFormat="1" applyFont="1" applyFill="1" applyBorder="1" applyAlignment="1">
      <alignment horizontal="center"/>
    </xf>
    <xf numFmtId="0" fontId="39" fillId="9" borderId="4" xfId="0" applyFont="1" applyFill="1" applyBorder="1" applyAlignment="1">
      <alignment horizontal="center"/>
    </xf>
    <xf numFmtId="0" fontId="39" fillId="9" borderId="8" xfId="0" applyFont="1" applyFill="1" applyBorder="1" applyAlignment="1">
      <alignment horizontal="center"/>
    </xf>
    <xf numFmtId="2" fontId="39" fillId="9" borderId="8" xfId="0" applyNumberFormat="1" applyFont="1" applyFill="1" applyBorder="1" applyAlignment="1">
      <alignment horizontal="center"/>
    </xf>
    <xf numFmtId="2" fontId="39" fillId="9" borderId="24" xfId="0" applyNumberFormat="1" applyFont="1" applyFill="1" applyBorder="1" applyAlignment="1">
      <alignment horizontal="center"/>
    </xf>
    <xf numFmtId="0" fontId="13" fillId="9" borderId="9" xfId="0" applyFont="1" applyFill="1" applyBorder="1"/>
    <xf numFmtId="0" fontId="0" fillId="8" borderId="1" xfId="0" applyFill="1" applyBorder="1"/>
    <xf numFmtId="14" fontId="37" fillId="10" borderId="12" xfId="0" applyNumberFormat="1" applyFont="1" applyFill="1" applyBorder="1" applyAlignment="1">
      <alignment horizontal="center"/>
    </xf>
    <xf numFmtId="0" fontId="37" fillId="10" borderId="1" xfId="0" applyFont="1" applyFill="1" applyBorder="1" applyAlignment="1">
      <alignment horizontal="center"/>
    </xf>
    <xf numFmtId="0" fontId="37" fillId="10" borderId="2" xfId="0" applyFont="1" applyFill="1" applyBorder="1" applyAlignment="1">
      <alignment horizontal="center"/>
    </xf>
    <xf numFmtId="0" fontId="37" fillId="10" borderId="19" xfId="0" applyFont="1" applyFill="1" applyBorder="1" applyAlignment="1">
      <alignment horizontal="center"/>
    </xf>
    <xf numFmtId="0" fontId="37" fillId="10" borderId="3" xfId="0" applyFont="1" applyFill="1" applyBorder="1" applyAlignment="1">
      <alignment horizontal="center"/>
    </xf>
    <xf numFmtId="4" fontId="37" fillId="10" borderId="1" xfId="0" applyNumberFormat="1" applyFont="1" applyFill="1" applyBorder="1" applyAlignment="1">
      <alignment horizontal="center"/>
    </xf>
    <xf numFmtId="4" fontId="37" fillId="10" borderId="5" xfId="0" applyNumberFormat="1" applyFont="1" applyFill="1" applyBorder="1" applyAlignment="1">
      <alignment horizontal="center"/>
    </xf>
    <xf numFmtId="4" fontId="37" fillId="10" borderId="3" xfId="0" applyNumberFormat="1" applyFont="1" applyFill="1" applyBorder="1" applyAlignment="1">
      <alignment horizontal="center"/>
    </xf>
    <xf numFmtId="4" fontId="37" fillId="10" borderId="12" xfId="0" applyNumberFormat="1" applyFont="1" applyFill="1" applyBorder="1" applyAlignment="1">
      <alignment horizontal="center"/>
    </xf>
    <xf numFmtId="0" fontId="37" fillId="10" borderId="1" xfId="0" applyFont="1" applyFill="1" applyBorder="1"/>
    <xf numFmtId="0" fontId="13" fillId="10" borderId="11" xfId="0" applyFont="1" applyFill="1" applyBorder="1"/>
    <xf numFmtId="4" fontId="37" fillId="10" borderId="2" xfId="0" applyNumberFormat="1" applyFont="1" applyFill="1" applyBorder="1" applyAlignment="1">
      <alignment horizontal="center"/>
    </xf>
    <xf numFmtId="0" fontId="0" fillId="10" borderId="1" xfId="0" applyFill="1" applyBorder="1"/>
    <xf numFmtId="14" fontId="39" fillId="10" borderId="12" xfId="0" applyNumberFormat="1" applyFont="1" applyFill="1" applyBorder="1" applyAlignment="1">
      <alignment horizontal="center"/>
    </xf>
    <xf numFmtId="0" fontId="39" fillId="10" borderId="1" xfId="0" applyFont="1" applyFill="1" applyBorder="1" applyAlignment="1">
      <alignment horizontal="center"/>
    </xf>
    <xf numFmtId="0" fontId="39" fillId="10" borderId="2" xfId="0" applyFont="1" applyFill="1" applyBorder="1" applyAlignment="1">
      <alignment horizontal="center"/>
    </xf>
    <xf numFmtId="0" fontId="39" fillId="10" borderId="19" xfId="0" applyFont="1" applyFill="1" applyBorder="1" applyAlignment="1">
      <alignment horizontal="center"/>
    </xf>
    <xf numFmtId="2" fontId="39" fillId="10" borderId="3" xfId="0" applyNumberFormat="1" applyFont="1" applyFill="1" applyBorder="1" applyAlignment="1">
      <alignment horizontal="center"/>
    </xf>
    <xf numFmtId="2" fontId="39" fillId="10" borderId="1" xfId="0" applyNumberFormat="1" applyFont="1" applyFill="1" applyBorder="1" applyAlignment="1">
      <alignment horizontal="center"/>
    </xf>
    <xf numFmtId="4" fontId="39" fillId="10" borderId="1" xfId="0" applyNumberFormat="1" applyFont="1" applyFill="1" applyBorder="1" applyAlignment="1">
      <alignment horizontal="center"/>
    </xf>
    <xf numFmtId="0" fontId="39" fillId="10" borderId="12" xfId="0" applyFont="1" applyFill="1" applyBorder="1" applyAlignment="1">
      <alignment horizontal="center"/>
    </xf>
    <xf numFmtId="0" fontId="13" fillId="10" borderId="2" xfId="0" applyFont="1" applyFill="1" applyBorder="1"/>
    <xf numFmtId="0" fontId="37" fillId="10" borderId="12" xfId="0" applyFont="1" applyFill="1" applyBorder="1"/>
    <xf numFmtId="0" fontId="37" fillId="10" borderId="2" xfId="0" applyFont="1" applyFill="1" applyBorder="1"/>
    <xf numFmtId="0" fontId="37" fillId="10" borderId="19" xfId="0" applyFont="1" applyFill="1" applyBorder="1"/>
    <xf numFmtId="0" fontId="37" fillId="10" borderId="3" xfId="0" applyFont="1" applyFill="1" applyBorder="1"/>
    <xf numFmtId="14" fontId="37" fillId="11" borderId="12" xfId="0" applyNumberFormat="1" applyFont="1" applyFill="1" applyBorder="1" applyAlignment="1">
      <alignment horizontal="center"/>
    </xf>
    <xf numFmtId="0" fontId="37" fillId="11" borderId="1" xfId="0" applyFont="1" applyFill="1" applyBorder="1" applyAlignment="1">
      <alignment horizontal="center"/>
    </xf>
    <xf numFmtId="0" fontId="37" fillId="11" borderId="2" xfId="0" applyFont="1" applyFill="1" applyBorder="1" applyAlignment="1">
      <alignment horizontal="center"/>
    </xf>
    <xf numFmtId="0" fontId="37" fillId="11" borderId="19" xfId="0" applyFont="1" applyFill="1" applyBorder="1" applyAlignment="1">
      <alignment horizontal="center"/>
    </xf>
    <xf numFmtId="0" fontId="37" fillId="11" borderId="3" xfId="0" applyFont="1" applyFill="1" applyBorder="1" applyAlignment="1">
      <alignment horizontal="center"/>
    </xf>
    <xf numFmtId="4" fontId="37" fillId="11" borderId="1" xfId="0" applyNumberFormat="1" applyFont="1" applyFill="1" applyBorder="1" applyAlignment="1">
      <alignment horizontal="center"/>
    </xf>
    <xf numFmtId="4" fontId="37" fillId="11" borderId="5" xfId="0" applyNumberFormat="1" applyFont="1" applyFill="1" applyBorder="1" applyAlignment="1">
      <alignment horizontal="center"/>
    </xf>
    <xf numFmtId="4" fontId="37" fillId="11" borderId="3" xfId="0" applyNumberFormat="1" applyFont="1" applyFill="1" applyBorder="1" applyAlignment="1">
      <alignment horizontal="center"/>
    </xf>
    <xf numFmtId="4" fontId="37" fillId="11" borderId="12" xfId="0" applyNumberFormat="1" applyFont="1" applyFill="1" applyBorder="1" applyAlignment="1">
      <alignment horizontal="center"/>
    </xf>
    <xf numFmtId="0" fontId="37" fillId="11" borderId="1" xfId="0" applyFont="1" applyFill="1" applyBorder="1"/>
    <xf numFmtId="0" fontId="13" fillId="11" borderId="11" xfId="0" applyFont="1" applyFill="1" applyBorder="1"/>
    <xf numFmtId="4" fontId="37" fillId="11" borderId="2" xfId="0" applyNumberFormat="1" applyFont="1" applyFill="1" applyBorder="1" applyAlignment="1">
      <alignment horizontal="center"/>
    </xf>
    <xf numFmtId="0" fontId="0" fillId="11" borderId="1" xfId="0" applyFill="1" applyBorder="1"/>
    <xf numFmtId="14" fontId="39" fillId="11" borderId="12" xfId="0" applyNumberFormat="1" applyFont="1" applyFill="1" applyBorder="1" applyAlignment="1">
      <alignment horizontal="center"/>
    </xf>
    <xf numFmtId="0" fontId="39" fillId="11" borderId="1" xfId="0" applyFont="1" applyFill="1" applyBorder="1" applyAlignment="1">
      <alignment horizontal="center"/>
    </xf>
    <xf numFmtId="0" fontId="39" fillId="11" borderId="2" xfId="0" applyFont="1" applyFill="1" applyBorder="1" applyAlignment="1">
      <alignment horizontal="center"/>
    </xf>
    <xf numFmtId="0" fontId="39" fillId="11" borderId="19" xfId="0" applyFont="1" applyFill="1" applyBorder="1" applyAlignment="1">
      <alignment horizontal="center"/>
    </xf>
    <xf numFmtId="2" fontId="39" fillId="11" borderId="3" xfId="0" applyNumberFormat="1" applyFont="1" applyFill="1" applyBorder="1" applyAlignment="1">
      <alignment horizontal="center"/>
    </xf>
    <xf numFmtId="2" fontId="39" fillId="11" borderId="1" xfId="0" applyNumberFormat="1" applyFont="1" applyFill="1" applyBorder="1" applyAlignment="1">
      <alignment horizontal="center"/>
    </xf>
    <xf numFmtId="4" fontId="39" fillId="11" borderId="1" xfId="0" applyNumberFormat="1" applyFont="1" applyFill="1" applyBorder="1" applyAlignment="1">
      <alignment horizontal="center"/>
    </xf>
    <xf numFmtId="0" fontId="39" fillId="11" borderId="12" xfId="0" applyFont="1" applyFill="1" applyBorder="1" applyAlignment="1">
      <alignment horizontal="center"/>
    </xf>
    <xf numFmtId="0" fontId="13" fillId="11" borderId="12" xfId="0" applyFont="1" applyFill="1" applyBorder="1"/>
    <xf numFmtId="0" fontId="13" fillId="11" borderId="1" xfId="0" applyFont="1" applyFill="1" applyBorder="1"/>
    <xf numFmtId="0" fontId="13" fillId="11" borderId="2" xfId="0" applyFont="1" applyFill="1" applyBorder="1"/>
    <xf numFmtId="14" fontId="39" fillId="12" borderId="7" xfId="0" applyNumberFormat="1" applyFont="1" applyFill="1" applyBorder="1" applyAlignment="1">
      <alignment horizontal="center"/>
    </xf>
    <xf numFmtId="0" fontId="39" fillId="12" borderId="8" xfId="0" applyFont="1" applyFill="1" applyBorder="1" applyAlignment="1">
      <alignment horizontal="center"/>
    </xf>
    <xf numFmtId="0" fontId="39" fillId="12" borderId="9" xfId="0" applyFont="1" applyFill="1" applyBorder="1" applyAlignment="1">
      <alignment horizontal="center"/>
    </xf>
    <xf numFmtId="0" fontId="39" fillId="12" borderId="22" xfId="0" applyFont="1" applyFill="1" applyBorder="1" applyAlignment="1">
      <alignment horizontal="center"/>
    </xf>
    <xf numFmtId="2" fontId="39" fillId="12" borderId="24" xfId="0" applyNumberFormat="1" applyFont="1" applyFill="1" applyBorder="1" applyAlignment="1">
      <alignment horizontal="center"/>
    </xf>
    <xf numFmtId="2" fontId="39" fillId="12" borderId="8" xfId="0" applyNumberFormat="1" applyFont="1" applyFill="1" applyBorder="1" applyAlignment="1">
      <alignment horizontal="center"/>
    </xf>
    <xf numFmtId="0" fontId="39" fillId="13" borderId="4" xfId="0" applyFont="1" applyFill="1" applyBorder="1" applyAlignment="1">
      <alignment horizontal="center"/>
    </xf>
    <xf numFmtId="0" fontId="39" fillId="13" borderId="8" xfId="0" applyFont="1" applyFill="1" applyBorder="1" applyAlignment="1">
      <alignment horizontal="center"/>
    </xf>
    <xf numFmtId="2" fontId="39" fillId="13" borderId="8" xfId="0" applyNumberFormat="1" applyFont="1" applyFill="1" applyBorder="1" applyAlignment="1">
      <alignment horizontal="center"/>
    </xf>
    <xf numFmtId="2" fontId="39" fillId="13" borderId="24" xfId="0" applyNumberFormat="1" applyFont="1" applyFill="1" applyBorder="1" applyAlignment="1">
      <alignment horizontal="center"/>
    </xf>
    <xf numFmtId="0" fontId="39" fillId="13" borderId="7" xfId="0" applyFont="1" applyFill="1" applyBorder="1" applyAlignment="1">
      <alignment horizontal="center"/>
    </xf>
    <xf numFmtId="0" fontId="13" fillId="13" borderId="7" xfId="0" applyFont="1" applyFill="1" applyBorder="1"/>
    <xf numFmtId="0" fontId="13" fillId="13" borderId="8" xfId="0" applyFont="1" applyFill="1" applyBorder="1"/>
    <xf numFmtId="0" fontId="13" fillId="13" borderId="6" xfId="0" applyFont="1" applyFill="1" applyBorder="1"/>
    <xf numFmtId="0" fontId="13" fillId="13" borderId="9" xfId="0" applyFont="1" applyFill="1" applyBorder="1"/>
    <xf numFmtId="0" fontId="0" fillId="12" borderId="1" xfId="0" applyFill="1" applyBorder="1"/>
    <xf numFmtId="2" fontId="37" fillId="10" borderId="1" xfId="0" applyNumberFormat="1" applyFont="1" applyFill="1" applyBorder="1"/>
    <xf numFmtId="14" fontId="11" fillId="0" borderId="1" xfId="24" applyNumberFormat="1" applyFont="1" applyBorder="1" applyProtection="1"/>
    <xf numFmtId="14" fontId="11" fillId="0" borderId="1" xfId="0" applyNumberFormat="1" applyFont="1" applyBorder="1"/>
    <xf numFmtId="14" fontId="0" fillId="0" borderId="8" xfId="0" applyNumberFormat="1" applyBorder="1"/>
    <xf numFmtId="14" fontId="0" fillId="0" borderId="0" xfId="0" applyNumberFormat="1"/>
    <xf numFmtId="0" fontId="13" fillId="7" borderId="11" xfId="0" applyFont="1" applyFill="1" applyBorder="1" applyAlignment="1">
      <alignment horizontal="center"/>
    </xf>
    <xf numFmtId="0" fontId="13" fillId="7" borderId="2" xfId="0" applyFont="1" applyFill="1" applyBorder="1" applyAlignment="1">
      <alignment horizontal="center"/>
    </xf>
    <xf numFmtId="0" fontId="0" fillId="7" borderId="1" xfId="0" applyFill="1" applyBorder="1" applyAlignment="1">
      <alignment horizontal="center"/>
    </xf>
    <xf numFmtId="0" fontId="13" fillId="11" borderId="12" xfId="0" applyFont="1" applyFill="1" applyBorder="1" applyAlignment="1">
      <alignment horizontal="center"/>
    </xf>
    <xf numFmtId="0" fontId="13" fillId="11" borderId="1" xfId="0" applyFont="1" applyFill="1" applyBorder="1" applyAlignment="1">
      <alignment horizontal="center"/>
    </xf>
    <xf numFmtId="0" fontId="13" fillId="11" borderId="11" xfId="0" applyFont="1" applyFill="1" applyBorder="1" applyAlignment="1">
      <alignment horizontal="center"/>
    </xf>
    <xf numFmtId="0" fontId="13" fillId="11" borderId="2" xfId="0" applyFont="1" applyFill="1" applyBorder="1" applyAlignment="1">
      <alignment horizontal="center"/>
    </xf>
    <xf numFmtId="0" fontId="0" fillId="11" borderId="1" xfId="0" applyFill="1" applyBorder="1" applyAlignment="1">
      <alignment horizontal="center"/>
    </xf>
    <xf numFmtId="0" fontId="54" fillId="0" borderId="1" xfId="0" applyFont="1" applyBorder="1"/>
    <xf numFmtId="0" fontId="55" fillId="4" borderId="2" xfId="0" applyFont="1" applyFill="1" applyBorder="1" applyAlignment="1">
      <alignment horizontal="center"/>
    </xf>
    <xf numFmtId="0" fontId="56" fillId="10" borderId="11" xfId="0" applyFont="1" applyFill="1" applyBorder="1" applyAlignment="1">
      <alignment horizontal="center"/>
    </xf>
    <xf numFmtId="1" fontId="0" fillId="0" borderId="1" xfId="0" applyNumberFormat="1" applyBorder="1"/>
    <xf numFmtId="0" fontId="13" fillId="0" borderId="11" xfId="0" applyFont="1" applyFill="1" applyBorder="1" applyAlignment="1">
      <alignment horizontal="center"/>
    </xf>
    <xf numFmtId="0" fontId="13" fillId="9" borderId="7" xfId="0" applyFont="1" applyFill="1" applyBorder="1" applyAlignment="1">
      <alignment horizontal="center"/>
    </xf>
    <xf numFmtId="0" fontId="13" fillId="9" borderId="8" xfId="0" applyFont="1" applyFill="1" applyBorder="1" applyAlignment="1">
      <alignment horizontal="center"/>
    </xf>
    <xf numFmtId="0" fontId="13" fillId="9" borderId="6" xfId="0" applyFont="1" applyFill="1" applyBorder="1" applyAlignment="1">
      <alignment horizontal="center"/>
    </xf>
    <xf numFmtId="0" fontId="0" fillId="0" borderId="1" xfId="0" applyBorder="1" applyAlignment="1">
      <alignment horizontal="center"/>
    </xf>
    <xf numFmtId="14" fontId="0" fillId="0" borderId="1" xfId="0" applyNumberFormat="1" applyBorder="1" applyAlignment="1">
      <alignment horizontal="center"/>
    </xf>
    <xf numFmtId="1" fontId="0" fillId="0" borderId="1" xfId="0" applyNumberFormat="1" applyBorder="1" applyAlignment="1">
      <alignment horizontal="center"/>
    </xf>
    <xf numFmtId="2" fontId="0" fillId="0" borderId="0" xfId="0" applyNumberFormat="1" applyAlignment="1">
      <alignment horizontal="center"/>
    </xf>
    <xf numFmtId="4" fontId="0" fillId="0" borderId="1" xfId="0" applyNumberFormat="1" applyBorder="1" applyAlignment="1">
      <alignment horizontal="center"/>
    </xf>
    <xf numFmtId="2" fontId="0" fillId="0" borderId="1" xfId="0" applyNumberFormat="1" applyBorder="1" applyAlignment="1">
      <alignment horizontal="center"/>
    </xf>
    <xf numFmtId="2" fontId="37" fillId="0" borderId="1" xfId="0" applyNumberFormat="1" applyFont="1" applyBorder="1" applyAlignment="1">
      <alignment horizontal="center"/>
    </xf>
    <xf numFmtId="0" fontId="6" fillId="0" borderId="3" xfId="0" applyFont="1" applyBorder="1" applyAlignment="1">
      <alignment horizontal="center"/>
    </xf>
    <xf numFmtId="0" fontId="6" fillId="0" borderId="1" xfId="0" applyFont="1" applyBorder="1" applyAlignment="1">
      <alignment horizontal="center"/>
    </xf>
    <xf numFmtId="0" fontId="6" fillId="0" borderId="11" xfId="0" applyFont="1" applyBorder="1" applyAlignment="1">
      <alignment horizontal="center"/>
    </xf>
    <xf numFmtId="2" fontId="37" fillId="7" borderId="1" xfId="0" applyNumberFormat="1" applyFont="1" applyFill="1" applyBorder="1" applyAlignment="1">
      <alignment horizontal="center"/>
    </xf>
    <xf numFmtId="2" fontId="39" fillId="7" borderId="11" xfId="0" applyNumberFormat="1" applyFont="1" applyFill="1" applyBorder="1" applyAlignment="1">
      <alignment horizontal="center"/>
    </xf>
    <xf numFmtId="2" fontId="40" fillId="0" borderId="1" xfId="0" applyNumberFormat="1" applyFont="1" applyFill="1" applyBorder="1" applyAlignment="1">
      <alignment horizontal="center"/>
    </xf>
    <xf numFmtId="2" fontId="0" fillId="0" borderId="11" xfId="0" applyNumberFormat="1" applyBorder="1"/>
    <xf numFmtId="2" fontId="57" fillId="4" borderId="12" xfId="0" applyNumberFormat="1" applyFont="1" applyFill="1" applyBorder="1" applyAlignment="1">
      <alignment horizontal="center"/>
    </xf>
    <xf numFmtId="2" fontId="57" fillId="4" borderId="1" xfId="0" applyNumberFormat="1" applyFont="1" applyFill="1" applyBorder="1" applyAlignment="1">
      <alignment horizontal="center"/>
    </xf>
    <xf numFmtId="2" fontId="56" fillId="4" borderId="11" xfId="0" applyNumberFormat="1" applyFont="1" applyFill="1" applyBorder="1" applyAlignment="1">
      <alignment horizontal="center"/>
    </xf>
    <xf numFmtId="2" fontId="39" fillId="0" borderId="11" xfId="0" applyNumberFormat="1" applyFont="1" applyFill="1" applyBorder="1" applyAlignment="1">
      <alignment horizontal="center"/>
    </xf>
    <xf numFmtId="4" fontId="0" fillId="0" borderId="6" xfId="0" applyNumberFormat="1" applyFont="1" applyBorder="1" applyAlignment="1">
      <alignment horizontal="center"/>
    </xf>
    <xf numFmtId="4" fontId="0" fillId="0" borderId="7" xfId="0" applyNumberFormat="1" applyFont="1" applyBorder="1" applyAlignment="1">
      <alignment horizontal="center"/>
    </xf>
    <xf numFmtId="0" fontId="55" fillId="4" borderId="11" xfId="0" applyFont="1" applyFill="1" applyBorder="1" applyAlignment="1">
      <alignment horizontal="center"/>
    </xf>
    <xf numFmtId="4" fontId="0" fillId="0" borderId="4" xfId="0" applyNumberFormat="1" applyFont="1" applyBorder="1" applyAlignment="1">
      <alignment horizontal="center"/>
    </xf>
    <xf numFmtId="0" fontId="55" fillId="4" borderId="5" xfId="0" applyFont="1" applyFill="1" applyBorder="1" applyAlignment="1">
      <alignment horizontal="center"/>
    </xf>
    <xf numFmtId="0" fontId="37" fillId="0" borderId="1" xfId="0" applyFont="1" applyBorder="1" applyAlignment="1">
      <alignment horizontal="center"/>
    </xf>
    <xf numFmtId="14" fontId="37" fillId="0" borderId="1" xfId="0" applyNumberFormat="1" applyFont="1" applyBorder="1" applyAlignment="1">
      <alignment horizontal="center"/>
    </xf>
    <xf numFmtId="4" fontId="37" fillId="0" borderId="1" xfId="0" applyNumberFormat="1" applyFont="1" applyBorder="1" applyAlignment="1">
      <alignment horizontal="center"/>
    </xf>
    <xf numFmtId="0" fontId="37" fillId="0" borderId="11" xfId="0" applyFont="1" applyBorder="1"/>
    <xf numFmtId="0" fontId="56" fillId="0" borderId="11" xfId="0" applyFont="1" applyFill="1" applyBorder="1" applyAlignment="1">
      <alignment horizontal="center"/>
    </xf>
    <xf numFmtId="2" fontId="56" fillId="7" borderId="12" xfId="0" applyNumberFormat="1" applyFont="1" applyFill="1" applyBorder="1" applyAlignment="1">
      <alignment horizontal="center"/>
    </xf>
    <xf numFmtId="2" fontId="56" fillId="7" borderId="1" xfId="0" applyNumberFormat="1" applyFont="1" applyFill="1" applyBorder="1" applyAlignment="1">
      <alignment horizontal="center"/>
    </xf>
    <xf numFmtId="2" fontId="56" fillId="7" borderId="11" xfId="0" applyNumberFormat="1" applyFont="1" applyFill="1" applyBorder="1" applyAlignment="1">
      <alignment horizontal="center"/>
    </xf>
    <xf numFmtId="2" fontId="57" fillId="7" borderId="12" xfId="0" applyNumberFormat="1" applyFont="1" applyFill="1" applyBorder="1" applyAlignment="1">
      <alignment horizontal="center"/>
    </xf>
    <xf numFmtId="2" fontId="57" fillId="7" borderId="1" xfId="0" applyNumberFormat="1" applyFont="1" applyFill="1" applyBorder="1" applyAlignment="1">
      <alignment horizontal="center"/>
    </xf>
    <xf numFmtId="2" fontId="57" fillId="7" borderId="11" xfId="0" applyNumberFormat="1" applyFont="1" applyFill="1" applyBorder="1" applyAlignment="1">
      <alignment horizontal="center"/>
    </xf>
    <xf numFmtId="2" fontId="56" fillId="0" borderId="12" xfId="0" applyNumberFormat="1" applyFont="1" applyFill="1" applyBorder="1" applyAlignment="1">
      <alignment horizontal="center"/>
    </xf>
    <xf numFmtId="2" fontId="56" fillId="0" borderId="1" xfId="0" applyNumberFormat="1" applyFont="1" applyFill="1" applyBorder="1" applyAlignment="1">
      <alignment horizontal="center"/>
    </xf>
    <xf numFmtId="2" fontId="56" fillId="0" borderId="11" xfId="0" applyNumberFormat="1" applyFont="1" applyFill="1" applyBorder="1" applyAlignment="1">
      <alignment horizontal="center"/>
    </xf>
    <xf numFmtId="4" fontId="39" fillId="10" borderId="12" xfId="0" applyNumberFormat="1" applyFont="1" applyFill="1" applyBorder="1" applyAlignment="1">
      <alignment horizontal="center"/>
    </xf>
    <xf numFmtId="4" fontId="39" fillId="7" borderId="12" xfId="0" applyNumberFormat="1" applyFont="1" applyFill="1" applyBorder="1" applyAlignment="1">
      <alignment horizontal="center"/>
    </xf>
    <xf numFmtId="4" fontId="39" fillId="0" borderId="12" xfId="0" applyNumberFormat="1" applyFont="1" applyFill="1" applyBorder="1" applyAlignment="1">
      <alignment horizontal="center"/>
    </xf>
    <xf numFmtId="4" fontId="39" fillId="0" borderId="1" xfId="0" applyNumberFormat="1" applyFont="1" applyFill="1" applyBorder="1" applyAlignment="1">
      <alignment horizontal="center"/>
    </xf>
    <xf numFmtId="4" fontId="39" fillId="9" borderId="7" xfId="0" applyNumberFormat="1" applyFont="1" applyFill="1" applyBorder="1" applyAlignment="1">
      <alignment horizontal="center"/>
    </xf>
    <xf numFmtId="4" fontId="39" fillId="9" borderId="8" xfId="0" applyNumberFormat="1" applyFont="1" applyFill="1" applyBorder="1" applyAlignment="1">
      <alignment horizontal="center"/>
    </xf>
    <xf numFmtId="2" fontId="37" fillId="11" borderId="1" xfId="0" applyNumberFormat="1" applyFont="1" applyFill="1" applyBorder="1" applyAlignment="1">
      <alignment horizontal="center"/>
    </xf>
    <xf numFmtId="14" fontId="40" fillId="15" borderId="12" xfId="0" applyNumberFormat="1" applyFont="1" applyFill="1" applyBorder="1" applyAlignment="1">
      <alignment horizontal="center"/>
    </xf>
    <xf numFmtId="0" fontId="40" fillId="15" borderId="1" xfId="0" applyFont="1" applyFill="1" applyBorder="1" applyAlignment="1">
      <alignment horizontal="center"/>
    </xf>
    <xf numFmtId="0" fontId="40" fillId="15" borderId="2" xfId="0" applyFont="1" applyFill="1" applyBorder="1" applyAlignment="1">
      <alignment horizontal="center"/>
    </xf>
    <xf numFmtId="0" fontId="40" fillId="15" borderId="19" xfId="0" applyFont="1" applyFill="1" applyBorder="1" applyAlignment="1">
      <alignment horizontal="center"/>
    </xf>
    <xf numFmtId="0" fontId="40" fillId="15" borderId="3" xfId="0" applyFont="1" applyFill="1" applyBorder="1" applyAlignment="1">
      <alignment horizontal="center"/>
    </xf>
    <xf numFmtId="4" fontId="40" fillId="15" borderId="1" xfId="0" applyNumberFormat="1" applyFont="1" applyFill="1" applyBorder="1" applyAlignment="1">
      <alignment horizontal="center"/>
    </xf>
    <xf numFmtId="4" fontId="40" fillId="15" borderId="5" xfId="0" applyNumberFormat="1" applyFont="1" applyFill="1" applyBorder="1" applyAlignment="1">
      <alignment horizontal="center"/>
    </xf>
    <xf numFmtId="4" fontId="40" fillId="15" borderId="3" xfId="0" applyNumberFormat="1" applyFont="1" applyFill="1" applyBorder="1" applyAlignment="1">
      <alignment horizontal="center"/>
    </xf>
    <xf numFmtId="4" fontId="40" fillId="15" borderId="12" xfId="0" applyNumberFormat="1" applyFont="1" applyFill="1" applyBorder="1" applyAlignment="1">
      <alignment horizontal="center"/>
    </xf>
    <xf numFmtId="2" fontId="40" fillId="15" borderId="11" xfId="0" applyNumberFormat="1" applyFont="1" applyFill="1" applyBorder="1" applyAlignment="1">
      <alignment horizontal="center"/>
    </xf>
    <xf numFmtId="2" fontId="58" fillId="15" borderId="12" xfId="0" applyNumberFormat="1" applyFont="1" applyFill="1" applyBorder="1" applyAlignment="1">
      <alignment horizontal="center"/>
    </xf>
    <xf numFmtId="2" fontId="58" fillId="15" borderId="1" xfId="0" applyNumberFormat="1" applyFont="1" applyFill="1" applyBorder="1" applyAlignment="1">
      <alignment horizontal="center"/>
    </xf>
    <xf numFmtId="2" fontId="56" fillId="15" borderId="11" xfId="0" applyNumberFormat="1" applyFont="1" applyFill="1" applyBorder="1" applyAlignment="1">
      <alignment horizontal="center"/>
    </xf>
    <xf numFmtId="4" fontId="40" fillId="15" borderId="2" xfId="0" applyNumberFormat="1" applyFont="1" applyFill="1" applyBorder="1" applyAlignment="1">
      <alignment horizontal="center"/>
    </xf>
    <xf numFmtId="0" fontId="0" fillId="15" borderId="1" xfId="0" applyFill="1" applyBorder="1"/>
    <xf numFmtId="2" fontId="57" fillId="15" borderId="1" xfId="0" applyNumberFormat="1" applyFont="1" applyFill="1" applyBorder="1" applyAlignment="1">
      <alignment horizontal="center"/>
    </xf>
    <xf numFmtId="2" fontId="40" fillId="15" borderId="1" xfId="0" applyNumberFormat="1" applyFont="1" applyFill="1" applyBorder="1" applyAlignment="1">
      <alignment horizontal="center"/>
    </xf>
    <xf numFmtId="0" fontId="13" fillId="15" borderId="11" xfId="0" applyFont="1" applyFill="1" applyBorder="1" applyAlignment="1">
      <alignment horizontal="center"/>
    </xf>
    <xf numFmtId="14" fontId="39" fillId="15" borderId="12" xfId="0" applyNumberFormat="1" applyFont="1" applyFill="1" applyBorder="1" applyAlignment="1">
      <alignment horizontal="center"/>
    </xf>
    <xf numFmtId="0" fontId="39" fillId="15" borderId="1" xfId="0" applyFont="1" applyFill="1" applyBorder="1" applyAlignment="1">
      <alignment horizontal="center"/>
    </xf>
    <xf numFmtId="0" fontId="39" fillId="15" borderId="2" xfId="0" applyFont="1" applyFill="1" applyBorder="1" applyAlignment="1">
      <alignment horizontal="center"/>
    </xf>
    <xf numFmtId="0" fontId="39" fillId="15" borderId="19" xfId="0" applyFont="1" applyFill="1" applyBorder="1" applyAlignment="1">
      <alignment horizontal="center"/>
    </xf>
    <xf numFmtId="2" fontId="39" fillId="15" borderId="3" xfId="0" applyNumberFormat="1" applyFont="1" applyFill="1" applyBorder="1" applyAlignment="1">
      <alignment horizontal="center"/>
    </xf>
    <xf numFmtId="2" fontId="39" fillId="15" borderId="1" xfId="0" applyNumberFormat="1" applyFont="1" applyFill="1" applyBorder="1" applyAlignment="1">
      <alignment horizontal="center"/>
    </xf>
    <xf numFmtId="14" fontId="40" fillId="14" borderId="12" xfId="0" applyNumberFormat="1" applyFont="1" applyFill="1" applyBorder="1" applyAlignment="1">
      <alignment horizontal="center"/>
    </xf>
    <xf numFmtId="0" fontId="40" fillId="14" borderId="1" xfId="0" applyFont="1" applyFill="1" applyBorder="1" applyAlignment="1">
      <alignment horizontal="center"/>
    </xf>
    <xf numFmtId="0" fontId="40" fillId="14" borderId="2" xfId="0" applyFont="1" applyFill="1" applyBorder="1" applyAlignment="1">
      <alignment horizontal="center"/>
    </xf>
    <xf numFmtId="0" fontId="40" fillId="14" borderId="19" xfId="0" applyFont="1" applyFill="1" applyBorder="1" applyAlignment="1">
      <alignment horizontal="center"/>
    </xf>
    <xf numFmtId="0" fontId="40" fillId="14" borderId="3" xfId="0" applyFont="1" applyFill="1" applyBorder="1" applyAlignment="1">
      <alignment horizontal="center"/>
    </xf>
    <xf numFmtId="4" fontId="40" fillId="14" borderId="1" xfId="0" applyNumberFormat="1" applyFont="1" applyFill="1" applyBorder="1" applyAlignment="1">
      <alignment horizontal="center"/>
    </xf>
    <xf numFmtId="4" fontId="40" fillId="14" borderId="5" xfId="0" applyNumberFormat="1" applyFont="1" applyFill="1" applyBorder="1" applyAlignment="1">
      <alignment horizontal="center"/>
    </xf>
    <xf numFmtId="4" fontId="40" fillId="14" borderId="3" xfId="0" applyNumberFormat="1" applyFont="1" applyFill="1" applyBorder="1" applyAlignment="1">
      <alignment horizontal="center"/>
    </xf>
    <xf numFmtId="4" fontId="40" fillId="14" borderId="12" xfId="0" applyNumberFormat="1" applyFont="1" applyFill="1" applyBorder="1" applyAlignment="1">
      <alignment horizontal="center"/>
    </xf>
    <xf numFmtId="0" fontId="40" fillId="14" borderId="11" xfId="0" applyFont="1" applyFill="1" applyBorder="1"/>
    <xf numFmtId="0" fontId="57" fillId="14" borderId="11" xfId="0" applyFont="1" applyFill="1" applyBorder="1" applyAlignment="1">
      <alignment horizontal="center"/>
    </xf>
    <xf numFmtId="4" fontId="40" fillId="14" borderId="2" xfId="0" applyNumberFormat="1" applyFont="1" applyFill="1" applyBorder="1" applyAlignment="1">
      <alignment horizontal="center"/>
    </xf>
    <xf numFmtId="0" fontId="0" fillId="14" borderId="1" xfId="0" applyFill="1" applyBorder="1"/>
    <xf numFmtId="0" fontId="56" fillId="14" borderId="11" xfId="0" applyFont="1" applyFill="1" applyBorder="1" applyAlignment="1">
      <alignment horizontal="center"/>
    </xf>
    <xf numFmtId="0" fontId="40" fillId="14" borderId="1" xfId="0" applyFont="1" applyFill="1" applyBorder="1"/>
    <xf numFmtId="2" fontId="58" fillId="14" borderId="12" xfId="0" applyNumberFormat="1" applyFont="1" applyFill="1" applyBorder="1" applyAlignment="1">
      <alignment horizontal="center"/>
    </xf>
    <xf numFmtId="2" fontId="58" fillId="14" borderId="1" xfId="0" applyNumberFormat="1" applyFont="1" applyFill="1" applyBorder="1" applyAlignment="1">
      <alignment horizontal="center"/>
    </xf>
    <xf numFmtId="2" fontId="56" fillId="14" borderId="11" xfId="0" applyNumberFormat="1" applyFont="1" applyFill="1" applyBorder="1" applyAlignment="1">
      <alignment horizontal="center"/>
    </xf>
    <xf numFmtId="14" fontId="39" fillId="14" borderId="12" xfId="0" applyNumberFormat="1" applyFont="1" applyFill="1" applyBorder="1" applyAlignment="1">
      <alignment horizontal="center"/>
    </xf>
    <xf numFmtId="0" fontId="39" fillId="14" borderId="1" xfId="0" applyFont="1" applyFill="1" applyBorder="1" applyAlignment="1">
      <alignment horizontal="center"/>
    </xf>
    <xf numFmtId="0" fontId="39" fillId="14" borderId="2" xfId="0" applyFont="1" applyFill="1" applyBorder="1" applyAlignment="1">
      <alignment horizontal="center"/>
    </xf>
    <xf numFmtId="0" fontId="39" fillId="14" borderId="19" xfId="0" applyFont="1" applyFill="1" applyBorder="1" applyAlignment="1">
      <alignment horizontal="center"/>
    </xf>
    <xf numFmtId="2" fontId="39" fillId="14" borderId="3" xfId="0" applyNumberFormat="1" applyFont="1" applyFill="1" applyBorder="1" applyAlignment="1">
      <alignment horizontal="center"/>
    </xf>
    <xf numFmtId="2" fontId="39" fillId="14" borderId="1" xfId="0" applyNumberFormat="1" applyFont="1" applyFill="1" applyBorder="1" applyAlignment="1">
      <alignment horizontal="center"/>
    </xf>
    <xf numFmtId="0" fontId="6" fillId="0" borderId="3" xfId="0" applyFont="1" applyBorder="1" applyAlignment="1">
      <alignment horizontal="center"/>
    </xf>
    <xf numFmtId="0" fontId="6" fillId="0" borderId="1" xfId="0" applyFont="1" applyBorder="1" applyAlignment="1">
      <alignment horizontal="center"/>
    </xf>
    <xf numFmtId="0" fontId="6" fillId="0" borderId="11" xfId="0" applyFont="1" applyBorder="1" applyAlignment="1">
      <alignment horizontal="center"/>
    </xf>
    <xf numFmtId="172" fontId="49" fillId="0" borderId="3" xfId="27" applyNumberFormat="1" applyFont="1" applyBorder="1" applyAlignment="1" applyProtection="1">
      <alignment horizontal="center"/>
    </xf>
    <xf numFmtId="172" fontId="49" fillId="0" borderId="1" xfId="27" applyNumberFormat="1" applyFont="1" applyBorder="1" applyAlignment="1" applyProtection="1">
      <alignment horizontal="center"/>
    </xf>
    <xf numFmtId="0" fontId="11" fillId="0" borderId="15" xfId="28" applyFont="1" applyBorder="1" applyAlignment="1" applyProtection="1">
      <alignment horizontal="right"/>
    </xf>
    <xf numFmtId="1" fontId="11" fillId="0" borderId="14" xfId="26" applyNumberFormat="1" applyFont="1" applyBorder="1" applyAlignment="1" applyProtection="1">
      <alignment horizontal="right"/>
    </xf>
    <xf numFmtId="1" fontId="37" fillId="0" borderId="14" xfId="26" applyNumberFormat="1" applyFont="1" applyBorder="1" applyAlignment="1" applyProtection="1">
      <alignment horizontal="center"/>
      <protection locked="0"/>
    </xf>
    <xf numFmtId="0" fontId="11" fillId="0" borderId="12" xfId="28" applyFont="1" applyBorder="1" applyAlignment="1" applyProtection="1">
      <alignment horizontal="right"/>
    </xf>
    <xf numFmtId="1" fontId="11" fillId="0" borderId="1" xfId="26" applyNumberFormat="1" applyFont="1" applyBorder="1" applyAlignment="1" applyProtection="1">
      <alignment horizontal="right"/>
    </xf>
    <xf numFmtId="1" fontId="37" fillId="0" borderId="1" xfId="26" applyNumberFormat="1" applyFont="1" applyBorder="1" applyAlignment="1" applyProtection="1">
      <alignment horizontal="center"/>
    </xf>
    <xf numFmtId="2" fontId="11" fillId="0" borderId="12" xfId="28" applyNumberFormat="1" applyFont="1" applyBorder="1" applyAlignment="1" applyProtection="1">
      <alignment horizontal="right"/>
    </xf>
    <xf numFmtId="2" fontId="11" fillId="0" borderId="1" xfId="28" applyNumberFormat="1" applyFont="1" applyBorder="1" applyAlignment="1" applyProtection="1">
      <alignment horizontal="right"/>
    </xf>
    <xf numFmtId="2" fontId="37" fillId="0" borderId="1" xfId="26" applyNumberFormat="1" applyFont="1" applyBorder="1" applyAlignment="1" applyProtection="1">
      <alignment horizontal="center"/>
    </xf>
    <xf numFmtId="0" fontId="15" fillId="0" borderId="11" xfId="26" applyBorder="1" applyAlignment="1" applyProtection="1">
      <alignment vertical="top"/>
    </xf>
    <xf numFmtId="0" fontId="15" fillId="0" borderId="1" xfId="26" applyBorder="1" applyAlignment="1" applyProtection="1">
      <alignment vertical="top"/>
    </xf>
    <xf numFmtId="0" fontId="15" fillId="0" borderId="1" xfId="26" applyAlignment="1" applyProtection="1">
      <alignment vertical="top"/>
    </xf>
    <xf numFmtId="0" fontId="40" fillId="0" borderId="1" xfId="29" applyFont="1" applyAlignment="1">
      <alignment horizontal="center"/>
    </xf>
    <xf numFmtId="0" fontId="14" fillId="0" borderId="11" xfId="28" applyBorder="1" applyAlignment="1" applyProtection="1"/>
    <xf numFmtId="0" fontId="14" fillId="0" borderId="1" xfId="28" applyBorder="1" applyAlignment="1" applyProtection="1"/>
    <xf numFmtId="0" fontId="14" fillId="0" borderId="1" xfId="28" applyAlignment="1" applyProtection="1"/>
    <xf numFmtId="0" fontId="14" fillId="0" borderId="6" xfId="28" applyBorder="1" applyAlignment="1" applyProtection="1">
      <alignment horizontal="centerContinuous"/>
    </xf>
    <xf numFmtId="0" fontId="16" fillId="0" borderId="15" xfId="28" applyFont="1" applyBorder="1" applyAlignment="1" applyProtection="1">
      <alignment horizontal="centerContinuous"/>
    </xf>
    <xf numFmtId="0" fontId="16" fillId="0" borderId="12" xfId="28" applyFont="1" applyBorder="1" applyAlignment="1" applyProtection="1">
      <alignment horizontal="centerContinuous"/>
    </xf>
    <xf numFmtId="0" fontId="14" fillId="0" borderId="1" xfId="28" applyBorder="1" applyAlignment="1" applyProtection="1">
      <alignment horizontal="centerContinuous"/>
    </xf>
    <xf numFmtId="1" fontId="14" fillId="0" borderId="1" xfId="28" applyNumberFormat="1" applyBorder="1" applyAlignment="1" applyProtection="1">
      <alignment horizontal="centerContinuous"/>
    </xf>
    <xf numFmtId="1" fontId="14" fillId="0" borderId="11" xfId="28" applyNumberFormat="1" applyBorder="1" applyAlignment="1" applyProtection="1">
      <alignment horizontal="centerContinuous"/>
    </xf>
    <xf numFmtId="1" fontId="14" fillId="0" borderId="12" xfId="28" applyNumberFormat="1" applyBorder="1" applyAlignment="1" applyProtection="1">
      <alignment horizontal="centerContinuous"/>
    </xf>
    <xf numFmtId="0" fontId="17" fillId="0" borderId="5" xfId="28" applyFont="1" applyBorder="1" applyAlignment="1" applyProtection="1">
      <alignment horizontal="right"/>
    </xf>
    <xf numFmtId="2" fontId="14" fillId="0" borderId="1" xfId="28" applyNumberFormat="1" applyBorder="1" applyAlignment="1" applyProtection="1">
      <alignment horizontal="center" vertical="center" wrapText="1"/>
    </xf>
    <xf numFmtId="0" fontId="14" fillId="0" borderId="1" xfId="28" applyBorder="1" applyAlignment="1" applyProtection="1">
      <alignment vertical="center"/>
    </xf>
    <xf numFmtId="0" fontId="15" fillId="0" borderId="1" xfId="24" applyAlignment="1" applyProtection="1">
      <alignment vertical="center" wrapText="1"/>
    </xf>
    <xf numFmtId="1" fontId="14" fillId="0" borderId="1" xfId="28" applyNumberFormat="1" applyBorder="1" applyAlignment="1" applyProtection="1"/>
    <xf numFmtId="1" fontId="14" fillId="0" borderId="11" xfId="28" applyNumberFormat="1" applyBorder="1" applyAlignment="1" applyProtection="1"/>
    <xf numFmtId="0" fontId="15" fillId="0" borderId="1" xfId="24" applyBorder="1" applyProtection="1"/>
    <xf numFmtId="0" fontId="14" fillId="0" borderId="11" xfId="28" applyBorder="1" applyAlignment="1" applyProtection="1">
      <alignment horizontal="center"/>
    </xf>
    <xf numFmtId="14" fontId="14" fillId="0" borderId="11" xfId="28" applyNumberFormat="1" applyBorder="1" applyAlignment="1" applyProtection="1">
      <alignment horizontal="centerContinuous"/>
    </xf>
    <xf numFmtId="2" fontId="15" fillId="0" borderId="1" xfId="24" applyNumberFormat="1" applyBorder="1" applyAlignment="1" applyProtection="1">
      <alignment horizontal="center" vertical="center" wrapText="1"/>
    </xf>
    <xf numFmtId="0" fontId="15" fillId="0" borderId="1" xfId="24" applyBorder="1" applyAlignment="1" applyProtection="1">
      <alignment vertical="center" wrapText="1"/>
    </xf>
    <xf numFmtId="0" fontId="14" fillId="0" borderId="12" xfId="28" applyBorder="1" applyAlignment="1" applyProtection="1">
      <alignment horizontal="center"/>
    </xf>
    <xf numFmtId="0" fontId="14" fillId="0" borderId="1" xfId="28" applyBorder="1" applyAlignment="1" applyProtection="1">
      <alignment horizontal="center"/>
    </xf>
    <xf numFmtId="0" fontId="14" fillId="0" borderId="5" xfId="28" applyBorder="1" applyAlignment="1" applyProtection="1">
      <alignment horizontal="center" vertical="center"/>
    </xf>
    <xf numFmtId="2" fontId="25" fillId="0" borderId="1" xfId="9" applyNumberFormat="1" applyBorder="1" applyAlignment="1" applyProtection="1">
      <alignment horizontal="center" vertical="center"/>
    </xf>
    <xf numFmtId="0" fontId="15" fillId="0" borderId="7" xfId="28" applyFont="1" applyBorder="1" applyAlignment="1" applyProtection="1">
      <alignment horizontal="center" vertical="center"/>
    </xf>
    <xf numFmtId="0" fontId="15" fillId="0" borderId="8" xfId="28" applyFont="1" applyBorder="1" applyAlignment="1" applyProtection="1">
      <alignment horizontal="center" vertical="center"/>
    </xf>
    <xf numFmtId="0" fontId="15" fillId="0" borderId="4" xfId="24" applyBorder="1" applyAlignment="1" applyProtection="1">
      <alignment vertical="center" wrapText="1"/>
    </xf>
    <xf numFmtId="0" fontId="14" fillId="0" borderId="6" xfId="28" applyBorder="1" applyAlignment="1" applyProtection="1">
      <alignment horizontal="center" vertical="center" wrapText="1"/>
    </xf>
    <xf numFmtId="0" fontId="15" fillId="0" borderId="6" xfId="28" applyFont="1" applyBorder="1" applyAlignment="1" applyProtection="1">
      <alignment horizontal="center" vertical="center"/>
    </xf>
    <xf numFmtId="0" fontId="25" fillId="0" borderId="13" xfId="9" applyNumberFormat="1" applyBorder="1" applyAlignment="1" applyProtection="1">
      <alignment horizontal="center" vertical="center" wrapText="1"/>
      <protection locked="0"/>
    </xf>
    <xf numFmtId="168" fontId="15" fillId="0" borderId="17" xfId="24" applyNumberFormat="1" applyBorder="1" applyAlignment="1" applyProtection="1">
      <alignment horizontal="center" vertical="center" wrapText="1"/>
    </xf>
    <xf numFmtId="2" fontId="22" fillId="0" borderId="1" xfId="8" applyNumberFormat="1" applyBorder="1" applyAlignment="1">
      <alignment horizontal="center" vertical="center" wrapText="1"/>
    </xf>
    <xf numFmtId="168" fontId="15" fillId="0" borderId="12" xfId="26" applyNumberFormat="1" applyBorder="1" applyAlignment="1" applyProtection="1">
      <alignment horizontal="center" vertical="center" wrapText="1"/>
    </xf>
    <xf numFmtId="168" fontId="15" fillId="0" borderId="11" xfId="26" applyNumberFormat="1" applyBorder="1" applyAlignment="1" applyProtection="1">
      <alignment horizontal="center" vertical="center" wrapText="1"/>
    </xf>
    <xf numFmtId="167" fontId="15" fillId="0" borderId="1" xfId="3" applyFont="1" applyBorder="1" applyAlignment="1" applyProtection="1">
      <alignment horizontal="center" vertical="center" wrapText="1"/>
    </xf>
    <xf numFmtId="167" fontId="15" fillId="0" borderId="12" xfId="3" applyFont="1" applyBorder="1" applyAlignment="1" applyProtection="1">
      <alignment horizontal="center" vertical="center" wrapText="1"/>
    </xf>
    <xf numFmtId="2" fontId="15" fillId="0" borderId="11" xfId="26" applyNumberFormat="1" applyBorder="1" applyAlignment="1" applyProtection="1">
      <alignment horizontal="center" vertical="center" wrapText="1"/>
    </xf>
    <xf numFmtId="0" fontId="25" fillId="0" borderId="2" xfId="9" applyNumberFormat="1" applyBorder="1" applyAlignment="1" applyProtection="1">
      <alignment horizontal="center" vertical="center" wrapText="1"/>
      <protection locked="0"/>
    </xf>
    <xf numFmtId="168" fontId="15" fillId="0" borderId="11" xfId="24" applyNumberFormat="1" applyBorder="1" applyAlignment="1" applyProtection="1">
      <alignment horizontal="center" vertical="center"/>
    </xf>
    <xf numFmtId="168" fontId="15" fillId="0" borderId="11" xfId="24" applyNumberFormat="1" applyBorder="1" applyAlignment="1" applyProtection="1">
      <alignment horizontal="center" vertical="center" wrapText="1"/>
    </xf>
    <xf numFmtId="0" fontId="15" fillId="0" borderId="11" xfId="24" applyBorder="1" applyAlignment="1" applyProtection="1">
      <alignment horizontal="left" vertical="center" wrapText="1"/>
    </xf>
    <xf numFmtId="169" fontId="15" fillId="0" borderId="11" xfId="26" applyNumberFormat="1" applyBorder="1" applyAlignment="1" applyProtection="1">
      <alignment horizontal="left" vertical="center" wrapText="1"/>
      <protection locked="0"/>
    </xf>
    <xf numFmtId="0" fontId="15" fillId="0" borderId="1" xfId="24" applyAlignment="1" applyProtection="1">
      <alignment vertical="center"/>
    </xf>
    <xf numFmtId="168" fontId="15" fillId="0" borderId="11" xfId="24" applyNumberFormat="1" applyBorder="1" applyAlignment="1" applyProtection="1">
      <alignment horizontal="center"/>
    </xf>
    <xf numFmtId="2" fontId="15" fillId="0" borderId="1" xfId="24" applyNumberFormat="1" applyBorder="1" applyAlignment="1" applyProtection="1">
      <alignment horizontal="center" vertical="center"/>
    </xf>
    <xf numFmtId="168" fontId="15" fillId="0" borderId="6" xfId="24" applyNumberFormat="1" applyBorder="1" applyAlignment="1" applyProtection="1">
      <alignment horizontal="center"/>
    </xf>
    <xf numFmtId="0" fontId="15" fillId="0" borderId="1" xfId="24" applyProtection="1"/>
    <xf numFmtId="4" fontId="15" fillId="0" borderId="1" xfId="24" applyNumberFormat="1" applyBorder="1" applyAlignment="1" applyProtection="1">
      <alignment horizontal="center"/>
    </xf>
    <xf numFmtId="0" fontId="15" fillId="0" borderId="1" xfId="24" applyFill="1" applyProtection="1"/>
    <xf numFmtId="2" fontId="15" fillId="0" borderId="1" xfId="24" applyNumberFormat="1" applyFill="1" applyBorder="1" applyAlignment="1" applyProtection="1">
      <alignment horizontal="center"/>
    </xf>
    <xf numFmtId="2" fontId="15" fillId="0" borderId="1" xfId="24" applyNumberFormat="1" applyBorder="1" applyAlignment="1" applyProtection="1">
      <alignment horizontal="center"/>
    </xf>
    <xf numFmtId="2" fontId="15" fillId="0" borderId="1" xfId="24" applyNumberFormat="1" applyAlignment="1" applyProtection="1">
      <alignment horizontal="center"/>
    </xf>
    <xf numFmtId="168" fontId="15" fillId="6" borderId="12" xfId="26" applyNumberFormat="1" applyFill="1" applyBorder="1" applyAlignment="1" applyProtection="1">
      <alignment horizontal="center" vertical="center" wrapText="1"/>
    </xf>
    <xf numFmtId="168" fontId="15" fillId="6" borderId="11" xfId="26" applyNumberFormat="1" applyFill="1" applyBorder="1" applyAlignment="1" applyProtection="1">
      <alignment horizontal="center" vertical="center" wrapText="1"/>
    </xf>
    <xf numFmtId="167" fontId="15" fillId="6" borderId="1" xfId="3" applyFont="1" applyFill="1" applyBorder="1" applyAlignment="1" applyProtection="1">
      <alignment horizontal="center" vertical="center" wrapText="1"/>
    </xf>
    <xf numFmtId="167" fontId="15" fillId="6" borderId="12" xfId="3" applyFont="1" applyFill="1" applyBorder="1" applyAlignment="1" applyProtection="1">
      <alignment horizontal="center" vertical="center" wrapText="1"/>
    </xf>
    <xf numFmtId="2" fontId="15" fillId="6" borderId="11" xfId="26" applyNumberFormat="1" applyFill="1" applyBorder="1" applyAlignment="1" applyProtection="1">
      <alignment horizontal="center" vertical="center" wrapText="1"/>
    </xf>
    <xf numFmtId="0" fontId="22" fillId="6" borderId="12" xfId="6" applyFill="1" applyBorder="1" applyAlignment="1" applyProtection="1">
      <alignment horizontal="center" vertical="center"/>
    </xf>
    <xf numFmtId="0" fontId="22" fillId="6" borderId="1" xfId="6" applyFill="1" applyBorder="1" applyAlignment="1" applyProtection="1">
      <alignment horizontal="center" vertical="center"/>
    </xf>
    <xf numFmtId="168" fontId="15" fillId="6" borderId="12" xfId="26" applyNumberFormat="1" applyFill="1" applyBorder="1" applyAlignment="1" applyProtection="1">
      <alignment horizontal="center" vertical="center"/>
    </xf>
    <xf numFmtId="168" fontId="15" fillId="6" borderId="11" xfId="26" applyNumberFormat="1" applyFill="1" applyBorder="1" applyAlignment="1" applyProtection="1">
      <alignment horizontal="center" vertical="center"/>
    </xf>
    <xf numFmtId="0" fontId="15" fillId="6" borderId="11" xfId="24" applyFill="1" applyBorder="1" applyAlignment="1" applyProtection="1">
      <alignment horizontal="left" vertical="center"/>
    </xf>
    <xf numFmtId="0" fontId="22" fillId="6" borderId="7" xfId="6" applyFill="1" applyBorder="1" applyAlignment="1" applyProtection="1">
      <alignment horizontal="center" vertical="center"/>
    </xf>
    <xf numFmtId="0" fontId="22" fillId="6" borderId="8" xfId="6" applyFill="1" applyBorder="1" applyAlignment="1" applyProtection="1">
      <alignment horizontal="center" vertical="center"/>
    </xf>
    <xf numFmtId="168" fontId="15" fillId="6" borderId="7" xfId="26" applyNumberFormat="1" applyFill="1" applyBorder="1" applyAlignment="1" applyProtection="1">
      <alignment horizontal="center" vertical="center"/>
    </xf>
    <xf numFmtId="168" fontId="15" fillId="6" borderId="6" xfId="26" applyNumberFormat="1" applyFill="1" applyBorder="1" applyAlignment="1" applyProtection="1">
      <alignment horizontal="center" vertical="center"/>
    </xf>
    <xf numFmtId="0" fontId="15" fillId="6" borderId="6" xfId="24" applyFill="1" applyBorder="1" applyAlignment="1" applyProtection="1">
      <alignment horizontal="left" vertical="center"/>
    </xf>
    <xf numFmtId="0" fontId="22" fillId="0" borderId="1" xfId="6" applyBorder="1" applyAlignment="1" applyProtection="1">
      <alignment horizontal="center"/>
    </xf>
    <xf numFmtId="168" fontId="15" fillId="0" borderId="1" xfId="26" applyNumberFormat="1" applyBorder="1" applyAlignment="1" applyProtection="1">
      <alignment horizontal="center"/>
    </xf>
    <xf numFmtId="0" fontId="15" fillId="0" borderId="1" xfId="24" applyBorder="1" applyAlignment="1" applyProtection="1">
      <alignment horizontal="left"/>
    </xf>
    <xf numFmtId="1" fontId="15" fillId="0" borderId="1" xfId="24" applyNumberFormat="1" applyBorder="1" applyProtection="1"/>
    <xf numFmtId="0" fontId="15" fillId="0" borderId="1" xfId="24" applyBorder="1" applyAlignment="1" applyProtection="1">
      <alignment horizontal="center"/>
    </xf>
    <xf numFmtId="0" fontId="15" fillId="0" borderId="1" xfId="24" applyAlignment="1" applyProtection="1">
      <alignment horizontal="center"/>
    </xf>
    <xf numFmtId="2" fontId="15" fillId="0" borderId="1" xfId="24" applyNumberFormat="1" applyProtection="1"/>
    <xf numFmtId="1" fontId="15" fillId="0" borderId="1" xfId="24" applyNumberFormat="1" applyProtection="1"/>
    <xf numFmtId="0" fontId="14" fillId="0" borderId="5" xfId="28" applyBorder="1" applyAlignment="1" applyProtection="1"/>
    <xf numFmtId="0" fontId="14" fillId="0" borderId="5" xfId="28" applyBorder="1" applyAlignment="1" applyProtection="1">
      <alignment horizontal="center"/>
    </xf>
    <xf numFmtId="0" fontId="14" fillId="0" borderId="4" xfId="28" applyBorder="1" applyAlignment="1" applyProtection="1">
      <alignment horizontal="center" vertical="center" wrapText="1"/>
    </xf>
    <xf numFmtId="0" fontId="25" fillId="0" borderId="30" xfId="9" applyNumberFormat="1" applyBorder="1" applyAlignment="1" applyProtection="1">
      <alignment horizontal="center" vertical="center" wrapText="1"/>
      <protection locked="0"/>
    </xf>
    <xf numFmtId="0" fontId="25" fillId="0" borderId="31" xfId="9" applyNumberFormat="1" applyBorder="1" applyAlignment="1" applyProtection="1">
      <alignment horizontal="center" vertical="center" wrapText="1"/>
      <protection locked="0"/>
    </xf>
    <xf numFmtId="0" fontId="25" fillId="0" borderId="32" xfId="9" applyNumberFormat="1" applyBorder="1" applyAlignment="1" applyProtection="1">
      <alignment horizontal="center" vertical="center" wrapText="1"/>
      <protection locked="0"/>
    </xf>
    <xf numFmtId="168" fontId="15" fillId="0" borderId="6" xfId="24" applyNumberFormat="1" applyBorder="1" applyAlignment="1" applyProtection="1">
      <alignment horizontal="center" vertical="center" wrapText="1"/>
    </xf>
    <xf numFmtId="0" fontId="14" fillId="0" borderId="7" xfId="24" applyFont="1" applyBorder="1" applyAlignment="1" applyProtection="1">
      <alignment horizontal="left"/>
    </xf>
    <xf numFmtId="0" fontId="14" fillId="0" borderId="12" xfId="24" applyFont="1" applyBorder="1" applyProtection="1"/>
    <xf numFmtId="0" fontId="15" fillId="0" borderId="11" xfId="24" applyBorder="1" applyProtection="1"/>
    <xf numFmtId="167" fontId="40" fillId="0" borderId="1" xfId="29" applyNumberFormat="1" applyFont="1" applyAlignment="1">
      <alignment horizontal="center"/>
    </xf>
    <xf numFmtId="14" fontId="39" fillId="16" borderId="7" xfId="0" applyNumberFormat="1" applyFont="1" applyFill="1" applyBorder="1" applyAlignment="1">
      <alignment horizontal="center"/>
    </xf>
    <xf numFmtId="0" fontId="39" fillId="16" borderId="8" xfId="0" applyFont="1" applyFill="1" applyBorder="1" applyAlignment="1">
      <alignment horizontal="center"/>
    </xf>
    <xf numFmtId="0" fontId="39" fillId="16" borderId="9" xfId="0" applyFont="1" applyFill="1" applyBorder="1" applyAlignment="1">
      <alignment horizontal="center"/>
    </xf>
    <xf numFmtId="0" fontId="39" fillId="16" borderId="22" xfId="0" applyFont="1" applyFill="1" applyBorder="1" applyAlignment="1">
      <alignment horizontal="center"/>
    </xf>
    <xf numFmtId="2" fontId="39" fillId="16" borderId="24" xfId="0" applyNumberFormat="1" applyFont="1" applyFill="1" applyBorder="1" applyAlignment="1">
      <alignment horizontal="center"/>
    </xf>
    <xf numFmtId="2" fontId="39" fillId="16" borderId="8" xfId="0" applyNumberFormat="1" applyFont="1" applyFill="1" applyBorder="1" applyAlignment="1">
      <alignment horizontal="center"/>
    </xf>
    <xf numFmtId="0" fontId="39" fillId="17" borderId="4" xfId="0" applyFont="1" applyFill="1" applyBorder="1" applyAlignment="1">
      <alignment horizontal="center"/>
    </xf>
    <xf numFmtId="0" fontId="39" fillId="17" borderId="8" xfId="0" applyFont="1" applyFill="1" applyBorder="1" applyAlignment="1">
      <alignment horizontal="center"/>
    </xf>
    <xf numFmtId="2" fontId="39" fillId="17" borderId="8" xfId="0" applyNumberFormat="1" applyFont="1" applyFill="1" applyBorder="1" applyAlignment="1">
      <alignment horizontal="center"/>
    </xf>
    <xf numFmtId="2" fontId="39" fillId="17" borderId="24" xfId="0" applyNumberFormat="1" applyFont="1" applyFill="1" applyBorder="1" applyAlignment="1">
      <alignment horizontal="center"/>
    </xf>
    <xf numFmtId="0" fontId="39" fillId="17" borderId="7" xfId="0" applyFont="1" applyFill="1" applyBorder="1" applyAlignment="1">
      <alignment horizontal="center"/>
    </xf>
    <xf numFmtId="0" fontId="56" fillId="17" borderId="6" xfId="0" applyFont="1" applyFill="1" applyBorder="1" applyAlignment="1">
      <alignment horizontal="center"/>
    </xf>
    <xf numFmtId="0" fontId="13" fillId="17" borderId="9" xfId="0" applyFont="1" applyFill="1" applyBorder="1"/>
    <xf numFmtId="0" fontId="0" fillId="16" borderId="1" xfId="0" applyFill="1" applyBorder="1"/>
    <xf numFmtId="0" fontId="11" fillId="0" borderId="14" xfId="28" applyFont="1" applyBorder="1" applyAlignment="1" applyProtection="1">
      <alignment horizontal="right"/>
    </xf>
    <xf numFmtId="0" fontId="11" fillId="0" borderId="1" xfId="28" applyFont="1" applyBorder="1" applyAlignment="1" applyProtection="1">
      <alignment horizontal="right"/>
    </xf>
    <xf numFmtId="1" fontId="37" fillId="0" borderId="1" xfId="26" applyNumberFormat="1" applyFont="1" applyAlignment="1" applyProtection="1">
      <alignment horizontal="center"/>
    </xf>
    <xf numFmtId="0" fontId="37" fillId="0" borderId="1" xfId="26" applyFont="1" applyAlignment="1" applyProtection="1">
      <alignment horizontal="center"/>
    </xf>
    <xf numFmtId="2" fontId="15" fillId="0" borderId="1" xfId="26" applyNumberFormat="1" applyAlignment="1" applyProtection="1">
      <alignment vertical="top"/>
    </xf>
    <xf numFmtId="2" fontId="37" fillId="0" borderId="1" xfId="26" applyNumberFormat="1" applyFont="1" applyAlignment="1" applyProtection="1">
      <alignment horizontal="center"/>
    </xf>
    <xf numFmtId="2" fontId="14" fillId="0" borderId="1" xfId="28" applyNumberFormat="1" applyAlignment="1" applyProtection="1"/>
    <xf numFmtId="2" fontId="14" fillId="0" borderId="1" xfId="28" applyNumberFormat="1" applyBorder="1" applyAlignment="1" applyProtection="1"/>
    <xf numFmtId="1" fontId="14" fillId="0" borderId="3" xfId="28" applyNumberFormat="1" applyBorder="1" applyAlignment="1" applyProtection="1">
      <alignment horizontal="centerContinuous"/>
    </xf>
    <xf numFmtId="0" fontId="14" fillId="0" borderId="12" xfId="28" applyBorder="1" applyAlignment="1" applyProtection="1"/>
    <xf numFmtId="2" fontId="15" fillId="0" borderId="1" xfId="24" applyNumberFormat="1" applyBorder="1" applyProtection="1"/>
    <xf numFmtId="168" fontId="15" fillId="0" borderId="3" xfId="26" applyNumberFormat="1" applyBorder="1" applyAlignment="1" applyProtection="1">
      <alignment horizontal="center" vertical="center" wrapText="1"/>
    </xf>
    <xf numFmtId="168" fontId="15" fillId="0" borderId="1" xfId="26" applyNumberFormat="1" applyBorder="1" applyAlignment="1" applyProtection="1">
      <alignment horizontal="center" vertical="center" wrapText="1"/>
    </xf>
    <xf numFmtId="168" fontId="15" fillId="0" borderId="24" xfId="26" applyNumberFormat="1" applyBorder="1" applyAlignment="1" applyProtection="1">
      <alignment horizontal="center" vertical="center" wrapText="1"/>
    </xf>
    <xf numFmtId="168" fontId="15" fillId="0" borderId="8" xfId="26" applyNumberFormat="1" applyBorder="1" applyAlignment="1" applyProtection="1">
      <alignment horizontal="center" vertical="center" wrapText="1"/>
    </xf>
    <xf numFmtId="2" fontId="15" fillId="0" borderId="6" xfId="26" applyNumberFormat="1" applyBorder="1" applyAlignment="1" applyProtection="1">
      <alignment horizontal="center" vertical="center" wrapText="1"/>
    </xf>
    <xf numFmtId="168" fontId="15" fillId="6" borderId="3" xfId="26" applyNumberFormat="1" applyFill="1" applyBorder="1" applyAlignment="1" applyProtection="1">
      <alignment horizontal="center" vertical="center" wrapText="1"/>
    </xf>
    <xf numFmtId="168" fontId="15" fillId="6" borderId="1" xfId="26" applyNumberFormat="1" applyFill="1" applyBorder="1" applyAlignment="1" applyProtection="1">
      <alignment horizontal="center" vertical="center" wrapText="1"/>
    </xf>
    <xf numFmtId="168" fontId="15" fillId="6" borderId="3" xfId="26" applyNumberFormat="1" applyFill="1" applyBorder="1" applyAlignment="1" applyProtection="1">
      <alignment horizontal="center" vertical="center"/>
    </xf>
    <xf numFmtId="168" fontId="15" fillId="6" borderId="1" xfId="26" applyNumberFormat="1" applyFill="1" applyBorder="1" applyAlignment="1" applyProtection="1">
      <alignment horizontal="center" vertical="center"/>
    </xf>
    <xf numFmtId="168" fontId="15" fillId="6" borderId="24" xfId="26" applyNumberFormat="1" applyFill="1" applyBorder="1" applyAlignment="1" applyProtection="1">
      <alignment horizontal="center" vertical="center"/>
    </xf>
    <xf numFmtId="168" fontId="15" fillId="6" borderId="8" xfId="26" applyNumberFormat="1" applyFill="1" applyBorder="1" applyAlignment="1" applyProtection="1">
      <alignment horizontal="center" vertical="center"/>
    </xf>
    <xf numFmtId="0" fontId="15" fillId="0" borderId="17" xfId="24" applyBorder="1" applyProtection="1"/>
    <xf numFmtId="0" fontId="40" fillId="15" borderId="1" xfId="0" applyFont="1" applyFill="1" applyBorder="1"/>
    <xf numFmtId="0" fontId="13" fillId="15" borderId="11" xfId="0" applyFont="1" applyFill="1" applyBorder="1"/>
    <xf numFmtId="2" fontId="40" fillId="15" borderId="1" xfId="0" applyNumberFormat="1" applyFont="1" applyFill="1" applyBorder="1"/>
    <xf numFmtId="0" fontId="14" fillId="0" borderId="1" xfId="24" applyFont="1" applyBorder="1" applyAlignment="1" applyProtection="1">
      <alignment horizontal="center"/>
    </xf>
    <xf numFmtId="0" fontId="14" fillId="0" borderId="11" xfId="24" applyFont="1" applyBorder="1" applyAlignment="1" applyProtection="1">
      <alignment horizontal="center"/>
    </xf>
    <xf numFmtId="0" fontId="14" fillId="0" borderId="5" xfId="24" applyFont="1" applyBorder="1" applyAlignment="1" applyProtection="1">
      <alignment horizontal="center"/>
    </xf>
    <xf numFmtId="14" fontId="40" fillId="18" borderId="12" xfId="0" applyNumberFormat="1" applyFont="1" applyFill="1" applyBorder="1" applyAlignment="1">
      <alignment horizontal="center"/>
    </xf>
    <xf numFmtId="0" fontId="40" fillId="18" borderId="1" xfId="0" applyFont="1" applyFill="1" applyBorder="1" applyAlignment="1">
      <alignment horizontal="center"/>
    </xf>
    <xf numFmtId="0" fontId="40" fillId="18" borderId="2" xfId="0" applyFont="1" applyFill="1" applyBorder="1" applyAlignment="1">
      <alignment horizontal="center"/>
    </xf>
    <xf numFmtId="0" fontId="40" fillId="18" borderId="19" xfId="0" applyFont="1" applyFill="1" applyBorder="1" applyAlignment="1">
      <alignment horizontal="center"/>
    </xf>
    <xf numFmtId="0" fontId="40" fillId="18" borderId="3" xfId="0" applyFont="1" applyFill="1" applyBorder="1" applyAlignment="1">
      <alignment horizontal="center"/>
    </xf>
    <xf numFmtId="4" fontId="40" fillId="18" borderId="1" xfId="0" applyNumberFormat="1" applyFont="1" applyFill="1" applyBorder="1" applyAlignment="1">
      <alignment horizontal="center"/>
    </xf>
    <xf numFmtId="4" fontId="40" fillId="18" borderId="5" xfId="0" applyNumberFormat="1" applyFont="1" applyFill="1" applyBorder="1" applyAlignment="1">
      <alignment horizontal="center"/>
    </xf>
    <xf numFmtId="4" fontId="40" fillId="18" borderId="3" xfId="0" applyNumberFormat="1" applyFont="1" applyFill="1" applyBorder="1" applyAlignment="1">
      <alignment horizontal="center"/>
    </xf>
    <xf numFmtId="2" fontId="40" fillId="18" borderId="12" xfId="0" applyNumberFormat="1" applyFont="1" applyFill="1" applyBorder="1" applyAlignment="1">
      <alignment horizontal="center"/>
    </xf>
    <xf numFmtId="2" fontId="40" fillId="18" borderId="1" xfId="0" applyNumberFormat="1" applyFont="1" applyFill="1" applyBorder="1" applyAlignment="1">
      <alignment horizontal="center"/>
    </xf>
    <xf numFmtId="4" fontId="40" fillId="18" borderId="12" xfId="0" applyNumberFormat="1" applyFont="1" applyFill="1" applyBorder="1" applyAlignment="1">
      <alignment horizontal="center"/>
    </xf>
    <xf numFmtId="0" fontId="13" fillId="18" borderId="11" xfId="0" applyFont="1" applyFill="1" applyBorder="1"/>
    <xf numFmtId="4" fontId="40" fillId="18" borderId="2" xfId="0" applyNumberFormat="1" applyFont="1" applyFill="1" applyBorder="1" applyAlignment="1">
      <alignment horizontal="center"/>
    </xf>
    <xf numFmtId="0" fontId="0" fillId="18" borderId="1" xfId="0" applyFill="1" applyBorder="1"/>
    <xf numFmtId="14" fontId="39" fillId="18" borderId="12" xfId="0" applyNumberFormat="1" applyFont="1" applyFill="1" applyBorder="1" applyAlignment="1">
      <alignment horizontal="center"/>
    </xf>
    <xf numFmtId="0" fontId="39" fillId="18" borderId="1" xfId="0" applyFont="1" applyFill="1" applyBorder="1" applyAlignment="1">
      <alignment horizontal="center"/>
    </xf>
    <xf numFmtId="0" fontId="39" fillId="18" borderId="2" xfId="0" applyFont="1" applyFill="1" applyBorder="1" applyAlignment="1">
      <alignment horizontal="center"/>
    </xf>
    <xf numFmtId="0" fontId="39" fillId="18" borderId="19" xfId="0" applyFont="1" applyFill="1" applyBorder="1" applyAlignment="1">
      <alignment horizontal="center"/>
    </xf>
    <xf numFmtId="2" fontId="39" fillId="18" borderId="3" xfId="0" applyNumberFormat="1" applyFont="1" applyFill="1" applyBorder="1" applyAlignment="1">
      <alignment horizontal="center"/>
    </xf>
    <xf numFmtId="2" fontId="39" fillId="18" borderId="1" xfId="0" applyNumberFormat="1" applyFont="1" applyFill="1" applyBorder="1" applyAlignment="1">
      <alignment horizontal="center"/>
    </xf>
    <xf numFmtId="14" fontId="39" fillId="18" borderId="7" xfId="0" applyNumberFormat="1" applyFont="1" applyFill="1" applyBorder="1" applyAlignment="1">
      <alignment horizontal="center"/>
    </xf>
    <xf numFmtId="0" fontId="39" fillId="18" borderId="8" xfId="0" applyFont="1" applyFill="1" applyBorder="1" applyAlignment="1">
      <alignment horizontal="center"/>
    </xf>
    <xf numFmtId="0" fontId="39" fillId="18" borderId="9" xfId="0" applyFont="1" applyFill="1" applyBorder="1" applyAlignment="1">
      <alignment horizontal="center"/>
    </xf>
    <xf numFmtId="0" fontId="39" fillId="18" borderId="22" xfId="0" applyFont="1" applyFill="1" applyBorder="1" applyAlignment="1">
      <alignment horizontal="center"/>
    </xf>
    <xf numFmtId="2" fontId="39" fillId="18" borderId="24" xfId="0" applyNumberFormat="1" applyFont="1" applyFill="1" applyBorder="1" applyAlignment="1">
      <alignment horizontal="center"/>
    </xf>
    <xf numFmtId="2" fontId="39" fillId="18" borderId="8" xfId="0" applyNumberFormat="1" applyFont="1" applyFill="1" applyBorder="1" applyAlignment="1">
      <alignment horizontal="center"/>
    </xf>
    <xf numFmtId="0" fontId="39" fillId="19" borderId="4" xfId="0" applyFont="1" applyFill="1" applyBorder="1" applyAlignment="1">
      <alignment horizontal="center"/>
    </xf>
    <xf numFmtId="0" fontId="39" fillId="19" borderId="8" xfId="0" applyFont="1" applyFill="1" applyBorder="1" applyAlignment="1">
      <alignment horizontal="center"/>
    </xf>
    <xf numFmtId="2" fontId="39" fillId="19" borderId="8" xfId="0" applyNumberFormat="1" applyFont="1" applyFill="1" applyBorder="1" applyAlignment="1">
      <alignment horizontal="center"/>
    </xf>
    <xf numFmtId="2" fontId="39" fillId="19" borderId="24" xfId="0" applyNumberFormat="1" applyFont="1" applyFill="1" applyBorder="1" applyAlignment="1">
      <alignment horizontal="center"/>
    </xf>
    <xf numFmtId="2" fontId="39" fillId="19" borderId="7" xfId="0" applyNumberFormat="1" applyFont="1" applyFill="1" applyBorder="1" applyAlignment="1">
      <alignment horizontal="center"/>
    </xf>
    <xf numFmtId="0" fontId="13" fillId="19" borderId="7" xfId="0" applyFont="1" applyFill="1" applyBorder="1"/>
    <xf numFmtId="0" fontId="13" fillId="19" borderId="8" xfId="0" applyFont="1" applyFill="1" applyBorder="1"/>
    <xf numFmtId="0" fontId="13" fillId="19" borderId="6" xfId="0" applyFont="1" applyFill="1" applyBorder="1"/>
    <xf numFmtId="0" fontId="13" fillId="19" borderId="9" xfId="0" applyFont="1" applyFill="1" applyBorder="1"/>
    <xf numFmtId="14" fontId="37" fillId="20" borderId="12" xfId="0" applyNumberFormat="1" applyFont="1" applyFill="1" applyBorder="1" applyAlignment="1">
      <alignment horizontal="center"/>
    </xf>
    <xf numFmtId="0" fontId="37" fillId="20" borderId="1" xfId="0" applyFont="1" applyFill="1" applyBorder="1" applyAlignment="1">
      <alignment horizontal="center"/>
    </xf>
    <xf numFmtId="0" fontId="37" fillId="20" borderId="2" xfId="0" applyFont="1" applyFill="1" applyBorder="1" applyAlignment="1">
      <alignment horizontal="center"/>
    </xf>
    <xf numFmtId="0" fontId="37" fillId="20" borderId="19" xfId="0" applyFont="1" applyFill="1" applyBorder="1" applyAlignment="1">
      <alignment horizontal="center"/>
    </xf>
    <xf numFmtId="2" fontId="37" fillId="20" borderId="3" xfId="0" applyNumberFormat="1" applyFont="1" applyFill="1" applyBorder="1" applyAlignment="1">
      <alignment horizontal="center"/>
    </xf>
    <xf numFmtId="2" fontId="37" fillId="20" borderId="1" xfId="0" applyNumberFormat="1" applyFont="1" applyFill="1" applyBorder="1" applyAlignment="1">
      <alignment horizontal="center"/>
    </xf>
    <xf numFmtId="4" fontId="37" fillId="20" borderId="5" xfId="0" applyNumberFormat="1" applyFont="1" applyFill="1" applyBorder="1" applyAlignment="1">
      <alignment horizontal="center"/>
    </xf>
    <xf numFmtId="4" fontId="37" fillId="20" borderId="1" xfId="0" applyNumberFormat="1" applyFont="1" applyFill="1" applyBorder="1" applyAlignment="1">
      <alignment horizontal="center"/>
    </xf>
    <xf numFmtId="4" fontId="37" fillId="20" borderId="3" xfId="0" applyNumberFormat="1" applyFont="1" applyFill="1" applyBorder="1" applyAlignment="1">
      <alignment horizontal="center"/>
    </xf>
    <xf numFmtId="2" fontId="37" fillId="20" borderId="12" xfId="0" applyNumberFormat="1" applyFont="1" applyFill="1" applyBorder="1" applyAlignment="1">
      <alignment horizontal="center"/>
    </xf>
    <xf numFmtId="2" fontId="57" fillId="20" borderId="12" xfId="0" applyNumberFormat="1" applyFont="1" applyFill="1" applyBorder="1" applyAlignment="1">
      <alignment horizontal="center"/>
    </xf>
    <xf numFmtId="2" fontId="57" fillId="20" borderId="1" xfId="0" applyNumberFormat="1" applyFont="1" applyFill="1" applyBorder="1" applyAlignment="1">
      <alignment horizontal="center"/>
    </xf>
    <xf numFmtId="2" fontId="56" fillId="20" borderId="11" xfId="0" applyNumberFormat="1" applyFont="1" applyFill="1" applyBorder="1" applyAlignment="1">
      <alignment horizontal="center"/>
    </xf>
    <xf numFmtId="4" fontId="37" fillId="20" borderId="2" xfId="0" applyNumberFormat="1" applyFont="1" applyFill="1" applyBorder="1" applyAlignment="1">
      <alignment horizontal="center"/>
    </xf>
    <xf numFmtId="0" fontId="0" fillId="20" borderId="1" xfId="0" applyFill="1" applyBorder="1"/>
    <xf numFmtId="14" fontId="39" fillId="20" borderId="12" xfId="0" applyNumberFormat="1" applyFont="1" applyFill="1" applyBorder="1" applyAlignment="1">
      <alignment horizontal="center"/>
    </xf>
    <xf numFmtId="0" fontId="39" fillId="20" borderId="1" xfId="0" applyFont="1" applyFill="1" applyBorder="1" applyAlignment="1">
      <alignment horizontal="center"/>
    </xf>
    <xf numFmtId="0" fontId="39" fillId="20" borderId="2" xfId="0" applyFont="1" applyFill="1" applyBorder="1" applyAlignment="1">
      <alignment horizontal="center"/>
    </xf>
    <xf numFmtId="0" fontId="39" fillId="20" borderId="19" xfId="0" applyFont="1" applyFill="1" applyBorder="1" applyAlignment="1">
      <alignment horizontal="center"/>
    </xf>
    <xf numFmtId="2" fontId="39" fillId="20" borderId="3" xfId="0" applyNumberFormat="1" applyFont="1" applyFill="1" applyBorder="1" applyAlignment="1">
      <alignment horizontal="center"/>
    </xf>
    <xf numFmtId="2" fontId="39" fillId="20" borderId="1" xfId="0" applyNumberFormat="1" applyFont="1" applyFill="1" applyBorder="1" applyAlignment="1">
      <alignment horizontal="center"/>
    </xf>
    <xf numFmtId="4" fontId="39" fillId="20" borderId="1" xfId="0" applyNumberFormat="1" applyFont="1" applyFill="1" applyBorder="1" applyAlignment="1">
      <alignment horizontal="center"/>
    </xf>
    <xf numFmtId="2" fontId="39" fillId="20" borderId="12" xfId="0" applyNumberFormat="1" applyFont="1" applyFill="1" applyBorder="1" applyAlignment="1">
      <alignment horizontal="center"/>
    </xf>
    <xf numFmtId="2" fontId="39" fillId="20" borderId="11" xfId="0" applyNumberFormat="1" applyFont="1" applyFill="1" applyBorder="1" applyAlignment="1">
      <alignment horizontal="center"/>
    </xf>
    <xf numFmtId="2" fontId="56" fillId="20" borderId="1" xfId="0" applyNumberFormat="1" applyFont="1" applyFill="1" applyBorder="1" applyAlignment="1">
      <alignment horizontal="center"/>
    </xf>
    <xf numFmtId="0" fontId="13" fillId="20" borderId="2" xfId="0" applyFont="1" applyFill="1" applyBorder="1"/>
    <xf numFmtId="0" fontId="37" fillId="20" borderId="1" xfId="0" applyFont="1" applyFill="1" applyBorder="1"/>
    <xf numFmtId="0" fontId="37" fillId="20" borderId="2" xfId="0" applyFont="1" applyFill="1" applyBorder="1"/>
    <xf numFmtId="0" fontId="37" fillId="20" borderId="19" xfId="0" applyFont="1" applyFill="1" applyBorder="1"/>
    <xf numFmtId="2" fontId="0" fillId="20" borderId="1" xfId="0" applyNumberFormat="1" applyFill="1" applyBorder="1"/>
    <xf numFmtId="0" fontId="37" fillId="20" borderId="12" xfId="0" applyFont="1" applyFill="1" applyBorder="1" applyAlignment="1">
      <alignment horizontal="center"/>
    </xf>
    <xf numFmtId="0" fontId="37" fillId="0" borderId="12" xfId="0" applyFont="1" applyFill="1" applyBorder="1" applyAlignment="1">
      <alignment horizontal="center"/>
    </xf>
    <xf numFmtId="0" fontId="16" fillId="0" borderId="14" xfId="28" applyFont="1" applyBorder="1" applyAlignment="1" applyProtection="1">
      <alignment horizontal="center"/>
    </xf>
    <xf numFmtId="0" fontId="17" fillId="0" borderId="11" xfId="28" applyFont="1" applyBorder="1" applyAlignment="1" applyProtection="1">
      <alignment horizontal="right"/>
    </xf>
    <xf numFmtId="2" fontId="15" fillId="0" borderId="12" xfId="24" applyNumberFormat="1" applyBorder="1" applyProtection="1"/>
    <xf numFmtId="2" fontId="15" fillId="0" borderId="11" xfId="24" applyNumberFormat="1" applyBorder="1" applyProtection="1"/>
    <xf numFmtId="0" fontId="15" fillId="0" borderId="12" xfId="28" applyFont="1" applyBorder="1" applyAlignment="1" applyProtection="1">
      <alignment horizontal="center" vertical="center"/>
    </xf>
    <xf numFmtId="0" fontId="15" fillId="0" borderId="1" xfId="28" applyFont="1" applyBorder="1" applyAlignment="1" applyProtection="1">
      <alignment horizontal="center" vertical="center"/>
    </xf>
    <xf numFmtId="0" fontId="15" fillId="0" borderId="6" xfId="24" applyBorder="1" applyAlignment="1" applyProtection="1">
      <alignment vertical="center" wrapText="1"/>
    </xf>
    <xf numFmtId="2" fontId="15" fillId="0" borderId="5" xfId="26" applyNumberFormat="1" applyBorder="1" applyAlignment="1" applyProtection="1">
      <alignment horizontal="center" vertical="center" wrapText="1"/>
    </xf>
    <xf numFmtId="2" fontId="15" fillId="0" borderId="4" xfId="26" applyNumberFormat="1" applyBorder="1" applyAlignment="1" applyProtection="1">
      <alignment horizontal="center" vertical="center" wrapText="1"/>
    </xf>
    <xf numFmtId="0" fontId="11" fillId="0" borderId="0" xfId="0" applyFont="1" applyAlignment="1">
      <alignment horizontal="left"/>
    </xf>
    <xf numFmtId="0" fontId="11" fillId="0" borderId="0" xfId="0" applyFont="1" applyAlignment="1">
      <alignment wrapText="1"/>
    </xf>
    <xf numFmtId="0" fontId="11" fillId="0" borderId="0" xfId="0" applyFont="1"/>
    <xf numFmtId="0" fontId="0" fillId="0" borderId="0" xfId="0" applyAlignment="1">
      <alignment horizontal="left"/>
    </xf>
    <xf numFmtId="2" fontId="37" fillId="10" borderId="12" xfId="0" applyNumberFormat="1" applyFont="1" applyFill="1" applyBorder="1" applyAlignment="1">
      <alignment horizontal="center"/>
    </xf>
    <xf numFmtId="2" fontId="37" fillId="10" borderId="1" xfId="0" applyNumberFormat="1" applyFont="1" applyFill="1" applyBorder="1" applyAlignment="1">
      <alignment horizontal="center"/>
    </xf>
    <xf numFmtId="2" fontId="56" fillId="10" borderId="12" xfId="0" applyNumberFormat="1" applyFont="1" applyFill="1" applyBorder="1" applyAlignment="1">
      <alignment horizontal="center"/>
    </xf>
    <xf numFmtId="2" fontId="56" fillId="10" borderId="1" xfId="0" applyNumberFormat="1" applyFont="1" applyFill="1" applyBorder="1" applyAlignment="1">
      <alignment horizontal="center"/>
    </xf>
    <xf numFmtId="2" fontId="57" fillId="14" borderId="1" xfId="0" applyNumberFormat="1" applyFont="1" applyFill="1" applyBorder="1" applyAlignment="1">
      <alignment horizontal="center"/>
    </xf>
    <xf numFmtId="2" fontId="57" fillId="14" borderId="0" xfId="0" applyNumberFormat="1" applyFont="1" applyFill="1" applyAlignment="1">
      <alignment horizontal="center"/>
    </xf>
    <xf numFmtId="2" fontId="58" fillId="0" borderId="12" xfId="0" applyNumberFormat="1" applyFont="1" applyFill="1" applyBorder="1" applyAlignment="1">
      <alignment horizontal="center"/>
    </xf>
    <xf numFmtId="2" fontId="58" fillId="0" borderId="1" xfId="0" applyNumberFormat="1" applyFont="1" applyFill="1" applyBorder="1" applyAlignment="1">
      <alignment horizontal="center"/>
    </xf>
    <xf numFmtId="2" fontId="56" fillId="17" borderId="7" xfId="0" applyNumberFormat="1" applyFont="1" applyFill="1" applyBorder="1" applyAlignment="1">
      <alignment horizontal="center"/>
    </xf>
    <xf numFmtId="2" fontId="56" fillId="17" borderId="8" xfId="0" applyNumberFormat="1" applyFont="1" applyFill="1" applyBorder="1" applyAlignment="1">
      <alignment horizontal="center"/>
    </xf>
    <xf numFmtId="2" fontId="13" fillId="0" borderId="1" xfId="0" applyNumberFormat="1" applyFont="1" applyBorder="1"/>
    <xf numFmtId="2" fontId="13" fillId="0" borderId="1" xfId="0" applyNumberFormat="1" applyFont="1" applyFill="1" applyBorder="1"/>
    <xf numFmtId="2" fontId="40" fillId="15" borderId="12" xfId="0" applyNumberFormat="1" applyFont="1" applyFill="1" applyBorder="1" applyAlignment="1">
      <alignment horizontal="center"/>
    </xf>
    <xf numFmtId="2" fontId="13" fillId="15" borderId="11" xfId="0" applyNumberFormat="1" applyFont="1" applyFill="1" applyBorder="1" applyAlignment="1">
      <alignment horizontal="center"/>
    </xf>
    <xf numFmtId="2" fontId="37" fillId="11" borderId="12" xfId="0" applyNumberFormat="1" applyFont="1" applyFill="1" applyBorder="1" applyAlignment="1">
      <alignment horizontal="center"/>
    </xf>
    <xf numFmtId="2" fontId="13" fillId="11" borderId="11" xfId="0" applyNumberFormat="1" applyFont="1" applyFill="1" applyBorder="1"/>
    <xf numFmtId="2" fontId="13" fillId="18" borderId="11" xfId="0" applyNumberFormat="1" applyFont="1" applyFill="1" applyBorder="1" applyAlignment="1">
      <alignment horizontal="center"/>
    </xf>
    <xf numFmtId="2" fontId="40" fillId="5" borderId="12" xfId="0" applyNumberFormat="1" applyFont="1" applyFill="1" applyBorder="1" applyAlignment="1">
      <alignment horizontal="center"/>
    </xf>
    <xf numFmtId="2" fontId="40" fillId="5" borderId="1" xfId="0" applyNumberFormat="1" applyFont="1" applyFill="1" applyBorder="1" applyAlignment="1">
      <alignment horizontal="center"/>
    </xf>
    <xf numFmtId="2" fontId="13" fillId="5" borderId="11" xfId="0" applyNumberFormat="1" applyFont="1" applyFill="1" applyBorder="1" applyAlignment="1">
      <alignment horizontal="center"/>
    </xf>
    <xf numFmtId="0" fontId="37" fillId="0" borderId="0" xfId="0" applyFont="1"/>
    <xf numFmtId="0" fontId="0" fillId="0" borderId="0" xfId="0" applyAlignment="1">
      <alignment wrapText="1"/>
    </xf>
    <xf numFmtId="0" fontId="37" fillId="0" borderId="0" xfId="0" applyFont="1" applyAlignment="1">
      <alignment wrapText="1"/>
    </xf>
    <xf numFmtId="0" fontId="9" fillId="0" borderId="14" xfId="0" applyFont="1" applyBorder="1" applyAlignment="1">
      <alignment horizontal="center"/>
    </xf>
    <xf numFmtId="0" fontId="9" fillId="0" borderId="17" xfId="0" applyFont="1" applyBorder="1" applyAlignment="1">
      <alignment horizontal="center"/>
    </xf>
    <xf numFmtId="2" fontId="8" fillId="0" borderId="1" xfId="0" applyNumberFormat="1" applyFont="1" applyBorder="1" applyAlignment="1">
      <alignment horizontal="center"/>
    </xf>
    <xf numFmtId="0" fontId="6" fillId="0" borderId="3" xfId="0" applyFont="1" applyBorder="1" applyAlignment="1">
      <alignment horizontal="center"/>
    </xf>
    <xf numFmtId="0" fontId="6" fillId="0" borderId="1" xfId="0" applyFont="1" applyBorder="1" applyAlignment="1">
      <alignment horizontal="center"/>
    </xf>
    <xf numFmtId="0" fontId="6" fillId="0" borderId="11" xfId="0" applyFont="1" applyBorder="1" applyAlignment="1">
      <alignment horizontal="center"/>
    </xf>
    <xf numFmtId="2" fontId="10" fillId="0" borderId="1" xfId="0" applyNumberFormat="1" applyFont="1" applyBorder="1" applyAlignment="1">
      <alignment horizontal="center"/>
    </xf>
    <xf numFmtId="2" fontId="12" fillId="0" borderId="1" xfId="0" applyNumberFormat="1" applyFont="1" applyBorder="1" applyAlignment="1">
      <alignment horizontal="center"/>
    </xf>
    <xf numFmtId="0" fontId="47" fillId="2" borderId="15" xfId="0" applyFont="1" applyFill="1" applyBorder="1" applyAlignment="1">
      <alignment horizontal="center" vertical="center"/>
    </xf>
    <xf numFmtId="0" fontId="47" fillId="2" borderId="13" xfId="0" applyFont="1" applyFill="1" applyBorder="1" applyAlignment="1">
      <alignment horizontal="center" vertical="center"/>
    </xf>
    <xf numFmtId="0" fontId="47" fillId="2" borderId="25" xfId="0" applyFont="1" applyFill="1" applyBorder="1" applyAlignment="1">
      <alignment horizontal="center" vertical="center"/>
    </xf>
    <xf numFmtId="0" fontId="47" fillId="2" borderId="20" xfId="0" applyFont="1" applyFill="1" applyBorder="1" applyAlignment="1">
      <alignment horizontal="center" vertical="center"/>
    </xf>
    <xf numFmtId="0" fontId="10" fillId="3" borderId="14" xfId="0" applyFont="1" applyFill="1" applyBorder="1" applyAlignment="1">
      <alignment horizontal="center"/>
    </xf>
    <xf numFmtId="0" fontId="8" fillId="0" borderId="1" xfId="0" applyFont="1" applyBorder="1" applyAlignment="1">
      <alignment horizontal="center"/>
    </xf>
    <xf numFmtId="165" fontId="10" fillId="0" borderId="1" xfId="0" applyNumberFormat="1" applyFont="1" applyBorder="1" applyAlignment="1">
      <alignment horizontal="center"/>
    </xf>
    <xf numFmtId="165" fontId="12" fillId="0" borderId="1" xfId="0" applyNumberFormat="1" applyFont="1" applyBorder="1" applyAlignment="1">
      <alignment horizontal="center"/>
    </xf>
    <xf numFmtId="0" fontId="14" fillId="0" borderId="14" xfId="24" applyFont="1" applyBorder="1" applyAlignment="1" applyProtection="1">
      <alignment horizontal="center"/>
    </xf>
    <xf numFmtId="0" fontId="14" fillId="0" borderId="17" xfId="24" applyFont="1" applyBorder="1" applyAlignment="1" applyProtection="1">
      <alignment horizontal="center"/>
    </xf>
    <xf numFmtId="0" fontId="14" fillId="0" borderId="15" xfId="24" applyFont="1" applyBorder="1" applyAlignment="1" applyProtection="1">
      <alignment horizontal="center"/>
    </xf>
    <xf numFmtId="0" fontId="16" fillId="0" borderId="15" xfId="28" applyFont="1" applyBorder="1" applyAlignment="1" applyProtection="1">
      <alignment horizontal="center"/>
    </xf>
    <xf numFmtId="0" fontId="16" fillId="0" borderId="14" xfId="28" applyFont="1" applyBorder="1" applyAlignment="1" applyProtection="1">
      <alignment horizontal="center"/>
    </xf>
    <xf numFmtId="1" fontId="16" fillId="0" borderId="15" xfId="6" applyNumberFormat="1" applyFont="1" applyBorder="1" applyAlignment="1" applyProtection="1">
      <alignment horizontal="center"/>
    </xf>
    <xf numFmtId="1" fontId="16" fillId="0" borderId="14" xfId="6" applyNumberFormat="1" applyFont="1" applyBorder="1" applyAlignment="1" applyProtection="1">
      <alignment horizontal="center"/>
    </xf>
    <xf numFmtId="1" fontId="16" fillId="0" borderId="17" xfId="6" applyNumberFormat="1" applyFont="1" applyBorder="1" applyAlignment="1" applyProtection="1">
      <alignment horizontal="center"/>
    </xf>
    <xf numFmtId="0" fontId="49" fillId="0" borderId="3" xfId="27" applyFont="1" applyBorder="1" applyAlignment="1" applyProtection="1">
      <alignment horizontal="center"/>
    </xf>
    <xf numFmtId="0" fontId="49" fillId="0" borderId="1" xfId="27" applyFont="1" applyBorder="1" applyAlignment="1" applyProtection="1">
      <alignment horizontal="center"/>
    </xf>
    <xf numFmtId="0" fontId="49" fillId="0" borderId="2" xfId="27" applyFont="1" applyBorder="1" applyAlignment="1" applyProtection="1">
      <alignment horizontal="center"/>
    </xf>
    <xf numFmtId="172" fontId="49" fillId="0" borderId="3" xfId="27" applyNumberFormat="1" applyFont="1" applyBorder="1" applyAlignment="1" applyProtection="1">
      <alignment horizontal="center"/>
    </xf>
    <xf numFmtId="172" fontId="49" fillId="0" borderId="1" xfId="27" applyNumberFormat="1" applyFont="1" applyBorder="1" applyAlignment="1" applyProtection="1">
      <alignment horizontal="center"/>
    </xf>
    <xf numFmtId="172" fontId="49" fillId="0" borderId="2" xfId="27" applyNumberFormat="1" applyFont="1" applyBorder="1" applyAlignment="1" applyProtection="1">
      <alignment horizontal="center"/>
    </xf>
    <xf numFmtId="0" fontId="16" fillId="0" borderId="17" xfId="28" applyFont="1" applyBorder="1" applyAlignment="1" applyProtection="1">
      <alignment horizontal="center"/>
    </xf>
    <xf numFmtId="2" fontId="16" fillId="0" borderId="15" xfId="3" applyNumberFormat="1" applyFont="1" applyBorder="1" applyAlignment="1" applyProtection="1">
      <alignment horizontal="center"/>
    </xf>
    <xf numFmtId="2" fontId="16" fillId="0" borderId="14" xfId="3" applyNumberFormat="1" applyFont="1" applyBorder="1" applyAlignment="1" applyProtection="1">
      <alignment horizontal="center"/>
    </xf>
    <xf numFmtId="2" fontId="16" fillId="0" borderId="17" xfId="3" applyNumberFormat="1" applyFont="1" applyBorder="1" applyAlignment="1" applyProtection="1">
      <alignment horizontal="center"/>
    </xf>
  </cellXfs>
  <cellStyles count="30">
    <cellStyle name="??0" xfId="2" xr:uid="{00000000-0005-0000-0000-000000000000}"/>
    <cellStyle name="??0.0" xfId="11" xr:uid="{00000000-0005-0000-0000-000001000000}"/>
    <cellStyle name="?0.0" xfId="7" xr:uid="{00000000-0005-0000-0000-000002000000}"/>
    <cellStyle name="?0.00" xfId="12" xr:uid="{00000000-0005-0000-0000-000003000000}"/>
    <cellStyle name="0.00" xfId="13" xr:uid="{00000000-0005-0000-0000-000004000000}"/>
    <cellStyle name="0.000" xfId="3" xr:uid="{00000000-0005-0000-0000-000005000000}"/>
    <cellStyle name="Blank" xfId="14" xr:uid="{00000000-0005-0000-0000-000006000000}"/>
    <cellStyle name="EndYear" xfId="15" xr:uid="{00000000-0005-0000-0000-000007000000}"/>
    <cellStyle name="est. Annual Balance" xfId="16" xr:uid="{00000000-0005-0000-0000-000008000000}"/>
    <cellStyle name="est. bw(s)" xfId="17" xr:uid="{00000000-0005-0000-0000-000009000000}"/>
    <cellStyle name="hel8" xfId="5" xr:uid="{00000000-0005-0000-0000-00000A000000}"/>
    <cellStyle name="hel8 2" xfId="26" xr:uid="{00000000-0005-0000-0000-00000B000000}"/>
    <cellStyle name="hel8 blue" xfId="6" xr:uid="{00000000-0005-0000-0000-00000C000000}"/>
    <cellStyle name="hel8_PD860330" xfId="18" xr:uid="{00000000-0005-0000-0000-00000D000000}"/>
    <cellStyle name="hel8b" xfId="19" xr:uid="{00000000-0005-0000-0000-00000E000000}"/>
    <cellStyle name="hel8b_Snow Pit1 2" xfId="28" xr:uid="{1E33E124-F95A-4225-BE00-1AB62E6A3D39}"/>
    <cellStyle name="hel8i" xfId="20" xr:uid="{00000000-0005-0000-0000-000010000000}"/>
    <cellStyle name="Hyperlink 2" xfId="10" xr:uid="{00000000-0005-0000-0000-000011000000}"/>
    <cellStyle name="McCall" xfId="8" xr:uid="{00000000-0005-0000-0000-000012000000}"/>
    <cellStyle name="Normal" xfId="0" builtinId="0"/>
    <cellStyle name="Normal 2" xfId="1" xr:uid="{00000000-0005-0000-0000-000014000000}"/>
    <cellStyle name="Normal 2 2" xfId="21" xr:uid="{00000000-0005-0000-0000-000015000000}"/>
    <cellStyle name="Normal 2 3" xfId="24" xr:uid="{00000000-0005-0000-0000-000016000000}"/>
    <cellStyle name="Normal 3" xfId="4" xr:uid="{00000000-0005-0000-0000-000017000000}"/>
    <cellStyle name="Normal 3 2" xfId="25" xr:uid="{00000000-0005-0000-0000-000018000000}"/>
    <cellStyle name="Normal 4" xfId="23" xr:uid="{00000000-0005-0000-0000-000019000000}"/>
    <cellStyle name="Normal 4 2" xfId="29" xr:uid="{75D8A3FE-CE0A-4F62-8855-6ADE8D040937}"/>
    <cellStyle name="Normal_C-snowpits" xfId="27" xr:uid="{00000000-0005-0000-0000-00001A000000}"/>
    <cellStyle name="OldStuff" xfId="22" xr:uid="{00000000-0005-0000-0000-00001B000000}"/>
    <cellStyle name="Probes" xfId="9" xr:uid="{00000000-0005-0000-0000-00001C000000}"/>
  </cellStyles>
  <dxfs count="8">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s>
  <tableStyles count="0" defaultTableStyle="TableStyleMedium9" defaultPivotStyle="PivotStyleMedium4"/>
  <colors>
    <mruColors>
      <color rgb="FFA8FF81"/>
      <color rgb="FFC8FFAF"/>
      <color rgb="FFF9F7D7"/>
      <color rgb="FFEBF1DE"/>
      <color rgb="FF0066FF"/>
      <color rgb="FF66CCFF"/>
      <color rgb="FF3399FF"/>
      <color rgb="FFFFCC00"/>
      <color rgb="FFF7964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Stratigraphic </a:t>
            </a:r>
            <a:r>
              <a:rPr lang="en-US" baseline="0"/>
              <a:t>Balance Gradients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Winter Balances</c:v>
          </c:tx>
          <c:spPr>
            <a:ln w="25400" cap="rnd">
              <a:noFill/>
              <a:round/>
            </a:ln>
            <a:effectLst/>
          </c:spPr>
          <c:marker>
            <c:symbol val="circle"/>
            <c:size val="5"/>
            <c:spPr>
              <a:solidFill>
                <a:schemeClr val="accent1"/>
              </a:solidFill>
              <a:ln w="9525">
                <a:solidFill>
                  <a:schemeClr val="accent1"/>
                </a:solidFill>
              </a:ln>
              <a:effectLst/>
            </c:spPr>
          </c:marker>
          <c:xVal>
            <c:numRef>
              <c:f>Stake_Summary!$E$2:$E$10</c:f>
              <c:numCache>
                <c:formatCode>0</c:formatCode>
                <c:ptCount val="9"/>
                <c:pt idx="0">
                  <c:v>1120</c:v>
                </c:pt>
                <c:pt idx="1">
                  <c:v>1948</c:v>
                </c:pt>
                <c:pt idx="2">
                  <c:v>2174</c:v>
                </c:pt>
                <c:pt idx="3">
                  <c:v>2323</c:v>
                </c:pt>
                <c:pt idx="4">
                  <c:v>2657</c:v>
                </c:pt>
                <c:pt idx="5">
                  <c:v>3050</c:v>
                </c:pt>
              </c:numCache>
            </c:numRef>
          </c:xVal>
          <c:yVal>
            <c:numRef>
              <c:f>Stake_Summary!$F$2:$F$10</c:f>
              <c:numCache>
                <c:formatCode>0.00</c:formatCode>
                <c:ptCount val="9"/>
                <c:pt idx="0">
                  <c:v>0.93529999999999991</c:v>
                </c:pt>
                <c:pt idx="1">
                  <c:v>1.26675</c:v>
                </c:pt>
                <c:pt idx="2">
                  <c:v>1.3103999999999998</c:v>
                </c:pt>
                <c:pt idx="3">
                  <c:v>1.4909999999999999</c:v>
                </c:pt>
                <c:pt idx="4">
                  <c:v>1.4185999999999999</c:v>
                </c:pt>
                <c:pt idx="5">
                  <c:v>2.5915999999999997</c:v>
                </c:pt>
              </c:numCache>
            </c:numRef>
          </c:yVal>
          <c:smooth val="0"/>
          <c:extLst>
            <c:ext xmlns:c16="http://schemas.microsoft.com/office/drawing/2014/chart" uri="{C3380CC4-5D6E-409C-BE32-E72D297353CC}">
              <c16:uniqueId val="{00000000-A61F-44D1-BF97-69D9FB979650}"/>
            </c:ext>
          </c:extLst>
        </c:ser>
        <c:ser>
          <c:idx val="1"/>
          <c:order val="1"/>
          <c:tx>
            <c:v>Annual Balances</c:v>
          </c:tx>
          <c:spPr>
            <a:ln w="25400" cap="rnd">
              <a:noFill/>
              <a:round/>
            </a:ln>
            <a:effectLst/>
          </c:spPr>
          <c:marker>
            <c:symbol val="circle"/>
            <c:size val="5"/>
            <c:spPr>
              <a:solidFill>
                <a:schemeClr val="accent2"/>
              </a:solidFill>
              <a:ln w="9525">
                <a:solidFill>
                  <a:schemeClr val="accent2"/>
                </a:solidFill>
              </a:ln>
              <a:effectLst/>
            </c:spPr>
          </c:marker>
          <c:xVal>
            <c:numRef>
              <c:f>Stake_Summary!$E$2:$E$8</c:f>
              <c:numCache>
                <c:formatCode>0</c:formatCode>
                <c:ptCount val="7"/>
                <c:pt idx="0">
                  <c:v>1120</c:v>
                </c:pt>
                <c:pt idx="1">
                  <c:v>1948</c:v>
                </c:pt>
                <c:pt idx="2">
                  <c:v>2174</c:v>
                </c:pt>
                <c:pt idx="3">
                  <c:v>2323</c:v>
                </c:pt>
                <c:pt idx="4">
                  <c:v>2657</c:v>
                </c:pt>
                <c:pt idx="5">
                  <c:v>3050</c:v>
                </c:pt>
              </c:numCache>
            </c:numRef>
          </c:xVal>
          <c:yVal>
            <c:numRef>
              <c:f>Stake_Summary!$G$2:$G$8</c:f>
              <c:numCache>
                <c:formatCode>0.00</c:formatCode>
                <c:ptCount val="7"/>
                <c:pt idx="0" formatCode="#,##0.00">
                  <c:v>0</c:v>
                </c:pt>
                <c:pt idx="1">
                  <c:v>0</c:v>
                </c:pt>
                <c:pt idx="2">
                  <c:v>0</c:v>
                </c:pt>
                <c:pt idx="3">
                  <c:v>0</c:v>
                </c:pt>
                <c:pt idx="4" formatCode="#,##0.00">
                  <c:v>0</c:v>
                </c:pt>
                <c:pt idx="5" formatCode="#,##0.00">
                  <c:v>0</c:v>
                </c:pt>
              </c:numCache>
            </c:numRef>
          </c:yVal>
          <c:smooth val="0"/>
          <c:extLst>
            <c:ext xmlns:c16="http://schemas.microsoft.com/office/drawing/2014/chart" uri="{C3380CC4-5D6E-409C-BE32-E72D297353CC}">
              <c16:uniqueId val="{00000000-7C55-4E2E-AB81-84C3D8E2FBE6}"/>
            </c:ext>
          </c:extLst>
        </c:ser>
        <c:dLbls>
          <c:showLegendKey val="0"/>
          <c:showVal val="0"/>
          <c:showCatName val="0"/>
          <c:showSerName val="0"/>
          <c:showPercent val="0"/>
          <c:showBubbleSize val="0"/>
        </c:dLbls>
        <c:axId val="132866048"/>
        <c:axId val="132868352"/>
      </c:scatterChart>
      <c:valAx>
        <c:axId val="132866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Elevation (m)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68352"/>
        <c:crosses val="autoZero"/>
        <c:crossBetween val="midCat"/>
      </c:valAx>
      <c:valAx>
        <c:axId val="132868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balance</a:t>
                </a:r>
                <a:r>
                  <a:rPr lang="en-US" baseline="0"/>
                  <a:t> (m w.e.)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6604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title>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tx>
            <c:v>Snowpit</c:v>
          </c:tx>
          <c:spPr>
            <a:ln w="12700">
              <a:solidFill>
                <a:schemeClr val="tx1"/>
              </a:solidFill>
            </a:ln>
          </c:spPr>
          <c:marker>
            <c:symbol val="circle"/>
            <c:size val="5"/>
            <c:spPr>
              <a:solidFill>
                <a:schemeClr val="tx1"/>
              </a:solidFill>
              <a:ln>
                <a:noFill/>
              </a:ln>
            </c:spPr>
          </c:marker>
          <c:xVal>
            <c:numRef>
              <c:f>Pit_K53_20250523!$G$13:$G$22</c:f>
              <c:numCache>
                <c:formatCode>0.00</c:formatCode>
                <c:ptCount val="10"/>
                <c:pt idx="0">
                  <c:v>0.47</c:v>
                </c:pt>
                <c:pt idx="1">
                  <c:v>0.49</c:v>
                </c:pt>
                <c:pt idx="2">
                  <c:v>0.52</c:v>
                </c:pt>
                <c:pt idx="3">
                  <c:v>0.42499999999999999</c:v>
                </c:pt>
                <c:pt idx="4">
                  <c:v>0.505</c:v>
                </c:pt>
                <c:pt idx="5">
                  <c:v>0.48</c:v>
                </c:pt>
                <c:pt idx="6">
                  <c:v>0.48499999999999999</c:v>
                </c:pt>
                <c:pt idx="7">
                  <c:v>0.49</c:v>
                </c:pt>
                <c:pt idx="8">
                  <c:v>0.45500000000000002</c:v>
                </c:pt>
                <c:pt idx="9">
                  <c:v>0.44</c:v>
                </c:pt>
              </c:numCache>
            </c:numRef>
          </c:xVal>
          <c:yVal>
            <c:numRef>
              <c:f>Pit_K53_20250523!$F$13:$F$22</c:f>
              <c:numCache>
                <c:formatCode>??0</c:formatCode>
                <c:ptCount val="10"/>
                <c:pt idx="0">
                  <c:v>15</c:v>
                </c:pt>
                <c:pt idx="1">
                  <c:v>35</c:v>
                </c:pt>
                <c:pt idx="2">
                  <c:v>55</c:v>
                </c:pt>
                <c:pt idx="3">
                  <c:v>75</c:v>
                </c:pt>
                <c:pt idx="4">
                  <c:v>95</c:v>
                </c:pt>
                <c:pt idx="5">
                  <c:v>115</c:v>
                </c:pt>
                <c:pt idx="6">
                  <c:v>135</c:v>
                </c:pt>
                <c:pt idx="7">
                  <c:v>155</c:v>
                </c:pt>
                <c:pt idx="8">
                  <c:v>175</c:v>
                </c:pt>
                <c:pt idx="9">
                  <c:v>205</c:v>
                </c:pt>
              </c:numCache>
            </c:numRef>
          </c:yVal>
          <c:smooth val="1"/>
          <c:extLst>
            <c:ext xmlns:c16="http://schemas.microsoft.com/office/drawing/2014/chart" uri="{C3380CC4-5D6E-409C-BE32-E72D297353CC}">
              <c16:uniqueId val="{00000000-315E-4AAD-B1D4-7B0499EE7E05}"/>
            </c:ext>
          </c:extLst>
        </c:ser>
        <c:dLbls>
          <c:showLegendKey val="0"/>
          <c:showVal val="0"/>
          <c:showCatName val="0"/>
          <c:showSerName val="0"/>
          <c:showPercent val="0"/>
          <c:showBubbleSize val="0"/>
        </c:dLbls>
        <c:axId val="134765952"/>
        <c:axId val="134805376"/>
      </c:scatterChart>
      <c:valAx>
        <c:axId val="134765952"/>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0.00" sourceLinked="1"/>
        <c:majorTickMark val="in"/>
        <c:minorTickMark val="none"/>
        <c:tickLblPos val="nextTo"/>
        <c:crossAx val="134805376"/>
        <c:crosses val="autoZero"/>
        <c:crossBetween val="midCat"/>
      </c:valAx>
      <c:valAx>
        <c:axId val="134805376"/>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0" sourceLinked="1"/>
        <c:majorTickMark val="in"/>
        <c:minorTickMark val="none"/>
        <c:tickLblPos val="nextTo"/>
        <c:crossAx val="134765952"/>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tx>
            <c:v>pit</c:v>
          </c:tx>
          <c:spPr>
            <a:ln w="12700">
              <a:solidFill>
                <a:schemeClr val="tx1"/>
              </a:solidFill>
            </a:ln>
          </c:spPr>
          <c:marker>
            <c:symbol val="circle"/>
            <c:size val="5"/>
            <c:spPr>
              <a:solidFill>
                <a:schemeClr val="tx1"/>
              </a:solidFill>
              <a:ln>
                <a:noFill/>
              </a:ln>
            </c:spPr>
          </c:marker>
          <c:xVal>
            <c:numRef>
              <c:f>PitCore_K17b_20250523!$P$13:$P$21</c:f>
              <c:numCache>
                <c:formatCode>0.00</c:formatCode>
                <c:ptCount val="9"/>
                <c:pt idx="0">
                  <c:v>0.41499999999999998</c:v>
                </c:pt>
                <c:pt idx="1">
                  <c:v>0.35</c:v>
                </c:pt>
                <c:pt idx="2">
                  <c:v>0.33</c:v>
                </c:pt>
                <c:pt idx="3">
                  <c:v>0.33</c:v>
                </c:pt>
                <c:pt idx="4">
                  <c:v>0.35</c:v>
                </c:pt>
                <c:pt idx="5">
                  <c:v>0.375</c:v>
                </c:pt>
                <c:pt idx="6">
                  <c:v>0.35</c:v>
                </c:pt>
                <c:pt idx="7">
                  <c:v>0.39500000000000002</c:v>
                </c:pt>
                <c:pt idx="8">
                  <c:v>0.4</c:v>
                </c:pt>
              </c:numCache>
            </c:numRef>
          </c:xVal>
          <c:yVal>
            <c:numRef>
              <c:f>PitCore_K17b_20250523!$C$13:$C$21</c:f>
              <c:numCache>
                <c:formatCode>??0</c:formatCode>
                <c:ptCount val="9"/>
                <c:pt idx="0">
                  <c:v>10</c:v>
                </c:pt>
                <c:pt idx="1">
                  <c:v>20</c:v>
                </c:pt>
                <c:pt idx="2">
                  <c:v>30</c:v>
                </c:pt>
                <c:pt idx="3">
                  <c:v>40</c:v>
                </c:pt>
                <c:pt idx="4">
                  <c:v>50</c:v>
                </c:pt>
                <c:pt idx="5">
                  <c:v>60</c:v>
                </c:pt>
                <c:pt idx="6">
                  <c:v>70</c:v>
                </c:pt>
                <c:pt idx="7">
                  <c:v>80</c:v>
                </c:pt>
                <c:pt idx="8">
                  <c:v>90</c:v>
                </c:pt>
              </c:numCache>
            </c:numRef>
          </c:yVal>
          <c:smooth val="1"/>
          <c:extLst>
            <c:ext xmlns:c16="http://schemas.microsoft.com/office/drawing/2014/chart" uri="{C3380CC4-5D6E-409C-BE32-E72D297353CC}">
              <c16:uniqueId val="{00000000-ECF4-4DB0-A82D-56ECA5E018F7}"/>
            </c:ext>
          </c:extLst>
        </c:ser>
        <c:ser>
          <c:idx val="1"/>
          <c:order val="1"/>
          <c:tx>
            <c:v>core</c:v>
          </c:tx>
          <c:xVal>
            <c:numRef>
              <c:f>PitCore_K17b_20250523!$P$24:$P$29</c:f>
              <c:numCache>
                <c:formatCode>0.00</c:formatCode>
                <c:ptCount val="6"/>
                <c:pt idx="0">
                  <c:v>0.45025268276129987</c:v>
                </c:pt>
                <c:pt idx="1">
                  <c:v>0.46046674824986644</c:v>
                </c:pt>
                <c:pt idx="2">
                  <c:v>0.55983799179315075</c:v>
                </c:pt>
                <c:pt idx="3">
                  <c:v>0.50210469888948206</c:v>
                </c:pt>
                <c:pt idx="4">
                  <c:v>0.50618685091297377</c:v>
                </c:pt>
                <c:pt idx="5">
                  <c:v>0.5388440671009076</c:v>
                </c:pt>
              </c:numCache>
            </c:numRef>
          </c:xVal>
          <c:yVal>
            <c:numRef>
              <c:f>PitCore_K17b_20250523!$C$24:$C$29</c:f>
              <c:numCache>
                <c:formatCode>??0</c:formatCode>
                <c:ptCount val="6"/>
                <c:pt idx="0">
                  <c:v>145</c:v>
                </c:pt>
                <c:pt idx="1">
                  <c:v>185</c:v>
                </c:pt>
                <c:pt idx="2">
                  <c:v>239</c:v>
                </c:pt>
                <c:pt idx="3">
                  <c:v>271</c:v>
                </c:pt>
                <c:pt idx="4">
                  <c:v>296</c:v>
                </c:pt>
                <c:pt idx="5">
                  <c:v>344</c:v>
                </c:pt>
              </c:numCache>
            </c:numRef>
          </c:yVal>
          <c:smooth val="1"/>
          <c:extLst>
            <c:ext xmlns:c16="http://schemas.microsoft.com/office/drawing/2014/chart" uri="{C3380CC4-5D6E-409C-BE32-E72D297353CC}">
              <c16:uniqueId val="{00000001-ECF4-4DB0-A82D-56ECA5E018F7}"/>
            </c:ext>
          </c:extLst>
        </c:ser>
        <c:ser>
          <c:idx val="2"/>
          <c:order val="2"/>
          <c:tx>
            <c:v>firn</c:v>
          </c:tx>
          <c:xVal>
            <c:numRef>
              <c:f>PitCore_K17b_20250523!#REF!</c:f>
            </c:numRef>
          </c:xVal>
          <c:yVal>
            <c:numRef>
              <c:f>PitCore_K17b_20250523!#REF!</c:f>
              <c:numCache>
                <c:formatCode>General</c:formatCode>
                <c:ptCount val="1"/>
                <c:pt idx="0">
                  <c:v>1</c:v>
                </c:pt>
              </c:numCache>
            </c:numRef>
          </c:yVal>
          <c:smooth val="1"/>
          <c:extLst>
            <c:ext xmlns:c16="http://schemas.microsoft.com/office/drawing/2014/chart" uri="{C3380CC4-5D6E-409C-BE32-E72D297353CC}">
              <c16:uniqueId val="{00000002-ECF4-4DB0-A82D-56ECA5E018F7}"/>
            </c:ext>
          </c:extLst>
        </c:ser>
        <c:dLbls>
          <c:showLegendKey val="0"/>
          <c:showVal val="0"/>
          <c:showCatName val="0"/>
          <c:showSerName val="0"/>
          <c:showPercent val="0"/>
          <c:showBubbleSize val="0"/>
        </c:dLbls>
        <c:axId val="169062400"/>
        <c:axId val="169064320"/>
      </c:scatterChart>
      <c:valAx>
        <c:axId val="169062400"/>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0.00" sourceLinked="1"/>
        <c:majorTickMark val="in"/>
        <c:minorTickMark val="none"/>
        <c:tickLblPos val="nextTo"/>
        <c:crossAx val="169064320"/>
        <c:crosses val="autoZero"/>
        <c:crossBetween val="midCat"/>
      </c:valAx>
      <c:valAx>
        <c:axId val="169064320"/>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0" sourceLinked="1"/>
        <c:majorTickMark val="in"/>
        <c:minorTickMark val="none"/>
        <c:tickLblPos val="nextTo"/>
        <c:crossAx val="169062400"/>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tx>
            <c:v>pit</c:v>
          </c:tx>
          <c:spPr>
            <a:ln w="12700">
              <a:solidFill>
                <a:schemeClr val="tx1"/>
              </a:solidFill>
            </a:ln>
          </c:spPr>
          <c:marker>
            <c:symbol val="circle"/>
            <c:size val="5"/>
            <c:spPr>
              <a:solidFill>
                <a:schemeClr val="tx1"/>
              </a:solidFill>
              <a:ln>
                <a:noFill/>
              </a:ln>
            </c:spPr>
          </c:marker>
          <c:xVal>
            <c:numRef>
              <c:f>PitCore_KPK_20250523!$P$13:$P$20</c:f>
              <c:numCache>
                <c:formatCode>0.00</c:formatCode>
                <c:ptCount val="8"/>
                <c:pt idx="0">
                  <c:v>0.23</c:v>
                </c:pt>
                <c:pt idx="1">
                  <c:v>0.27500000000000002</c:v>
                </c:pt>
                <c:pt idx="2">
                  <c:v>0.27</c:v>
                </c:pt>
                <c:pt idx="3">
                  <c:v>0.26</c:v>
                </c:pt>
                <c:pt idx="4">
                  <c:v>0.27500000000000002</c:v>
                </c:pt>
                <c:pt idx="5">
                  <c:v>0.32500000000000001</c:v>
                </c:pt>
                <c:pt idx="6">
                  <c:v>0.315</c:v>
                </c:pt>
                <c:pt idx="7">
                  <c:v>0.33</c:v>
                </c:pt>
              </c:numCache>
            </c:numRef>
          </c:xVal>
          <c:yVal>
            <c:numRef>
              <c:f>PitCore_KPK_20250523!$C$13:$C$20</c:f>
              <c:numCache>
                <c:formatCode>??0</c:formatCode>
                <c:ptCount val="8"/>
                <c:pt idx="0">
                  <c:v>10</c:v>
                </c:pt>
                <c:pt idx="1">
                  <c:v>20</c:v>
                </c:pt>
                <c:pt idx="2">
                  <c:v>30</c:v>
                </c:pt>
                <c:pt idx="3">
                  <c:v>40</c:v>
                </c:pt>
                <c:pt idx="4">
                  <c:v>50</c:v>
                </c:pt>
                <c:pt idx="5">
                  <c:v>60</c:v>
                </c:pt>
                <c:pt idx="6">
                  <c:v>70</c:v>
                </c:pt>
                <c:pt idx="7">
                  <c:v>80</c:v>
                </c:pt>
              </c:numCache>
            </c:numRef>
          </c:yVal>
          <c:smooth val="1"/>
          <c:extLst>
            <c:ext xmlns:c16="http://schemas.microsoft.com/office/drawing/2014/chart" uri="{C3380CC4-5D6E-409C-BE32-E72D297353CC}">
              <c16:uniqueId val="{00000000-E0BF-48A4-9AB6-6B42D595D7BC}"/>
            </c:ext>
          </c:extLst>
        </c:ser>
        <c:ser>
          <c:idx val="1"/>
          <c:order val="1"/>
          <c:tx>
            <c:v>core</c:v>
          </c:tx>
          <c:xVal>
            <c:numRef>
              <c:f>PitCore_KPK_20250523!$P$23:$P$30</c:f>
              <c:numCache>
                <c:formatCode>0.00</c:formatCode>
                <c:ptCount val="8"/>
                <c:pt idx="0">
                  <c:v>0.42633816298093785</c:v>
                </c:pt>
                <c:pt idx="1">
                  <c:v>0.45326642227108099</c:v>
                </c:pt>
                <c:pt idx="2">
                  <c:v>0.46004078456045872</c:v>
                </c:pt>
                <c:pt idx="3">
                  <c:v>0.4830230115238579</c:v>
                </c:pt>
                <c:pt idx="4">
                  <c:v>0.49965540767538702</c:v>
                </c:pt>
                <c:pt idx="5">
                  <c:v>0.59167191681668274</c:v>
                </c:pt>
                <c:pt idx="6">
                  <c:v>0.54261220743028449</c:v>
                </c:pt>
              </c:numCache>
            </c:numRef>
          </c:xVal>
          <c:yVal>
            <c:numRef>
              <c:f>PitCore_KPK_20250523!$C$23:$C$30</c:f>
              <c:numCache>
                <c:formatCode>??0</c:formatCode>
                <c:ptCount val="8"/>
                <c:pt idx="0">
                  <c:v>180</c:v>
                </c:pt>
                <c:pt idx="1">
                  <c:v>224</c:v>
                </c:pt>
                <c:pt idx="2">
                  <c:v>270</c:v>
                </c:pt>
                <c:pt idx="3">
                  <c:v>315</c:v>
                </c:pt>
                <c:pt idx="4">
                  <c:v>355</c:v>
                </c:pt>
                <c:pt idx="5">
                  <c:v>406</c:v>
                </c:pt>
                <c:pt idx="6">
                  <c:v>432</c:v>
                </c:pt>
              </c:numCache>
            </c:numRef>
          </c:yVal>
          <c:smooth val="1"/>
          <c:extLst>
            <c:ext xmlns:c16="http://schemas.microsoft.com/office/drawing/2014/chart" uri="{C3380CC4-5D6E-409C-BE32-E72D297353CC}">
              <c16:uniqueId val="{00000001-E0BF-48A4-9AB6-6B42D595D7BC}"/>
            </c:ext>
          </c:extLst>
        </c:ser>
        <c:ser>
          <c:idx val="2"/>
          <c:order val="2"/>
          <c:tx>
            <c:v>firn</c:v>
          </c:tx>
          <c:xVal>
            <c:numRef>
              <c:f>PitCore_K17b_20250523!#REF!</c:f>
            </c:numRef>
          </c:xVal>
          <c:yVal>
            <c:numRef>
              <c:f>PitCore_K17b_20250523!#REF!</c:f>
              <c:numCache>
                <c:formatCode>General</c:formatCode>
                <c:ptCount val="1"/>
                <c:pt idx="0">
                  <c:v>1</c:v>
                </c:pt>
              </c:numCache>
            </c:numRef>
          </c:yVal>
          <c:smooth val="1"/>
          <c:extLst>
            <c:ext xmlns:c16="http://schemas.microsoft.com/office/drawing/2014/chart" uri="{C3380CC4-5D6E-409C-BE32-E72D297353CC}">
              <c16:uniqueId val="{00000002-E0BF-48A4-9AB6-6B42D595D7BC}"/>
            </c:ext>
          </c:extLst>
        </c:ser>
        <c:dLbls>
          <c:showLegendKey val="0"/>
          <c:showVal val="0"/>
          <c:showCatName val="0"/>
          <c:showSerName val="0"/>
          <c:showPercent val="0"/>
          <c:showBubbleSize val="0"/>
        </c:dLbls>
        <c:axId val="169062400"/>
        <c:axId val="169064320"/>
      </c:scatterChart>
      <c:valAx>
        <c:axId val="169062400"/>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0.00" sourceLinked="1"/>
        <c:majorTickMark val="in"/>
        <c:minorTickMark val="none"/>
        <c:tickLblPos val="nextTo"/>
        <c:crossAx val="169064320"/>
        <c:crosses val="autoZero"/>
        <c:crossBetween val="midCat"/>
      </c:valAx>
      <c:valAx>
        <c:axId val="169064320"/>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0" sourceLinked="1"/>
        <c:majorTickMark val="in"/>
        <c:minorTickMark val="none"/>
        <c:tickLblPos val="nextTo"/>
        <c:crossAx val="169062400"/>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tx>
            <c:v>pit</c:v>
          </c:tx>
          <c:spPr>
            <a:ln w="12700">
              <a:solidFill>
                <a:schemeClr val="tx1"/>
              </a:solidFill>
            </a:ln>
          </c:spPr>
          <c:marker>
            <c:symbol val="circle"/>
            <c:size val="5"/>
            <c:spPr>
              <a:solidFill>
                <a:schemeClr val="tx1"/>
              </a:solidFill>
              <a:ln>
                <a:noFill/>
              </a:ln>
            </c:spPr>
          </c:marker>
          <c:xVal>
            <c:numRef>
              <c:f>PitCore_KQU_20250523!$P$13:$P$19</c:f>
              <c:numCache>
                <c:formatCode>0.00</c:formatCode>
                <c:ptCount val="7"/>
                <c:pt idx="0">
                  <c:v>0.185</c:v>
                </c:pt>
                <c:pt idx="1">
                  <c:v>0.18</c:v>
                </c:pt>
                <c:pt idx="2">
                  <c:v>0.23499999999999999</c:v>
                </c:pt>
                <c:pt idx="3">
                  <c:v>0.28000000000000003</c:v>
                </c:pt>
                <c:pt idx="4">
                  <c:v>0.315</c:v>
                </c:pt>
                <c:pt idx="5">
                  <c:v>0.32</c:v>
                </c:pt>
                <c:pt idx="6">
                  <c:v>0.35499999999999998</c:v>
                </c:pt>
              </c:numCache>
            </c:numRef>
          </c:xVal>
          <c:yVal>
            <c:numRef>
              <c:f>PitCore_KQU_20250523!$C$13:$C$19</c:f>
              <c:numCache>
                <c:formatCode>??0</c:formatCode>
                <c:ptCount val="7"/>
                <c:pt idx="0">
                  <c:v>10</c:v>
                </c:pt>
                <c:pt idx="1">
                  <c:v>20</c:v>
                </c:pt>
                <c:pt idx="2">
                  <c:v>30</c:v>
                </c:pt>
                <c:pt idx="3">
                  <c:v>40</c:v>
                </c:pt>
                <c:pt idx="4">
                  <c:v>50</c:v>
                </c:pt>
                <c:pt idx="5">
                  <c:v>60</c:v>
                </c:pt>
                <c:pt idx="6">
                  <c:v>70</c:v>
                </c:pt>
              </c:numCache>
            </c:numRef>
          </c:yVal>
          <c:smooth val="1"/>
          <c:extLst>
            <c:ext xmlns:c16="http://schemas.microsoft.com/office/drawing/2014/chart" uri="{C3380CC4-5D6E-409C-BE32-E72D297353CC}">
              <c16:uniqueId val="{00000000-520A-4476-8BA6-E5FED28820CC}"/>
            </c:ext>
          </c:extLst>
        </c:ser>
        <c:ser>
          <c:idx val="1"/>
          <c:order val="1"/>
          <c:tx>
            <c:v>core</c:v>
          </c:tx>
          <c:xVal>
            <c:numRef>
              <c:f>PitCore_KQU_20250523!$P$22:$P$24</c:f>
              <c:numCache>
                <c:formatCode>0.00</c:formatCode>
                <c:ptCount val="3"/>
                <c:pt idx="0">
                  <c:v>0.40452809729569605</c:v>
                </c:pt>
                <c:pt idx="1">
                  <c:v>0.46620991385533073</c:v>
                </c:pt>
                <c:pt idx="2">
                  <c:v>0.4800610779626267</c:v>
                </c:pt>
              </c:numCache>
            </c:numRef>
          </c:xVal>
          <c:yVal>
            <c:numRef>
              <c:f>PitCore_KQU_20250523!$O$22:$O$24</c:f>
              <c:numCache>
                <c:formatCode>??0</c:formatCode>
                <c:ptCount val="3"/>
                <c:pt idx="0">
                  <c:v>172</c:v>
                </c:pt>
                <c:pt idx="1">
                  <c:v>262</c:v>
                </c:pt>
                <c:pt idx="2">
                  <c:v>342</c:v>
                </c:pt>
              </c:numCache>
            </c:numRef>
          </c:yVal>
          <c:smooth val="1"/>
          <c:extLst>
            <c:ext xmlns:c16="http://schemas.microsoft.com/office/drawing/2014/chart" uri="{C3380CC4-5D6E-409C-BE32-E72D297353CC}">
              <c16:uniqueId val="{00000001-520A-4476-8BA6-E5FED28820CC}"/>
            </c:ext>
          </c:extLst>
        </c:ser>
        <c:ser>
          <c:idx val="2"/>
          <c:order val="2"/>
          <c:tx>
            <c:v>firn</c:v>
          </c:tx>
          <c:xVal>
            <c:numRef>
              <c:f>PitCore_KQU_20250523!$P$25:$P$30</c:f>
              <c:numCache>
                <c:formatCode>0.00</c:formatCode>
                <c:ptCount val="6"/>
                <c:pt idx="0">
                  <c:v>0.55091303830079619</c:v>
                </c:pt>
                <c:pt idx="1">
                  <c:v>0.52535521693632625</c:v>
                </c:pt>
                <c:pt idx="2">
                  <c:v>0.50385419261383568</c:v>
                </c:pt>
                <c:pt idx="3">
                  <c:v>0.61232280352375856</c:v>
                </c:pt>
                <c:pt idx="4">
                  <c:v>0.67785789276576092</c:v>
                </c:pt>
                <c:pt idx="5">
                  <c:v>0.56504578706564512</c:v>
                </c:pt>
              </c:numCache>
            </c:numRef>
          </c:xVal>
          <c:yVal>
            <c:numRef>
              <c:f>PitCore_KQU_20250523!$O$25:$O$30</c:f>
              <c:numCache>
                <c:formatCode>??0</c:formatCode>
                <c:ptCount val="6"/>
                <c:pt idx="0">
                  <c:v>412.5</c:v>
                </c:pt>
                <c:pt idx="1">
                  <c:v>480.5</c:v>
                </c:pt>
                <c:pt idx="2">
                  <c:v>527</c:v>
                </c:pt>
                <c:pt idx="3">
                  <c:v>559</c:v>
                </c:pt>
                <c:pt idx="4">
                  <c:v>596</c:v>
                </c:pt>
                <c:pt idx="5">
                  <c:v>639</c:v>
                </c:pt>
              </c:numCache>
            </c:numRef>
          </c:yVal>
          <c:smooth val="1"/>
          <c:extLst>
            <c:ext xmlns:c16="http://schemas.microsoft.com/office/drawing/2014/chart" uri="{C3380CC4-5D6E-409C-BE32-E72D297353CC}">
              <c16:uniqueId val="{00000002-520A-4476-8BA6-E5FED28820CC}"/>
            </c:ext>
          </c:extLst>
        </c:ser>
        <c:dLbls>
          <c:showLegendKey val="0"/>
          <c:showVal val="0"/>
          <c:showCatName val="0"/>
          <c:showSerName val="0"/>
          <c:showPercent val="0"/>
          <c:showBubbleSize val="0"/>
        </c:dLbls>
        <c:axId val="169062400"/>
        <c:axId val="169064320"/>
      </c:scatterChart>
      <c:valAx>
        <c:axId val="169062400"/>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0.00" sourceLinked="1"/>
        <c:majorTickMark val="in"/>
        <c:minorTickMark val="none"/>
        <c:tickLblPos val="nextTo"/>
        <c:crossAx val="169064320"/>
        <c:crosses val="autoZero"/>
        <c:crossBetween val="midCat"/>
      </c:valAx>
      <c:valAx>
        <c:axId val="169064320"/>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0" sourceLinked="1"/>
        <c:majorTickMark val="in"/>
        <c:minorTickMark val="none"/>
        <c:tickLblPos val="nextTo"/>
        <c:crossAx val="169062400"/>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title>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tx>
            <c:strRef>
              <c:f>[2]PitCore_Sheet!$B$2</c:f>
              <c:strCache>
                <c:ptCount val="1"/>
              </c:strCache>
            </c:strRef>
          </c:tx>
          <c:spPr>
            <a:ln w="12700">
              <a:solidFill>
                <a:schemeClr val="tx1"/>
              </a:solidFill>
            </a:ln>
          </c:spPr>
          <c:marker>
            <c:symbol val="circle"/>
            <c:size val="5"/>
            <c:spPr>
              <a:solidFill>
                <a:schemeClr val="tx1"/>
              </a:solidFill>
              <a:ln>
                <a:noFill/>
              </a:ln>
            </c:spPr>
          </c:marker>
          <c:xVal>
            <c:numRef>
              <c:f>[2]PitCore_Sheet!$P$13:$P$22</c:f>
              <c:numCache>
                <c:formatCode>General</c:formatCode>
                <c:ptCount val="10"/>
                <c:pt idx="0">
                  <c:v>0</c:v>
                </c:pt>
                <c:pt idx="1">
                  <c:v>0</c:v>
                </c:pt>
                <c:pt idx="2">
                  <c:v>0</c:v>
                </c:pt>
                <c:pt idx="3">
                  <c:v>0</c:v>
                </c:pt>
                <c:pt idx="4">
                  <c:v>0</c:v>
                </c:pt>
                <c:pt idx="5">
                  <c:v>0</c:v>
                </c:pt>
                <c:pt idx="6">
                  <c:v>0</c:v>
                </c:pt>
                <c:pt idx="7">
                  <c:v>0</c:v>
                </c:pt>
                <c:pt idx="8">
                  <c:v>0</c:v>
                </c:pt>
                <c:pt idx="9">
                  <c:v>0</c:v>
                </c:pt>
              </c:numCache>
            </c:numRef>
          </c:xVal>
          <c:yVal>
            <c:numRef>
              <c:f>[2]PitCore_Sheet!$C$13:$C$22</c:f>
              <c:numCache>
                <c:formatCode>General</c:formatCode>
                <c:ptCount val="10"/>
                <c:pt idx="0">
                  <c:v>10</c:v>
                </c:pt>
                <c:pt idx="1">
                  <c:v>20</c:v>
                </c:pt>
                <c:pt idx="2">
                  <c:v>30</c:v>
                </c:pt>
                <c:pt idx="3">
                  <c:v>40</c:v>
                </c:pt>
                <c:pt idx="4">
                  <c:v>50</c:v>
                </c:pt>
                <c:pt idx="5">
                  <c:v>60</c:v>
                </c:pt>
                <c:pt idx="6">
                  <c:v>70</c:v>
                </c:pt>
                <c:pt idx="7">
                  <c:v>80</c:v>
                </c:pt>
                <c:pt idx="8">
                  <c:v>90</c:v>
                </c:pt>
                <c:pt idx="9">
                  <c:v>100</c:v>
                </c:pt>
              </c:numCache>
            </c:numRef>
          </c:yVal>
          <c:smooth val="1"/>
          <c:extLst>
            <c:ext xmlns:c16="http://schemas.microsoft.com/office/drawing/2014/chart" uri="{C3380CC4-5D6E-409C-BE32-E72D297353CC}">
              <c16:uniqueId val="{00000000-4A3A-458E-84E8-128E84EC232F}"/>
            </c:ext>
          </c:extLst>
        </c:ser>
        <c:dLbls>
          <c:showLegendKey val="0"/>
          <c:showVal val="0"/>
          <c:showCatName val="0"/>
          <c:showSerName val="0"/>
          <c:showPercent val="0"/>
          <c:showBubbleSize val="0"/>
        </c:dLbls>
        <c:axId val="169073280"/>
        <c:axId val="169108608"/>
      </c:scatterChart>
      <c:valAx>
        <c:axId val="169073280"/>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General" sourceLinked="1"/>
        <c:majorTickMark val="in"/>
        <c:minorTickMark val="none"/>
        <c:tickLblPos val="nextTo"/>
        <c:crossAx val="169108608"/>
        <c:crosses val="autoZero"/>
        <c:crossBetween val="midCat"/>
      </c:valAx>
      <c:valAx>
        <c:axId val="169108608"/>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General" sourceLinked="1"/>
        <c:majorTickMark val="in"/>
        <c:minorTickMark val="none"/>
        <c:tickLblPos val="nextTo"/>
        <c:crossAx val="169073280"/>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22860</xdr:colOff>
      <xdr:row>0</xdr:row>
      <xdr:rowOff>0</xdr:rowOff>
    </xdr:from>
    <xdr:to>
      <xdr:col>17</xdr:col>
      <xdr:colOff>327660</xdr:colOff>
      <xdr:row>18</xdr:row>
      <xdr:rowOff>53340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23</xdr:col>
      <xdr:colOff>22861</xdr:colOff>
      <xdr:row>6</xdr:row>
      <xdr:rowOff>30480</xdr:rowOff>
    </xdr:from>
    <xdr:to>
      <xdr:col>30</xdr:col>
      <xdr:colOff>335281</xdr:colOff>
      <xdr:row>54</xdr:row>
      <xdr:rowOff>30480</xdr:rowOff>
    </xdr:to>
    <xdr:graphicFrame macro="">
      <xdr:nvGraphicFramePr>
        <xdr:cNvPr id="2" name="Chart 1">
          <a:extLst>
            <a:ext uri="{FF2B5EF4-FFF2-40B4-BE49-F238E27FC236}">
              <a16:creationId xmlns:a16="http://schemas.microsoft.com/office/drawing/2014/main" id="{0DE9DBD0-781B-4B00-97AB-7411CAC16B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23</xdr:col>
      <xdr:colOff>22861</xdr:colOff>
      <xdr:row>6</xdr:row>
      <xdr:rowOff>30480</xdr:rowOff>
    </xdr:from>
    <xdr:to>
      <xdr:col>30</xdr:col>
      <xdr:colOff>335281</xdr:colOff>
      <xdr:row>54</xdr:row>
      <xdr:rowOff>30480</xdr:rowOff>
    </xdr:to>
    <xdr:graphicFrame macro="">
      <xdr:nvGraphicFramePr>
        <xdr:cNvPr id="2" name="Chart 1">
          <a:extLst>
            <a:ext uri="{FF2B5EF4-FFF2-40B4-BE49-F238E27FC236}">
              <a16:creationId xmlns:a16="http://schemas.microsoft.com/office/drawing/2014/main" id="{CEB9DCC8-D8A0-49EE-97E0-0B6B1A3E5E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29</xdr:col>
      <xdr:colOff>22861</xdr:colOff>
      <xdr:row>6</xdr:row>
      <xdr:rowOff>30480</xdr:rowOff>
    </xdr:from>
    <xdr:to>
      <xdr:col>36</xdr:col>
      <xdr:colOff>335281</xdr:colOff>
      <xdr:row>52</xdr:row>
      <xdr:rowOff>30480</xdr:rowOff>
    </xdr:to>
    <xdr:graphicFrame macro="">
      <xdr:nvGraphicFramePr>
        <xdr:cNvPr id="2" name="Chart 1">
          <a:extLst>
            <a:ext uri="{FF2B5EF4-FFF2-40B4-BE49-F238E27FC236}">
              <a16:creationId xmlns:a16="http://schemas.microsoft.com/office/drawing/2014/main" id="{585C03EE-3697-455C-9D89-2B52D7E125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361950</xdr:colOff>
      <xdr:row>60</xdr:row>
      <xdr:rowOff>142875</xdr:rowOff>
    </xdr:to>
    <xdr:sp macro="" textlink="">
      <xdr:nvSpPr>
        <xdr:cNvPr id="2" name="AutoShape 5">
          <a:extLst>
            <a:ext uri="{FF2B5EF4-FFF2-40B4-BE49-F238E27FC236}">
              <a16:creationId xmlns:a16="http://schemas.microsoft.com/office/drawing/2014/main" id="{7B0FE9AB-ECA5-4513-B79F-09DA6094CA18}"/>
            </a:ext>
          </a:extLst>
        </xdr:cNvPr>
        <xdr:cNvSpPr>
          <a:spLocks noChangeArrowheads="1"/>
        </xdr:cNvSpPr>
      </xdr:nvSpPr>
      <xdr:spPr bwMode="auto">
        <a:xfrm>
          <a:off x="0" y="0"/>
          <a:ext cx="13366750" cy="113792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60</xdr:row>
      <xdr:rowOff>142875</xdr:rowOff>
    </xdr:to>
    <xdr:sp macro="" textlink="">
      <xdr:nvSpPr>
        <xdr:cNvPr id="3" name="AutoShape 5">
          <a:extLst>
            <a:ext uri="{FF2B5EF4-FFF2-40B4-BE49-F238E27FC236}">
              <a16:creationId xmlns:a16="http://schemas.microsoft.com/office/drawing/2014/main" id="{8D15CF2A-F320-4486-A63A-9FC6A58C0D61}"/>
            </a:ext>
          </a:extLst>
        </xdr:cNvPr>
        <xdr:cNvSpPr>
          <a:spLocks noChangeArrowheads="1"/>
        </xdr:cNvSpPr>
      </xdr:nvSpPr>
      <xdr:spPr bwMode="auto">
        <a:xfrm>
          <a:off x="0" y="0"/>
          <a:ext cx="13366750" cy="113792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60</xdr:row>
      <xdr:rowOff>142875</xdr:rowOff>
    </xdr:to>
    <xdr:sp macro="" textlink="">
      <xdr:nvSpPr>
        <xdr:cNvPr id="4" name="AutoShape 5">
          <a:extLst>
            <a:ext uri="{FF2B5EF4-FFF2-40B4-BE49-F238E27FC236}">
              <a16:creationId xmlns:a16="http://schemas.microsoft.com/office/drawing/2014/main" id="{BA6DD2A9-CFA5-44BF-B7A6-FF1F935C8203}"/>
            </a:ext>
          </a:extLst>
        </xdr:cNvPr>
        <xdr:cNvSpPr>
          <a:spLocks noChangeArrowheads="1"/>
        </xdr:cNvSpPr>
      </xdr:nvSpPr>
      <xdr:spPr bwMode="auto">
        <a:xfrm>
          <a:off x="0" y="0"/>
          <a:ext cx="13366750" cy="113792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61</xdr:row>
      <xdr:rowOff>142875</xdr:rowOff>
    </xdr:to>
    <xdr:sp macro="" textlink="">
      <xdr:nvSpPr>
        <xdr:cNvPr id="5" name="AutoShape 5">
          <a:extLst>
            <a:ext uri="{FF2B5EF4-FFF2-40B4-BE49-F238E27FC236}">
              <a16:creationId xmlns:a16="http://schemas.microsoft.com/office/drawing/2014/main" id="{E3C93615-34BC-471F-9A7C-6EEACC801DA4}"/>
            </a:ext>
          </a:extLst>
        </xdr:cNvPr>
        <xdr:cNvSpPr>
          <a:spLocks noChangeArrowheads="1"/>
        </xdr:cNvSpPr>
      </xdr:nvSpPr>
      <xdr:spPr bwMode="auto">
        <a:xfrm>
          <a:off x="0" y="0"/>
          <a:ext cx="13366750" cy="11582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61</xdr:row>
      <xdr:rowOff>142875</xdr:rowOff>
    </xdr:to>
    <xdr:sp macro="" textlink="">
      <xdr:nvSpPr>
        <xdr:cNvPr id="6" name="AutoShape 5">
          <a:extLst>
            <a:ext uri="{FF2B5EF4-FFF2-40B4-BE49-F238E27FC236}">
              <a16:creationId xmlns:a16="http://schemas.microsoft.com/office/drawing/2014/main" id="{55C91B5C-2FA9-4ADC-85B1-1B2E1B63609D}"/>
            </a:ext>
          </a:extLst>
        </xdr:cNvPr>
        <xdr:cNvSpPr>
          <a:spLocks noChangeArrowheads="1"/>
        </xdr:cNvSpPr>
      </xdr:nvSpPr>
      <xdr:spPr bwMode="auto">
        <a:xfrm>
          <a:off x="0" y="0"/>
          <a:ext cx="13366750" cy="115824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61</xdr:row>
      <xdr:rowOff>142875</xdr:rowOff>
    </xdr:to>
    <xdr:sp macro="" textlink="">
      <xdr:nvSpPr>
        <xdr:cNvPr id="7" name="AutoShape 5">
          <a:extLst>
            <a:ext uri="{FF2B5EF4-FFF2-40B4-BE49-F238E27FC236}">
              <a16:creationId xmlns:a16="http://schemas.microsoft.com/office/drawing/2014/main" id="{FE5FA3C6-C3BE-433D-9FD8-09E3416E1494}"/>
            </a:ext>
          </a:extLst>
        </xdr:cNvPr>
        <xdr:cNvSpPr>
          <a:spLocks noChangeArrowheads="1"/>
        </xdr:cNvSpPr>
      </xdr:nvSpPr>
      <xdr:spPr bwMode="auto">
        <a:xfrm>
          <a:off x="0" y="0"/>
          <a:ext cx="13366750" cy="115824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361950</xdr:colOff>
      <xdr:row>59</xdr:row>
      <xdr:rowOff>142875</xdr:rowOff>
    </xdr:to>
    <xdr:sp macro="" textlink="">
      <xdr:nvSpPr>
        <xdr:cNvPr id="2" name="AutoShape 5">
          <a:extLst>
            <a:ext uri="{FF2B5EF4-FFF2-40B4-BE49-F238E27FC236}">
              <a16:creationId xmlns:a16="http://schemas.microsoft.com/office/drawing/2014/main" id="{6C100BFA-89A5-42D5-83BF-5051F73BACBA}"/>
            </a:ext>
          </a:extLst>
        </xdr:cNvPr>
        <xdr:cNvSpPr>
          <a:spLocks noChangeArrowheads="1"/>
        </xdr:cNvSpPr>
      </xdr:nvSpPr>
      <xdr:spPr bwMode="auto">
        <a:xfrm>
          <a:off x="0" y="0"/>
          <a:ext cx="13366750" cy="113792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59</xdr:row>
      <xdr:rowOff>142875</xdr:rowOff>
    </xdr:to>
    <xdr:sp macro="" textlink="">
      <xdr:nvSpPr>
        <xdr:cNvPr id="3" name="AutoShape 5">
          <a:extLst>
            <a:ext uri="{FF2B5EF4-FFF2-40B4-BE49-F238E27FC236}">
              <a16:creationId xmlns:a16="http://schemas.microsoft.com/office/drawing/2014/main" id="{2D00E15D-9A4A-4209-91CA-AB0044CFFA6B}"/>
            </a:ext>
          </a:extLst>
        </xdr:cNvPr>
        <xdr:cNvSpPr>
          <a:spLocks noChangeArrowheads="1"/>
        </xdr:cNvSpPr>
      </xdr:nvSpPr>
      <xdr:spPr bwMode="auto">
        <a:xfrm>
          <a:off x="0" y="0"/>
          <a:ext cx="13366750" cy="113792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59</xdr:row>
      <xdr:rowOff>142875</xdr:rowOff>
    </xdr:to>
    <xdr:sp macro="" textlink="">
      <xdr:nvSpPr>
        <xdr:cNvPr id="4" name="AutoShape 5">
          <a:extLst>
            <a:ext uri="{FF2B5EF4-FFF2-40B4-BE49-F238E27FC236}">
              <a16:creationId xmlns:a16="http://schemas.microsoft.com/office/drawing/2014/main" id="{8BBD6361-EC28-421F-B3E2-5908AD61B8B8}"/>
            </a:ext>
          </a:extLst>
        </xdr:cNvPr>
        <xdr:cNvSpPr>
          <a:spLocks noChangeArrowheads="1"/>
        </xdr:cNvSpPr>
      </xdr:nvSpPr>
      <xdr:spPr bwMode="auto">
        <a:xfrm>
          <a:off x="0" y="0"/>
          <a:ext cx="13366750" cy="113792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60</xdr:row>
      <xdr:rowOff>142875</xdr:rowOff>
    </xdr:to>
    <xdr:sp macro="" textlink="">
      <xdr:nvSpPr>
        <xdr:cNvPr id="5" name="AutoShape 5">
          <a:extLst>
            <a:ext uri="{FF2B5EF4-FFF2-40B4-BE49-F238E27FC236}">
              <a16:creationId xmlns:a16="http://schemas.microsoft.com/office/drawing/2014/main" id="{967003C4-346D-430A-8485-60962A6E8E04}"/>
            </a:ext>
          </a:extLst>
        </xdr:cNvPr>
        <xdr:cNvSpPr>
          <a:spLocks noChangeArrowheads="1"/>
        </xdr:cNvSpPr>
      </xdr:nvSpPr>
      <xdr:spPr bwMode="auto">
        <a:xfrm>
          <a:off x="0" y="0"/>
          <a:ext cx="13366750" cy="11582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60</xdr:row>
      <xdr:rowOff>142875</xdr:rowOff>
    </xdr:to>
    <xdr:sp macro="" textlink="">
      <xdr:nvSpPr>
        <xdr:cNvPr id="6" name="AutoShape 5">
          <a:extLst>
            <a:ext uri="{FF2B5EF4-FFF2-40B4-BE49-F238E27FC236}">
              <a16:creationId xmlns:a16="http://schemas.microsoft.com/office/drawing/2014/main" id="{EE4E729B-C684-4782-A3AD-7BA14F386A59}"/>
            </a:ext>
          </a:extLst>
        </xdr:cNvPr>
        <xdr:cNvSpPr>
          <a:spLocks noChangeArrowheads="1"/>
        </xdr:cNvSpPr>
      </xdr:nvSpPr>
      <xdr:spPr bwMode="auto">
        <a:xfrm>
          <a:off x="0" y="0"/>
          <a:ext cx="13366750" cy="115824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60</xdr:row>
      <xdr:rowOff>142875</xdr:rowOff>
    </xdr:to>
    <xdr:sp macro="" textlink="">
      <xdr:nvSpPr>
        <xdr:cNvPr id="7" name="AutoShape 5">
          <a:extLst>
            <a:ext uri="{FF2B5EF4-FFF2-40B4-BE49-F238E27FC236}">
              <a16:creationId xmlns:a16="http://schemas.microsoft.com/office/drawing/2014/main" id="{4D1E90A5-E046-49E6-B1E6-232B535A351B}"/>
            </a:ext>
          </a:extLst>
        </xdr:cNvPr>
        <xdr:cNvSpPr>
          <a:spLocks noChangeArrowheads="1"/>
        </xdr:cNvSpPr>
      </xdr:nvSpPr>
      <xdr:spPr bwMode="auto">
        <a:xfrm>
          <a:off x="0" y="0"/>
          <a:ext cx="13366750" cy="115824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361950</xdr:colOff>
      <xdr:row>59</xdr:row>
      <xdr:rowOff>142875</xdr:rowOff>
    </xdr:to>
    <xdr:sp macro="" textlink="">
      <xdr:nvSpPr>
        <xdr:cNvPr id="2" name="AutoShape 5">
          <a:extLst>
            <a:ext uri="{FF2B5EF4-FFF2-40B4-BE49-F238E27FC236}">
              <a16:creationId xmlns:a16="http://schemas.microsoft.com/office/drawing/2014/main" id="{3927C1A7-50DE-4D59-886C-25C68930A097}"/>
            </a:ext>
          </a:extLst>
        </xdr:cNvPr>
        <xdr:cNvSpPr>
          <a:spLocks noChangeArrowheads="1"/>
        </xdr:cNvSpPr>
      </xdr:nvSpPr>
      <xdr:spPr bwMode="auto">
        <a:xfrm>
          <a:off x="0" y="0"/>
          <a:ext cx="13366750" cy="113792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59</xdr:row>
      <xdr:rowOff>142875</xdr:rowOff>
    </xdr:to>
    <xdr:sp macro="" textlink="">
      <xdr:nvSpPr>
        <xdr:cNvPr id="3" name="AutoShape 5">
          <a:extLst>
            <a:ext uri="{FF2B5EF4-FFF2-40B4-BE49-F238E27FC236}">
              <a16:creationId xmlns:a16="http://schemas.microsoft.com/office/drawing/2014/main" id="{7FEB7676-2033-4957-92A6-8A59BB8A54D3}"/>
            </a:ext>
          </a:extLst>
        </xdr:cNvPr>
        <xdr:cNvSpPr>
          <a:spLocks noChangeArrowheads="1"/>
        </xdr:cNvSpPr>
      </xdr:nvSpPr>
      <xdr:spPr bwMode="auto">
        <a:xfrm>
          <a:off x="0" y="0"/>
          <a:ext cx="13366750" cy="113792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59</xdr:row>
      <xdr:rowOff>142875</xdr:rowOff>
    </xdr:to>
    <xdr:sp macro="" textlink="">
      <xdr:nvSpPr>
        <xdr:cNvPr id="4" name="AutoShape 5">
          <a:extLst>
            <a:ext uri="{FF2B5EF4-FFF2-40B4-BE49-F238E27FC236}">
              <a16:creationId xmlns:a16="http://schemas.microsoft.com/office/drawing/2014/main" id="{B911E8FB-6BEC-4C28-B50E-540DE6F96AE8}"/>
            </a:ext>
          </a:extLst>
        </xdr:cNvPr>
        <xdr:cNvSpPr>
          <a:spLocks noChangeArrowheads="1"/>
        </xdr:cNvSpPr>
      </xdr:nvSpPr>
      <xdr:spPr bwMode="auto">
        <a:xfrm>
          <a:off x="0" y="0"/>
          <a:ext cx="13366750" cy="113792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60</xdr:row>
      <xdr:rowOff>142875</xdr:rowOff>
    </xdr:to>
    <xdr:sp macro="" textlink="">
      <xdr:nvSpPr>
        <xdr:cNvPr id="5" name="AutoShape 5">
          <a:extLst>
            <a:ext uri="{FF2B5EF4-FFF2-40B4-BE49-F238E27FC236}">
              <a16:creationId xmlns:a16="http://schemas.microsoft.com/office/drawing/2014/main" id="{FA57C629-9FB0-431A-8891-6AB72CEA1161}"/>
            </a:ext>
          </a:extLst>
        </xdr:cNvPr>
        <xdr:cNvSpPr>
          <a:spLocks noChangeArrowheads="1"/>
        </xdr:cNvSpPr>
      </xdr:nvSpPr>
      <xdr:spPr bwMode="auto">
        <a:xfrm>
          <a:off x="0" y="0"/>
          <a:ext cx="13366750" cy="11582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60</xdr:row>
      <xdr:rowOff>142875</xdr:rowOff>
    </xdr:to>
    <xdr:sp macro="" textlink="">
      <xdr:nvSpPr>
        <xdr:cNvPr id="6" name="AutoShape 5">
          <a:extLst>
            <a:ext uri="{FF2B5EF4-FFF2-40B4-BE49-F238E27FC236}">
              <a16:creationId xmlns:a16="http://schemas.microsoft.com/office/drawing/2014/main" id="{628A3381-4A37-4AB1-B49A-FC0DCAB5820C}"/>
            </a:ext>
          </a:extLst>
        </xdr:cNvPr>
        <xdr:cNvSpPr>
          <a:spLocks noChangeArrowheads="1"/>
        </xdr:cNvSpPr>
      </xdr:nvSpPr>
      <xdr:spPr bwMode="auto">
        <a:xfrm>
          <a:off x="0" y="0"/>
          <a:ext cx="13366750" cy="115824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60</xdr:row>
      <xdr:rowOff>142875</xdr:rowOff>
    </xdr:to>
    <xdr:sp macro="" textlink="">
      <xdr:nvSpPr>
        <xdr:cNvPr id="7" name="AutoShape 5">
          <a:extLst>
            <a:ext uri="{FF2B5EF4-FFF2-40B4-BE49-F238E27FC236}">
              <a16:creationId xmlns:a16="http://schemas.microsoft.com/office/drawing/2014/main" id="{975CED5C-24A9-4855-9832-9A0151EF088D}"/>
            </a:ext>
          </a:extLst>
        </xdr:cNvPr>
        <xdr:cNvSpPr>
          <a:spLocks noChangeArrowheads="1"/>
        </xdr:cNvSpPr>
      </xdr:nvSpPr>
      <xdr:spPr bwMode="auto">
        <a:xfrm>
          <a:off x="0" y="0"/>
          <a:ext cx="13366750" cy="115824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361950</xdr:colOff>
      <xdr:row>49</xdr:row>
      <xdr:rowOff>142875</xdr:rowOff>
    </xdr:to>
    <xdr:sp macro="" textlink="">
      <xdr:nvSpPr>
        <xdr:cNvPr id="2" name="AutoShape 5">
          <a:extLst>
            <a:ext uri="{FF2B5EF4-FFF2-40B4-BE49-F238E27FC236}">
              <a16:creationId xmlns:a16="http://schemas.microsoft.com/office/drawing/2014/main" id="{9CF57FDA-10B7-4863-A78B-F795E77927B1}"/>
            </a:ext>
          </a:extLst>
        </xdr:cNvPr>
        <xdr:cNvSpPr>
          <a:spLocks noChangeArrowheads="1"/>
        </xdr:cNvSpPr>
      </xdr:nvSpPr>
      <xdr:spPr bwMode="auto">
        <a:xfrm>
          <a:off x="0" y="0"/>
          <a:ext cx="13366750" cy="1195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49</xdr:row>
      <xdr:rowOff>142875</xdr:rowOff>
    </xdr:to>
    <xdr:sp macro="" textlink="">
      <xdr:nvSpPr>
        <xdr:cNvPr id="3" name="AutoShape 5">
          <a:extLst>
            <a:ext uri="{FF2B5EF4-FFF2-40B4-BE49-F238E27FC236}">
              <a16:creationId xmlns:a16="http://schemas.microsoft.com/office/drawing/2014/main" id="{E8B38AF6-52DA-48FD-8FBE-398D2971FD4A}"/>
            </a:ext>
          </a:extLst>
        </xdr:cNvPr>
        <xdr:cNvSpPr>
          <a:spLocks noChangeArrowheads="1"/>
        </xdr:cNvSpPr>
      </xdr:nvSpPr>
      <xdr:spPr bwMode="auto">
        <a:xfrm>
          <a:off x="0" y="0"/>
          <a:ext cx="13366750" cy="11950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49</xdr:row>
      <xdr:rowOff>142875</xdr:rowOff>
    </xdr:to>
    <xdr:sp macro="" textlink="">
      <xdr:nvSpPr>
        <xdr:cNvPr id="4" name="AutoShape 5">
          <a:extLst>
            <a:ext uri="{FF2B5EF4-FFF2-40B4-BE49-F238E27FC236}">
              <a16:creationId xmlns:a16="http://schemas.microsoft.com/office/drawing/2014/main" id="{927947AA-3A39-4A17-A787-729F786BB5F8}"/>
            </a:ext>
          </a:extLst>
        </xdr:cNvPr>
        <xdr:cNvSpPr>
          <a:spLocks noChangeArrowheads="1"/>
        </xdr:cNvSpPr>
      </xdr:nvSpPr>
      <xdr:spPr bwMode="auto">
        <a:xfrm>
          <a:off x="0" y="0"/>
          <a:ext cx="13366750" cy="11950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50</xdr:row>
      <xdr:rowOff>142875</xdr:rowOff>
    </xdr:to>
    <xdr:sp macro="" textlink="">
      <xdr:nvSpPr>
        <xdr:cNvPr id="5" name="AutoShape 5">
          <a:extLst>
            <a:ext uri="{FF2B5EF4-FFF2-40B4-BE49-F238E27FC236}">
              <a16:creationId xmlns:a16="http://schemas.microsoft.com/office/drawing/2014/main" id="{2EED3C1A-5B71-4332-9684-B23C641DBB14}"/>
            </a:ext>
          </a:extLst>
        </xdr:cNvPr>
        <xdr:cNvSpPr>
          <a:spLocks noChangeArrowheads="1"/>
        </xdr:cNvSpPr>
      </xdr:nvSpPr>
      <xdr:spPr bwMode="auto">
        <a:xfrm>
          <a:off x="0" y="0"/>
          <a:ext cx="13366750" cy="1215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50</xdr:row>
      <xdr:rowOff>142875</xdr:rowOff>
    </xdr:to>
    <xdr:sp macro="" textlink="">
      <xdr:nvSpPr>
        <xdr:cNvPr id="6" name="AutoShape 5">
          <a:extLst>
            <a:ext uri="{FF2B5EF4-FFF2-40B4-BE49-F238E27FC236}">
              <a16:creationId xmlns:a16="http://schemas.microsoft.com/office/drawing/2014/main" id="{0F70A32C-E2AE-40FF-AF53-56FF29FC1025}"/>
            </a:ext>
          </a:extLst>
        </xdr:cNvPr>
        <xdr:cNvSpPr>
          <a:spLocks noChangeArrowheads="1"/>
        </xdr:cNvSpPr>
      </xdr:nvSpPr>
      <xdr:spPr bwMode="auto">
        <a:xfrm>
          <a:off x="0" y="0"/>
          <a:ext cx="13366750" cy="1215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50</xdr:row>
      <xdr:rowOff>142875</xdr:rowOff>
    </xdr:to>
    <xdr:sp macro="" textlink="">
      <xdr:nvSpPr>
        <xdr:cNvPr id="7" name="AutoShape 5">
          <a:extLst>
            <a:ext uri="{FF2B5EF4-FFF2-40B4-BE49-F238E27FC236}">
              <a16:creationId xmlns:a16="http://schemas.microsoft.com/office/drawing/2014/main" id="{FF032391-B911-4992-A031-30804C30C6B3}"/>
            </a:ext>
          </a:extLst>
        </xdr:cNvPr>
        <xdr:cNvSpPr>
          <a:spLocks noChangeArrowheads="1"/>
        </xdr:cNvSpPr>
      </xdr:nvSpPr>
      <xdr:spPr bwMode="auto">
        <a:xfrm>
          <a:off x="0" y="0"/>
          <a:ext cx="13366750" cy="121539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361950</xdr:colOff>
      <xdr:row>57</xdr:row>
      <xdr:rowOff>142875</xdr:rowOff>
    </xdr:to>
    <xdr:sp macro="" textlink="">
      <xdr:nvSpPr>
        <xdr:cNvPr id="2053" name="Rectangle 5" hidden="1">
          <a:extLst>
            <a:ext uri="{FF2B5EF4-FFF2-40B4-BE49-F238E27FC236}">
              <a16:creationId xmlns:a16="http://schemas.microsoft.com/office/drawing/2014/main" id="{00000000-0008-0000-0100-000005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57</xdr:row>
      <xdr:rowOff>142875</xdr:rowOff>
    </xdr:to>
    <xdr:sp macro="" textlink="">
      <xdr:nvSpPr>
        <xdr:cNvPr id="3" name="AutoShape 5">
          <a:extLst>
            <a:ext uri="{FF2B5EF4-FFF2-40B4-BE49-F238E27FC236}">
              <a16:creationId xmlns:a16="http://schemas.microsoft.com/office/drawing/2014/main" id="{00000000-0008-0000-0100-00000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57</xdr:row>
      <xdr:rowOff>142875</xdr:rowOff>
    </xdr:to>
    <xdr:sp macro="" textlink="">
      <xdr:nvSpPr>
        <xdr:cNvPr id="4" name="AutoShape 5">
          <a:extLst>
            <a:ext uri="{FF2B5EF4-FFF2-40B4-BE49-F238E27FC236}">
              <a16:creationId xmlns:a16="http://schemas.microsoft.com/office/drawing/2014/main" id="{00000000-0008-0000-0100-000004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57</xdr:row>
      <xdr:rowOff>142875</xdr:rowOff>
    </xdr:to>
    <xdr:sp macro="" textlink="">
      <xdr:nvSpPr>
        <xdr:cNvPr id="5" name="AutoShape 5">
          <a:extLst>
            <a:ext uri="{FF2B5EF4-FFF2-40B4-BE49-F238E27FC236}">
              <a16:creationId xmlns:a16="http://schemas.microsoft.com/office/drawing/2014/main" id="{00000000-0008-0000-0100-000005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58</xdr:row>
      <xdr:rowOff>142875</xdr:rowOff>
    </xdr:to>
    <xdr:sp macro="" textlink="">
      <xdr:nvSpPr>
        <xdr:cNvPr id="6" name="AutoShape 5">
          <a:extLst>
            <a:ext uri="{FF2B5EF4-FFF2-40B4-BE49-F238E27FC236}">
              <a16:creationId xmlns:a16="http://schemas.microsoft.com/office/drawing/2014/main" id="{00000000-0008-0000-0100-000006000000}"/>
            </a:ext>
          </a:extLst>
        </xdr:cNvPr>
        <xdr:cNvSpPr>
          <a:spLocks noChangeArrowheads="1"/>
        </xdr:cNvSpPr>
      </xdr:nvSpPr>
      <xdr:spPr bwMode="auto">
        <a:xfrm>
          <a:off x="0" y="0"/>
          <a:ext cx="9525000" cy="95345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58</xdr:row>
      <xdr:rowOff>142875</xdr:rowOff>
    </xdr:to>
    <xdr:sp macro="" textlink="">
      <xdr:nvSpPr>
        <xdr:cNvPr id="7" name="AutoShape 5">
          <a:extLst>
            <a:ext uri="{FF2B5EF4-FFF2-40B4-BE49-F238E27FC236}">
              <a16:creationId xmlns:a16="http://schemas.microsoft.com/office/drawing/2014/main" id="{00000000-0008-0000-0100-000007000000}"/>
            </a:ext>
          </a:extLst>
        </xdr:cNvPr>
        <xdr:cNvSpPr>
          <a:spLocks noChangeArrowheads="1"/>
        </xdr:cNvSpPr>
      </xdr:nvSpPr>
      <xdr:spPr bwMode="auto">
        <a:xfrm>
          <a:off x="0" y="0"/>
          <a:ext cx="9525000" cy="953452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58</xdr:row>
      <xdr:rowOff>142875</xdr:rowOff>
    </xdr:to>
    <xdr:sp macro="" textlink="">
      <xdr:nvSpPr>
        <xdr:cNvPr id="8" name="AutoShape 5">
          <a:extLst>
            <a:ext uri="{FF2B5EF4-FFF2-40B4-BE49-F238E27FC236}">
              <a16:creationId xmlns:a16="http://schemas.microsoft.com/office/drawing/2014/main" id="{00000000-0008-0000-0100-000008000000}"/>
            </a:ext>
          </a:extLst>
        </xdr:cNvPr>
        <xdr:cNvSpPr>
          <a:spLocks noChangeArrowheads="1"/>
        </xdr:cNvSpPr>
      </xdr:nvSpPr>
      <xdr:spPr bwMode="auto">
        <a:xfrm>
          <a:off x="0" y="0"/>
          <a:ext cx="9525000" cy="953452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361950</xdr:colOff>
      <xdr:row>50</xdr:row>
      <xdr:rowOff>142875</xdr:rowOff>
    </xdr:to>
    <xdr:sp macro="" textlink="">
      <xdr:nvSpPr>
        <xdr:cNvPr id="2" name="AutoShape 5">
          <a:extLst>
            <a:ext uri="{FF2B5EF4-FFF2-40B4-BE49-F238E27FC236}">
              <a16:creationId xmlns:a16="http://schemas.microsoft.com/office/drawing/2014/main" id="{F9803015-8420-48A7-B0AF-59292B173BDE}"/>
            </a:ext>
          </a:extLst>
        </xdr:cNvPr>
        <xdr:cNvSpPr>
          <a:spLocks noChangeArrowheads="1"/>
        </xdr:cNvSpPr>
      </xdr:nvSpPr>
      <xdr:spPr bwMode="auto">
        <a:xfrm>
          <a:off x="0" y="0"/>
          <a:ext cx="13344525" cy="114490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50</xdr:row>
      <xdr:rowOff>142875</xdr:rowOff>
    </xdr:to>
    <xdr:sp macro="" textlink="">
      <xdr:nvSpPr>
        <xdr:cNvPr id="3" name="AutoShape 5">
          <a:extLst>
            <a:ext uri="{FF2B5EF4-FFF2-40B4-BE49-F238E27FC236}">
              <a16:creationId xmlns:a16="http://schemas.microsoft.com/office/drawing/2014/main" id="{4305D0D5-F9FC-46C3-A113-4CE9F2E4BE82}"/>
            </a:ext>
          </a:extLst>
        </xdr:cNvPr>
        <xdr:cNvSpPr>
          <a:spLocks noChangeArrowheads="1"/>
        </xdr:cNvSpPr>
      </xdr:nvSpPr>
      <xdr:spPr bwMode="auto">
        <a:xfrm>
          <a:off x="0" y="0"/>
          <a:ext cx="13344525" cy="1144905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50</xdr:row>
      <xdr:rowOff>142875</xdr:rowOff>
    </xdr:to>
    <xdr:sp macro="" textlink="">
      <xdr:nvSpPr>
        <xdr:cNvPr id="4" name="AutoShape 5">
          <a:extLst>
            <a:ext uri="{FF2B5EF4-FFF2-40B4-BE49-F238E27FC236}">
              <a16:creationId xmlns:a16="http://schemas.microsoft.com/office/drawing/2014/main" id="{9762DA3A-F892-42B3-88A1-B1A243AA7AFC}"/>
            </a:ext>
          </a:extLst>
        </xdr:cNvPr>
        <xdr:cNvSpPr>
          <a:spLocks noChangeArrowheads="1"/>
        </xdr:cNvSpPr>
      </xdr:nvSpPr>
      <xdr:spPr bwMode="auto">
        <a:xfrm>
          <a:off x="0" y="0"/>
          <a:ext cx="13344525" cy="1144905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51</xdr:row>
      <xdr:rowOff>142875</xdr:rowOff>
    </xdr:to>
    <xdr:sp macro="" textlink="">
      <xdr:nvSpPr>
        <xdr:cNvPr id="5" name="AutoShape 5">
          <a:extLst>
            <a:ext uri="{FF2B5EF4-FFF2-40B4-BE49-F238E27FC236}">
              <a16:creationId xmlns:a16="http://schemas.microsoft.com/office/drawing/2014/main" id="{7A619280-4847-40C2-9FEA-5AAD2B8203A5}"/>
            </a:ext>
          </a:extLst>
        </xdr:cNvPr>
        <xdr:cNvSpPr>
          <a:spLocks noChangeArrowheads="1"/>
        </xdr:cNvSpPr>
      </xdr:nvSpPr>
      <xdr:spPr bwMode="auto">
        <a:xfrm>
          <a:off x="0" y="0"/>
          <a:ext cx="13344525" cy="116490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51</xdr:row>
      <xdr:rowOff>142875</xdr:rowOff>
    </xdr:to>
    <xdr:sp macro="" textlink="">
      <xdr:nvSpPr>
        <xdr:cNvPr id="6" name="AutoShape 5">
          <a:extLst>
            <a:ext uri="{FF2B5EF4-FFF2-40B4-BE49-F238E27FC236}">
              <a16:creationId xmlns:a16="http://schemas.microsoft.com/office/drawing/2014/main" id="{2129720C-632B-41E6-A145-794C5CEA4D8D}"/>
            </a:ext>
          </a:extLst>
        </xdr:cNvPr>
        <xdr:cNvSpPr>
          <a:spLocks noChangeArrowheads="1"/>
        </xdr:cNvSpPr>
      </xdr:nvSpPr>
      <xdr:spPr bwMode="auto">
        <a:xfrm>
          <a:off x="0" y="0"/>
          <a:ext cx="13344525" cy="116490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51</xdr:row>
      <xdr:rowOff>142875</xdr:rowOff>
    </xdr:to>
    <xdr:sp macro="" textlink="">
      <xdr:nvSpPr>
        <xdr:cNvPr id="7" name="AutoShape 5">
          <a:extLst>
            <a:ext uri="{FF2B5EF4-FFF2-40B4-BE49-F238E27FC236}">
              <a16:creationId xmlns:a16="http://schemas.microsoft.com/office/drawing/2014/main" id="{44AF4BB8-2124-4052-96C3-74A9AFF48876}"/>
            </a:ext>
          </a:extLst>
        </xdr:cNvPr>
        <xdr:cNvSpPr>
          <a:spLocks noChangeArrowheads="1"/>
        </xdr:cNvSpPr>
      </xdr:nvSpPr>
      <xdr:spPr bwMode="auto">
        <a:xfrm>
          <a:off x="0" y="0"/>
          <a:ext cx="13344525" cy="1164907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14</xdr:col>
      <xdr:colOff>22861</xdr:colOff>
      <xdr:row>6</xdr:row>
      <xdr:rowOff>30480</xdr:rowOff>
    </xdr:from>
    <xdr:to>
      <xdr:col>21</xdr:col>
      <xdr:colOff>335281</xdr:colOff>
      <xdr:row>52</xdr:row>
      <xdr:rowOff>30480</xdr:rowOff>
    </xdr:to>
    <xdr:graphicFrame macro="">
      <xdr:nvGraphicFramePr>
        <xdr:cNvPr id="2" name="Chart 1">
          <a:extLst>
            <a:ext uri="{FF2B5EF4-FFF2-40B4-BE49-F238E27FC236}">
              <a16:creationId xmlns:a16="http://schemas.microsoft.com/office/drawing/2014/main" id="{3EE75BE0-80AC-4217-8A67-83E133A095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23</xdr:col>
      <xdr:colOff>22861</xdr:colOff>
      <xdr:row>6</xdr:row>
      <xdr:rowOff>30480</xdr:rowOff>
    </xdr:from>
    <xdr:to>
      <xdr:col>30</xdr:col>
      <xdr:colOff>335281</xdr:colOff>
      <xdr:row>52</xdr:row>
      <xdr:rowOff>30480</xdr:rowOff>
    </xdr:to>
    <xdr:graphicFrame macro="">
      <xdr:nvGraphicFramePr>
        <xdr:cNvPr id="2" name="Chart 1">
          <a:extLst>
            <a:ext uri="{FF2B5EF4-FFF2-40B4-BE49-F238E27FC236}">
              <a16:creationId xmlns:a16="http://schemas.microsoft.com/office/drawing/2014/main" id="{68010528-8278-4FA9-96E0-64C2E04D0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WOLVERINE\STAKEBAL.XLS"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Q:\Project%20Data\GlacierData\Benchmark_Program\Data\_Templates\Mass_Balance_template_2025.xlsx" TargetMode="External"/><Relationship Id="rId1" Type="http://schemas.openxmlformats.org/officeDocument/2006/relationships/externalLinkPath" Target="/Project%20Data/GlacierData/Benchmark_Program/Data/_Templates/Mass_Balance_template_202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WOLVERINE\Wolv-C%20Snowpit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WOLVERINE\Wolv-B%20Snowpit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ke A"/>
      <sheetName val="Stake B"/>
      <sheetName val="Stake C"/>
      <sheetName val="SNOWPIT"/>
    </sheetNames>
    <sheetDataSet>
      <sheetData sheetId="0">
        <row r="103">
          <cell r="A103">
            <v>32784</v>
          </cell>
          <cell r="D103" t="str">
            <v>89T157</v>
          </cell>
          <cell r="E103" t="str">
            <v>89-A</v>
          </cell>
          <cell r="F103" t="str">
            <v>I</v>
          </cell>
          <cell r="H103">
            <v>7.9</v>
          </cell>
          <cell r="I103">
            <v>0</v>
          </cell>
          <cell r="J103">
            <v>0</v>
          </cell>
          <cell r="K103" t="str">
            <v/>
          </cell>
          <cell r="M103">
            <v>7.9</v>
          </cell>
          <cell r="N103" t="str">
            <v/>
          </cell>
          <cell r="X103" t="str">
            <v/>
          </cell>
          <cell r="Z103" t="str">
            <v/>
          </cell>
          <cell r="AA103" t="str">
            <v/>
          </cell>
          <cell r="AF103" t="str">
            <v/>
          </cell>
          <cell r="AJ103" t="str">
            <v/>
          </cell>
          <cell r="AM103" t="str">
            <v/>
          </cell>
          <cell r="AN103" t="str">
            <v/>
          </cell>
          <cell r="BG103" t="str">
            <v/>
          </cell>
          <cell r="BK103" t="str">
            <v/>
          </cell>
          <cell r="BL103" t="str">
            <v/>
          </cell>
          <cell r="BO103">
            <v>7.65</v>
          </cell>
          <cell r="BP103">
            <v>7.9</v>
          </cell>
          <cell r="BQ103">
            <v>7.9</v>
          </cell>
          <cell r="BU103" t="str">
            <v/>
          </cell>
          <cell r="BW103">
            <v>0</v>
          </cell>
          <cell r="BX103">
            <v>0</v>
          </cell>
          <cell r="BY103">
            <v>0</v>
          </cell>
          <cell r="BZ103">
            <v>0.23</v>
          </cell>
          <cell r="CA103">
            <v>0.23</v>
          </cell>
          <cell r="CB103">
            <v>0.23</v>
          </cell>
        </row>
        <row r="104">
          <cell r="A104">
            <v>32789</v>
          </cell>
          <cell r="D104" t="str">
            <v>89T160</v>
          </cell>
          <cell r="E104" t="str">
            <v>89-A</v>
          </cell>
          <cell r="F104" t="str">
            <v>I</v>
          </cell>
          <cell r="G104" t="str">
            <v>?/?</v>
          </cell>
          <cell r="H104">
            <v>7.85</v>
          </cell>
          <cell r="K104" t="str">
            <v/>
          </cell>
          <cell r="M104">
            <v>7.85</v>
          </cell>
          <cell r="N104" t="str">
            <v/>
          </cell>
          <cell r="X104" t="str">
            <v/>
          </cell>
          <cell r="Z104" t="str">
            <v/>
          </cell>
          <cell r="AA104" t="str">
            <v/>
          </cell>
          <cell r="AF104" t="str">
            <v/>
          </cell>
          <cell r="AJ104" t="str">
            <v/>
          </cell>
          <cell r="AM104" t="str">
            <v/>
          </cell>
          <cell r="AN104" t="str">
            <v/>
          </cell>
          <cell r="BG104" t="str">
            <v/>
          </cell>
          <cell r="BK104" t="str">
            <v/>
          </cell>
          <cell r="BL104" t="str">
            <v/>
          </cell>
          <cell r="BO104">
            <v>7.65</v>
          </cell>
          <cell r="BP104">
            <v>7.85</v>
          </cell>
          <cell r="BQ104">
            <v>7.85</v>
          </cell>
          <cell r="BU104" t="str">
            <v/>
          </cell>
          <cell r="BW104">
            <v>0</v>
          </cell>
          <cell r="BX104">
            <v>0</v>
          </cell>
          <cell r="BY104">
            <v>0</v>
          </cell>
          <cell r="BZ104">
            <v>0.18</v>
          </cell>
          <cell r="CA104">
            <v>0.18</v>
          </cell>
          <cell r="CB104">
            <v>0.18</v>
          </cell>
        </row>
        <row r="105">
          <cell r="A105">
            <v>32918</v>
          </cell>
          <cell r="D105" t="str">
            <v>90T53</v>
          </cell>
          <cell r="E105" t="str">
            <v>89-A</v>
          </cell>
          <cell r="F105" t="str">
            <v>S</v>
          </cell>
          <cell r="G105" t="str">
            <v>12/12</v>
          </cell>
          <cell r="H105">
            <v>9.5</v>
          </cell>
          <cell r="I105">
            <v>7.18</v>
          </cell>
          <cell r="J105">
            <v>7.15</v>
          </cell>
          <cell r="K105">
            <v>2.9999999999999361E-2</v>
          </cell>
          <cell r="M105">
            <v>9.4700000000000006</v>
          </cell>
          <cell r="N105">
            <v>1.8200000000000003</v>
          </cell>
          <cell r="X105">
            <v>1.82</v>
          </cell>
          <cell r="Z105" t="str">
            <v/>
          </cell>
          <cell r="AA105">
            <v>1</v>
          </cell>
          <cell r="AE105">
            <v>0.36</v>
          </cell>
          <cell r="AF105">
            <v>0.36</v>
          </cell>
          <cell r="AI105">
            <v>-1</v>
          </cell>
          <cell r="AJ105">
            <v>-1</v>
          </cell>
          <cell r="AM105">
            <v>7.65</v>
          </cell>
          <cell r="AN105">
            <v>7.65</v>
          </cell>
          <cell r="BG105" t="str">
            <v/>
          </cell>
          <cell r="BK105" t="str">
            <v/>
          </cell>
          <cell r="BL105" t="str">
            <v/>
          </cell>
          <cell r="BO105">
            <v>7.65</v>
          </cell>
          <cell r="BP105">
            <v>7.65</v>
          </cell>
          <cell r="BQ105">
            <v>7.65</v>
          </cell>
          <cell r="BU105">
            <v>0.66</v>
          </cell>
          <cell r="BW105">
            <v>0</v>
          </cell>
          <cell r="BX105">
            <v>0</v>
          </cell>
          <cell r="BY105">
            <v>0</v>
          </cell>
          <cell r="BZ105">
            <v>0</v>
          </cell>
          <cell r="CA105">
            <v>0.66</v>
          </cell>
          <cell r="CB105">
            <v>0</v>
          </cell>
        </row>
        <row r="106">
          <cell r="A106">
            <v>32949</v>
          </cell>
          <cell r="D106" t="str">
            <v>90T63</v>
          </cell>
          <cell r="E106" t="str">
            <v>89-A</v>
          </cell>
          <cell r="F106" t="str">
            <v>S</v>
          </cell>
          <cell r="G106" t="str">
            <v>12/12</v>
          </cell>
          <cell r="H106">
            <v>9.6</v>
          </cell>
          <cell r="K106" t="str">
            <v/>
          </cell>
          <cell r="M106">
            <v>9.6</v>
          </cell>
          <cell r="N106">
            <v>1.9499999999999993</v>
          </cell>
          <cell r="U106">
            <v>1.95</v>
          </cell>
          <cell r="V106">
            <v>3</v>
          </cell>
          <cell r="X106">
            <v>1.95</v>
          </cell>
          <cell r="AA106">
            <v>4</v>
          </cell>
          <cell r="AE106">
            <v>0.36</v>
          </cell>
          <cell r="AF106">
            <v>0.36</v>
          </cell>
          <cell r="AI106">
            <v>-1</v>
          </cell>
          <cell r="AJ106">
            <v>-1</v>
          </cell>
          <cell r="AM106">
            <v>7.65</v>
          </cell>
          <cell r="AN106">
            <v>7.65</v>
          </cell>
          <cell r="BG106" t="str">
            <v/>
          </cell>
          <cell r="BK106" t="str">
            <v/>
          </cell>
          <cell r="BL106" t="str">
            <v/>
          </cell>
          <cell r="BO106">
            <v>7.65</v>
          </cell>
          <cell r="BP106">
            <v>7.65</v>
          </cell>
          <cell r="BQ106">
            <v>7.65</v>
          </cell>
          <cell r="BU106">
            <v>0.7</v>
          </cell>
          <cell r="BW106">
            <v>0</v>
          </cell>
          <cell r="BX106">
            <v>0</v>
          </cell>
          <cell r="BY106">
            <v>0</v>
          </cell>
          <cell r="BZ106">
            <v>0</v>
          </cell>
          <cell r="CA106">
            <v>0.7</v>
          </cell>
          <cell r="CB106">
            <v>0</v>
          </cell>
        </row>
        <row r="107">
          <cell r="A107">
            <v>33026</v>
          </cell>
          <cell r="D107" t="str">
            <v>90M24</v>
          </cell>
          <cell r="E107" t="str">
            <v>89-A</v>
          </cell>
          <cell r="F107" t="str">
            <v>I</v>
          </cell>
          <cell r="G107" t="str">
            <v>12/6</v>
          </cell>
          <cell r="H107">
            <v>7.87</v>
          </cell>
          <cell r="I107">
            <v>3.26</v>
          </cell>
          <cell r="J107">
            <v>3.3</v>
          </cell>
          <cell r="K107">
            <v>-4.0000000000000036E-2</v>
          </cell>
          <cell r="M107">
            <v>7.91</v>
          </cell>
          <cell r="N107" t="str">
            <v/>
          </cell>
          <cell r="X107" t="str">
            <v/>
          </cell>
          <cell r="AA107" t="str">
            <v/>
          </cell>
          <cell r="AE107">
            <v>0.35</v>
          </cell>
          <cell r="AF107" t="str">
            <v/>
          </cell>
          <cell r="AI107">
            <v>-1</v>
          </cell>
          <cell r="AJ107" t="str">
            <v/>
          </cell>
          <cell r="AM107" t="str">
            <v/>
          </cell>
          <cell r="AN107" t="str">
            <v/>
          </cell>
          <cell r="BG107" t="str">
            <v/>
          </cell>
          <cell r="BK107" t="str">
            <v/>
          </cell>
          <cell r="BL107" t="str">
            <v/>
          </cell>
          <cell r="BO107">
            <v>7.65</v>
          </cell>
          <cell r="BP107">
            <v>7.91</v>
          </cell>
          <cell r="BQ107">
            <v>7.91</v>
          </cell>
          <cell r="BU107" t="str">
            <v/>
          </cell>
          <cell r="BW107">
            <v>0</v>
          </cell>
          <cell r="BX107">
            <v>0</v>
          </cell>
          <cell r="BY107">
            <v>0</v>
          </cell>
          <cell r="BZ107">
            <v>0.23</v>
          </cell>
          <cell r="CA107">
            <v>0.23</v>
          </cell>
          <cell r="CB107">
            <v>0.23</v>
          </cell>
        </row>
        <row r="108">
          <cell r="A108">
            <v>33123</v>
          </cell>
          <cell r="D108" t="str">
            <v>90M35</v>
          </cell>
          <cell r="E108" t="str">
            <v>89-A</v>
          </cell>
          <cell r="F108" t="str">
            <v>I</v>
          </cell>
          <cell r="G108" t="str">
            <v>9/3</v>
          </cell>
          <cell r="H108">
            <v>1.2</v>
          </cell>
          <cell r="I108">
            <v>3.29</v>
          </cell>
          <cell r="J108">
            <v>3.33</v>
          </cell>
          <cell r="K108">
            <v>-4.0000000000000036E-2</v>
          </cell>
          <cell r="M108">
            <v>1.2400000000000002</v>
          </cell>
          <cell r="N108" t="str">
            <v/>
          </cell>
          <cell r="X108" t="str">
            <v/>
          </cell>
          <cell r="AA108" t="str">
            <v/>
          </cell>
          <cell r="AF108" t="str">
            <v/>
          </cell>
          <cell r="AJ108" t="str">
            <v/>
          </cell>
          <cell r="AM108" t="str">
            <v/>
          </cell>
          <cell r="AN108" t="str">
            <v/>
          </cell>
          <cell r="BG108" t="str">
            <v/>
          </cell>
          <cell r="BK108" t="str">
            <v/>
          </cell>
          <cell r="BL108" t="str">
            <v/>
          </cell>
          <cell r="BO108">
            <v>7.65</v>
          </cell>
          <cell r="BP108">
            <v>1.2400000000000002</v>
          </cell>
          <cell r="BQ108">
            <v>1.2400000000000002</v>
          </cell>
          <cell r="BU108" t="str">
            <v/>
          </cell>
          <cell r="BW108">
            <v>0</v>
          </cell>
          <cell r="BX108">
            <v>0</v>
          </cell>
          <cell r="BY108">
            <v>0</v>
          </cell>
          <cell r="BZ108">
            <v>-5.77</v>
          </cell>
          <cell r="CA108">
            <v>-5.77</v>
          </cell>
          <cell r="CB108">
            <v>-5.77</v>
          </cell>
        </row>
        <row r="109">
          <cell r="D109" t="str">
            <v>bn 1990</v>
          </cell>
          <cell r="F109" t="str">
            <v>I</v>
          </cell>
          <cell r="M109" t="e">
            <v>#VALUE!</v>
          </cell>
          <cell r="BO109">
            <v>7.91</v>
          </cell>
          <cell r="BP109" t="e">
            <v>#VALUE!</v>
          </cell>
          <cell r="BQ109" t="e">
            <v>#VALUE!</v>
          </cell>
          <cell r="BU109" t="str">
            <v/>
          </cell>
          <cell r="BW109">
            <v>0</v>
          </cell>
          <cell r="BX109">
            <v>0</v>
          </cell>
          <cell r="BY109">
            <v>0</v>
          </cell>
          <cell r="BZ109" t="e">
            <v>#VALUE!</v>
          </cell>
          <cell r="CA109" t="e">
            <v>#VALUE!</v>
          </cell>
          <cell r="CB109" t="e">
            <v>#VALUE!</v>
          </cell>
        </row>
        <row r="110">
          <cell r="D110" t="str">
            <v>1990 HY end</v>
          </cell>
        </row>
        <row r="111">
          <cell r="K111" t="str">
            <v/>
          </cell>
          <cell r="N111" t="str">
            <v/>
          </cell>
          <cell r="X111" t="str">
            <v/>
          </cell>
          <cell r="AA111" t="str">
            <v/>
          </cell>
          <cell r="AF111" t="str">
            <v/>
          </cell>
          <cell r="AJ111" t="str">
            <v/>
          </cell>
          <cell r="AM111" t="str">
            <v/>
          </cell>
          <cell r="AN111" t="str">
            <v/>
          </cell>
          <cell r="BG111" t="str">
            <v/>
          </cell>
          <cell r="BK111" t="str">
            <v/>
          </cell>
          <cell r="BL111" t="str">
            <v/>
          </cell>
          <cell r="BP111" t="str">
            <v/>
          </cell>
          <cell r="BQ111" t="str">
            <v/>
          </cell>
          <cell r="BU111" t="str">
            <v/>
          </cell>
        </row>
        <row r="112">
          <cell r="A112">
            <v>33123</v>
          </cell>
          <cell r="D112" t="str">
            <v>90M35</v>
          </cell>
          <cell r="E112" t="str">
            <v>90-A</v>
          </cell>
          <cell r="F112" t="str">
            <v>I</v>
          </cell>
          <cell r="G112" t="str">
            <v>0/12</v>
          </cell>
          <cell r="H112">
            <v>8.1</v>
          </cell>
          <cell r="K112" t="str">
            <v/>
          </cell>
          <cell r="M112">
            <v>8.1</v>
          </cell>
          <cell r="N112" t="str">
            <v/>
          </cell>
          <cell r="X112" t="str">
            <v/>
          </cell>
          <cell r="AA112" t="str">
            <v/>
          </cell>
          <cell r="AF112" t="str">
            <v/>
          </cell>
          <cell r="AJ112" t="str">
            <v/>
          </cell>
          <cell r="AM112" t="str">
            <v/>
          </cell>
          <cell r="AN112" t="str">
            <v/>
          </cell>
          <cell r="BG112" t="str">
            <v/>
          </cell>
          <cell r="BK112" t="str">
            <v/>
          </cell>
          <cell r="BL112" t="str">
            <v/>
          </cell>
          <cell r="BO112">
            <v>8.1</v>
          </cell>
          <cell r="BP112">
            <v>8.1</v>
          </cell>
          <cell r="BQ112">
            <v>8.1</v>
          </cell>
          <cell r="BU112" t="str">
            <v/>
          </cell>
          <cell r="BW112">
            <v>0</v>
          </cell>
          <cell r="BX112">
            <v>0</v>
          </cell>
          <cell r="BY112">
            <v>0</v>
          </cell>
          <cell r="BZ112">
            <v>0</v>
          </cell>
          <cell r="CA112">
            <v>0</v>
          </cell>
          <cell r="CB112">
            <v>0</v>
          </cell>
        </row>
        <row r="113">
          <cell r="D113" t="str">
            <v>bn 1990</v>
          </cell>
          <cell r="F113" t="str">
            <v>I</v>
          </cell>
          <cell r="M113" t="e">
            <v>#VALUE!</v>
          </cell>
        </row>
        <row r="114">
          <cell r="D114" t="str">
            <v>1990 HY end</v>
          </cell>
        </row>
        <row r="115">
          <cell r="A115">
            <v>33245</v>
          </cell>
          <cell r="D115" t="str">
            <v>91M6</v>
          </cell>
          <cell r="E115" t="str">
            <v>90-A</v>
          </cell>
          <cell r="F115" t="str">
            <v>S</v>
          </cell>
          <cell r="G115" t="str">
            <v>12/12</v>
          </cell>
          <cell r="H115">
            <v>7.75</v>
          </cell>
          <cell r="I115">
            <v>3.3</v>
          </cell>
          <cell r="J115">
            <v>3.26</v>
          </cell>
          <cell r="K115">
            <v>4.0000000000000036E-2</v>
          </cell>
          <cell r="M115">
            <v>7.71</v>
          </cell>
          <cell r="N115" t="str">
            <v/>
          </cell>
          <cell r="U115">
            <v>0.12000000000000002</v>
          </cell>
          <cell r="V115">
            <v>10</v>
          </cell>
          <cell r="X115" t="e">
            <v>#VALUE!</v>
          </cell>
          <cell r="AA115">
            <v>10</v>
          </cell>
          <cell r="AE115">
            <v>0.37</v>
          </cell>
          <cell r="AF115">
            <v>0.37</v>
          </cell>
          <cell r="AI115">
            <v>-1</v>
          </cell>
          <cell r="AJ115" t="str">
            <v/>
          </cell>
          <cell r="AM115" t="e">
            <v>#VALUE!</v>
          </cell>
          <cell r="AN115" t="e">
            <v>#VALUE!</v>
          </cell>
          <cell r="BG115" t="str">
            <v/>
          </cell>
          <cell r="BK115" t="str">
            <v/>
          </cell>
          <cell r="BL115" t="str">
            <v/>
          </cell>
          <cell r="BO115" t="e">
            <v>#VALUE!</v>
          </cell>
          <cell r="BP115" t="e">
            <v>#VALUE!</v>
          </cell>
          <cell r="BQ115" t="e">
            <v>#VALUE!</v>
          </cell>
          <cell r="BU115" t="e">
            <v>#VALUE!</v>
          </cell>
          <cell r="BW115">
            <v>0</v>
          </cell>
          <cell r="BX115">
            <v>0</v>
          </cell>
          <cell r="BY115">
            <v>0</v>
          </cell>
          <cell r="BZ115">
            <v>0</v>
          </cell>
          <cell r="CA115" t="e">
            <v>#VALUE!</v>
          </cell>
          <cell r="CB115">
            <v>0</v>
          </cell>
        </row>
        <row r="116">
          <cell r="A116">
            <v>33371</v>
          </cell>
          <cell r="D116" t="str">
            <v>91M16</v>
          </cell>
          <cell r="E116" t="str">
            <v>90-A</v>
          </cell>
          <cell r="F116" t="str">
            <v>S</v>
          </cell>
          <cell r="G116" t="str">
            <v>12/9</v>
          </cell>
          <cell r="I116">
            <v>0</v>
          </cell>
          <cell r="J116">
            <v>0</v>
          </cell>
          <cell r="M116" t="str">
            <v/>
          </cell>
          <cell r="N116" t="str">
            <v/>
          </cell>
          <cell r="X116" t="str">
            <v/>
          </cell>
          <cell r="AA116" t="str">
            <v/>
          </cell>
          <cell r="AE116">
            <v>0.37</v>
          </cell>
          <cell r="AF116" t="str">
            <v/>
          </cell>
          <cell r="AI116">
            <v>-1</v>
          </cell>
          <cell r="AJ116" t="str">
            <v/>
          </cell>
          <cell r="AM116" t="str">
            <v/>
          </cell>
          <cell r="AN116" t="str">
            <v/>
          </cell>
          <cell r="BG116" t="str">
            <v/>
          </cell>
          <cell r="BK116" t="str">
            <v/>
          </cell>
          <cell r="BL116" t="str">
            <v/>
          </cell>
          <cell r="BO116" t="e">
            <v>#VALUE!</v>
          </cell>
          <cell r="BP116" t="str">
            <v/>
          </cell>
          <cell r="BQ116" t="str">
            <v/>
          </cell>
          <cell r="BU116" t="e">
            <v>#VALUE!</v>
          </cell>
          <cell r="BW116">
            <v>0</v>
          </cell>
          <cell r="BX116">
            <v>0</v>
          </cell>
          <cell r="BY116">
            <v>0</v>
          </cell>
          <cell r="BZ116">
            <v>0</v>
          </cell>
          <cell r="CA116" t="e">
            <v>#VALUE!</v>
          </cell>
          <cell r="CB116">
            <v>0</v>
          </cell>
        </row>
        <row r="117">
          <cell r="A117">
            <v>33493</v>
          </cell>
          <cell r="D117" t="str">
            <v>91M32</v>
          </cell>
          <cell r="E117" t="str">
            <v>90-A</v>
          </cell>
          <cell r="F117" t="str">
            <v>I</v>
          </cell>
          <cell r="G117" t="str">
            <v>9/6</v>
          </cell>
          <cell r="H117">
            <v>3.48</v>
          </cell>
          <cell r="I117">
            <v>3.57</v>
          </cell>
          <cell r="J117">
            <v>3.57</v>
          </cell>
          <cell r="K117" t="str">
            <v/>
          </cell>
          <cell r="M117">
            <v>3.48</v>
          </cell>
          <cell r="N117" t="str">
            <v/>
          </cell>
          <cell r="X117" t="str">
            <v/>
          </cell>
          <cell r="AA117" t="str">
            <v/>
          </cell>
          <cell r="AF117" t="str">
            <v/>
          </cell>
          <cell r="AJ117" t="str">
            <v/>
          </cell>
          <cell r="AM117" t="str">
            <v/>
          </cell>
          <cell r="AN117" t="str">
            <v/>
          </cell>
          <cell r="BG117" t="str">
            <v/>
          </cell>
          <cell r="BK117" t="str">
            <v/>
          </cell>
          <cell r="BL117" t="str">
            <v/>
          </cell>
          <cell r="BO117" t="e">
            <v>#VALUE!</v>
          </cell>
          <cell r="BP117">
            <v>3.48</v>
          </cell>
          <cell r="BQ117">
            <v>3.48</v>
          </cell>
          <cell r="BU117" t="str">
            <v/>
          </cell>
          <cell r="BW117">
            <v>0</v>
          </cell>
          <cell r="BX117">
            <v>0</v>
          </cell>
          <cell r="BY117">
            <v>0</v>
          </cell>
          <cell r="BZ117">
            <v>0</v>
          </cell>
          <cell r="CA117">
            <v>0</v>
          </cell>
          <cell r="CB117">
            <v>0</v>
          </cell>
        </row>
        <row r="118">
          <cell r="A118">
            <v>33499</v>
          </cell>
          <cell r="D118" t="str">
            <v>91M39</v>
          </cell>
          <cell r="E118" t="str">
            <v>90-A</v>
          </cell>
          <cell r="F118" t="str">
            <v>I</v>
          </cell>
          <cell r="G118" t="str">
            <v>9/6</v>
          </cell>
          <cell r="H118">
            <v>3.15</v>
          </cell>
          <cell r="K118" t="str">
            <v/>
          </cell>
          <cell r="M118">
            <v>3.15</v>
          </cell>
          <cell r="N118" t="str">
            <v/>
          </cell>
          <cell r="X118" t="str">
            <v/>
          </cell>
          <cell r="AA118" t="str">
            <v/>
          </cell>
          <cell r="AF118" t="str">
            <v/>
          </cell>
          <cell r="AJ118" t="str">
            <v/>
          </cell>
          <cell r="AM118" t="str">
            <v/>
          </cell>
          <cell r="AN118" t="str">
            <v/>
          </cell>
          <cell r="BG118" t="str">
            <v/>
          </cell>
          <cell r="BK118" t="str">
            <v/>
          </cell>
          <cell r="BL118" t="str">
            <v/>
          </cell>
          <cell r="BO118" t="e">
            <v>#VALUE!</v>
          </cell>
          <cell r="BP118">
            <v>3.15</v>
          </cell>
          <cell r="BQ118">
            <v>3.15</v>
          </cell>
          <cell r="BU118" t="str">
            <v/>
          </cell>
          <cell r="BW118">
            <v>0</v>
          </cell>
          <cell r="BX118">
            <v>0</v>
          </cell>
          <cell r="BY118">
            <v>0</v>
          </cell>
          <cell r="BZ118">
            <v>0</v>
          </cell>
          <cell r="CA118">
            <v>0</v>
          </cell>
          <cell r="CB118">
            <v>0</v>
          </cell>
        </row>
        <row r="119">
          <cell r="D119" t="str">
            <v>bn 1991</v>
          </cell>
          <cell r="F119" t="str">
            <v>I</v>
          </cell>
          <cell r="M119" t="e">
            <v>#VALUE!</v>
          </cell>
          <cell r="BO119" t="str">
            <v/>
          </cell>
          <cell r="BP119" t="e">
            <v>#VALUE!</v>
          </cell>
          <cell r="BQ119" t="e">
            <v>#VALUE!</v>
          </cell>
          <cell r="BU119" t="str">
            <v/>
          </cell>
          <cell r="BW119">
            <v>0</v>
          </cell>
          <cell r="BX119">
            <v>0</v>
          </cell>
          <cell r="BY119">
            <v>0</v>
          </cell>
          <cell r="BZ119">
            <v>0</v>
          </cell>
          <cell r="CA119">
            <v>0</v>
          </cell>
          <cell r="CB119">
            <v>0</v>
          </cell>
        </row>
        <row r="120">
          <cell r="D120" t="str">
            <v>1991 HY end</v>
          </cell>
        </row>
        <row r="121">
          <cell r="K121" t="str">
            <v/>
          </cell>
          <cell r="N121" t="str">
            <v/>
          </cell>
          <cell r="X121" t="str">
            <v/>
          </cell>
          <cell r="AA121" t="str">
            <v/>
          </cell>
          <cell r="AF121" t="str">
            <v/>
          </cell>
          <cell r="AJ121" t="str">
            <v/>
          </cell>
          <cell r="AM121" t="str">
            <v/>
          </cell>
          <cell r="AN121" t="str">
            <v/>
          </cell>
          <cell r="BG121" t="str">
            <v/>
          </cell>
          <cell r="BK121" t="str">
            <v/>
          </cell>
          <cell r="BL121" t="str">
            <v/>
          </cell>
          <cell r="BP121" t="str">
            <v/>
          </cell>
          <cell r="BQ121" t="str">
            <v/>
          </cell>
          <cell r="BU121" t="str">
            <v/>
          </cell>
        </row>
        <row r="122">
          <cell r="A122">
            <v>33499</v>
          </cell>
          <cell r="D122" t="str">
            <v>91M39</v>
          </cell>
          <cell r="E122" t="str">
            <v>91-A</v>
          </cell>
          <cell r="F122" t="str">
            <v>I</v>
          </cell>
          <cell r="G122" t="str">
            <v>0/12</v>
          </cell>
          <cell r="H122">
            <v>8.9</v>
          </cell>
          <cell r="K122" t="str">
            <v/>
          </cell>
          <cell r="M122">
            <v>8.9</v>
          </cell>
          <cell r="N122" t="str">
            <v/>
          </cell>
          <cell r="X122" t="str">
            <v/>
          </cell>
          <cell r="AA122" t="str">
            <v/>
          </cell>
          <cell r="AF122" t="str">
            <v/>
          </cell>
          <cell r="AJ122" t="str">
            <v/>
          </cell>
          <cell r="AM122" t="str">
            <v/>
          </cell>
          <cell r="AN122" t="str">
            <v/>
          </cell>
          <cell r="BG122" t="str">
            <v/>
          </cell>
          <cell r="BK122" t="str">
            <v/>
          </cell>
          <cell r="BL122" t="str">
            <v/>
          </cell>
          <cell r="BP122">
            <v>8.9</v>
          </cell>
          <cell r="BQ122">
            <v>8.9</v>
          </cell>
          <cell r="BU122" t="str">
            <v/>
          </cell>
          <cell r="BW122">
            <v>0</v>
          </cell>
          <cell r="BX122">
            <v>0</v>
          </cell>
          <cell r="BY122">
            <v>0</v>
          </cell>
          <cell r="BZ122">
            <v>0</v>
          </cell>
          <cell r="CA122">
            <v>0</v>
          </cell>
          <cell r="CB122">
            <v>0</v>
          </cell>
        </row>
        <row r="123">
          <cell r="D123" t="str">
            <v>bn 1991</v>
          </cell>
          <cell r="F123" t="str">
            <v>I</v>
          </cell>
          <cell r="M123" t="e">
            <v>#VALUE!</v>
          </cell>
        </row>
        <row r="124">
          <cell r="D124" t="str">
            <v>1991 HY end</v>
          </cell>
        </row>
        <row r="125">
          <cell r="A125">
            <v>33626</v>
          </cell>
          <cell r="D125" t="str">
            <v>92M3&amp;7</v>
          </cell>
          <cell r="E125" t="str">
            <v>91-A</v>
          </cell>
          <cell r="F125" t="str">
            <v>S</v>
          </cell>
          <cell r="I125">
            <v>3.29</v>
          </cell>
          <cell r="J125">
            <v>3.24</v>
          </cell>
          <cell r="K125">
            <v>4.9999999999999822E-2</v>
          </cell>
          <cell r="M125">
            <v>3.24</v>
          </cell>
          <cell r="N125" t="str">
            <v/>
          </cell>
          <cell r="X125" t="str">
            <v/>
          </cell>
          <cell r="AA125" t="str">
            <v/>
          </cell>
          <cell r="AE125">
            <v>0.39</v>
          </cell>
          <cell r="AF125" t="str">
            <v/>
          </cell>
          <cell r="AI125">
            <v>-1</v>
          </cell>
          <cell r="AJ125" t="str">
            <v/>
          </cell>
          <cell r="AM125" t="e">
            <v>#VALUE!</v>
          </cell>
          <cell r="AN125" t="e">
            <v>#VALUE!</v>
          </cell>
          <cell r="BG125" t="str">
            <v/>
          </cell>
          <cell r="BK125" t="str">
            <v/>
          </cell>
          <cell r="BL125" t="str">
            <v/>
          </cell>
          <cell r="BO125" t="e">
            <v>#VALUE!</v>
          </cell>
          <cell r="BP125" t="e">
            <v>#VALUE!</v>
          </cell>
          <cell r="BQ125" t="e">
            <v>#VALUE!</v>
          </cell>
          <cell r="BU125" t="e">
            <v>#VALUE!</v>
          </cell>
          <cell r="BW125">
            <v>0</v>
          </cell>
          <cell r="BX125">
            <v>0</v>
          </cell>
          <cell r="BY125">
            <v>0</v>
          </cell>
          <cell r="BZ125">
            <v>0</v>
          </cell>
          <cell r="CA125" t="e">
            <v>#VALUE!</v>
          </cell>
          <cell r="CB125">
            <v>0</v>
          </cell>
        </row>
        <row r="126">
          <cell r="A126">
            <v>33737</v>
          </cell>
          <cell r="D126" t="str">
            <v>92M12,14</v>
          </cell>
          <cell r="E126" t="str">
            <v>91-A</v>
          </cell>
          <cell r="F126" t="str">
            <v>S</v>
          </cell>
          <cell r="H126">
            <v>10.73</v>
          </cell>
          <cell r="I126">
            <v>0</v>
          </cell>
          <cell r="J126">
            <v>0</v>
          </cell>
          <cell r="K126" t="str">
            <v/>
          </cell>
          <cell r="M126">
            <v>10.73</v>
          </cell>
          <cell r="N126" t="str">
            <v/>
          </cell>
          <cell r="U126">
            <v>1.8233333333333333</v>
          </cell>
          <cell r="V126">
            <v>6</v>
          </cell>
          <cell r="X126" t="e">
            <v>#VALUE!</v>
          </cell>
          <cell r="AA126">
            <v>6</v>
          </cell>
          <cell r="AE126">
            <v>0.39</v>
          </cell>
          <cell r="AF126">
            <v>0.39</v>
          </cell>
          <cell r="AI126">
            <v>-1</v>
          </cell>
          <cell r="AJ126" t="str">
            <v/>
          </cell>
          <cell r="AM126" t="e">
            <v>#VALUE!</v>
          </cell>
          <cell r="AN126" t="e">
            <v>#VALUE!</v>
          </cell>
          <cell r="BG126" t="str">
            <v/>
          </cell>
          <cell r="BK126" t="str">
            <v/>
          </cell>
          <cell r="BL126" t="str">
            <v/>
          </cell>
          <cell r="BO126" t="e">
            <v>#VALUE!</v>
          </cell>
          <cell r="BP126" t="e">
            <v>#VALUE!</v>
          </cell>
          <cell r="BQ126" t="e">
            <v>#VALUE!</v>
          </cell>
          <cell r="BU126" t="e">
            <v>#VALUE!</v>
          </cell>
          <cell r="BW126">
            <v>0</v>
          </cell>
          <cell r="BX126">
            <v>0</v>
          </cell>
          <cell r="BY126">
            <v>0</v>
          </cell>
          <cell r="BZ126">
            <v>0</v>
          </cell>
          <cell r="CA126" t="e">
            <v>#VALUE!</v>
          </cell>
          <cell r="CB126">
            <v>0</v>
          </cell>
        </row>
        <row r="127">
          <cell r="A127">
            <v>33853</v>
          </cell>
          <cell r="D127" t="str">
            <v>92M61</v>
          </cell>
          <cell r="E127" t="str">
            <v>91-A</v>
          </cell>
          <cell r="F127" t="str">
            <v>I</v>
          </cell>
          <cell r="G127" t="str">
            <v>12/9</v>
          </cell>
          <cell r="I127">
            <v>4.79</v>
          </cell>
          <cell r="J127">
            <v>4.5999999999999996</v>
          </cell>
          <cell r="K127">
            <v>0.19000000000000039</v>
          </cell>
          <cell r="M127">
            <v>4.5999999999999996</v>
          </cell>
          <cell r="N127" t="str">
            <v/>
          </cell>
          <cell r="X127" t="str">
            <v/>
          </cell>
          <cell r="AA127" t="str">
            <v/>
          </cell>
          <cell r="AF127" t="str">
            <v/>
          </cell>
          <cell r="AJ127" t="str">
            <v/>
          </cell>
          <cell r="AM127" t="str">
            <v/>
          </cell>
          <cell r="AN127" t="str">
            <v/>
          </cell>
          <cell r="BG127" t="str">
            <v/>
          </cell>
          <cell r="BK127" t="str">
            <v/>
          </cell>
          <cell r="BL127" t="str">
            <v/>
          </cell>
          <cell r="BO127" t="e">
            <v>#VALUE!</v>
          </cell>
          <cell r="BP127">
            <v>4.5999999999999996</v>
          </cell>
          <cell r="BQ127">
            <v>4.5999999999999996</v>
          </cell>
          <cell r="BU127" t="str">
            <v/>
          </cell>
          <cell r="BW127">
            <v>0</v>
          </cell>
          <cell r="BX127">
            <v>0</v>
          </cell>
          <cell r="BY127">
            <v>0</v>
          </cell>
          <cell r="BZ127">
            <v>0</v>
          </cell>
          <cell r="CA127">
            <v>0</v>
          </cell>
          <cell r="CB127">
            <v>0</v>
          </cell>
        </row>
        <row r="128">
          <cell r="D128" t="str">
            <v>bn 1992</v>
          </cell>
          <cell r="F128" t="str">
            <v>I</v>
          </cell>
          <cell r="M128">
            <v>4.54</v>
          </cell>
          <cell r="BO128" t="e">
            <v>#VALUE!</v>
          </cell>
          <cell r="BP128">
            <v>4.54</v>
          </cell>
          <cell r="BQ128">
            <v>4.54</v>
          </cell>
          <cell r="BU128" t="str">
            <v/>
          </cell>
          <cell r="BW128">
            <v>0</v>
          </cell>
          <cell r="BX128">
            <v>0</v>
          </cell>
          <cell r="BY128">
            <v>0</v>
          </cell>
          <cell r="BZ128">
            <v>0</v>
          </cell>
          <cell r="CA128">
            <v>0</v>
          </cell>
          <cell r="CB128">
            <v>0</v>
          </cell>
        </row>
        <row r="129">
          <cell r="D129" t="str">
            <v>1992 HY end</v>
          </cell>
        </row>
        <row r="130">
          <cell r="A130">
            <v>34009</v>
          </cell>
          <cell r="D130" t="str">
            <v>93M5</v>
          </cell>
          <cell r="E130" t="str">
            <v>91-A</v>
          </cell>
          <cell r="F130" t="str">
            <v>S</v>
          </cell>
          <cell r="I130">
            <v>4.47</v>
          </cell>
          <cell r="J130">
            <v>4.3899999999999997</v>
          </cell>
          <cell r="K130">
            <v>8.0000000000000071E-2</v>
          </cell>
          <cell r="M130">
            <v>4.3899999999999997</v>
          </cell>
          <cell r="N130" t="str">
            <v/>
          </cell>
          <cell r="U130">
            <v>-0.15000000000000036</v>
          </cell>
          <cell r="V130">
            <v>1</v>
          </cell>
          <cell r="X130" t="e">
            <v>#VALUE!</v>
          </cell>
          <cell r="AA130">
            <v>1</v>
          </cell>
          <cell r="AE130">
            <v>0.39</v>
          </cell>
          <cell r="AF130">
            <v>0.39</v>
          </cell>
          <cell r="AI130">
            <v>-1</v>
          </cell>
          <cell r="AJ130" t="str">
            <v/>
          </cell>
          <cell r="AM130" t="e">
            <v>#VALUE!</v>
          </cell>
          <cell r="AN130" t="e">
            <v>#VALUE!</v>
          </cell>
          <cell r="BG130" t="str">
            <v/>
          </cell>
          <cell r="BK130" t="str">
            <v/>
          </cell>
          <cell r="BL130" t="str">
            <v/>
          </cell>
          <cell r="BO130" t="e">
            <v>#VALUE!</v>
          </cell>
          <cell r="BP130" t="e">
            <v>#VALUE!</v>
          </cell>
          <cell r="BQ130" t="e">
            <v>#VALUE!</v>
          </cell>
          <cell r="BU130" t="e">
            <v>#VALUE!</v>
          </cell>
          <cell r="BW130">
            <v>0</v>
          </cell>
          <cell r="BX130">
            <v>0</v>
          </cell>
          <cell r="BY130">
            <v>0</v>
          </cell>
          <cell r="BZ130">
            <v>0</v>
          </cell>
          <cell r="CA130" t="e">
            <v>#VALUE!</v>
          </cell>
          <cell r="CB130">
            <v>0</v>
          </cell>
        </row>
        <row r="131">
          <cell r="A131">
            <v>34105</v>
          </cell>
          <cell r="D131" t="str">
            <v>93M7</v>
          </cell>
          <cell r="E131" t="str">
            <v>91-A</v>
          </cell>
          <cell r="F131" t="str">
            <v>S</v>
          </cell>
          <cell r="G131" t="str">
            <v>13.?/12</v>
          </cell>
          <cell r="I131">
            <v>4.9000000000000004</v>
          </cell>
          <cell r="J131">
            <v>4.8499999999999996</v>
          </cell>
          <cell r="K131">
            <v>5.0000000000000711E-2</v>
          </cell>
          <cell r="M131">
            <v>4.8499999999999996</v>
          </cell>
          <cell r="N131" t="str">
            <v/>
          </cell>
          <cell r="X131" t="str">
            <v/>
          </cell>
          <cell r="AA131" t="str">
            <v/>
          </cell>
          <cell r="AE131">
            <v>0.39</v>
          </cell>
          <cell r="AF131" t="str">
            <v/>
          </cell>
          <cell r="AI131">
            <v>-1</v>
          </cell>
          <cell r="AJ131" t="str">
            <v/>
          </cell>
          <cell r="AM131" t="e">
            <v>#VALUE!</v>
          </cell>
          <cell r="AN131" t="e">
            <v>#VALUE!</v>
          </cell>
          <cell r="BG131" t="str">
            <v/>
          </cell>
          <cell r="BK131" t="str">
            <v/>
          </cell>
          <cell r="BL131" t="str">
            <v/>
          </cell>
          <cell r="BO131" t="e">
            <v>#VALUE!</v>
          </cell>
          <cell r="BP131" t="e">
            <v>#VALUE!</v>
          </cell>
          <cell r="BQ131" t="e">
            <v>#VALUE!</v>
          </cell>
          <cell r="BU131" t="e">
            <v>#VALUE!</v>
          </cell>
          <cell r="BW131">
            <v>0</v>
          </cell>
          <cell r="BX131">
            <v>0</v>
          </cell>
          <cell r="BY131">
            <v>0</v>
          </cell>
          <cell r="BZ131">
            <v>0</v>
          </cell>
          <cell r="CA131" t="e">
            <v>#VALUE!</v>
          </cell>
          <cell r="CB131">
            <v>0</v>
          </cell>
        </row>
        <row r="132">
          <cell r="A132">
            <v>34222</v>
          </cell>
          <cell r="D132" t="str">
            <v>93M32</v>
          </cell>
          <cell r="E132" t="str">
            <v>91-A</v>
          </cell>
          <cell r="F132" t="str">
            <v>I</v>
          </cell>
          <cell r="G132" t="str">
            <v>?/0</v>
          </cell>
          <cell r="H132" t="str">
            <v>STAKE MELTED OUT</v>
          </cell>
          <cell r="K132" t="str">
            <v/>
          </cell>
          <cell r="M132" t="str">
            <v>&lt;0</v>
          </cell>
          <cell r="N132" t="str">
            <v/>
          </cell>
          <cell r="X132" t="str">
            <v/>
          </cell>
          <cell r="AA132" t="str">
            <v/>
          </cell>
          <cell r="AF132" t="str">
            <v/>
          </cell>
          <cell r="AJ132" t="str">
            <v/>
          </cell>
          <cell r="AM132" t="str">
            <v/>
          </cell>
          <cell r="AN132" t="str">
            <v/>
          </cell>
          <cell r="BG132" t="str">
            <v/>
          </cell>
          <cell r="BK132" t="str">
            <v/>
          </cell>
          <cell r="BL132" t="str">
            <v/>
          </cell>
          <cell r="BO132" t="e">
            <v>#VALUE!</v>
          </cell>
          <cell r="BP132" t="str">
            <v>&lt;0</v>
          </cell>
          <cell r="BQ132">
            <v>0</v>
          </cell>
          <cell r="BU132" t="str">
            <v/>
          </cell>
          <cell r="BW132">
            <v>0</v>
          </cell>
          <cell r="BX132">
            <v>0</v>
          </cell>
          <cell r="BY132">
            <v>0</v>
          </cell>
          <cell r="BZ132">
            <v>0</v>
          </cell>
          <cell r="CA132">
            <v>0</v>
          </cell>
          <cell r="CB132">
            <v>0</v>
          </cell>
        </row>
        <row r="133">
          <cell r="K133" t="str">
            <v/>
          </cell>
          <cell r="N133" t="str">
            <v/>
          </cell>
          <cell r="X133" t="str">
            <v/>
          </cell>
          <cell r="AA133" t="str">
            <v/>
          </cell>
          <cell r="AF133" t="str">
            <v/>
          </cell>
          <cell r="AJ133" t="str">
            <v/>
          </cell>
          <cell r="AM133" t="str">
            <v/>
          </cell>
          <cell r="AN133" t="str">
            <v/>
          </cell>
          <cell r="BG133" t="str">
            <v/>
          </cell>
          <cell r="BK133" t="str">
            <v/>
          </cell>
          <cell r="BL133" t="str">
            <v/>
          </cell>
          <cell r="BP133" t="str">
            <v/>
          </cell>
          <cell r="BQ133" t="str">
            <v/>
          </cell>
          <cell r="BU133" t="str">
            <v/>
          </cell>
        </row>
        <row r="134">
          <cell r="A134">
            <v>33854</v>
          </cell>
          <cell r="D134" t="str">
            <v>92M63</v>
          </cell>
          <cell r="E134" t="str">
            <v>92-A</v>
          </cell>
          <cell r="F134" t="str">
            <v>I</v>
          </cell>
          <cell r="G134" t="str">
            <v>0/12</v>
          </cell>
          <cell r="H134">
            <v>8</v>
          </cell>
          <cell r="I134">
            <v>0</v>
          </cell>
          <cell r="J134">
            <v>0</v>
          </cell>
          <cell r="K134" t="str">
            <v/>
          </cell>
          <cell r="M134">
            <v>8</v>
          </cell>
          <cell r="N134" t="str">
            <v/>
          </cell>
          <cell r="X134" t="str">
            <v/>
          </cell>
          <cell r="AA134" t="str">
            <v/>
          </cell>
          <cell r="AF134" t="str">
            <v/>
          </cell>
          <cell r="AJ134" t="str">
            <v/>
          </cell>
          <cell r="AM134" t="str">
            <v/>
          </cell>
          <cell r="AN134" t="str">
            <v/>
          </cell>
          <cell r="BG134" t="str">
            <v/>
          </cell>
          <cell r="BK134" t="str">
            <v/>
          </cell>
          <cell r="BL134" t="str">
            <v/>
          </cell>
          <cell r="BO134" t="e">
            <v>#VALUE!</v>
          </cell>
          <cell r="BP134">
            <v>8</v>
          </cell>
          <cell r="BQ134">
            <v>8</v>
          </cell>
          <cell r="BU134" t="str">
            <v/>
          </cell>
          <cell r="BW134">
            <v>0</v>
          </cell>
          <cell r="BX134">
            <v>0</v>
          </cell>
          <cell r="BY134">
            <v>0</v>
          </cell>
          <cell r="BZ134">
            <v>0</v>
          </cell>
          <cell r="CA134">
            <v>0</v>
          </cell>
          <cell r="CB134">
            <v>0</v>
          </cell>
          <cell r="CC134" t="str">
            <v>This -2.93 agrees with B(I) for stk 91-A makes bn=-7.25</v>
          </cell>
        </row>
        <row r="135">
          <cell r="D135" t="str">
            <v>bn 1992</v>
          </cell>
          <cell r="M135">
            <v>7.94</v>
          </cell>
          <cell r="BO135" t="e">
            <v>#VALUE!</v>
          </cell>
          <cell r="BP135">
            <v>7.94</v>
          </cell>
          <cell r="BQ135">
            <v>7.94</v>
          </cell>
          <cell r="BU135" t="str">
            <v/>
          </cell>
          <cell r="BW135">
            <v>0</v>
          </cell>
          <cell r="BX135">
            <v>0</v>
          </cell>
          <cell r="BY135">
            <v>0</v>
          </cell>
          <cell r="BZ135">
            <v>0</v>
          </cell>
          <cell r="CA135">
            <v>0</v>
          </cell>
          <cell r="CB135">
            <v>0</v>
          </cell>
        </row>
        <row r="136">
          <cell r="D136" t="str">
            <v>1992 HY end</v>
          </cell>
        </row>
        <row r="137">
          <cell r="A137">
            <v>34105</v>
          </cell>
          <cell r="D137" t="str">
            <v>92M17</v>
          </cell>
          <cell r="E137" t="str">
            <v>92-A</v>
          </cell>
          <cell r="F137" t="str">
            <v>S</v>
          </cell>
          <cell r="I137">
            <v>4.57</v>
          </cell>
          <cell r="J137">
            <v>4.51</v>
          </cell>
          <cell r="K137">
            <v>6.0000000000000497E-2</v>
          </cell>
          <cell r="M137">
            <v>4.51</v>
          </cell>
          <cell r="N137" t="str">
            <v/>
          </cell>
          <cell r="U137">
            <v>-3.4300000000000006</v>
          </cell>
          <cell r="V137">
            <v>1</v>
          </cell>
          <cell r="X137" t="e">
            <v>#VALUE!</v>
          </cell>
          <cell r="AA137">
            <v>1</v>
          </cell>
          <cell r="AE137">
            <v>0.39</v>
          </cell>
          <cell r="AF137">
            <v>0.39</v>
          </cell>
          <cell r="AI137">
            <v>-1</v>
          </cell>
          <cell r="AJ137" t="str">
            <v/>
          </cell>
          <cell r="AM137" t="e">
            <v>#VALUE!</v>
          </cell>
          <cell r="AN137" t="e">
            <v>#VALUE!</v>
          </cell>
          <cell r="BG137" t="str">
            <v/>
          </cell>
          <cell r="BK137" t="str">
            <v/>
          </cell>
          <cell r="BL137" t="str">
            <v/>
          </cell>
          <cell r="BO137" t="e">
            <v>#VALUE!</v>
          </cell>
          <cell r="BP137" t="e">
            <v>#VALUE!</v>
          </cell>
          <cell r="BQ137" t="e">
            <v>#VALUE!</v>
          </cell>
          <cell r="BU137" t="e">
            <v>#VALUE!</v>
          </cell>
          <cell r="BW137">
            <v>0</v>
          </cell>
          <cell r="BX137">
            <v>0</v>
          </cell>
          <cell r="BY137">
            <v>0</v>
          </cell>
          <cell r="BZ137">
            <v>0</v>
          </cell>
          <cell r="CA137" t="e">
            <v>#VALUE!</v>
          </cell>
          <cell r="CB137">
            <v>0</v>
          </cell>
        </row>
        <row r="138">
          <cell r="A138">
            <v>34222</v>
          </cell>
          <cell r="D138" t="str">
            <v>93M32,34,37</v>
          </cell>
          <cell r="E138" t="str">
            <v>92-A</v>
          </cell>
          <cell r="F138" t="str">
            <v>I</v>
          </cell>
          <cell r="G138" t="str">
            <v>12/8</v>
          </cell>
          <cell r="H138">
            <v>3.7</v>
          </cell>
          <cell r="I138">
            <v>6.83</v>
          </cell>
          <cell r="J138">
            <v>6.53</v>
          </cell>
          <cell r="K138">
            <v>0.29999999999999982</v>
          </cell>
          <cell r="M138">
            <v>3.4000000000000004</v>
          </cell>
          <cell r="N138" t="str">
            <v/>
          </cell>
          <cell r="X138" t="str">
            <v/>
          </cell>
          <cell r="AA138" t="str">
            <v/>
          </cell>
          <cell r="AF138" t="str">
            <v/>
          </cell>
          <cell r="AJ138" t="str">
            <v/>
          </cell>
          <cell r="AM138" t="str">
            <v/>
          </cell>
          <cell r="AN138" t="str">
            <v/>
          </cell>
          <cell r="BG138" t="str">
            <v/>
          </cell>
          <cell r="BK138" t="str">
            <v/>
          </cell>
          <cell r="BL138" t="str">
            <v/>
          </cell>
          <cell r="BO138" t="e">
            <v>#VALUE!</v>
          </cell>
          <cell r="BP138">
            <v>3.4000000000000004</v>
          </cell>
          <cell r="BQ138">
            <v>3.4000000000000004</v>
          </cell>
          <cell r="BU138" t="str">
            <v/>
          </cell>
          <cell r="BW138">
            <v>0</v>
          </cell>
          <cell r="BX138">
            <v>0</v>
          </cell>
          <cell r="BY138">
            <v>0</v>
          </cell>
          <cell r="BZ138">
            <v>0</v>
          </cell>
          <cell r="CA138">
            <v>0</v>
          </cell>
          <cell r="CB138">
            <v>0</v>
          </cell>
        </row>
        <row r="139">
          <cell r="A139">
            <v>34225</v>
          </cell>
          <cell r="D139" t="str">
            <v>93M37</v>
          </cell>
          <cell r="E139" t="str">
            <v>92-A</v>
          </cell>
          <cell r="F139" t="str">
            <v>I</v>
          </cell>
          <cell r="G139" t="str">
            <v>8/8</v>
          </cell>
          <cell r="H139">
            <v>3.4</v>
          </cell>
          <cell r="K139" t="str">
            <v/>
          </cell>
          <cell r="M139">
            <v>3.4</v>
          </cell>
          <cell r="N139" t="str">
            <v/>
          </cell>
          <cell r="X139" t="str">
            <v/>
          </cell>
          <cell r="AA139" t="str">
            <v/>
          </cell>
          <cell r="AF139" t="str">
            <v/>
          </cell>
          <cell r="AJ139" t="str">
            <v/>
          </cell>
          <cell r="AM139" t="str">
            <v/>
          </cell>
          <cell r="AN139" t="str">
            <v/>
          </cell>
          <cell r="BG139" t="str">
            <v/>
          </cell>
          <cell r="BK139" t="str">
            <v/>
          </cell>
          <cell r="BL139" t="str">
            <v/>
          </cell>
          <cell r="BO139" t="e">
            <v>#VALUE!</v>
          </cell>
          <cell r="BP139">
            <v>3.4</v>
          </cell>
          <cell r="BQ139">
            <v>3.4</v>
          </cell>
          <cell r="BU139" t="str">
            <v/>
          </cell>
          <cell r="BW139">
            <v>0</v>
          </cell>
          <cell r="BX139">
            <v>0</v>
          </cell>
          <cell r="BY139">
            <v>0</v>
          </cell>
          <cell r="BZ139">
            <v>0</v>
          </cell>
          <cell r="CA139">
            <v>0</v>
          </cell>
          <cell r="CB139">
            <v>0</v>
          </cell>
        </row>
        <row r="140">
          <cell r="D140" t="str">
            <v>bn 1993</v>
          </cell>
          <cell r="F140" t="str">
            <v>I</v>
          </cell>
          <cell r="M140" t="e">
            <v>#VALUE!</v>
          </cell>
          <cell r="N140" t="str">
            <v/>
          </cell>
          <cell r="BO140" t="e">
            <v>#VALUE!</v>
          </cell>
          <cell r="BP140" t="e">
            <v>#VALUE!</v>
          </cell>
          <cell r="BQ140" t="e">
            <v>#VALUE!</v>
          </cell>
          <cell r="BU140" t="str">
            <v/>
          </cell>
          <cell r="BW140">
            <v>0</v>
          </cell>
          <cell r="BX140">
            <v>0</v>
          </cell>
          <cell r="BY140">
            <v>0</v>
          </cell>
          <cell r="BZ140">
            <v>0</v>
          </cell>
          <cell r="CA140">
            <v>0</v>
          </cell>
          <cell r="CB140">
            <v>0</v>
          </cell>
        </row>
        <row r="141">
          <cell r="D141" t="str">
            <v>1993 HY end</v>
          </cell>
        </row>
        <row r="142">
          <cell r="A142">
            <v>34370</v>
          </cell>
          <cell r="D142" t="str">
            <v>94M4</v>
          </cell>
          <cell r="E142" t="str">
            <v>92-A</v>
          </cell>
          <cell r="F142" t="str">
            <v>S</v>
          </cell>
          <cell r="I142">
            <v>4.3600000000000003</v>
          </cell>
          <cell r="J142">
            <v>3.95</v>
          </cell>
          <cell r="K142">
            <v>0.41000000000000014</v>
          </cell>
          <cell r="M142">
            <v>3.95</v>
          </cell>
          <cell r="N142" t="str">
            <v/>
          </cell>
          <cell r="X142" t="str">
            <v/>
          </cell>
          <cell r="AA142" t="str">
            <v/>
          </cell>
          <cell r="AE142">
            <v>0.38</v>
          </cell>
          <cell r="AF142" t="str">
            <v/>
          </cell>
          <cell r="AI142">
            <v>-1</v>
          </cell>
          <cell r="AJ142" t="str">
            <v/>
          </cell>
          <cell r="AM142" t="e">
            <v>#VALUE!</v>
          </cell>
          <cell r="AN142" t="e">
            <v>#VALUE!</v>
          </cell>
          <cell r="BG142" t="str">
            <v/>
          </cell>
          <cell r="BK142" t="str">
            <v/>
          </cell>
          <cell r="BL142" t="str">
            <v/>
          </cell>
          <cell r="BO142" t="e">
            <v>#VALUE!</v>
          </cell>
          <cell r="BP142" t="e">
            <v>#VALUE!</v>
          </cell>
          <cell r="BQ142" t="e">
            <v>#VALUE!</v>
          </cell>
          <cell r="BU142" t="e">
            <v>#VALUE!</v>
          </cell>
          <cell r="BW142">
            <v>0</v>
          </cell>
          <cell r="BX142">
            <v>0</v>
          </cell>
          <cell r="BY142">
            <v>0</v>
          </cell>
          <cell r="BZ142">
            <v>0</v>
          </cell>
          <cell r="CA142" t="e">
            <v>#VALUE!</v>
          </cell>
          <cell r="CB142">
            <v>0</v>
          </cell>
        </row>
        <row r="143">
          <cell r="A143">
            <v>34469</v>
          </cell>
          <cell r="D143" t="str">
            <v>94M14,16</v>
          </cell>
          <cell r="E143" t="str">
            <v>92-A</v>
          </cell>
          <cell r="F143" t="str">
            <v>S</v>
          </cell>
          <cell r="G143" t="str">
            <v>8/6?</v>
          </cell>
          <cell r="H143">
            <v>4.55</v>
          </cell>
          <cell r="I143">
            <v>0</v>
          </cell>
          <cell r="J143">
            <v>0</v>
          </cell>
          <cell r="K143" t="str">
            <v/>
          </cell>
          <cell r="M143">
            <v>4.55</v>
          </cell>
          <cell r="N143" t="str">
            <v/>
          </cell>
          <cell r="U143">
            <v>1.8199999999999998</v>
          </cell>
          <cell r="V143">
            <v>5</v>
          </cell>
          <cell r="X143" t="e">
            <v>#VALUE!</v>
          </cell>
          <cell r="AA143">
            <v>5</v>
          </cell>
          <cell r="AE143">
            <v>0.39</v>
          </cell>
          <cell r="AF143">
            <v>0.39</v>
          </cell>
          <cell r="AI143">
            <v>-1</v>
          </cell>
          <cell r="AJ143" t="str">
            <v/>
          </cell>
          <cell r="AM143" t="e">
            <v>#VALUE!</v>
          </cell>
          <cell r="AN143" t="e">
            <v>#VALUE!</v>
          </cell>
          <cell r="BG143" t="str">
            <v/>
          </cell>
          <cell r="BK143" t="str">
            <v/>
          </cell>
          <cell r="BL143" t="str">
            <v/>
          </cell>
          <cell r="BO143" t="e">
            <v>#VALUE!</v>
          </cell>
          <cell r="BP143" t="e">
            <v>#VALUE!</v>
          </cell>
          <cell r="BQ143" t="e">
            <v>#VALUE!</v>
          </cell>
          <cell r="BU143" t="e">
            <v>#VALUE!</v>
          </cell>
          <cell r="BW143">
            <v>0</v>
          </cell>
          <cell r="BX143">
            <v>0</v>
          </cell>
          <cell r="BY143">
            <v>0</v>
          </cell>
          <cell r="BZ143">
            <v>0</v>
          </cell>
          <cell r="CA143" t="e">
            <v>#VALUE!</v>
          </cell>
          <cell r="CB143">
            <v>0</v>
          </cell>
        </row>
        <row r="144">
          <cell r="K144" t="str">
            <v/>
          </cell>
          <cell r="N144" t="str">
            <v/>
          </cell>
          <cell r="X144" t="str">
            <v/>
          </cell>
          <cell r="AA144" t="str">
            <v/>
          </cell>
          <cell r="AF144" t="str">
            <v/>
          </cell>
          <cell r="AJ144" t="str">
            <v/>
          </cell>
          <cell r="AM144" t="str">
            <v/>
          </cell>
          <cell r="AN144" t="str">
            <v/>
          </cell>
          <cell r="BG144" t="str">
            <v/>
          </cell>
          <cell r="BK144" t="str">
            <v/>
          </cell>
          <cell r="BL144" t="str">
            <v/>
          </cell>
          <cell r="BP144" t="str">
            <v/>
          </cell>
          <cell r="BQ144" t="str">
            <v/>
          </cell>
          <cell r="BU144" t="str">
            <v/>
          </cell>
        </row>
        <row r="145">
          <cell r="A145">
            <v>34225</v>
          </cell>
          <cell r="D145" t="str">
            <v>93M37</v>
          </cell>
          <cell r="E145" t="str">
            <v>93-A</v>
          </cell>
          <cell r="F145" t="str">
            <v>I</v>
          </cell>
          <cell r="G145" t="str">
            <v>0/12</v>
          </cell>
          <cell r="H145">
            <v>9.1300000000000008</v>
          </cell>
          <cell r="I145">
            <v>6.83</v>
          </cell>
          <cell r="J145">
            <v>2.2599999999999998</v>
          </cell>
          <cell r="K145">
            <v>4.57</v>
          </cell>
          <cell r="M145">
            <v>4.5600000000000005</v>
          </cell>
          <cell r="N145" t="str">
            <v/>
          </cell>
          <cell r="X145" t="str">
            <v/>
          </cell>
          <cell r="AA145" t="str">
            <v/>
          </cell>
          <cell r="AF145" t="str">
            <v/>
          </cell>
          <cell r="AJ145" t="str">
            <v/>
          </cell>
          <cell r="AM145" t="str">
            <v/>
          </cell>
          <cell r="AN145" t="str">
            <v/>
          </cell>
          <cell r="BG145" t="str">
            <v/>
          </cell>
          <cell r="BK145" t="str">
            <v/>
          </cell>
          <cell r="BL145" t="str">
            <v/>
          </cell>
          <cell r="BP145">
            <v>4.5600000000000005</v>
          </cell>
          <cell r="BQ145">
            <v>4.5600000000000005</v>
          </cell>
          <cell r="BU145" t="str">
            <v/>
          </cell>
          <cell r="BW145">
            <v>0</v>
          </cell>
          <cell r="BX145">
            <v>0</v>
          </cell>
          <cell r="BY145">
            <v>0</v>
          </cell>
          <cell r="BZ145">
            <v>0</v>
          </cell>
          <cell r="CA145">
            <v>0</v>
          </cell>
          <cell r="CB145">
            <v>0</v>
          </cell>
        </row>
        <row r="146">
          <cell r="D146" t="str">
            <v>bn 1993</v>
          </cell>
          <cell r="F146" t="str">
            <v>I</v>
          </cell>
          <cell r="M146">
            <v>8.8800000000000008</v>
          </cell>
          <cell r="BP146">
            <v>8.8800000000000008</v>
          </cell>
          <cell r="BQ146">
            <v>8.8800000000000008</v>
          </cell>
          <cell r="BU146" t="str">
            <v/>
          </cell>
          <cell r="BW146">
            <v>0</v>
          </cell>
          <cell r="BX146">
            <v>0</v>
          </cell>
          <cell r="BY146">
            <v>0</v>
          </cell>
          <cell r="BZ146">
            <v>0</v>
          </cell>
          <cell r="CA146">
            <v>0</v>
          </cell>
          <cell r="CB146">
            <v>0</v>
          </cell>
        </row>
        <row r="147">
          <cell r="D147" t="str">
            <v>1993 HY end</v>
          </cell>
        </row>
        <row r="148">
          <cell r="A148">
            <v>34370</v>
          </cell>
          <cell r="D148" t="str">
            <v>94M4</v>
          </cell>
          <cell r="E148" t="str">
            <v>93-A</v>
          </cell>
          <cell r="F148" t="str">
            <v>S</v>
          </cell>
          <cell r="I148" t="str">
            <v>not observed or surveyed</v>
          </cell>
          <cell r="N148" t="str">
            <v/>
          </cell>
          <cell r="X148" t="str">
            <v/>
          </cell>
          <cell r="AA148" t="str">
            <v/>
          </cell>
          <cell r="AF148" t="str">
            <v/>
          </cell>
          <cell r="AI148">
            <v>-1</v>
          </cell>
          <cell r="AJ148" t="str">
            <v/>
          </cell>
          <cell r="AM148" t="str">
            <v/>
          </cell>
          <cell r="AN148" t="str">
            <v/>
          </cell>
          <cell r="BG148" t="str">
            <v/>
          </cell>
          <cell r="BK148" t="str">
            <v/>
          </cell>
          <cell r="BL148" t="str">
            <v/>
          </cell>
          <cell r="BU148" t="e">
            <v>#VALUE!</v>
          </cell>
          <cell r="BW148">
            <v>0</v>
          </cell>
          <cell r="BX148">
            <v>0</v>
          </cell>
          <cell r="BY148">
            <v>0</v>
          </cell>
          <cell r="BZ148">
            <v>0</v>
          </cell>
          <cell r="CA148" t="e">
            <v>#VALUE!</v>
          </cell>
          <cell r="CB148">
            <v>0</v>
          </cell>
        </row>
        <row r="149">
          <cell r="A149">
            <v>34468</v>
          </cell>
          <cell r="D149" t="str">
            <v>94M14,16</v>
          </cell>
          <cell r="E149" t="str">
            <v>93-A</v>
          </cell>
          <cell r="F149" t="str">
            <v>S</v>
          </cell>
          <cell r="G149" t="str">
            <v>9/9 or 12/12?</v>
          </cell>
          <cell r="H149">
            <v>10.7</v>
          </cell>
          <cell r="I149">
            <v>6.82</v>
          </cell>
          <cell r="J149">
            <v>6.82</v>
          </cell>
          <cell r="K149" t="str">
            <v/>
          </cell>
          <cell r="M149">
            <v>10.7</v>
          </cell>
          <cell r="U149">
            <v>1.8199999999999998</v>
          </cell>
          <cell r="V149">
            <v>5</v>
          </cell>
          <cell r="X149">
            <v>1.82</v>
          </cell>
          <cell r="AA149">
            <v>5</v>
          </cell>
          <cell r="AE149">
            <v>0.39</v>
          </cell>
          <cell r="AF149">
            <v>0.39</v>
          </cell>
          <cell r="AI149">
            <v>-1</v>
          </cell>
          <cell r="AJ149">
            <v>-1</v>
          </cell>
          <cell r="AM149">
            <v>8.8800000000000008</v>
          </cell>
          <cell r="AN149">
            <v>8.8800000000000008</v>
          </cell>
          <cell r="BG149" t="str">
            <v/>
          </cell>
          <cell r="BK149" t="str">
            <v/>
          </cell>
          <cell r="BL149" t="str">
            <v/>
          </cell>
          <cell r="BO149">
            <v>8.8800000000000008</v>
          </cell>
          <cell r="BP149">
            <v>8.8800000000000008</v>
          </cell>
          <cell r="BQ149">
            <v>8.8800000000000008</v>
          </cell>
          <cell r="BU149">
            <v>0.71</v>
          </cell>
          <cell r="BW149">
            <v>0</v>
          </cell>
          <cell r="BX149">
            <v>0</v>
          </cell>
          <cell r="BY149">
            <v>0</v>
          </cell>
          <cell r="BZ149">
            <v>0</v>
          </cell>
          <cell r="CA149">
            <v>0.71</v>
          </cell>
          <cell r="CB149">
            <v>0</v>
          </cell>
        </row>
        <row r="150">
          <cell r="A150">
            <v>34586</v>
          </cell>
          <cell r="D150" t="str">
            <v>94M27</v>
          </cell>
          <cell r="E150" t="str">
            <v>93-A</v>
          </cell>
          <cell r="F150" t="str">
            <v>I</v>
          </cell>
          <cell r="I150">
            <v>6.83</v>
          </cell>
          <cell r="J150">
            <v>2.2599999999999998</v>
          </cell>
          <cell r="K150">
            <v>4.57</v>
          </cell>
          <cell r="M150">
            <v>2.2599999999999998</v>
          </cell>
          <cell r="N150" t="str">
            <v/>
          </cell>
          <cell r="X150" t="str">
            <v/>
          </cell>
          <cell r="AA150" t="str">
            <v/>
          </cell>
          <cell r="AF150" t="str">
            <v/>
          </cell>
          <cell r="AJ150" t="str">
            <v/>
          </cell>
          <cell r="AM150" t="str">
            <v/>
          </cell>
          <cell r="AN150" t="str">
            <v/>
          </cell>
          <cell r="BG150" t="str">
            <v/>
          </cell>
          <cell r="BK150" t="str">
            <v/>
          </cell>
          <cell r="BL150" t="str">
            <v/>
          </cell>
          <cell r="BO150">
            <v>8.8800000000000008</v>
          </cell>
          <cell r="BP150">
            <v>2.2599999999999998</v>
          </cell>
          <cell r="BQ150">
            <v>2.2599999999999998</v>
          </cell>
          <cell r="BU150" t="str">
            <v/>
          </cell>
          <cell r="BW150">
            <v>0</v>
          </cell>
          <cell r="BX150">
            <v>0</v>
          </cell>
          <cell r="BY150">
            <v>0</v>
          </cell>
          <cell r="BZ150">
            <v>-5.96</v>
          </cell>
          <cell r="CA150">
            <v>-5.96</v>
          </cell>
          <cell r="CB150">
            <v>-5.96</v>
          </cell>
        </row>
        <row r="151">
          <cell r="D151" t="str">
            <v>bn 1994</v>
          </cell>
          <cell r="F151" t="str">
            <v>I</v>
          </cell>
          <cell r="M151">
            <v>0.77333333333333343</v>
          </cell>
          <cell r="BO151">
            <v>7.49</v>
          </cell>
          <cell r="BP151">
            <v>0.77333333333333343</v>
          </cell>
          <cell r="BQ151">
            <v>0.77333333333333343</v>
          </cell>
          <cell r="BU151" t="str">
            <v/>
          </cell>
          <cell r="BW151">
            <v>0</v>
          </cell>
          <cell r="BX151">
            <v>0</v>
          </cell>
          <cell r="BY151">
            <v>0</v>
          </cell>
          <cell r="BZ151">
            <v>-6.05</v>
          </cell>
          <cell r="CA151">
            <v>-6.05</v>
          </cell>
          <cell r="CB151">
            <v>-6.05</v>
          </cell>
        </row>
        <row r="152">
          <cell r="D152" t="str">
            <v>1994 HY end</v>
          </cell>
        </row>
        <row r="153">
          <cell r="A153">
            <v>34730</v>
          </cell>
          <cell r="D153" t="str">
            <v>95M3</v>
          </cell>
          <cell r="E153" t="str">
            <v>93-A</v>
          </cell>
          <cell r="F153" t="str">
            <v>S</v>
          </cell>
          <cell r="I153">
            <v>6.82</v>
          </cell>
          <cell r="J153">
            <v>6.82</v>
          </cell>
          <cell r="K153" t="str">
            <v/>
          </cell>
          <cell r="M153">
            <v>6.82</v>
          </cell>
          <cell r="N153">
            <v>3.33</v>
          </cell>
          <cell r="U153">
            <v>1.32</v>
          </cell>
          <cell r="V153">
            <v>1</v>
          </cell>
          <cell r="X153">
            <v>2.33</v>
          </cell>
          <cell r="AA153">
            <v>2</v>
          </cell>
          <cell r="AE153">
            <v>0.38</v>
          </cell>
          <cell r="AF153">
            <v>0.38</v>
          </cell>
          <cell r="AI153">
            <v>-1</v>
          </cell>
          <cell r="AJ153">
            <v>-1</v>
          </cell>
          <cell r="AM153">
            <v>4.49</v>
          </cell>
          <cell r="AN153">
            <v>4.49</v>
          </cell>
          <cell r="BG153" t="str">
            <v/>
          </cell>
          <cell r="BK153" t="str">
            <v/>
          </cell>
          <cell r="BL153" t="str">
            <v/>
          </cell>
          <cell r="BO153">
            <v>3.49</v>
          </cell>
          <cell r="BP153">
            <v>4.49</v>
          </cell>
          <cell r="BQ153">
            <v>4.49</v>
          </cell>
          <cell r="BU153">
            <v>0.89</v>
          </cell>
          <cell r="BW153">
            <v>0</v>
          </cell>
          <cell r="BX153">
            <v>0</v>
          </cell>
          <cell r="BY153">
            <v>0</v>
          </cell>
          <cell r="BZ153">
            <v>0.9</v>
          </cell>
          <cell r="CA153">
            <v>1.79</v>
          </cell>
          <cell r="CB153">
            <v>0.9</v>
          </cell>
        </row>
        <row r="154">
          <cell r="A154">
            <v>34833</v>
          </cell>
          <cell r="D154" t="str">
            <v>95M9,12</v>
          </cell>
          <cell r="E154" t="str">
            <v>93-A</v>
          </cell>
          <cell r="F154" t="str">
            <v>S</v>
          </cell>
          <cell r="I154">
            <v>1.5</v>
          </cell>
          <cell r="J154">
            <v>1.29</v>
          </cell>
          <cell r="K154">
            <v>0.20999999999999996</v>
          </cell>
          <cell r="M154">
            <v>1.29</v>
          </cell>
          <cell r="N154">
            <v>-2.2000000000000002</v>
          </cell>
          <cell r="U154">
            <v>1.952</v>
          </cell>
          <cell r="V154">
            <v>5</v>
          </cell>
          <cell r="X154">
            <v>1.26</v>
          </cell>
          <cell r="AA154">
            <v>6</v>
          </cell>
          <cell r="AE154">
            <v>0.4</v>
          </cell>
          <cell r="AF154">
            <v>0.4</v>
          </cell>
          <cell r="AJ154" t="e">
            <v>#DIV/0!</v>
          </cell>
          <cell r="AM154">
            <v>0.03</v>
          </cell>
          <cell r="AN154">
            <v>0.03</v>
          </cell>
          <cell r="BG154" t="str">
            <v/>
          </cell>
          <cell r="BK154" t="str">
            <v/>
          </cell>
          <cell r="BL154" t="str">
            <v/>
          </cell>
          <cell r="BO154">
            <v>3.49</v>
          </cell>
          <cell r="BP154">
            <v>0.03</v>
          </cell>
          <cell r="BQ154">
            <v>0.03</v>
          </cell>
          <cell r="BU154">
            <v>0.5</v>
          </cell>
          <cell r="BW154">
            <v>0</v>
          </cell>
          <cell r="BX154">
            <v>0</v>
          </cell>
          <cell r="BY154">
            <v>0</v>
          </cell>
          <cell r="BZ154">
            <v>-3.11</v>
          </cell>
          <cell r="CA154">
            <v>-2.61</v>
          </cell>
          <cell r="CB154">
            <v>-3.11</v>
          </cell>
        </row>
        <row r="155">
          <cell r="A155">
            <v>34957</v>
          </cell>
          <cell r="D155" t="str">
            <v>95M31</v>
          </cell>
          <cell r="E155" t="str">
            <v>93-A</v>
          </cell>
          <cell r="F155" t="str">
            <v>I</v>
          </cell>
          <cell r="G155" t="str">
            <v>6/0</v>
          </cell>
          <cell r="H155">
            <v>0.71</v>
          </cell>
          <cell r="K155" t="str">
            <v/>
          </cell>
          <cell r="M155">
            <v>0.71</v>
          </cell>
          <cell r="N155" t="str">
            <v/>
          </cell>
          <cell r="X155" t="str">
            <v/>
          </cell>
          <cell r="AA155" t="str">
            <v/>
          </cell>
          <cell r="AF155" t="str">
            <v/>
          </cell>
          <cell r="AJ155" t="str">
            <v/>
          </cell>
          <cell r="AM155" t="str">
            <v/>
          </cell>
          <cell r="AN155" t="str">
            <v/>
          </cell>
          <cell r="BG155" t="str">
            <v/>
          </cell>
          <cell r="BK155" t="str">
            <v/>
          </cell>
          <cell r="BL155" t="str">
            <v/>
          </cell>
          <cell r="BO155">
            <v>3.49</v>
          </cell>
          <cell r="BP155">
            <v>0.71</v>
          </cell>
          <cell r="BQ155">
            <v>0.71</v>
          </cell>
          <cell r="BU155" t="str">
            <v/>
          </cell>
          <cell r="BW155">
            <v>0</v>
          </cell>
          <cell r="BX155">
            <v>0</v>
          </cell>
          <cell r="BY155">
            <v>0</v>
          </cell>
          <cell r="BZ155">
            <v>-2.5</v>
          </cell>
          <cell r="CA155">
            <v>-2.5</v>
          </cell>
          <cell r="CB155">
            <v>-2.5</v>
          </cell>
        </row>
        <row r="156">
          <cell r="D156" t="str">
            <v>bn 1995</v>
          </cell>
        </row>
        <row r="157">
          <cell r="D157" t="str">
            <v>1995 HY end</v>
          </cell>
        </row>
        <row r="158">
          <cell r="K158" t="str">
            <v/>
          </cell>
          <cell r="N158" t="str">
            <v/>
          </cell>
          <cell r="X158" t="str">
            <v/>
          </cell>
          <cell r="AA158" t="str">
            <v/>
          </cell>
          <cell r="AF158" t="str">
            <v/>
          </cell>
          <cell r="AJ158" t="str">
            <v/>
          </cell>
          <cell r="AM158" t="str">
            <v/>
          </cell>
          <cell r="AN158" t="str">
            <v/>
          </cell>
          <cell r="BG158" t="str">
            <v/>
          </cell>
          <cell r="BK158" t="str">
            <v/>
          </cell>
          <cell r="BL158" t="str">
            <v/>
          </cell>
          <cell r="BP158" t="str">
            <v/>
          </cell>
          <cell r="BQ158" t="str">
            <v/>
          </cell>
          <cell r="BU158" t="str">
            <v/>
          </cell>
        </row>
        <row r="159">
          <cell r="A159">
            <v>34584</v>
          </cell>
          <cell r="D159" t="str">
            <v>94M25</v>
          </cell>
          <cell r="E159" t="str">
            <v>94-A</v>
          </cell>
          <cell r="F159" t="str">
            <v>I</v>
          </cell>
          <cell r="K159" t="str">
            <v/>
          </cell>
          <cell r="M159" t="str">
            <v/>
          </cell>
          <cell r="N159" t="str">
            <v/>
          </cell>
          <cell r="X159" t="str">
            <v/>
          </cell>
          <cell r="AA159" t="str">
            <v/>
          </cell>
          <cell r="AF159" t="str">
            <v/>
          </cell>
          <cell r="AJ159" t="str">
            <v/>
          </cell>
          <cell r="AM159" t="str">
            <v/>
          </cell>
          <cell r="AN159" t="str">
            <v/>
          </cell>
          <cell r="BG159" t="str">
            <v/>
          </cell>
          <cell r="BK159" t="str">
            <v/>
          </cell>
          <cell r="BL159" t="str">
            <v/>
          </cell>
          <cell r="BP159" t="str">
            <v/>
          </cell>
          <cell r="BQ159" t="str">
            <v/>
          </cell>
          <cell r="BU159" t="str">
            <v/>
          </cell>
          <cell r="BW159">
            <v>0</v>
          </cell>
          <cell r="BX159">
            <v>0</v>
          </cell>
          <cell r="BY159">
            <v>0</v>
          </cell>
          <cell r="BZ159">
            <v>0</v>
          </cell>
          <cell r="CA159">
            <v>0</v>
          </cell>
          <cell r="CB159">
            <v>0</v>
          </cell>
        </row>
        <row r="160">
          <cell r="A160">
            <v>34586</v>
          </cell>
          <cell r="D160" t="str">
            <v>94M27</v>
          </cell>
          <cell r="E160" t="str">
            <v>94-A</v>
          </cell>
          <cell r="F160" t="str">
            <v>I</v>
          </cell>
          <cell r="I160">
            <v>3.15</v>
          </cell>
          <cell r="J160">
            <v>3.17</v>
          </cell>
          <cell r="K160">
            <v>-2.0000000000000018E-2</v>
          </cell>
          <cell r="M160">
            <v>3.17</v>
          </cell>
          <cell r="N160" t="str">
            <v/>
          </cell>
          <cell r="X160" t="str">
            <v/>
          </cell>
          <cell r="AA160" t="str">
            <v/>
          </cell>
          <cell r="AF160" t="str">
            <v/>
          </cell>
          <cell r="AJ160" t="str">
            <v/>
          </cell>
          <cell r="AM160" t="str">
            <v/>
          </cell>
          <cell r="AN160" t="str">
            <v/>
          </cell>
          <cell r="BG160" t="str">
            <v/>
          </cell>
          <cell r="BK160" t="str">
            <v/>
          </cell>
          <cell r="BL160" t="str">
            <v/>
          </cell>
          <cell r="BO160">
            <v>15.58</v>
          </cell>
          <cell r="BP160">
            <v>3.17</v>
          </cell>
          <cell r="BQ160">
            <v>3.17</v>
          </cell>
          <cell r="BU160" t="str">
            <v/>
          </cell>
          <cell r="BW160">
            <v>0</v>
          </cell>
          <cell r="BX160">
            <v>0</v>
          </cell>
          <cell r="BY160">
            <v>0</v>
          </cell>
          <cell r="BZ160">
            <v>-11.17</v>
          </cell>
          <cell r="CA160">
            <v>-11.17</v>
          </cell>
          <cell r="CB160">
            <v>-11.17</v>
          </cell>
        </row>
        <row r="161">
          <cell r="D161" t="str">
            <v>bn 1994</v>
          </cell>
          <cell r="F161" t="str">
            <v>I</v>
          </cell>
          <cell r="M161" t="e">
            <v>#VALUE!</v>
          </cell>
          <cell r="BP161" t="e">
            <v>#VALUE!</v>
          </cell>
          <cell r="BQ161" t="e">
            <v>#VALUE!</v>
          </cell>
          <cell r="BU161" t="str">
            <v/>
          </cell>
          <cell r="BW161">
            <v>0</v>
          </cell>
          <cell r="BX161">
            <v>0</v>
          </cell>
          <cell r="BY161">
            <v>0</v>
          </cell>
          <cell r="BZ161">
            <v>0</v>
          </cell>
          <cell r="CA161">
            <v>0</v>
          </cell>
          <cell r="CB161">
            <v>0</v>
          </cell>
        </row>
        <row r="162">
          <cell r="D162" t="str">
            <v>1994 HY end</v>
          </cell>
        </row>
        <row r="163">
          <cell r="A163">
            <v>34730</v>
          </cell>
          <cell r="D163" t="str">
            <v>95M3</v>
          </cell>
          <cell r="E163" t="str">
            <v>94-A</v>
          </cell>
          <cell r="F163" t="str">
            <v>S</v>
          </cell>
          <cell r="I163">
            <v>1.96</v>
          </cell>
          <cell r="J163">
            <v>1.98</v>
          </cell>
          <cell r="K163">
            <v>-2.0000000000000018E-2</v>
          </cell>
          <cell r="M163">
            <v>1.98</v>
          </cell>
          <cell r="N163">
            <v>-7.4599999999999991</v>
          </cell>
          <cell r="U163">
            <v>1.32</v>
          </cell>
          <cell r="V163">
            <v>1</v>
          </cell>
          <cell r="X163">
            <v>-3.07</v>
          </cell>
          <cell r="AA163">
            <v>2</v>
          </cell>
          <cell r="AE163">
            <v>0.38</v>
          </cell>
          <cell r="AF163">
            <v>0.38</v>
          </cell>
          <cell r="AI163">
            <v>-1</v>
          </cell>
          <cell r="AJ163">
            <v>-1</v>
          </cell>
          <cell r="AM163">
            <v>5.05</v>
          </cell>
          <cell r="AN163">
            <v>5.05</v>
          </cell>
          <cell r="BG163" t="str">
            <v/>
          </cell>
          <cell r="BK163" t="str">
            <v/>
          </cell>
          <cell r="BL163" t="str">
            <v/>
          </cell>
          <cell r="BO163">
            <v>9.44</v>
          </cell>
          <cell r="BP163">
            <v>5.05</v>
          </cell>
          <cell r="BQ163">
            <v>5.05</v>
          </cell>
          <cell r="BU163">
            <v>-1.17</v>
          </cell>
          <cell r="BW163">
            <v>0</v>
          </cell>
          <cell r="BX163">
            <v>0</v>
          </cell>
          <cell r="BY163">
            <v>0</v>
          </cell>
          <cell r="BZ163">
            <v>-3.95</v>
          </cell>
          <cell r="CA163">
            <v>-5.12</v>
          </cell>
          <cell r="CB163">
            <v>-3.95</v>
          </cell>
        </row>
        <row r="164">
          <cell r="A164">
            <v>34831</v>
          </cell>
          <cell r="D164" t="str">
            <v>95M9,12</v>
          </cell>
          <cell r="E164" t="str">
            <v>94-A</v>
          </cell>
          <cell r="F164" t="str">
            <v>S</v>
          </cell>
          <cell r="G164" t="str">
            <v>12/12</v>
          </cell>
          <cell r="H164">
            <v>11.43</v>
          </cell>
          <cell r="I164" t="str">
            <v>No Data</v>
          </cell>
          <cell r="J164" t="str">
            <v>No Data</v>
          </cell>
          <cell r="K164" t="e">
            <v>#VALUE!</v>
          </cell>
          <cell r="M164" t="e">
            <v>#VALUE!</v>
          </cell>
          <cell r="N164" t="e">
            <v>#VALUE!</v>
          </cell>
          <cell r="U164">
            <v>1.952</v>
          </cell>
          <cell r="V164">
            <v>5</v>
          </cell>
          <cell r="X164" t="e">
            <v>#VALUE!</v>
          </cell>
          <cell r="AA164">
            <v>5</v>
          </cell>
          <cell r="AE164">
            <v>0.4</v>
          </cell>
          <cell r="AF164">
            <v>0.4</v>
          </cell>
          <cell r="AJ164" t="str">
            <v/>
          </cell>
          <cell r="AM164" t="str">
            <v/>
          </cell>
          <cell r="AN164" t="str">
            <v/>
          </cell>
          <cell r="BG164" t="str">
            <v/>
          </cell>
          <cell r="BK164" t="str">
            <v/>
          </cell>
          <cell r="BL164" t="str">
            <v/>
          </cell>
          <cell r="BO164">
            <v>9.44</v>
          </cell>
          <cell r="BP164" t="str">
            <v/>
          </cell>
          <cell r="BQ164" t="str">
            <v/>
          </cell>
          <cell r="BU164" t="e">
            <v>#VALUE!</v>
          </cell>
          <cell r="BW164">
            <v>0</v>
          </cell>
          <cell r="BX164">
            <v>0</v>
          </cell>
          <cell r="BY164">
            <v>0</v>
          </cell>
          <cell r="BZ164" t="e">
            <v>#VALUE!</v>
          </cell>
          <cell r="CA164" t="e">
            <v>#VALUE!</v>
          </cell>
          <cell r="CB164" t="e">
            <v>#VALUE!</v>
          </cell>
        </row>
        <row r="165">
          <cell r="A165">
            <v>34956</v>
          </cell>
          <cell r="D165" t="str">
            <v>95M26</v>
          </cell>
          <cell r="E165" t="str">
            <v>94-A</v>
          </cell>
          <cell r="F165" t="str">
            <v>I</v>
          </cell>
          <cell r="G165" t="str">
            <v>6/9</v>
          </cell>
          <cell r="H165">
            <v>5.09</v>
          </cell>
          <cell r="I165">
            <v>0</v>
          </cell>
          <cell r="J165">
            <v>0</v>
          </cell>
          <cell r="K165" t="str">
            <v/>
          </cell>
          <cell r="M165">
            <v>5.09</v>
          </cell>
          <cell r="N165" t="str">
            <v/>
          </cell>
          <cell r="X165" t="str">
            <v/>
          </cell>
          <cell r="AA165" t="str">
            <v/>
          </cell>
          <cell r="AF165" t="str">
            <v/>
          </cell>
          <cell r="AJ165" t="str">
            <v/>
          </cell>
          <cell r="AM165" t="str">
            <v/>
          </cell>
          <cell r="AN165" t="str">
            <v/>
          </cell>
          <cell r="BG165" t="str">
            <v/>
          </cell>
          <cell r="BK165" t="str">
            <v/>
          </cell>
          <cell r="BL165" t="str">
            <v/>
          </cell>
          <cell r="BO165">
            <v>9.44</v>
          </cell>
          <cell r="BP165">
            <v>5.09</v>
          </cell>
          <cell r="BQ165">
            <v>5.09</v>
          </cell>
          <cell r="BU165" t="str">
            <v/>
          </cell>
          <cell r="BW165">
            <v>0</v>
          </cell>
          <cell r="BX165">
            <v>0</v>
          </cell>
          <cell r="BY165">
            <v>0</v>
          </cell>
          <cell r="BZ165">
            <v>-3.92</v>
          </cell>
          <cell r="CA165">
            <v>-3.92</v>
          </cell>
          <cell r="CB165">
            <v>-3.92</v>
          </cell>
        </row>
        <row r="166">
          <cell r="F166" t="str">
            <v>I</v>
          </cell>
          <cell r="M166">
            <v>4.1499999999999995</v>
          </cell>
          <cell r="BO166">
            <v>9.44</v>
          </cell>
          <cell r="BP166">
            <v>4.1499999999999995</v>
          </cell>
          <cell r="BQ166">
            <v>4.1499999999999995</v>
          </cell>
          <cell r="BU166" t="str">
            <v/>
          </cell>
          <cell r="BW166">
            <v>0</v>
          </cell>
          <cell r="BX166">
            <v>0</v>
          </cell>
          <cell r="BY166">
            <v>0</v>
          </cell>
          <cell r="BZ166">
            <v>-4.76</v>
          </cell>
          <cell r="CA166">
            <v>-4.76</v>
          </cell>
          <cell r="CB166">
            <v>-4.76</v>
          </cell>
        </row>
        <row r="167">
          <cell r="M167">
            <v>4.16</v>
          </cell>
          <cell r="N167" t="str">
            <v/>
          </cell>
          <cell r="X167" t="str">
            <v/>
          </cell>
        </row>
        <row r="168">
          <cell r="F168" t="str">
            <v>S</v>
          </cell>
          <cell r="G168" t="str">
            <v>9/9</v>
          </cell>
          <cell r="H168">
            <v>5.0999999999999996</v>
          </cell>
          <cell r="I168">
            <v>4.8499999999999996</v>
          </cell>
          <cell r="J168">
            <v>4.8499999999999996</v>
          </cell>
          <cell r="K168" t="str">
            <v/>
          </cell>
          <cell r="M168">
            <v>5.0999999999999996</v>
          </cell>
          <cell r="N168">
            <v>0.94999999999999929</v>
          </cell>
          <cell r="S168">
            <v>0.9</v>
          </cell>
          <cell r="T168">
            <v>4</v>
          </cell>
          <cell r="U168">
            <v>0.96</v>
          </cell>
          <cell r="V168">
            <v>20</v>
          </cell>
          <cell r="X168">
            <v>0.95</v>
          </cell>
          <cell r="AA168">
            <v>25</v>
          </cell>
          <cell r="AD168">
            <v>0.35199999999999998</v>
          </cell>
          <cell r="AF168">
            <v>0.35199999999999998</v>
          </cell>
          <cell r="AJ168" t="e">
            <v>#DIV/0!</v>
          </cell>
          <cell r="AM168">
            <v>4.1500000000000004</v>
          </cell>
          <cell r="AN168">
            <v>4.1500000000000004</v>
          </cell>
          <cell r="BG168" t="str">
            <v/>
          </cell>
          <cell r="BK168" t="str">
            <v/>
          </cell>
          <cell r="BL168" t="str">
            <v/>
          </cell>
          <cell r="BO168">
            <v>4.1500000000000004</v>
          </cell>
          <cell r="BP168">
            <v>4.1500000000000004</v>
          </cell>
          <cell r="BQ168">
            <v>4.1500000000000004</v>
          </cell>
          <cell r="BU168">
            <v>0.33</v>
          </cell>
          <cell r="BW168">
            <v>0</v>
          </cell>
          <cell r="BX168">
            <v>0</v>
          </cell>
          <cell r="BY168">
            <v>0</v>
          </cell>
          <cell r="BZ168">
            <v>0</v>
          </cell>
          <cell r="CA168">
            <v>0.33</v>
          </cell>
          <cell r="CB168">
            <v>0</v>
          </cell>
        </row>
        <row r="169">
          <cell r="F169" t="str">
            <v>I</v>
          </cell>
          <cell r="G169" t="str">
            <v>9/3</v>
          </cell>
          <cell r="H169">
            <v>4.1500000000000004</v>
          </cell>
          <cell r="I169">
            <v>2.61</v>
          </cell>
          <cell r="J169">
            <v>2.64</v>
          </cell>
          <cell r="K169">
            <v>-3.0000000000000249E-2</v>
          </cell>
          <cell r="M169">
            <v>4.1800000000000006</v>
          </cell>
        </row>
        <row r="170">
          <cell r="K170" t="str">
            <v/>
          </cell>
          <cell r="N170" t="str">
            <v/>
          </cell>
          <cell r="X170" t="str">
            <v/>
          </cell>
          <cell r="AA170" t="str">
            <v/>
          </cell>
          <cell r="AF170" t="str">
            <v/>
          </cell>
          <cell r="AJ170" t="str">
            <v/>
          </cell>
          <cell r="AM170" t="str">
            <v/>
          </cell>
          <cell r="AN170" t="str">
            <v/>
          </cell>
          <cell r="BG170" t="str">
            <v/>
          </cell>
          <cell r="BK170" t="str">
            <v/>
          </cell>
          <cell r="BL170" t="str">
            <v/>
          </cell>
          <cell r="BP170" t="str">
            <v/>
          </cell>
          <cell r="BQ170" t="str">
            <v/>
          </cell>
          <cell r="BU170" t="str">
            <v/>
          </cell>
        </row>
        <row r="171">
          <cell r="F171" t="str">
            <v>I</v>
          </cell>
          <cell r="G171" t="str">
            <v>0/12</v>
          </cell>
          <cell r="H171">
            <v>9.1999999999999993</v>
          </cell>
          <cell r="I171">
            <v>7.98</v>
          </cell>
          <cell r="J171">
            <v>7.96</v>
          </cell>
          <cell r="K171">
            <v>2.0000000000000462E-2</v>
          </cell>
          <cell r="M171">
            <v>9.18</v>
          </cell>
          <cell r="N171" t="str">
            <v/>
          </cell>
          <cell r="X171" t="str">
            <v/>
          </cell>
          <cell r="AA171" t="str">
            <v/>
          </cell>
          <cell r="AF171" t="str">
            <v/>
          </cell>
          <cell r="AJ171" t="str">
            <v/>
          </cell>
          <cell r="AM171" t="str">
            <v/>
          </cell>
          <cell r="AN171" t="str">
            <v/>
          </cell>
          <cell r="BG171" t="str">
            <v/>
          </cell>
          <cell r="BK171" t="str">
            <v/>
          </cell>
          <cell r="BL171" t="str">
            <v/>
          </cell>
          <cell r="BO171">
            <v>9.0499999999999989</v>
          </cell>
          <cell r="BP171">
            <v>9.18</v>
          </cell>
          <cell r="BQ171">
            <v>9.18</v>
          </cell>
          <cell r="BU171" t="str">
            <v/>
          </cell>
          <cell r="BW171">
            <v>0</v>
          </cell>
          <cell r="BX171">
            <v>0</v>
          </cell>
          <cell r="BY171">
            <v>0</v>
          </cell>
          <cell r="BZ171">
            <v>0.12</v>
          </cell>
          <cell r="CA171">
            <v>0.12</v>
          </cell>
          <cell r="CB171">
            <v>0.12</v>
          </cell>
        </row>
        <row r="172">
          <cell r="F172" t="str">
            <v>S</v>
          </cell>
          <cell r="G172" t="str">
            <v>12/12</v>
          </cell>
          <cell r="H172">
            <v>9.41</v>
          </cell>
          <cell r="I172">
            <v>9.4600000000000009</v>
          </cell>
          <cell r="J172">
            <v>9.41</v>
          </cell>
          <cell r="K172">
            <v>5.0000000000000711E-2</v>
          </cell>
          <cell r="M172">
            <v>9.36</v>
          </cell>
          <cell r="N172">
            <v>0.3100000000000005</v>
          </cell>
          <cell r="S172">
            <v>0.9</v>
          </cell>
          <cell r="T172">
            <v>4</v>
          </cell>
          <cell r="U172">
            <v>0.96</v>
          </cell>
          <cell r="V172">
            <v>20</v>
          </cell>
          <cell r="X172">
            <v>0.92</v>
          </cell>
          <cell r="AA172">
            <v>25</v>
          </cell>
          <cell r="AD172">
            <v>0.35199999999999998</v>
          </cell>
          <cell r="AF172">
            <v>0.35199999999999998</v>
          </cell>
          <cell r="AJ172" t="e">
            <v>#DIV/0!</v>
          </cell>
          <cell r="AM172">
            <v>8.44</v>
          </cell>
          <cell r="AN172">
            <v>8.44</v>
          </cell>
          <cell r="BG172" t="str">
            <v/>
          </cell>
          <cell r="BK172" t="str">
            <v/>
          </cell>
          <cell r="BL172" t="str">
            <v/>
          </cell>
          <cell r="BO172">
            <v>9.0499999999999989</v>
          </cell>
          <cell r="BP172">
            <v>8.44</v>
          </cell>
          <cell r="BQ172">
            <v>8.44</v>
          </cell>
          <cell r="BU172">
            <v>0.32</v>
          </cell>
          <cell r="BW172">
            <v>0</v>
          </cell>
          <cell r="BX172">
            <v>0</v>
          </cell>
          <cell r="BY172">
            <v>0</v>
          </cell>
          <cell r="BZ172">
            <v>-0.55000000000000004</v>
          </cell>
          <cell r="CA172">
            <v>-0.23000000000000004</v>
          </cell>
          <cell r="CB172">
            <v>-0.55000000000000004</v>
          </cell>
        </row>
        <row r="173">
          <cell r="F173" t="str">
            <v>I</v>
          </cell>
          <cell r="G173" t="str">
            <v>12/9</v>
          </cell>
          <cell r="H173">
            <v>8.2799999999999994</v>
          </cell>
          <cell r="I173">
            <v>7.89</v>
          </cell>
          <cell r="J173">
            <v>7.77</v>
          </cell>
          <cell r="K173">
            <v>0.12000000000000011</v>
          </cell>
          <cell r="M173">
            <v>8.16</v>
          </cell>
          <cell r="N173" t="str">
            <v/>
          </cell>
          <cell r="X173" t="str">
            <v/>
          </cell>
          <cell r="AA173" t="str">
            <v/>
          </cell>
          <cell r="AF173" t="str">
            <v/>
          </cell>
          <cell r="AJ173" t="str">
            <v/>
          </cell>
          <cell r="AM173" t="str">
            <v/>
          </cell>
          <cell r="AN173" t="str">
            <v/>
          </cell>
          <cell r="BG173" t="str">
            <v/>
          </cell>
          <cell r="BK173" t="str">
            <v/>
          </cell>
          <cell r="BL173" t="str">
            <v/>
          </cell>
          <cell r="BO173">
            <v>9.0499999999999989</v>
          </cell>
          <cell r="BP173">
            <v>8.16</v>
          </cell>
          <cell r="BQ173">
            <v>8.16</v>
          </cell>
          <cell r="BU173" t="str">
            <v/>
          </cell>
          <cell r="BW173">
            <v>0</v>
          </cell>
          <cell r="BX173">
            <v>0</v>
          </cell>
          <cell r="BY173">
            <v>0</v>
          </cell>
          <cell r="BZ173">
            <v>-0.8</v>
          </cell>
          <cell r="CA173">
            <v>-0.8</v>
          </cell>
          <cell r="CB173">
            <v>-0.8</v>
          </cell>
        </row>
        <row r="174">
          <cell r="F174" t="str">
            <v>I</v>
          </cell>
          <cell r="G174" t="str">
            <v>6/6</v>
          </cell>
          <cell r="H174">
            <v>2.5</v>
          </cell>
          <cell r="I174">
            <v>2.0499999999999998</v>
          </cell>
          <cell r="J174">
            <v>1.36</v>
          </cell>
          <cell r="K174">
            <v>0.68999999999999972</v>
          </cell>
          <cell r="M174">
            <v>1.8100000000000003</v>
          </cell>
          <cell r="N174" t="str">
            <v/>
          </cell>
          <cell r="X174" t="str">
            <v/>
          </cell>
          <cell r="AA174" t="str">
            <v/>
          </cell>
          <cell r="AF174" t="str">
            <v/>
          </cell>
          <cell r="AJ174" t="str">
            <v/>
          </cell>
          <cell r="AM174" t="str">
            <v/>
          </cell>
          <cell r="AN174" t="str">
            <v/>
          </cell>
          <cell r="BG174" t="str">
            <v/>
          </cell>
          <cell r="BK174" t="str">
            <v/>
          </cell>
          <cell r="BL174" t="str">
            <v/>
          </cell>
          <cell r="BO174">
            <v>9.0499999999999989</v>
          </cell>
          <cell r="BP174">
            <v>1.8100000000000003</v>
          </cell>
          <cell r="BQ174">
            <v>1.8100000000000003</v>
          </cell>
          <cell r="BU174" t="str">
            <v/>
          </cell>
          <cell r="BW174">
            <v>0</v>
          </cell>
          <cell r="BX174">
            <v>0</v>
          </cell>
          <cell r="BY174">
            <v>0</v>
          </cell>
          <cell r="BZ174">
            <v>-6.52</v>
          </cell>
          <cell r="CA174">
            <v>-6.52</v>
          </cell>
          <cell r="CB174">
            <v>-6.52</v>
          </cell>
        </row>
        <row r="175">
          <cell r="F175" t="str">
            <v>I</v>
          </cell>
          <cell r="M175">
            <v>2.44</v>
          </cell>
          <cell r="BO175">
            <v>9.0499999999999989</v>
          </cell>
          <cell r="BP175">
            <v>2.44</v>
          </cell>
          <cell r="BQ175">
            <v>2.44</v>
          </cell>
          <cell r="BU175" t="str">
            <v/>
          </cell>
          <cell r="BW175">
            <v>0</v>
          </cell>
          <cell r="BX175">
            <v>0</v>
          </cell>
          <cell r="BY175">
            <v>0</v>
          </cell>
          <cell r="BZ175">
            <v>-5.95</v>
          </cell>
          <cell r="CA175">
            <v>-5.95</v>
          </cell>
          <cell r="CB175">
            <v>-5.95</v>
          </cell>
        </row>
        <row r="176">
          <cell r="N176" t="str">
            <v/>
          </cell>
          <cell r="X176" t="str">
            <v/>
          </cell>
        </row>
        <row r="177">
          <cell r="F177" t="str">
            <v>S</v>
          </cell>
          <cell r="G177" t="str">
            <v>6/6</v>
          </cell>
          <cell r="H177">
            <v>3.37</v>
          </cell>
          <cell r="I177">
            <v>0</v>
          </cell>
          <cell r="J177">
            <v>0</v>
          </cell>
          <cell r="K177" t="str">
            <v/>
          </cell>
          <cell r="M177">
            <v>3.37</v>
          </cell>
          <cell r="N177">
            <v>0.93000000000000016</v>
          </cell>
          <cell r="U177">
            <v>0.93</v>
          </cell>
          <cell r="V177">
            <v>3</v>
          </cell>
          <cell r="X177">
            <v>0.93</v>
          </cell>
          <cell r="AA177">
            <v>4</v>
          </cell>
          <cell r="AF177" t="e">
            <v>#DIV/0!</v>
          </cell>
          <cell r="AJ177" t="e">
            <v>#DIV/0!</v>
          </cell>
          <cell r="AM177">
            <v>2.44</v>
          </cell>
          <cell r="AN177">
            <v>2.44</v>
          </cell>
          <cell r="BG177" t="str">
            <v/>
          </cell>
          <cell r="BK177" t="str">
            <v/>
          </cell>
          <cell r="BL177" t="str">
            <v/>
          </cell>
          <cell r="BO177">
            <v>2.44</v>
          </cell>
          <cell r="BP177">
            <v>2.44</v>
          </cell>
          <cell r="BQ177">
            <v>2.44</v>
          </cell>
          <cell r="BU177" t="e">
            <v>#DIV/0!</v>
          </cell>
          <cell r="BW177">
            <v>0</v>
          </cell>
          <cell r="BX177">
            <v>0</v>
          </cell>
          <cell r="BY177">
            <v>0</v>
          </cell>
          <cell r="BZ177">
            <v>0</v>
          </cell>
          <cell r="CA177" t="e">
            <v>#DIV/0!</v>
          </cell>
          <cell r="CB177">
            <v>0</v>
          </cell>
        </row>
        <row r="178">
          <cell r="F178" t="str">
            <v>S</v>
          </cell>
          <cell r="G178" t="str">
            <v>-</v>
          </cell>
          <cell r="H178">
            <v>3.96</v>
          </cell>
          <cell r="AJ178" t="str">
            <v/>
          </cell>
          <cell r="BO178">
            <v>2.44</v>
          </cell>
          <cell r="BP178" t="str">
            <v/>
          </cell>
          <cell r="BQ178" t="str">
            <v/>
          </cell>
        </row>
        <row r="179">
          <cell r="AJ179" t="str">
            <v/>
          </cell>
          <cell r="BP179" t="str">
            <v/>
          </cell>
          <cell r="BQ179" t="str">
            <v/>
          </cell>
        </row>
        <row r="180">
          <cell r="K180" t="str">
            <v/>
          </cell>
          <cell r="N180" t="str">
            <v/>
          </cell>
          <cell r="X180" t="str">
            <v/>
          </cell>
          <cell r="AA180" t="str">
            <v/>
          </cell>
          <cell r="AF180" t="str">
            <v/>
          </cell>
          <cell r="AJ180" t="str">
            <v/>
          </cell>
          <cell r="AM180" t="str">
            <v/>
          </cell>
          <cell r="AN180" t="str">
            <v/>
          </cell>
          <cell r="BG180" t="str">
            <v/>
          </cell>
          <cell r="BK180" t="str">
            <v/>
          </cell>
          <cell r="BL180" t="str">
            <v/>
          </cell>
          <cell r="BP180" t="str">
            <v/>
          </cell>
          <cell r="BQ180" t="str">
            <v/>
          </cell>
          <cell r="BU180" t="str">
            <v/>
          </cell>
        </row>
        <row r="181">
          <cell r="F181" t="str">
            <v>I</v>
          </cell>
          <cell r="G181" t="str">
            <v>0/9</v>
          </cell>
          <cell r="H181">
            <v>5.56</v>
          </cell>
          <cell r="I181">
            <v>0</v>
          </cell>
          <cell r="J181">
            <v>0</v>
          </cell>
          <cell r="K181" t="str">
            <v/>
          </cell>
          <cell r="M181">
            <v>5.56</v>
          </cell>
          <cell r="N181" t="str">
            <v/>
          </cell>
          <cell r="X181" t="str">
            <v/>
          </cell>
          <cell r="AA181" t="str">
            <v/>
          </cell>
          <cell r="AF181" t="str">
            <v/>
          </cell>
          <cell r="AJ181" t="str">
            <v/>
          </cell>
          <cell r="AM181" t="str">
            <v/>
          </cell>
          <cell r="AN181" t="str">
            <v/>
          </cell>
          <cell r="BG181" t="str">
            <v/>
          </cell>
          <cell r="BK181" t="str">
            <v/>
          </cell>
          <cell r="BL181" t="str">
            <v/>
          </cell>
          <cell r="BO181">
            <v>5.56</v>
          </cell>
          <cell r="BP181">
            <v>5.56</v>
          </cell>
          <cell r="BQ181">
            <v>5.56</v>
          </cell>
          <cell r="BU181" t="str">
            <v/>
          </cell>
          <cell r="BW181">
            <v>0</v>
          </cell>
          <cell r="BX181">
            <v>0</v>
          </cell>
          <cell r="BY181">
            <v>0</v>
          </cell>
          <cell r="BZ181">
            <v>0</v>
          </cell>
          <cell r="CA181">
            <v>0</v>
          </cell>
          <cell r="CB181">
            <v>0</v>
          </cell>
        </row>
        <row r="182">
          <cell r="F182" t="str">
            <v>I</v>
          </cell>
          <cell r="M182" t="e">
            <v>#VALUE!</v>
          </cell>
          <cell r="BP182" t="e">
            <v>#VALUE!</v>
          </cell>
          <cell r="BQ182" t="e">
            <v>#VALUE!</v>
          </cell>
          <cell r="BU182" t="str">
            <v/>
          </cell>
          <cell r="BW182">
            <v>0</v>
          </cell>
          <cell r="BX182">
            <v>0</v>
          </cell>
          <cell r="BY182">
            <v>0</v>
          </cell>
          <cell r="BZ182">
            <v>0</v>
          </cell>
          <cell r="CA182">
            <v>0</v>
          </cell>
          <cell r="CB182">
            <v>0</v>
          </cell>
        </row>
        <row r="183">
          <cell r="N183" t="str">
            <v/>
          </cell>
          <cell r="X183" t="str">
            <v/>
          </cell>
        </row>
        <row r="184">
          <cell r="F184" t="str">
            <v>S</v>
          </cell>
          <cell r="G184" t="str">
            <v>9/9</v>
          </cell>
          <cell r="H184">
            <v>6.46</v>
          </cell>
          <cell r="I184">
            <v>8.1</v>
          </cell>
          <cell r="J184">
            <v>8.1</v>
          </cell>
          <cell r="K184" t="str">
            <v/>
          </cell>
          <cell r="M184">
            <v>6.46</v>
          </cell>
          <cell r="N184" t="str">
            <v/>
          </cell>
          <cell r="U184">
            <v>0.93</v>
          </cell>
          <cell r="V184">
            <v>3</v>
          </cell>
          <cell r="X184" t="e">
            <v>#VALUE!</v>
          </cell>
          <cell r="AA184">
            <v>3</v>
          </cell>
          <cell r="AF184" t="e">
            <v>#DIV/0!</v>
          </cell>
          <cell r="AJ184" t="str">
            <v/>
          </cell>
          <cell r="AM184" t="e">
            <v>#VALUE!</v>
          </cell>
          <cell r="AN184" t="e">
            <v>#VALUE!</v>
          </cell>
          <cell r="BG184" t="str">
            <v/>
          </cell>
          <cell r="BK184" t="str">
            <v/>
          </cell>
          <cell r="BL184" t="str">
            <v/>
          </cell>
          <cell r="BO184" t="e">
            <v>#VALUE!</v>
          </cell>
          <cell r="BP184" t="e">
            <v>#VALUE!</v>
          </cell>
          <cell r="BQ184" t="e">
            <v>#VALUE!</v>
          </cell>
          <cell r="BU184" t="e">
            <v>#VALUE!</v>
          </cell>
          <cell r="BW184">
            <v>0</v>
          </cell>
          <cell r="BX184">
            <v>0</v>
          </cell>
          <cell r="BY184">
            <v>0</v>
          </cell>
          <cell r="BZ184">
            <v>0</v>
          </cell>
          <cell r="CA184" t="e">
            <v>#VALUE!</v>
          </cell>
          <cell r="CB184">
            <v>0</v>
          </cell>
        </row>
        <row r="185">
          <cell r="F185" t="str">
            <v>S</v>
          </cell>
          <cell r="G185" t="str">
            <v>-</v>
          </cell>
          <cell r="H185">
            <v>7.03</v>
          </cell>
          <cell r="K185" t="str">
            <v/>
          </cell>
          <cell r="M185">
            <v>7.03</v>
          </cell>
          <cell r="N185" t="str">
            <v/>
          </cell>
          <cell r="X185" t="str">
            <v/>
          </cell>
          <cell r="AA185" t="str">
            <v/>
          </cell>
          <cell r="AE185">
            <v>0.4</v>
          </cell>
          <cell r="AF185" t="str">
            <v/>
          </cell>
          <cell r="AJ185" t="str">
            <v/>
          </cell>
          <cell r="AM185" t="e">
            <v>#VALUE!</v>
          </cell>
          <cell r="AN185" t="e">
            <v>#VALUE!</v>
          </cell>
          <cell r="BG185" t="str">
            <v/>
          </cell>
          <cell r="BK185" t="str">
            <v/>
          </cell>
          <cell r="BL185" t="str">
            <v/>
          </cell>
          <cell r="BO185" t="e">
            <v>#VALUE!</v>
          </cell>
          <cell r="BP185" t="e">
            <v>#VALUE!</v>
          </cell>
          <cell r="BQ185" t="e">
            <v>#VALUE!</v>
          </cell>
          <cell r="BU185" t="e">
            <v>#VALUE!</v>
          </cell>
          <cell r="BW185">
            <v>0</v>
          </cell>
          <cell r="BX185">
            <v>0</v>
          </cell>
          <cell r="BY185">
            <v>0</v>
          </cell>
          <cell r="BZ185">
            <v>0</v>
          </cell>
          <cell r="CA185" t="e">
            <v>#VALUE!</v>
          </cell>
          <cell r="CB185">
            <v>0</v>
          </cell>
        </row>
        <row r="186">
          <cell r="F186" t="str">
            <v>I</v>
          </cell>
          <cell r="G186" t="str">
            <v>3/0</v>
          </cell>
          <cell r="H186">
            <v>0.45</v>
          </cell>
          <cell r="BO186" t="e">
            <v>#VALUE!</v>
          </cell>
        </row>
        <row r="187">
          <cell r="F187" t="str">
            <v>I</v>
          </cell>
          <cell r="M187">
            <v>0.15</v>
          </cell>
          <cell r="BO187" t="e">
            <v>#VALUE!</v>
          </cell>
          <cell r="BP187">
            <v>0.15</v>
          </cell>
          <cell r="BQ187">
            <v>0.15</v>
          </cell>
          <cell r="BU187" t="str">
            <v/>
          </cell>
          <cell r="BW187">
            <v>0</v>
          </cell>
          <cell r="BX187">
            <v>0</v>
          </cell>
          <cell r="BY187">
            <v>0</v>
          </cell>
          <cell r="BZ187">
            <v>0</v>
          </cell>
          <cell r="CA187">
            <v>0</v>
          </cell>
          <cell r="CB187">
            <v>0</v>
          </cell>
        </row>
        <row r="188">
          <cell r="N188" t="str">
            <v/>
          </cell>
          <cell r="X188" t="str">
            <v/>
          </cell>
        </row>
        <row r="191">
          <cell r="F191" t="str">
            <v>S</v>
          </cell>
          <cell r="G191" t="str">
            <v>0/12</v>
          </cell>
          <cell r="H191">
            <v>9.61</v>
          </cell>
          <cell r="I191">
            <v>3.49</v>
          </cell>
          <cell r="J191">
            <v>3</v>
          </cell>
          <cell r="K191">
            <v>0.49000000000000021</v>
          </cell>
          <cell r="M191">
            <v>9.1199999999999992</v>
          </cell>
          <cell r="N191">
            <v>0.92999999999999972</v>
          </cell>
          <cell r="U191">
            <v>0.93</v>
          </cell>
          <cell r="V191">
            <v>3</v>
          </cell>
          <cell r="X191">
            <v>0.93</v>
          </cell>
          <cell r="AA191">
            <v>4</v>
          </cell>
          <cell r="AF191" t="e">
            <v>#DIV/0!</v>
          </cell>
          <cell r="AJ191" t="e">
            <v>#DIV/0!</v>
          </cell>
          <cell r="AM191">
            <v>8.19</v>
          </cell>
          <cell r="AN191">
            <v>8.19</v>
          </cell>
          <cell r="BG191" t="str">
            <v/>
          </cell>
          <cell r="BK191" t="str">
            <v/>
          </cell>
          <cell r="BL191" t="str">
            <v/>
          </cell>
          <cell r="BO191">
            <v>8.19</v>
          </cell>
          <cell r="BP191">
            <v>8.19</v>
          </cell>
          <cell r="BQ191">
            <v>8.19</v>
          </cell>
          <cell r="BU191" t="e">
            <v>#DIV/0!</v>
          </cell>
          <cell r="BW191">
            <v>0</v>
          </cell>
          <cell r="BX191">
            <v>0</v>
          </cell>
          <cell r="BY191">
            <v>0</v>
          </cell>
          <cell r="BZ191">
            <v>0</v>
          </cell>
          <cell r="CA191" t="e">
            <v>#DIV/0!</v>
          </cell>
          <cell r="CB191">
            <v>0</v>
          </cell>
        </row>
        <row r="192">
          <cell r="F192" t="str">
            <v>S</v>
          </cell>
          <cell r="G192" t="str">
            <v>12/9</v>
          </cell>
          <cell r="H192">
            <v>10.26</v>
          </cell>
          <cell r="K192" t="str">
            <v/>
          </cell>
          <cell r="M192">
            <v>10.26</v>
          </cell>
          <cell r="N192">
            <v>1.08</v>
          </cell>
          <cell r="X192">
            <v>1.08</v>
          </cell>
          <cell r="AA192">
            <v>1</v>
          </cell>
          <cell r="AF192" t="e">
            <v>#DIV/0!</v>
          </cell>
          <cell r="AJ192" t="e">
            <v>#DIV/0!</v>
          </cell>
          <cell r="AM192">
            <v>9.18</v>
          </cell>
          <cell r="AN192">
            <v>9.18</v>
          </cell>
          <cell r="BG192" t="str">
            <v/>
          </cell>
          <cell r="BK192" t="str">
            <v/>
          </cell>
          <cell r="BL192" t="str">
            <v/>
          </cell>
          <cell r="BO192">
            <v>9.18</v>
          </cell>
          <cell r="BP192">
            <v>9.18</v>
          </cell>
          <cell r="BQ192">
            <v>9.18</v>
          </cell>
          <cell r="BU192" t="e">
            <v>#DIV/0!</v>
          </cell>
          <cell r="BW192">
            <v>0</v>
          </cell>
          <cell r="BX192">
            <v>0</v>
          </cell>
          <cell r="BY192">
            <v>0</v>
          </cell>
          <cell r="BZ192">
            <v>0</v>
          </cell>
          <cell r="CA192" t="e">
            <v>#DIV/0!</v>
          </cell>
          <cell r="CB192">
            <v>0</v>
          </cell>
        </row>
        <row r="193">
          <cell r="F193" t="str">
            <v>I</v>
          </cell>
          <cell r="G193" t="str">
            <v>9/6</v>
          </cell>
          <cell r="H193">
            <v>3.5300000000000002</v>
          </cell>
        </row>
        <row r="194">
          <cell r="F194" t="str">
            <v>I</v>
          </cell>
          <cell r="M194">
            <v>0</v>
          </cell>
          <cell r="BO194">
            <v>0</v>
          </cell>
          <cell r="BP194">
            <v>0</v>
          </cell>
          <cell r="BQ194">
            <v>0</v>
          </cell>
          <cell r="BU194" t="str">
            <v/>
          </cell>
          <cell r="BW194">
            <v>0</v>
          </cell>
          <cell r="BX194">
            <v>0</v>
          </cell>
          <cell r="BY194">
            <v>0</v>
          </cell>
          <cell r="BZ194">
            <v>0</v>
          </cell>
          <cell r="CA194">
            <v>0</v>
          </cell>
          <cell r="CB194">
            <v>0</v>
          </cell>
        </row>
        <row r="195">
          <cell r="N195" t="str">
            <v/>
          </cell>
          <cell r="X195" t="str">
            <v/>
          </cell>
        </row>
        <row r="198">
          <cell r="F198" t="str">
            <v>S</v>
          </cell>
          <cell r="G198" t="str">
            <v>6/3</v>
          </cell>
          <cell r="H198">
            <v>5.4370000000000003</v>
          </cell>
          <cell r="I198">
            <v>5.47</v>
          </cell>
          <cell r="J198">
            <v>4.96</v>
          </cell>
          <cell r="K198">
            <v>0.50999999999999979</v>
          </cell>
          <cell r="M198">
            <v>4.9270000000000005</v>
          </cell>
          <cell r="N198" t="str">
            <v/>
          </cell>
          <cell r="U198">
            <v>2.9292857142857147</v>
          </cell>
          <cell r="V198">
            <v>14</v>
          </cell>
          <cell r="X198" t="e">
            <v>#VALUE!</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take_Summary"/>
      <sheetName val="Stake_Sheet"/>
      <sheetName val="Pit_Sheet"/>
      <sheetName val="Probe_Sheet"/>
      <sheetName val="PitCore_Sheet"/>
      <sheetName val="FirnCore_Sheet"/>
    </sheetNames>
    <sheetDataSet>
      <sheetData sheetId="0"/>
      <sheetData sheetId="1"/>
      <sheetData sheetId="2"/>
      <sheetData sheetId="3"/>
      <sheetData sheetId="4">
        <row r="2">
          <cell r="B2"/>
        </row>
        <row r="13">
          <cell r="C13">
            <v>10</v>
          </cell>
          <cell r="P13">
            <v>0</v>
          </cell>
        </row>
        <row r="14">
          <cell r="C14">
            <v>20</v>
          </cell>
          <cell r="P14">
            <v>0</v>
          </cell>
        </row>
        <row r="15">
          <cell r="C15">
            <v>30</v>
          </cell>
          <cell r="P15">
            <v>0</v>
          </cell>
        </row>
        <row r="16">
          <cell r="C16">
            <v>40</v>
          </cell>
          <cell r="P16">
            <v>0</v>
          </cell>
        </row>
        <row r="17">
          <cell r="C17">
            <v>50</v>
          </cell>
          <cell r="P17">
            <v>0</v>
          </cell>
        </row>
        <row r="18">
          <cell r="C18">
            <v>60</v>
          </cell>
          <cell r="P18">
            <v>0</v>
          </cell>
        </row>
        <row r="19">
          <cell r="C19">
            <v>70</v>
          </cell>
          <cell r="P19">
            <v>0</v>
          </cell>
        </row>
        <row r="20">
          <cell r="C20">
            <v>80</v>
          </cell>
          <cell r="P20">
            <v>0</v>
          </cell>
        </row>
        <row r="21">
          <cell r="C21">
            <v>90</v>
          </cell>
          <cell r="P21">
            <v>0</v>
          </cell>
        </row>
        <row r="22">
          <cell r="C22">
            <v>100</v>
          </cell>
          <cell r="P22">
            <v>0</v>
          </cell>
        </row>
      </sheetData>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it Template"/>
      <sheetName val="Core Template"/>
      <sheetName val="SNOWPIT"/>
      <sheetName val="70.09.29"/>
      <sheetName val="76.10.20"/>
      <sheetName val="77.06.08"/>
      <sheetName val="96.01.13"/>
      <sheetName val="96.09.20"/>
      <sheetName val="97.05.19"/>
      <sheetName val="98.05.27"/>
      <sheetName val="99.05.14"/>
      <sheetName val="99.05.15"/>
      <sheetName val="99.09.24"/>
      <sheetName val="00.05.12"/>
      <sheetName val="00.05.12redone"/>
      <sheetName val="00.09.20"/>
      <sheetName val="01.05.17"/>
      <sheetName val="02.05.16"/>
      <sheetName val="02.10.02 core"/>
      <sheetName val="02.10.04 pit"/>
      <sheetName val="03.05.29"/>
      <sheetName val="03.09.14"/>
      <sheetName val="04.05.13 Pit"/>
      <sheetName val="04.05.13core"/>
      <sheetName val="2005.05.14Pit"/>
      <sheetName val="2005.05.14Core"/>
      <sheetName val="2006.05.13Pit"/>
      <sheetName val="2006.05.13Core"/>
      <sheetName val="2006.09.24Pit"/>
      <sheetName val="2007.05.10 Core"/>
      <sheetName val="2007.09.17Core"/>
      <sheetName val="2008.5.18 Core"/>
      <sheetName val="2008.5.18 Core (2)"/>
      <sheetName val="2008.9.28 Core"/>
      <sheetName val="2009.04.28 Pit"/>
      <sheetName val="2009.04.28 Core"/>
      <sheetName val="2010.05.05 Pit"/>
      <sheetName val="2010.05.05 Core"/>
      <sheetName val="2010.09.13 Core"/>
      <sheetName val="2011.04.27 Pit "/>
      <sheetName val="2011.04.27 Core"/>
    </sheetNames>
    <sheetDataSet>
      <sheetData sheetId="0"/>
      <sheetData sheetId="1"/>
      <sheetData sheetId="2">
        <row r="1">
          <cell r="Q1">
            <v>41.05</v>
          </cell>
        </row>
        <row r="9">
          <cell r="P9">
            <v>0</v>
          </cell>
          <cell r="Q9">
            <v>0</v>
          </cell>
        </row>
        <row r="10">
          <cell r="P10">
            <v>10</v>
          </cell>
          <cell r="Q10">
            <v>0</v>
          </cell>
        </row>
        <row r="11">
          <cell r="P11">
            <v>20</v>
          </cell>
          <cell r="Q11">
            <v>0</v>
          </cell>
        </row>
        <row r="12">
          <cell r="P12">
            <v>40</v>
          </cell>
          <cell r="Q12">
            <v>0</v>
          </cell>
        </row>
        <row r="13">
          <cell r="P13">
            <v>60</v>
          </cell>
          <cell r="Q13">
            <v>0</v>
          </cell>
        </row>
        <row r="14">
          <cell r="P14">
            <v>100</v>
          </cell>
          <cell r="Q14">
            <v>0</v>
          </cell>
        </row>
        <row r="15">
          <cell r="P15">
            <v>150</v>
          </cell>
          <cell r="Q15">
            <v>0</v>
          </cell>
        </row>
        <row r="16">
          <cell r="P16">
            <v>200</v>
          </cell>
          <cell r="Q16">
            <v>0</v>
          </cell>
        </row>
        <row r="17">
          <cell r="P17">
            <v>250</v>
          </cell>
          <cell r="Q17">
            <v>0</v>
          </cell>
        </row>
        <row r="18">
          <cell r="P18">
            <v>300</v>
          </cell>
          <cell r="Q18">
            <v>0</v>
          </cell>
        </row>
        <row r="19">
          <cell r="P19">
            <v>350</v>
          </cell>
          <cell r="Q19">
            <v>0</v>
          </cell>
        </row>
        <row r="20">
          <cell r="P20">
            <v>400</v>
          </cell>
          <cell r="Q20">
            <v>0</v>
          </cell>
        </row>
      </sheetData>
      <sheetData sheetId="3"/>
      <sheetData sheetId="4"/>
      <sheetData sheetId="5"/>
      <sheetData sheetId="6"/>
      <sheetData sheetId="7"/>
      <sheetData sheetId="8"/>
      <sheetData sheetId="9">
        <row r="3">
          <cell r="K3">
            <v>45.6</v>
          </cell>
        </row>
      </sheetData>
      <sheetData sheetId="10">
        <row r="3">
          <cell r="M3">
            <v>45.6</v>
          </cell>
        </row>
      </sheetData>
      <sheetData sheetId="11"/>
      <sheetData sheetId="12"/>
      <sheetData sheetId="13">
        <row r="3">
          <cell r="M3">
            <v>45.6</v>
          </cell>
        </row>
      </sheetData>
      <sheetData sheetId="14"/>
      <sheetData sheetId="15"/>
      <sheetData sheetId="16"/>
      <sheetData sheetId="17"/>
      <sheetData sheetId="18"/>
      <sheetData sheetId="19"/>
      <sheetData sheetId="20">
        <row r="35">
          <cell r="K35">
            <v>0.57713054921597162</v>
          </cell>
        </row>
      </sheetData>
      <sheetData sheetId="21"/>
      <sheetData sheetId="22"/>
      <sheetData sheetId="23">
        <row r="45">
          <cell r="G45">
            <v>0.54024015122222246</v>
          </cell>
        </row>
      </sheetData>
      <sheetData sheetId="24"/>
      <sheetData sheetId="25">
        <row r="33">
          <cell r="H33">
            <v>0.59710988796244679</v>
          </cell>
        </row>
      </sheetData>
      <sheetData sheetId="26"/>
      <sheetData sheetId="27">
        <row r="47">
          <cell r="M47">
            <v>-2.7</v>
          </cell>
        </row>
      </sheetData>
      <sheetData sheetId="28">
        <row r="13">
          <cell r="L13">
            <v>0.60899999999999999</v>
          </cell>
        </row>
      </sheetData>
      <sheetData sheetId="29">
        <row r="64">
          <cell r="I64">
            <v>0.48714429343263665</v>
          </cell>
        </row>
      </sheetData>
      <sheetData sheetId="30">
        <row r="32">
          <cell r="I32">
            <v>0.66464019559897736</v>
          </cell>
        </row>
      </sheetData>
      <sheetData sheetId="31">
        <row r="91">
          <cell r="I91">
            <v>0.55362323186368045</v>
          </cell>
        </row>
      </sheetData>
      <sheetData sheetId="32"/>
      <sheetData sheetId="33">
        <row r="12">
          <cell r="G12">
            <v>31</v>
          </cell>
        </row>
      </sheetData>
      <sheetData sheetId="34">
        <row r="28">
          <cell r="L28">
            <v>0.42199999999999999</v>
          </cell>
        </row>
      </sheetData>
      <sheetData sheetId="35"/>
      <sheetData sheetId="36">
        <row r="20">
          <cell r="Q20">
            <v>-1.7</v>
          </cell>
        </row>
      </sheetData>
      <sheetData sheetId="37">
        <row r="22">
          <cell r="R22">
            <v>0.41078164602432693</v>
          </cell>
        </row>
      </sheetData>
      <sheetData sheetId="38"/>
      <sheetData sheetId="39"/>
      <sheetData sheetId="4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nowpit Template"/>
      <sheetName val="Core Density Template"/>
      <sheetName val="SCD May 97, 1998"/>
      <sheetName val="Sipri Core 5-13-99"/>
      <sheetName val="Sipri 5-13-99"/>
      <sheetName val="Sipri 5-10-2000"/>
      <sheetName val="2001.05.16"/>
      <sheetName val="2002.05.14"/>
      <sheetName val="2004.05.12"/>
      <sheetName val="2005.05.12 Pit"/>
      <sheetName val="2006.5.12 Pit"/>
      <sheetName val="2006.5.12 Core"/>
      <sheetName val="2007.05.10 Core"/>
      <sheetName val="2008.5.18.Core"/>
      <sheetName val="2008.09.28 Pit"/>
      <sheetName val="2009.04.27 Pit"/>
      <sheetName val="2010.5.04.Core"/>
      <sheetName val="2010.05.04 Core 2"/>
      <sheetName val="2011.04.28 Pit"/>
    </sheetNames>
    <sheetDataSet>
      <sheetData sheetId="0"/>
      <sheetData sheetId="1"/>
      <sheetData sheetId="2">
        <row r="4">
          <cell r="K4">
            <v>41.05</v>
          </cell>
        </row>
      </sheetData>
      <sheetData sheetId="3"/>
      <sheetData sheetId="4"/>
      <sheetData sheetId="5">
        <row r="28">
          <cell r="K28">
            <v>0.48334576705493021</v>
          </cell>
        </row>
      </sheetData>
      <sheetData sheetId="6">
        <row r="68">
          <cell r="K68">
            <v>0.53855464348355564</v>
          </cell>
        </row>
      </sheetData>
      <sheetData sheetId="7">
        <row r="19">
          <cell r="L19">
            <v>0.55000000000000004</v>
          </cell>
        </row>
      </sheetData>
      <sheetData sheetId="8">
        <row r="9">
          <cell r="X9">
            <v>2.52</v>
          </cell>
        </row>
      </sheetData>
      <sheetData sheetId="9">
        <row r="19">
          <cell r="L19">
            <v>0.63100000000000001</v>
          </cell>
        </row>
      </sheetData>
      <sheetData sheetId="10">
        <row r="9">
          <cell r="P9">
            <v>0</v>
          </cell>
        </row>
        <row r="10">
          <cell r="P10">
            <v>20</v>
          </cell>
          <cell r="Q10">
            <v>0</v>
          </cell>
        </row>
        <row r="11">
          <cell r="P11">
            <v>40</v>
          </cell>
          <cell r="Q11">
            <v>-1.2</v>
          </cell>
        </row>
        <row r="12">
          <cell r="P12">
            <v>60</v>
          </cell>
          <cell r="Q12">
            <v>-2.6</v>
          </cell>
        </row>
        <row r="13">
          <cell r="P13">
            <v>120</v>
          </cell>
          <cell r="Q13">
            <v>-3.5</v>
          </cell>
        </row>
        <row r="14">
          <cell r="P14">
            <v>160</v>
          </cell>
          <cell r="Q14">
            <v>-4</v>
          </cell>
        </row>
        <row r="15">
          <cell r="P15">
            <v>200</v>
          </cell>
          <cell r="Q15">
            <v>-4</v>
          </cell>
        </row>
        <row r="16">
          <cell r="P16">
            <v>230</v>
          </cell>
          <cell r="Q16">
            <v>-4</v>
          </cell>
        </row>
        <row r="17">
          <cell r="P17">
            <v>243</v>
          </cell>
          <cell r="Q17">
            <v>-2.4</v>
          </cell>
        </row>
        <row r="18">
          <cell r="P18">
            <v>298</v>
          </cell>
          <cell r="Q18">
            <v>-2.4</v>
          </cell>
        </row>
        <row r="19">
          <cell r="P19">
            <v>330</v>
          </cell>
          <cell r="Q19">
            <v>-2.7</v>
          </cell>
        </row>
        <row r="20">
          <cell r="P20">
            <v>380</v>
          </cell>
          <cell r="Q20">
            <v>-2</v>
          </cell>
        </row>
        <row r="21">
          <cell r="P21">
            <v>416</v>
          </cell>
          <cell r="Q21">
            <v>-0.9</v>
          </cell>
        </row>
        <row r="22">
          <cell r="P22">
            <v>440</v>
          </cell>
          <cell r="Q22">
            <v>-0.6</v>
          </cell>
        </row>
        <row r="23">
          <cell r="P23">
            <v>477</v>
          </cell>
          <cell r="Q23">
            <v>-0.6</v>
          </cell>
        </row>
      </sheetData>
      <sheetData sheetId="11">
        <row r="31">
          <cell r="M31">
            <v>0.49883238314309786</v>
          </cell>
        </row>
      </sheetData>
      <sheetData sheetId="12">
        <row r="37">
          <cell r="T37">
            <v>0.12153188881934174</v>
          </cell>
        </row>
      </sheetData>
      <sheetData sheetId="13">
        <row r="60">
          <cell r="O60">
            <v>-1.1000000000000001</v>
          </cell>
        </row>
      </sheetData>
      <sheetData sheetId="14">
        <row r="9">
          <cell r="P9">
            <v>0</v>
          </cell>
        </row>
        <row r="10">
          <cell r="P10">
            <v>20</v>
          </cell>
          <cell r="Q10">
            <v>0</v>
          </cell>
        </row>
      </sheetData>
      <sheetData sheetId="15">
        <row r="17">
          <cell r="L17">
            <v>0.40899999999999997</v>
          </cell>
        </row>
      </sheetData>
      <sheetData sheetId="16"/>
      <sheetData sheetId="17">
        <row r="37">
          <cell r="U37">
            <v>0.47323391440778073</v>
          </cell>
        </row>
      </sheetData>
      <sheetData sheetId="18"/>
    </sheetDataSet>
  </externalBook>
</externalLink>
</file>

<file path=xl/persons/person.xml><?xml version="1.0" encoding="utf-8"?>
<personList xmlns="http://schemas.microsoft.com/office/spreadsheetml/2018/threadedcomments" xmlns:x="http://schemas.openxmlformats.org/spreadsheetml/2006/main">
  <person displayName="Sass, Louis" id="{9ABCE699-6A6D-4E83-BF75-16E981D45A7A}" userId="S::lsass@usgs.gov::532b36c5-14fd-4389-948c-e9e662e1f233" providerId="AD"/>
</personList>
</file>

<file path=xl/theme/theme1.xml><?xml version="1.0" encoding="utf-8"?>
<a:theme xmlns:a="http://schemas.openxmlformats.org/drawingml/2006/main" name="Office Theme 2007 - 2010">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8" dT="2024-05-30T00:35:31.37" personId="{9ABCE699-6A6D-4E83-BF75-16E981D45A7A}" id="{D95F26CE-2D57-4247-BB4D-9C012E718FB8}">
    <text xml:space="preserve">This makes no sense at all. I suspect someone messed with this stake. I do not expect any winter ablation given the lateness of the fall measurement and the new snow on the ground, but I also don't expect stake punch in solid ice. </text>
  </threadedComment>
</ThreadedComments>
</file>

<file path=xl/threadedComments/threadedComment2.xml><?xml version="1.0" encoding="utf-8"?>
<ThreadedComments xmlns="http://schemas.microsoft.com/office/spreadsheetml/2018/threadedcomments" xmlns:x="http://schemas.openxmlformats.org/spreadsheetml/2006/main">
  <threadedComment ref="E13" dT="2024-05-31T00:00:07.65" personId="{9ABCE699-6A6D-4E83-BF75-16E981D45A7A}" id="{307DAA04-D71E-42D3-9354-E15415F8393B}">
    <text>Assuming the top of the external coupler is 6.20 m above base. Probably close.</text>
  </threadedComment>
  <threadedComment ref="K17" dT="2025-06-12T16:17:26.82" personId="{9ABCE699-6A6D-4E83-BF75-16E981D45A7A}" id="{4E362879-1CCA-44E8-A394-CF0FD1D9C4ED}">
    <text>estimated</text>
  </threadedComment>
</ThreadedComments>
</file>

<file path=xl/threadedComments/threadedComment3.xml><?xml version="1.0" encoding="utf-8"?>
<ThreadedComments xmlns="http://schemas.microsoft.com/office/spreadsheetml/2018/threadedcomments" xmlns:x="http://schemas.openxmlformats.org/spreadsheetml/2006/main">
  <threadedComment ref="K7" dT="2024-10-21T18:44:29.01" personId="{9ABCE699-6A6D-4E83-BF75-16E981D45A7A}" id="{9633F040-4EE4-41B7-B3CD-75D7A6768527}">
    <text>Density From K17b</text>
  </threadedComment>
  <threadedComment ref="K8" dT="2024-10-21T19:14:04.86" personId="{9ABCE699-6A6D-4E83-BF75-16E981D45A7A}" id="{EBC64C5C-711C-42A4-8176-B2B7E3665795}">
    <text>From K17b</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
  <sheetViews>
    <sheetView tabSelected="1" workbookViewId="0">
      <selection activeCell="C5" sqref="C5"/>
    </sheetView>
  </sheetViews>
  <sheetFormatPr defaultRowHeight="12.75"/>
  <cols>
    <col min="3" max="3" width="14.7109375" style="448" customWidth="1"/>
    <col min="4" max="4" width="11.28515625" bestFit="1" customWidth="1"/>
    <col min="5" max="5" width="9.42578125" bestFit="1" customWidth="1"/>
    <col min="8" max="8" width="13.5703125" customWidth="1"/>
    <col min="9" max="9" width="21.5703125" customWidth="1"/>
  </cols>
  <sheetData>
    <row r="1" spans="1:9">
      <c r="A1" s="138" t="s">
        <v>121</v>
      </c>
      <c r="B1" s="138" t="s">
        <v>55</v>
      </c>
      <c r="C1" s="446" t="s">
        <v>62</v>
      </c>
      <c r="D1" s="138" t="s">
        <v>63</v>
      </c>
      <c r="E1" s="138" t="s">
        <v>56</v>
      </c>
      <c r="F1" s="138" t="s">
        <v>57</v>
      </c>
      <c r="G1" s="138" t="s">
        <v>58</v>
      </c>
      <c r="H1" s="138" t="s">
        <v>67</v>
      </c>
      <c r="I1" s="139" t="s">
        <v>68</v>
      </c>
    </row>
    <row r="2" spans="1:9">
      <c r="A2" s="465">
        <v>2025</v>
      </c>
      <c r="B2" s="465" t="s">
        <v>141</v>
      </c>
      <c r="C2" s="466">
        <f>'K53'!G29</f>
        <v>45800</v>
      </c>
      <c r="D2" s="466" t="str">
        <f>'K53'!I29</f>
        <v>NaN</v>
      </c>
      <c r="E2" s="467">
        <v>1120</v>
      </c>
      <c r="F2" s="468">
        <f>'K53'!C30</f>
        <v>0.93529999999999991</v>
      </c>
      <c r="G2" s="469" t="str">
        <f>'K53'!C32</f>
        <v>NaN</v>
      </c>
      <c r="H2" s="470">
        <f>'K53'!C34</f>
        <v>-0.42299999999999977</v>
      </c>
      <c r="I2" s="478" t="str">
        <f>'K53'!C35</f>
        <v>NaN</v>
      </c>
    </row>
    <row r="3" spans="1:9">
      <c r="A3" s="465">
        <v>2025</v>
      </c>
      <c r="B3" s="465" t="s">
        <v>137</v>
      </c>
      <c r="C3" s="466">
        <f>K17b!G28</f>
        <v>45800</v>
      </c>
      <c r="D3" s="466" t="str">
        <f>K17b!I28</f>
        <v>NaN</v>
      </c>
      <c r="E3" s="467">
        <v>1948</v>
      </c>
      <c r="F3" s="470">
        <f>K17b!C29</f>
        <v>1.26675</v>
      </c>
      <c r="G3" s="470" t="str">
        <f>K17b!C31</f>
        <v>NaN</v>
      </c>
      <c r="H3" s="469">
        <f>K17b!C33</f>
        <v>0</v>
      </c>
      <c r="I3" s="478" t="str">
        <f>K17b!C34</f>
        <v>NaN</v>
      </c>
    </row>
    <row r="4" spans="1:9">
      <c r="A4" s="465">
        <v>2025</v>
      </c>
      <c r="B4" s="465" t="s">
        <v>142</v>
      </c>
      <c r="C4" s="489">
        <f>KIA!G28</f>
        <v>45819</v>
      </c>
      <c r="D4" s="466" t="str">
        <f>KIA!I28</f>
        <v>NaN</v>
      </c>
      <c r="E4" s="467">
        <v>2174</v>
      </c>
      <c r="F4" s="470">
        <f>KIA!C29</f>
        <v>1.3103999999999998</v>
      </c>
      <c r="G4" s="470" t="str">
        <f>KIA!C31</f>
        <v>NaN</v>
      </c>
      <c r="H4" s="469">
        <f>KIA!C33</f>
        <v>0</v>
      </c>
      <c r="I4" s="478" t="str">
        <f>KIA!C34</f>
        <v>NaN</v>
      </c>
    </row>
    <row r="5" spans="1:9">
      <c r="A5" s="465">
        <v>2025</v>
      </c>
      <c r="B5" s="488" t="s">
        <v>175</v>
      </c>
      <c r="C5" s="466">
        <f>KPK!G18</f>
        <v>45800</v>
      </c>
      <c r="D5" s="466" t="str">
        <f>KPK!I18</f>
        <v>NaN</v>
      </c>
      <c r="E5" s="467">
        <v>2323</v>
      </c>
      <c r="F5" s="470">
        <f>KPK!C19</f>
        <v>1.4909999999999999</v>
      </c>
      <c r="G5" s="470" t="str">
        <f>KPK!C21</f>
        <v>NaN</v>
      </c>
      <c r="H5" s="469">
        <f>KPK!C23</f>
        <v>0</v>
      </c>
      <c r="I5" s="478" t="str">
        <f>KPK!C22</f>
        <v>NaN</v>
      </c>
    </row>
    <row r="6" spans="1:9">
      <c r="A6" s="465">
        <v>2025</v>
      </c>
      <c r="B6" s="465" t="s">
        <v>132</v>
      </c>
      <c r="C6" s="466">
        <f>KQU!G26</f>
        <v>45800</v>
      </c>
      <c r="D6" s="466" t="str">
        <f>KQU!I26</f>
        <v>NaN</v>
      </c>
      <c r="E6" s="467">
        <v>2657</v>
      </c>
      <c r="F6" s="470">
        <f>KQU!C27</f>
        <v>1.4185999999999999</v>
      </c>
      <c r="G6" s="469" t="str">
        <f>KQU!C29</f>
        <v>NaN</v>
      </c>
      <c r="H6" s="471">
        <f>KQU!C31</f>
        <v>0</v>
      </c>
      <c r="I6" s="478" t="str">
        <f>KQU!C32</f>
        <v>NaN</v>
      </c>
    </row>
    <row r="7" spans="1:9">
      <c r="A7" s="465">
        <v>2025</v>
      </c>
      <c r="B7" s="488" t="s">
        <v>155</v>
      </c>
      <c r="C7" s="489">
        <f>KPSL!G19</f>
        <v>45800</v>
      </c>
      <c r="D7" s="466" t="str">
        <f>KPSL!I19</f>
        <v>NaN</v>
      </c>
      <c r="E7" s="467">
        <v>3050</v>
      </c>
      <c r="F7" s="471">
        <f>KPSL!C20</f>
        <v>2.5915999999999997</v>
      </c>
      <c r="G7" s="469" t="str">
        <f>KPSL!C22</f>
        <v>NaN</v>
      </c>
      <c r="H7" s="471">
        <f>KPSL!C24</f>
        <v>0</v>
      </c>
      <c r="I7" s="478" t="str">
        <f>KPSL!C25</f>
        <v>NaN</v>
      </c>
    </row>
    <row r="8" spans="1:9">
      <c r="A8" s="465"/>
      <c r="B8" s="465"/>
      <c r="C8" s="466"/>
      <c r="D8" s="489"/>
      <c r="E8" s="467"/>
      <c r="F8" s="469"/>
      <c r="G8" s="490"/>
      <c r="H8" s="470"/>
      <c r="I8" s="491"/>
    </row>
    <row r="9" spans="1:9">
      <c r="A9" s="76"/>
      <c r="B9" s="76"/>
      <c r="C9" s="145"/>
      <c r="D9" s="145"/>
      <c r="E9" s="460"/>
      <c r="F9" s="141"/>
      <c r="G9" s="141"/>
      <c r="H9" s="141"/>
      <c r="I9" s="142"/>
    </row>
    <row r="10" spans="1:9">
      <c r="A10" s="76"/>
      <c r="B10" s="76"/>
      <c r="C10" s="145"/>
      <c r="D10" s="145"/>
      <c r="E10" s="460"/>
      <c r="F10" s="113"/>
      <c r="G10" s="113"/>
      <c r="H10" s="141"/>
      <c r="I10" s="142"/>
    </row>
    <row r="11" spans="1:9">
      <c r="A11" s="76"/>
      <c r="B11" s="76"/>
      <c r="C11" s="145"/>
      <c r="D11" s="76"/>
      <c r="E11" s="460"/>
      <c r="F11" s="76"/>
      <c r="G11" s="76"/>
      <c r="H11" s="76"/>
      <c r="I11" s="142"/>
    </row>
    <row r="12" spans="1:9">
      <c r="A12" s="76"/>
      <c r="B12" s="76"/>
      <c r="C12" s="145"/>
      <c r="D12" s="76"/>
      <c r="E12" s="460"/>
      <c r="F12" s="76"/>
      <c r="G12" s="76"/>
      <c r="H12" s="76"/>
      <c r="I12" s="142"/>
    </row>
    <row r="13" spans="1:9">
      <c r="A13" s="76"/>
      <c r="B13" s="76"/>
      <c r="C13" s="145"/>
      <c r="D13" s="76"/>
      <c r="E13" s="460"/>
      <c r="F13" s="76"/>
      <c r="G13" s="76"/>
      <c r="H13" s="76"/>
      <c r="I13" s="142"/>
    </row>
    <row r="14" spans="1:9">
      <c r="A14" s="76"/>
      <c r="B14" s="76"/>
      <c r="C14" s="145"/>
      <c r="D14" s="76"/>
      <c r="E14" s="460"/>
      <c r="F14" s="76"/>
      <c r="G14" s="76"/>
      <c r="H14" s="76"/>
      <c r="I14" s="142"/>
    </row>
    <row r="15" spans="1:9">
      <c r="A15" s="76"/>
      <c r="B15" s="76"/>
      <c r="C15" s="145"/>
      <c r="D15" s="76"/>
      <c r="E15" s="460"/>
      <c r="F15" s="76"/>
      <c r="G15" s="76"/>
      <c r="H15" s="76"/>
      <c r="I15" s="142"/>
    </row>
    <row r="16" spans="1:9">
      <c r="A16" s="76"/>
      <c r="B16" s="76"/>
      <c r="C16" s="145"/>
      <c r="D16" s="76"/>
      <c r="E16" s="460"/>
      <c r="F16" s="76"/>
      <c r="G16" s="76"/>
      <c r="H16" s="76"/>
      <c r="I16" s="142"/>
    </row>
    <row r="17" spans="1:9">
      <c r="A17" s="76"/>
      <c r="B17" s="76"/>
      <c r="C17" s="145"/>
      <c r="D17" s="76"/>
      <c r="E17" s="460"/>
      <c r="F17" s="76"/>
      <c r="G17" s="76"/>
      <c r="H17" s="76"/>
      <c r="I17" s="142"/>
    </row>
    <row r="18" spans="1:9" ht="13.5" thickBot="1">
      <c r="A18" s="143"/>
      <c r="B18" s="143"/>
      <c r="C18" s="447"/>
      <c r="D18" s="143"/>
      <c r="E18" s="143"/>
      <c r="F18" s="143"/>
      <c r="G18" s="143"/>
      <c r="H18" s="143"/>
      <c r="I18" s="144"/>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70BBD-6598-41FD-BF30-51B62785B020}">
  <dimension ref="A1:Z148"/>
  <sheetViews>
    <sheetView workbookViewId="0">
      <selection activeCell="P17" sqref="P17"/>
    </sheetView>
  </sheetViews>
  <sheetFormatPr defaultColWidth="7.85546875" defaultRowHeight="11.25"/>
  <cols>
    <col min="1" max="1" width="15.7109375" style="622" bestFit="1" customWidth="1"/>
    <col min="2" max="2" width="9.5703125" style="622" bestFit="1" customWidth="1"/>
    <col min="3" max="3" width="5.140625" style="650" customWidth="1"/>
    <col min="4" max="6" width="7.7109375" style="650" customWidth="1"/>
    <col min="7" max="7" width="12" style="54" bestFit="1" customWidth="1"/>
    <col min="8" max="8" width="9.28515625" style="56" customWidth="1"/>
    <col min="9" max="10" width="8.42578125" style="54" bestFit="1" customWidth="1"/>
    <col min="11" max="11" width="8.42578125" style="51" bestFit="1" customWidth="1"/>
    <col min="12" max="12" width="13.7109375" style="648" bestFit="1" customWidth="1"/>
    <col min="13" max="13" width="6.28515625" style="622" bestFit="1" customWidth="1"/>
    <col min="14" max="14" width="5.7109375" style="622" bestFit="1" customWidth="1"/>
    <col min="15" max="15" width="5.85546875" style="591" bestFit="1" customWidth="1"/>
    <col min="16" max="16" width="5.85546875" style="686" bestFit="1" customWidth="1"/>
    <col min="17" max="17" width="14" style="649" bestFit="1" customWidth="1"/>
    <col min="18" max="18" width="6" style="649" bestFit="1" customWidth="1"/>
    <col min="19" max="19" width="8.7109375" style="649" bestFit="1" customWidth="1"/>
    <col min="20" max="21" width="17.28515625" style="622" bestFit="1" customWidth="1"/>
    <col min="22" max="22" width="9.28515625" style="622" bestFit="1" customWidth="1"/>
    <col min="23" max="27" width="5.28515625" style="622" customWidth="1"/>
    <col min="28" max="28" width="17" style="622" customWidth="1"/>
    <col min="29" max="16384" width="7.85546875" style="622"/>
  </cols>
  <sheetData>
    <row r="1" spans="1:24" s="24" customFormat="1" ht="12.75">
      <c r="A1" s="676" t="s">
        <v>51</v>
      </c>
      <c r="B1" s="176" t="s">
        <v>131</v>
      </c>
      <c r="C1" s="177"/>
      <c r="D1" s="176"/>
      <c r="E1" s="178"/>
      <c r="F1" s="178"/>
      <c r="G1" s="179"/>
      <c r="H1" s="563" t="s">
        <v>88</v>
      </c>
      <c r="I1" s="564">
        <v>432</v>
      </c>
      <c r="J1" s="180"/>
      <c r="K1" s="176"/>
      <c r="L1" s="176"/>
      <c r="N1" s="25"/>
      <c r="P1" s="277"/>
      <c r="Q1" s="277"/>
      <c r="R1" s="277"/>
      <c r="S1" s="277"/>
    </row>
    <row r="2" spans="1:24" s="24" customFormat="1" ht="12.75">
      <c r="A2" s="677" t="s">
        <v>25</v>
      </c>
      <c r="B2" s="176" t="s">
        <v>175</v>
      </c>
      <c r="C2" s="181"/>
      <c r="D2" s="176"/>
      <c r="E2" s="182"/>
      <c r="F2" s="182"/>
      <c r="G2" s="183"/>
      <c r="H2" s="566" t="s">
        <v>89</v>
      </c>
      <c r="I2" s="678">
        <v>355</v>
      </c>
      <c r="J2" s="184"/>
      <c r="K2" s="176"/>
      <c r="L2" s="176"/>
      <c r="N2" s="26"/>
      <c r="P2" s="277"/>
      <c r="Q2" s="277"/>
      <c r="R2" s="277"/>
      <c r="S2" s="277"/>
    </row>
    <row r="3" spans="1:24" s="573" customFormat="1" ht="11.25" customHeight="1">
      <c r="A3" s="569" t="s">
        <v>50</v>
      </c>
      <c r="B3" s="445">
        <v>45800</v>
      </c>
      <c r="C3" s="181"/>
      <c r="D3" s="182"/>
      <c r="E3" s="182"/>
      <c r="F3" s="182"/>
      <c r="G3" s="183"/>
      <c r="H3" s="569" t="s">
        <v>90</v>
      </c>
      <c r="I3" s="681">
        <f>AVERAGE(V22,V38)/100</f>
        <v>3.55</v>
      </c>
      <c r="J3" s="184"/>
      <c r="K3" s="176"/>
      <c r="L3" s="176"/>
      <c r="N3" s="572"/>
      <c r="P3" s="680"/>
      <c r="Q3" s="680"/>
      <c r="R3" s="680"/>
      <c r="S3" s="680"/>
    </row>
    <row r="4" spans="1:24" s="24" customFormat="1" ht="12.75">
      <c r="A4" s="569" t="s">
        <v>49</v>
      </c>
      <c r="B4" s="185" t="s">
        <v>167</v>
      </c>
      <c r="C4" s="181"/>
      <c r="D4" s="182"/>
      <c r="E4" s="182"/>
      <c r="F4" s="182"/>
      <c r="G4" s="183"/>
      <c r="H4" s="569" t="s">
        <v>91</v>
      </c>
      <c r="I4" s="681">
        <f>S27</f>
        <v>0.4162577535462007</v>
      </c>
      <c r="J4" s="184"/>
      <c r="K4" s="176"/>
      <c r="L4" s="176"/>
      <c r="M4" s="25"/>
      <c r="N4" s="25"/>
      <c r="P4" s="277"/>
      <c r="Q4" s="277"/>
      <c r="R4" s="277"/>
      <c r="S4" s="277"/>
    </row>
    <row r="5" spans="1:24" s="577" customFormat="1" ht="12.75">
      <c r="A5" s="677" t="s">
        <v>24</v>
      </c>
      <c r="B5" s="186" t="s">
        <v>26</v>
      </c>
      <c r="C5" s="181"/>
      <c r="D5" s="182"/>
      <c r="E5" s="182"/>
      <c r="F5" s="182"/>
      <c r="G5" s="183"/>
      <c r="H5" s="569" t="s">
        <v>159</v>
      </c>
      <c r="I5" s="574">
        <f>I4*I2/100</f>
        <v>1.4777150250890125</v>
      </c>
      <c r="J5" s="184"/>
      <c r="K5" s="176"/>
      <c r="L5" s="176"/>
      <c r="M5" s="576"/>
      <c r="N5" s="576"/>
      <c r="P5" s="682"/>
      <c r="Q5" s="682"/>
      <c r="R5" s="682"/>
      <c r="S5" s="682"/>
    </row>
    <row r="6" spans="1:24" s="576" customFormat="1" ht="13.5" thickBot="1">
      <c r="A6" s="239"/>
      <c r="B6" s="187"/>
      <c r="C6" s="240"/>
      <c r="D6" s="241"/>
      <c r="E6" s="241"/>
      <c r="F6" s="241"/>
      <c r="G6" s="242"/>
      <c r="H6" s="243"/>
      <c r="I6" s="244"/>
      <c r="J6" s="242"/>
      <c r="K6" s="187"/>
      <c r="L6" s="187"/>
      <c r="M6" s="581"/>
      <c r="P6" s="683"/>
      <c r="Q6" s="683"/>
      <c r="R6" s="683"/>
      <c r="S6" s="683"/>
    </row>
    <row r="7" spans="1:24" s="577" customFormat="1" ht="13.15" customHeight="1">
      <c r="A7" s="827" t="s">
        <v>27</v>
      </c>
      <c r="B7" s="828"/>
      <c r="C7" s="828"/>
      <c r="D7" s="828"/>
      <c r="E7" s="828"/>
      <c r="F7" s="828"/>
      <c r="G7" s="828"/>
      <c r="H7" s="828"/>
      <c r="I7" s="828"/>
      <c r="J7" s="828"/>
      <c r="K7" s="828"/>
      <c r="L7" s="828"/>
      <c r="M7" s="829" t="s">
        <v>54</v>
      </c>
      <c r="N7" s="830"/>
      <c r="O7" s="831"/>
      <c r="P7" s="278" t="s">
        <v>28</v>
      </c>
      <c r="Q7" s="30"/>
      <c r="R7" s="278" t="s">
        <v>29</v>
      </c>
      <c r="S7" s="278"/>
      <c r="T7" s="32"/>
      <c r="U7" s="824" t="s">
        <v>160</v>
      </c>
      <c r="V7" s="825"/>
      <c r="W7" s="576"/>
      <c r="X7" s="576"/>
    </row>
    <row r="8" spans="1:24" s="587" customFormat="1">
      <c r="A8" s="580"/>
      <c r="B8" s="581"/>
      <c r="C8" s="582"/>
      <c r="D8" s="320"/>
      <c r="E8" s="236"/>
      <c r="F8" s="321"/>
      <c r="G8" s="249"/>
      <c r="H8" s="237"/>
      <c r="I8" s="237"/>
      <c r="J8" s="237"/>
      <c r="K8" s="237"/>
      <c r="L8" s="311"/>
      <c r="M8" s="313"/>
      <c r="N8" s="684"/>
      <c r="O8" s="583"/>
      <c r="P8" s="280"/>
      <c r="Q8" s="34"/>
      <c r="R8" s="280"/>
      <c r="S8" s="280"/>
      <c r="T8" s="585"/>
      <c r="U8" s="575"/>
      <c r="V8" s="575"/>
      <c r="W8" s="586"/>
    </row>
    <row r="9" spans="1:24" s="588" customFormat="1" ht="13.15" customHeight="1">
      <c r="A9" s="685"/>
      <c r="B9" s="576"/>
      <c r="C9" s="589"/>
      <c r="D9" s="832" t="s">
        <v>81</v>
      </c>
      <c r="E9" s="833"/>
      <c r="F9" s="834"/>
      <c r="G9" s="250"/>
      <c r="H9" s="835" t="s">
        <v>82</v>
      </c>
      <c r="I9" s="836"/>
      <c r="J9" s="836"/>
      <c r="K9" s="837"/>
      <c r="L9" s="560"/>
      <c r="M9" s="314"/>
      <c r="N9" s="684" t="s">
        <v>30</v>
      </c>
      <c r="O9" s="583"/>
      <c r="P9" s="280"/>
      <c r="Q9" s="34"/>
      <c r="R9" s="686"/>
      <c r="S9" s="686"/>
      <c r="T9" s="585"/>
      <c r="U9" s="592"/>
      <c r="V9" s="593"/>
      <c r="W9" s="594"/>
      <c r="X9" s="595"/>
    </row>
    <row r="10" spans="1:24" s="588" customFormat="1">
      <c r="A10" s="596" t="s">
        <v>31</v>
      </c>
      <c r="B10" s="597" t="s">
        <v>32</v>
      </c>
      <c r="C10" s="37" t="s">
        <v>33</v>
      </c>
      <c r="D10" s="322" t="s">
        <v>97</v>
      </c>
      <c r="E10" s="318" t="s">
        <v>98</v>
      </c>
      <c r="F10" s="319" t="s">
        <v>99</v>
      </c>
      <c r="G10" s="250" t="s">
        <v>105</v>
      </c>
      <c r="H10" s="561" t="s">
        <v>100</v>
      </c>
      <c r="I10" s="561" t="s">
        <v>101</v>
      </c>
      <c r="J10" s="561" t="s">
        <v>102</v>
      </c>
      <c r="K10" s="561" t="s">
        <v>103</v>
      </c>
      <c r="L10" s="560" t="s">
        <v>104</v>
      </c>
      <c r="M10" s="36" t="s">
        <v>66</v>
      </c>
      <c r="N10" s="315" t="s">
        <v>34</v>
      </c>
      <c r="O10" s="38" t="s">
        <v>35</v>
      </c>
      <c r="P10" s="35" t="s">
        <v>2</v>
      </c>
      <c r="Q10" s="34" t="s">
        <v>36</v>
      </c>
      <c r="R10" s="35" t="s">
        <v>36</v>
      </c>
      <c r="S10" s="35" t="s">
        <v>2</v>
      </c>
      <c r="T10" s="598" t="s">
        <v>48</v>
      </c>
      <c r="U10" s="592" t="s">
        <v>161</v>
      </c>
      <c r="V10" s="592" t="s">
        <v>53</v>
      </c>
      <c r="W10" s="599"/>
    </row>
    <row r="11" spans="1:24" s="588" customFormat="1" ht="12" thickBot="1">
      <c r="A11" s="600" t="s">
        <v>37</v>
      </c>
      <c r="B11" s="601" t="s">
        <v>37</v>
      </c>
      <c r="C11" s="39" t="s">
        <v>38</v>
      </c>
      <c r="D11" s="323" t="s">
        <v>83</v>
      </c>
      <c r="E11" s="246" t="s">
        <v>83</v>
      </c>
      <c r="F11" s="324" t="s">
        <v>83</v>
      </c>
      <c r="G11" s="298" t="s">
        <v>83</v>
      </c>
      <c r="H11" s="247" t="s">
        <v>83</v>
      </c>
      <c r="I11" s="247" t="s">
        <v>83</v>
      </c>
      <c r="J11" s="247" t="s">
        <v>83</v>
      </c>
      <c r="K11" s="247" t="s">
        <v>83</v>
      </c>
      <c r="L11" s="312" t="s">
        <v>83</v>
      </c>
      <c r="M11" s="44" t="s">
        <v>80</v>
      </c>
      <c r="N11" s="316" t="s">
        <v>38</v>
      </c>
      <c r="O11" s="40" t="s">
        <v>38</v>
      </c>
      <c r="P11" s="43" t="s">
        <v>52</v>
      </c>
      <c r="Q11" s="42" t="s">
        <v>39</v>
      </c>
      <c r="R11" s="282" t="s">
        <v>4</v>
      </c>
      <c r="S11" s="282" t="s">
        <v>85</v>
      </c>
      <c r="T11" s="602"/>
      <c r="U11" s="603"/>
      <c r="V11" s="604" t="s">
        <v>83</v>
      </c>
      <c r="W11" s="599"/>
    </row>
    <row r="12" spans="1:24" s="588" customFormat="1">
      <c r="A12" s="273" t="s">
        <v>86</v>
      </c>
      <c r="B12" s="269"/>
      <c r="C12" s="270">
        <v>0</v>
      </c>
      <c r="D12" s="325" t="s">
        <v>92</v>
      </c>
      <c r="E12" s="297" t="s">
        <v>92</v>
      </c>
      <c r="F12" s="301" t="s">
        <v>92</v>
      </c>
      <c r="G12" s="304" t="s">
        <v>92</v>
      </c>
      <c r="H12" s="297" t="s">
        <v>92</v>
      </c>
      <c r="I12" s="297" t="s">
        <v>92</v>
      </c>
      <c r="J12" s="297" t="s">
        <v>92</v>
      </c>
      <c r="K12" s="297" t="s">
        <v>92</v>
      </c>
      <c r="L12" s="306" t="s">
        <v>92</v>
      </c>
      <c r="M12" s="225"/>
      <c r="N12" s="317"/>
      <c r="O12" s="20"/>
      <c r="P12" s="283"/>
      <c r="Q12" s="272"/>
      <c r="R12" s="284"/>
      <c r="S12" s="285"/>
      <c r="T12" s="151"/>
      <c r="U12" s="605" t="s">
        <v>40</v>
      </c>
      <c r="V12" s="606">
        <v>355</v>
      </c>
      <c r="W12" s="607"/>
    </row>
    <row r="13" spans="1:24" s="588" customFormat="1">
      <c r="A13" s="48">
        <v>230</v>
      </c>
      <c r="B13" s="48">
        <v>0</v>
      </c>
      <c r="C13" s="225">
        <v>10</v>
      </c>
      <c r="D13" s="326" t="s">
        <v>92</v>
      </c>
      <c r="E13" s="300" t="s">
        <v>92</v>
      </c>
      <c r="F13" s="302" t="s">
        <v>92</v>
      </c>
      <c r="G13" s="305" t="s">
        <v>92</v>
      </c>
      <c r="H13" s="300" t="s">
        <v>92</v>
      </c>
      <c r="I13" s="300" t="s">
        <v>92</v>
      </c>
      <c r="J13" s="300" t="s">
        <v>92</v>
      </c>
      <c r="K13" s="300" t="s">
        <v>92</v>
      </c>
      <c r="L13" s="307" t="s">
        <v>92</v>
      </c>
      <c r="M13" s="225">
        <v>1000</v>
      </c>
      <c r="N13" s="687">
        <f>C12</f>
        <v>0</v>
      </c>
      <c r="O13" s="688">
        <f t="shared" ref="O13:O19" si="0">(C13+C14-10)/2</f>
        <v>10</v>
      </c>
      <c r="P13" s="15">
        <f>(A13-B13)/M13</f>
        <v>0.23</v>
      </c>
      <c r="Q13" s="45">
        <f>(P13*(O13-N13))/100</f>
        <v>2.3000000000000003E-2</v>
      </c>
      <c r="R13" s="286">
        <f>SUM(Q$13:Q13)</f>
        <v>2.3000000000000003E-2</v>
      </c>
      <c r="S13" s="612">
        <f>R13/O13*100</f>
        <v>0.23000000000000004</v>
      </c>
      <c r="T13" s="152"/>
      <c r="U13" s="613" t="s">
        <v>41</v>
      </c>
      <c r="V13" s="614"/>
      <c r="W13" s="599"/>
    </row>
    <row r="14" spans="1:24" s="588" customFormat="1">
      <c r="A14" s="48">
        <v>275</v>
      </c>
      <c r="B14" s="48">
        <v>0</v>
      </c>
      <c r="C14" s="225">
        <v>20</v>
      </c>
      <c r="D14" s="326" t="s">
        <v>92</v>
      </c>
      <c r="E14" s="300" t="s">
        <v>92</v>
      </c>
      <c r="F14" s="302" t="s">
        <v>92</v>
      </c>
      <c r="G14" s="305" t="s">
        <v>92</v>
      </c>
      <c r="H14" s="300" t="s">
        <v>92</v>
      </c>
      <c r="I14" s="300" t="s">
        <v>92</v>
      </c>
      <c r="J14" s="300" t="s">
        <v>92</v>
      </c>
      <c r="K14" s="300" t="s">
        <v>92</v>
      </c>
      <c r="L14" s="307" t="s">
        <v>92</v>
      </c>
      <c r="M14" s="225">
        <v>1000</v>
      </c>
      <c r="N14" s="687">
        <f t="shared" ref="N14:N20" si="1">(C13+C14-10)/2</f>
        <v>10</v>
      </c>
      <c r="O14" s="688">
        <f t="shared" si="0"/>
        <v>20</v>
      </c>
      <c r="P14" s="15">
        <f t="shared" ref="P14:P20" si="2">(A14-B14)/M14</f>
        <v>0.27500000000000002</v>
      </c>
      <c r="Q14" s="45">
        <f t="shared" ref="Q14:Q20" si="3">(P14*(O14-N14))/100</f>
        <v>2.75E-2</v>
      </c>
      <c r="R14" s="286">
        <f>SUM(Q$13:Q14)</f>
        <v>5.0500000000000003E-2</v>
      </c>
      <c r="S14" s="612">
        <f t="shared" ref="S14:S20" si="4">R14/O14*100</f>
        <v>0.25250000000000006</v>
      </c>
      <c r="T14" s="152"/>
      <c r="U14" s="613" t="s">
        <v>41</v>
      </c>
      <c r="V14" s="614"/>
      <c r="W14" s="599"/>
    </row>
    <row r="15" spans="1:24" s="588" customFormat="1">
      <c r="A15" s="48">
        <v>270</v>
      </c>
      <c r="B15" s="48">
        <v>0</v>
      </c>
      <c r="C15" s="225">
        <v>30</v>
      </c>
      <c r="D15" s="326" t="s">
        <v>92</v>
      </c>
      <c r="E15" s="300" t="s">
        <v>92</v>
      </c>
      <c r="F15" s="302" t="s">
        <v>92</v>
      </c>
      <c r="G15" s="305" t="s">
        <v>92</v>
      </c>
      <c r="H15" s="300" t="s">
        <v>92</v>
      </c>
      <c r="I15" s="300" t="s">
        <v>92</v>
      </c>
      <c r="J15" s="300" t="s">
        <v>92</v>
      </c>
      <c r="K15" s="300" t="s">
        <v>92</v>
      </c>
      <c r="L15" s="307" t="s">
        <v>92</v>
      </c>
      <c r="M15" s="225">
        <v>1000</v>
      </c>
      <c r="N15" s="687">
        <f t="shared" si="1"/>
        <v>20</v>
      </c>
      <c r="O15" s="688">
        <f t="shared" si="0"/>
        <v>30</v>
      </c>
      <c r="P15" s="15">
        <f t="shared" si="2"/>
        <v>0.27</v>
      </c>
      <c r="Q15" s="45">
        <f t="shared" si="3"/>
        <v>2.7000000000000003E-2</v>
      </c>
      <c r="R15" s="286">
        <f>SUM(Q$13:Q15)</f>
        <v>7.7500000000000013E-2</v>
      </c>
      <c r="S15" s="612">
        <f t="shared" si="4"/>
        <v>0.25833333333333336</v>
      </c>
      <c r="T15" s="152"/>
      <c r="U15" s="613" t="s">
        <v>41</v>
      </c>
      <c r="V15" s="615"/>
      <c r="W15" s="599"/>
    </row>
    <row r="16" spans="1:24" s="588" customFormat="1">
      <c r="A16" s="48">
        <v>260</v>
      </c>
      <c r="B16" s="48">
        <v>0</v>
      </c>
      <c r="C16" s="225">
        <v>40</v>
      </c>
      <c r="D16" s="326" t="s">
        <v>92</v>
      </c>
      <c r="E16" s="300" t="s">
        <v>92</v>
      </c>
      <c r="F16" s="302" t="s">
        <v>92</v>
      </c>
      <c r="G16" s="305" t="s">
        <v>92</v>
      </c>
      <c r="H16" s="300" t="s">
        <v>92</v>
      </c>
      <c r="I16" s="300" t="s">
        <v>92</v>
      </c>
      <c r="J16" s="300" t="s">
        <v>92</v>
      </c>
      <c r="K16" s="300" t="s">
        <v>92</v>
      </c>
      <c r="L16" s="307" t="s">
        <v>92</v>
      </c>
      <c r="M16" s="225">
        <v>1000</v>
      </c>
      <c r="N16" s="687">
        <f t="shared" si="1"/>
        <v>30</v>
      </c>
      <c r="O16" s="688">
        <f t="shared" si="0"/>
        <v>40</v>
      </c>
      <c r="P16" s="15">
        <f t="shared" si="2"/>
        <v>0.26</v>
      </c>
      <c r="Q16" s="45">
        <f t="shared" si="3"/>
        <v>2.6000000000000002E-2</v>
      </c>
      <c r="R16" s="286">
        <f>SUM(Q$13:Q16)</f>
        <v>0.10350000000000001</v>
      </c>
      <c r="S16" s="612">
        <f t="shared" si="4"/>
        <v>0.25875000000000004</v>
      </c>
      <c r="T16" s="152"/>
      <c r="U16" s="613" t="s">
        <v>41</v>
      </c>
      <c r="V16" s="614"/>
      <c r="W16" s="599"/>
    </row>
    <row r="17" spans="1:25" s="588" customFormat="1">
      <c r="A17" s="48">
        <v>275</v>
      </c>
      <c r="B17" s="48">
        <v>0</v>
      </c>
      <c r="C17" s="225">
        <v>50</v>
      </c>
      <c r="D17" s="326" t="s">
        <v>92</v>
      </c>
      <c r="E17" s="300" t="s">
        <v>92</v>
      </c>
      <c r="F17" s="302" t="s">
        <v>92</v>
      </c>
      <c r="G17" s="305" t="s">
        <v>92</v>
      </c>
      <c r="H17" s="300" t="s">
        <v>92</v>
      </c>
      <c r="I17" s="300" t="s">
        <v>92</v>
      </c>
      <c r="J17" s="300" t="s">
        <v>92</v>
      </c>
      <c r="K17" s="300" t="s">
        <v>92</v>
      </c>
      <c r="L17" s="307" t="s">
        <v>92</v>
      </c>
      <c r="M17" s="225">
        <v>1000</v>
      </c>
      <c r="N17" s="687">
        <f t="shared" si="1"/>
        <v>40</v>
      </c>
      <c r="O17" s="688">
        <f t="shared" si="0"/>
        <v>50</v>
      </c>
      <c r="P17" s="15">
        <f t="shared" si="2"/>
        <v>0.27500000000000002</v>
      </c>
      <c r="Q17" s="45">
        <f t="shared" si="3"/>
        <v>2.75E-2</v>
      </c>
      <c r="R17" s="286">
        <f>SUM(Q$13:Q17)</f>
        <v>0.13100000000000001</v>
      </c>
      <c r="S17" s="612">
        <f t="shared" si="4"/>
        <v>0.26200000000000001</v>
      </c>
      <c r="T17" s="152" t="s">
        <v>47</v>
      </c>
      <c r="U17" s="613" t="s">
        <v>41</v>
      </c>
      <c r="V17" s="614"/>
      <c r="W17" s="594"/>
    </row>
    <row r="18" spans="1:25" s="588" customFormat="1">
      <c r="A18" s="48">
        <v>325</v>
      </c>
      <c r="B18" s="48">
        <v>0</v>
      </c>
      <c r="C18" s="225">
        <v>60</v>
      </c>
      <c r="D18" s="326" t="s">
        <v>92</v>
      </c>
      <c r="E18" s="300" t="s">
        <v>92</v>
      </c>
      <c r="F18" s="302" t="s">
        <v>92</v>
      </c>
      <c r="G18" s="305" t="s">
        <v>92</v>
      </c>
      <c r="H18" s="300" t="s">
        <v>92</v>
      </c>
      <c r="I18" s="300" t="s">
        <v>92</v>
      </c>
      <c r="J18" s="300" t="s">
        <v>92</v>
      </c>
      <c r="K18" s="300" t="s">
        <v>92</v>
      </c>
      <c r="L18" s="307" t="s">
        <v>92</v>
      </c>
      <c r="M18" s="225">
        <v>1000</v>
      </c>
      <c r="N18" s="687">
        <f t="shared" si="1"/>
        <v>50</v>
      </c>
      <c r="O18" s="688">
        <f t="shared" si="0"/>
        <v>60</v>
      </c>
      <c r="P18" s="15">
        <f t="shared" si="2"/>
        <v>0.32500000000000001</v>
      </c>
      <c r="Q18" s="45">
        <f t="shared" si="3"/>
        <v>3.2500000000000001E-2</v>
      </c>
      <c r="R18" s="286">
        <f>SUM(Q$13:Q18)</f>
        <v>0.16350000000000001</v>
      </c>
      <c r="S18" s="612">
        <f t="shared" si="4"/>
        <v>0.27250000000000002</v>
      </c>
      <c r="T18" s="616"/>
      <c r="U18" s="613" t="s">
        <v>41</v>
      </c>
      <c r="V18" s="614"/>
      <c r="W18" s="594"/>
    </row>
    <row r="19" spans="1:25" s="588" customFormat="1" ht="10.15" customHeight="1">
      <c r="A19" s="48">
        <v>315</v>
      </c>
      <c r="B19" s="48">
        <v>0</v>
      </c>
      <c r="C19" s="225">
        <v>70</v>
      </c>
      <c r="D19" s="326" t="s">
        <v>92</v>
      </c>
      <c r="E19" s="300" t="s">
        <v>92</v>
      </c>
      <c r="F19" s="302" t="s">
        <v>92</v>
      </c>
      <c r="G19" s="305" t="s">
        <v>92</v>
      </c>
      <c r="H19" s="300" t="s">
        <v>92</v>
      </c>
      <c r="I19" s="300" t="s">
        <v>92</v>
      </c>
      <c r="J19" s="300" t="s">
        <v>92</v>
      </c>
      <c r="K19" s="300" t="s">
        <v>92</v>
      </c>
      <c r="L19" s="307" t="s">
        <v>92</v>
      </c>
      <c r="M19" s="225">
        <v>1000</v>
      </c>
      <c r="N19" s="687">
        <f t="shared" si="1"/>
        <v>60</v>
      </c>
      <c r="O19" s="688">
        <f t="shared" si="0"/>
        <v>70</v>
      </c>
      <c r="P19" s="15">
        <f t="shared" si="2"/>
        <v>0.315</v>
      </c>
      <c r="Q19" s="45">
        <f t="shared" si="3"/>
        <v>3.15E-2</v>
      </c>
      <c r="R19" s="286">
        <f>SUM(Q$13:Q19)</f>
        <v>0.19500000000000001</v>
      </c>
      <c r="S19" s="612">
        <f t="shared" si="4"/>
        <v>0.27857142857142858</v>
      </c>
      <c r="T19" s="616"/>
      <c r="U19" s="613" t="s">
        <v>41</v>
      </c>
      <c r="V19" s="614"/>
      <c r="W19" s="46"/>
    </row>
    <row r="20" spans="1:25" s="588" customFormat="1">
      <c r="A20" s="48">
        <v>330</v>
      </c>
      <c r="B20" s="48">
        <v>0</v>
      </c>
      <c r="C20" s="225">
        <v>80</v>
      </c>
      <c r="D20" s="326" t="s">
        <v>92</v>
      </c>
      <c r="E20" s="300" t="s">
        <v>92</v>
      </c>
      <c r="F20" s="302" t="s">
        <v>92</v>
      </c>
      <c r="G20" s="305" t="s">
        <v>92</v>
      </c>
      <c r="H20" s="300" t="s">
        <v>92</v>
      </c>
      <c r="I20" s="300" t="s">
        <v>92</v>
      </c>
      <c r="J20" s="300" t="s">
        <v>92</v>
      </c>
      <c r="K20" s="300" t="s">
        <v>92</v>
      </c>
      <c r="L20" s="307" t="s">
        <v>92</v>
      </c>
      <c r="M20" s="225">
        <v>1000</v>
      </c>
      <c r="N20" s="687">
        <f t="shared" si="1"/>
        <v>70</v>
      </c>
      <c r="O20" s="688">
        <f>(C20+C23-G23)/2</f>
        <v>84.5</v>
      </c>
      <c r="P20" s="15">
        <f t="shared" si="2"/>
        <v>0.33</v>
      </c>
      <c r="Q20" s="45">
        <f t="shared" si="3"/>
        <v>4.7850000000000004E-2</v>
      </c>
      <c r="R20" s="286">
        <f>SUM(Q$13:Q20)</f>
        <v>0.24285000000000001</v>
      </c>
      <c r="S20" s="612">
        <f t="shared" si="4"/>
        <v>0.28739644970414202</v>
      </c>
      <c r="T20" s="152"/>
      <c r="U20" s="613" t="s">
        <v>41</v>
      </c>
      <c r="V20" s="614"/>
      <c r="W20" s="47"/>
    </row>
    <row r="21" spans="1:25" s="618" customFormat="1" ht="12" thickBot="1">
      <c r="A21" s="261"/>
      <c r="B21" s="262"/>
      <c r="C21" s="263"/>
      <c r="D21" s="327"/>
      <c r="E21" s="263"/>
      <c r="F21" s="303"/>
      <c r="G21" s="264"/>
      <c r="H21" s="263"/>
      <c r="I21" s="263"/>
      <c r="J21" s="263"/>
      <c r="K21" s="263"/>
      <c r="L21" s="265"/>
      <c r="M21" s="263"/>
      <c r="N21" s="689"/>
      <c r="O21" s="690"/>
      <c r="P21" s="266"/>
      <c r="Q21" s="287"/>
      <c r="R21" s="288"/>
      <c r="S21" s="691"/>
      <c r="T21" s="267"/>
      <c r="U21" s="613" t="s">
        <v>41</v>
      </c>
      <c r="V21" s="614"/>
      <c r="W21" s="47"/>
    </row>
    <row r="22" spans="1:25" s="618" customFormat="1">
      <c r="A22" s="268" t="s">
        <v>87</v>
      </c>
      <c r="B22" s="48"/>
      <c r="C22" s="225"/>
      <c r="D22" s="328"/>
      <c r="E22" s="225"/>
      <c r="F22" s="248"/>
      <c r="G22" s="251"/>
      <c r="H22" s="225"/>
      <c r="I22" s="225"/>
      <c r="J22" s="225"/>
      <c r="K22" s="225"/>
      <c r="L22" s="256"/>
      <c r="M22" s="225"/>
      <c r="N22" s="687"/>
      <c r="O22" s="688"/>
      <c r="P22" s="15"/>
      <c r="Q22" s="45"/>
      <c r="R22" s="286"/>
      <c r="S22" s="612"/>
      <c r="T22" s="154"/>
      <c r="U22" s="149" t="s">
        <v>42</v>
      </c>
      <c r="V22" s="49">
        <f>AVERAGE(V12:V21)</f>
        <v>355</v>
      </c>
      <c r="W22" s="47"/>
    </row>
    <row r="23" spans="1:25" s="618" customFormat="1">
      <c r="A23" s="174">
        <v>990</v>
      </c>
      <c r="B23" s="48">
        <v>0</v>
      </c>
      <c r="C23" s="225">
        <v>180</v>
      </c>
      <c r="D23" s="329">
        <v>91</v>
      </c>
      <c r="E23" s="274"/>
      <c r="F23" s="330"/>
      <c r="G23" s="276">
        <f t="shared" ref="G23:G29" si="5">AVERAGE(D23:F23)</f>
        <v>91</v>
      </c>
      <c r="H23" s="274">
        <v>5.7</v>
      </c>
      <c r="I23" s="274"/>
      <c r="J23" s="274"/>
      <c r="K23" s="274"/>
      <c r="L23" s="275">
        <f t="shared" ref="L23:L24" si="6">AVERAGE(H23:K23)</f>
        <v>5.7</v>
      </c>
      <c r="M23" s="225">
        <f>G23*    PI()* (L23/2)^2</f>
        <v>2322.1003559192618</v>
      </c>
      <c r="N23" s="687">
        <f>(C20+C23-G23)/2</f>
        <v>84.5</v>
      </c>
      <c r="O23" s="688">
        <f>(C23+C24-G24)/2</f>
        <v>181.25</v>
      </c>
      <c r="P23" s="15">
        <f>(A23-B23)/M23</f>
        <v>0.42633816298093785</v>
      </c>
      <c r="Q23" s="45">
        <f t="shared" ref="Q23:Q24" si="7">(P23*(O23-N23))/100</f>
        <v>0.4124821726840574</v>
      </c>
      <c r="R23" s="286">
        <f>SUM(Q$13:Q23)</f>
        <v>0.65533217268405741</v>
      </c>
      <c r="S23" s="612">
        <f t="shared" ref="S23:S24" si="8">R23/O23*100</f>
        <v>0.3615625780325834</v>
      </c>
      <c r="T23" s="154"/>
      <c r="U23" s="25" t="s">
        <v>43</v>
      </c>
      <c r="V23" s="619" t="e">
        <f>STDEV(V12:V21)</f>
        <v>#DIV/0!</v>
      </c>
      <c r="W23" s="620"/>
    </row>
    <row r="24" spans="1:25" s="618" customFormat="1">
      <c r="A24" s="174">
        <v>480</v>
      </c>
      <c r="B24" s="48">
        <v>0</v>
      </c>
      <c r="C24" s="225">
        <f t="shared" ref="C24:C26" si="9">C25-D25</f>
        <v>224</v>
      </c>
      <c r="D24" s="329">
        <v>41.5</v>
      </c>
      <c r="E24" s="274"/>
      <c r="F24" s="330"/>
      <c r="G24" s="276">
        <f t="shared" si="5"/>
        <v>41.5</v>
      </c>
      <c r="H24" s="274">
        <v>5.7</v>
      </c>
      <c r="I24" s="274"/>
      <c r="J24" s="274"/>
      <c r="K24" s="274"/>
      <c r="L24" s="275">
        <f t="shared" si="6"/>
        <v>5.7</v>
      </c>
      <c r="M24" s="225">
        <f t="shared" ref="M24" si="10">G24*    PI()* (L24/2)^2</f>
        <v>1058.9798326444986</v>
      </c>
      <c r="N24" s="687">
        <f>(C23+C24-G24)/2</f>
        <v>181.25</v>
      </c>
      <c r="O24" s="688">
        <f>(C24+C25-G25)/2</f>
        <v>224</v>
      </c>
      <c r="P24" s="15">
        <f>(A24-B24)/M24</f>
        <v>0.45326642227108099</v>
      </c>
      <c r="Q24" s="45">
        <f t="shared" si="7"/>
        <v>0.19377139552088715</v>
      </c>
      <c r="R24" s="286">
        <f>SUM(Q$13:Q24)</f>
        <v>0.84910356820494459</v>
      </c>
      <c r="S24" s="612">
        <f t="shared" si="8"/>
        <v>0.37906409294863597</v>
      </c>
      <c r="T24" s="154"/>
      <c r="U24" s="25" t="s">
        <v>44</v>
      </c>
      <c r="V24" s="619" t="e">
        <f>V23/SQRT(COUNT(V12:V21))</f>
        <v>#DIV/0!</v>
      </c>
      <c r="W24" s="620"/>
    </row>
    <row r="25" spans="1:25" s="618" customFormat="1">
      <c r="A25" s="174">
        <v>540</v>
      </c>
      <c r="B25" s="48">
        <v>0</v>
      </c>
      <c r="C25" s="225">
        <v>270</v>
      </c>
      <c r="D25" s="329">
        <v>46</v>
      </c>
      <c r="E25" s="274"/>
      <c r="F25" s="330"/>
      <c r="G25" s="276">
        <f t="shared" si="5"/>
        <v>46</v>
      </c>
      <c r="H25" s="274">
        <v>5.7</v>
      </c>
      <c r="I25" s="274"/>
      <c r="J25" s="274"/>
      <c r="K25" s="274"/>
      <c r="L25" s="275">
        <f t="shared" ref="L25:L29" si="11">AVERAGE(H25:K25)</f>
        <v>5.7</v>
      </c>
      <c r="M25" s="225">
        <f>G25*    PI()* (L25/2)^2</f>
        <v>1173.8089711240223</v>
      </c>
      <c r="N25" s="687">
        <f t="shared" ref="N25:N29" si="12">(C24+C25-G25)/2</f>
        <v>224</v>
      </c>
      <c r="O25" s="688">
        <f t="shared" ref="O25:O28" si="13">(C25+C26-G26)/2</f>
        <v>271</v>
      </c>
      <c r="P25" s="15">
        <f t="shared" ref="P25:P29" si="14">(A25-B25)/M25</f>
        <v>0.46004078456045872</v>
      </c>
      <c r="Q25" s="45">
        <f t="shared" ref="Q25:Q29" si="15">(P25*(O25-N25))/100</f>
        <v>0.21621916874341557</v>
      </c>
      <c r="R25" s="286">
        <f>SUM(Q$13:Q25)</f>
        <v>1.0653227369483602</v>
      </c>
      <c r="S25" s="612">
        <f t="shared" ref="S25:S29" si="16">R25/O25*100</f>
        <v>0.3931080210141551</v>
      </c>
      <c r="T25" s="154"/>
      <c r="U25" s="25" t="s">
        <v>45</v>
      </c>
      <c r="V25" s="619">
        <f>MAX(V12:V21)</f>
        <v>355</v>
      </c>
      <c r="W25" s="620"/>
    </row>
    <row r="26" spans="1:25" s="618" customFormat="1" ht="12" thickBot="1">
      <c r="A26" s="174">
        <v>530</v>
      </c>
      <c r="B26" s="48">
        <v>0</v>
      </c>
      <c r="C26" s="225">
        <f t="shared" si="9"/>
        <v>315</v>
      </c>
      <c r="D26" s="329">
        <v>43</v>
      </c>
      <c r="E26" s="274"/>
      <c r="F26" s="330"/>
      <c r="G26" s="276">
        <f t="shared" si="5"/>
        <v>43</v>
      </c>
      <c r="H26" s="274">
        <v>5.7</v>
      </c>
      <c r="I26" s="274"/>
      <c r="J26" s="274"/>
      <c r="K26" s="274"/>
      <c r="L26" s="275">
        <f t="shared" si="11"/>
        <v>5.7</v>
      </c>
      <c r="M26" s="225">
        <f t="shared" ref="M26:M29" si="17">G26*    PI()* (L26/2)^2</f>
        <v>1097.2562121376732</v>
      </c>
      <c r="N26" s="687">
        <f t="shared" si="12"/>
        <v>271</v>
      </c>
      <c r="O26" s="688">
        <f t="shared" si="13"/>
        <v>315</v>
      </c>
      <c r="P26" s="15">
        <f t="shared" si="14"/>
        <v>0.4830230115238579</v>
      </c>
      <c r="Q26" s="45">
        <f t="shared" si="15"/>
        <v>0.21253012507049746</v>
      </c>
      <c r="R26" s="286">
        <f>SUM(Q$13:Q26)</f>
        <v>1.2778528620188576</v>
      </c>
      <c r="S26" s="612">
        <f t="shared" si="16"/>
        <v>0.40566757524408181</v>
      </c>
      <c r="T26" s="154"/>
      <c r="U26" s="150" t="s">
        <v>46</v>
      </c>
      <c r="V26" s="621">
        <f>MIN(V12:V21)</f>
        <v>355</v>
      </c>
      <c r="W26" s="620"/>
    </row>
    <row r="27" spans="1:25" s="618" customFormat="1">
      <c r="A27" s="174">
        <v>510</v>
      </c>
      <c r="B27" s="48">
        <v>0</v>
      </c>
      <c r="C27" s="225">
        <v>355</v>
      </c>
      <c r="D27" s="329">
        <v>40</v>
      </c>
      <c r="E27" s="274"/>
      <c r="F27" s="330"/>
      <c r="G27" s="276">
        <f t="shared" si="5"/>
        <v>40</v>
      </c>
      <c r="H27" s="274">
        <v>5.7</v>
      </c>
      <c r="I27" s="274"/>
      <c r="J27" s="274"/>
      <c r="K27" s="274"/>
      <c r="L27" s="275">
        <f t="shared" si="11"/>
        <v>5.7</v>
      </c>
      <c r="M27" s="225">
        <f t="shared" si="17"/>
        <v>1020.7034531513239</v>
      </c>
      <c r="N27" s="687">
        <f t="shared" si="12"/>
        <v>315</v>
      </c>
      <c r="O27" s="688">
        <f t="shared" si="13"/>
        <v>355</v>
      </c>
      <c r="P27" s="15">
        <f>(A27-B27)/M27</f>
        <v>0.49965540767538702</v>
      </c>
      <c r="Q27" s="45">
        <f t="shared" si="15"/>
        <v>0.19986216307015481</v>
      </c>
      <c r="R27" s="286">
        <f>SUM(Q$13:Q27)</f>
        <v>1.4777150250890125</v>
      </c>
      <c r="S27" s="612">
        <f t="shared" si="16"/>
        <v>0.4162577535462007</v>
      </c>
      <c r="T27" s="154" t="s">
        <v>176</v>
      </c>
      <c r="U27" s="824" t="s">
        <v>182</v>
      </c>
      <c r="V27" s="825"/>
      <c r="W27" s="620"/>
    </row>
    <row r="28" spans="1:25" s="618" customFormat="1">
      <c r="A28" s="174">
        <v>770</v>
      </c>
      <c r="B28" s="48">
        <v>0</v>
      </c>
      <c r="C28" s="225">
        <f>C29-D29</f>
        <v>406</v>
      </c>
      <c r="D28" s="329">
        <v>51</v>
      </c>
      <c r="E28" s="274"/>
      <c r="F28" s="330"/>
      <c r="G28" s="276">
        <f t="shared" si="5"/>
        <v>51</v>
      </c>
      <c r="H28" s="274">
        <v>5.7</v>
      </c>
      <c r="I28" s="274"/>
      <c r="J28" s="274"/>
      <c r="K28" s="274"/>
      <c r="L28" s="275">
        <f t="shared" si="11"/>
        <v>5.7</v>
      </c>
      <c r="M28" s="225">
        <f t="shared" si="17"/>
        <v>1301.3969027679379</v>
      </c>
      <c r="N28" s="687">
        <f t="shared" si="12"/>
        <v>355</v>
      </c>
      <c r="O28" s="688">
        <f t="shared" si="13"/>
        <v>406</v>
      </c>
      <c r="P28" s="15">
        <f t="shared" si="14"/>
        <v>0.59167191681668274</v>
      </c>
      <c r="Q28" s="45">
        <f t="shared" si="15"/>
        <v>0.3017526775765082</v>
      </c>
      <c r="R28" s="286">
        <f>SUM(Q$13:Q28)</f>
        <v>1.7794677026655208</v>
      </c>
      <c r="S28" s="612">
        <f t="shared" si="16"/>
        <v>0.43829253760234504</v>
      </c>
      <c r="T28" s="154"/>
      <c r="U28" s="702"/>
      <c r="V28" s="703"/>
      <c r="W28" s="620"/>
    </row>
    <row r="29" spans="1:25" s="618" customFormat="1">
      <c r="A29" s="174">
        <v>360</v>
      </c>
      <c r="B29" s="48">
        <v>0</v>
      </c>
      <c r="C29" s="225">
        <v>432</v>
      </c>
      <c r="D29" s="329">
        <v>26</v>
      </c>
      <c r="E29" s="274"/>
      <c r="F29" s="330"/>
      <c r="G29" s="276">
        <f t="shared" si="5"/>
        <v>26</v>
      </c>
      <c r="H29" s="274">
        <v>5.7</v>
      </c>
      <c r="I29" s="274"/>
      <c r="J29" s="274"/>
      <c r="K29" s="274"/>
      <c r="L29" s="275">
        <f t="shared" si="11"/>
        <v>5.7</v>
      </c>
      <c r="M29" s="225">
        <f t="shared" si="17"/>
        <v>663.45724454836056</v>
      </c>
      <c r="N29" s="687">
        <f t="shared" si="12"/>
        <v>406</v>
      </c>
      <c r="O29" s="688">
        <v>432</v>
      </c>
      <c r="P29" s="15">
        <f t="shared" si="14"/>
        <v>0.54261220743028449</v>
      </c>
      <c r="Q29" s="45">
        <f t="shared" si="15"/>
        <v>0.14107917393187397</v>
      </c>
      <c r="R29" s="286">
        <f>SUM(Q$13:Q29)</f>
        <v>1.9205468765973948</v>
      </c>
      <c r="S29" s="612">
        <f t="shared" si="16"/>
        <v>0.44457103624939692</v>
      </c>
      <c r="T29" s="154"/>
      <c r="U29" s="702"/>
      <c r="V29" s="703"/>
      <c r="W29" s="620"/>
    </row>
    <row r="30" spans="1:25" s="618" customFormat="1">
      <c r="A30" s="174"/>
      <c r="B30" s="48"/>
      <c r="C30" s="225"/>
      <c r="D30" s="329"/>
      <c r="E30" s="274"/>
      <c r="F30" s="330"/>
      <c r="G30" s="276"/>
      <c r="H30" s="274"/>
      <c r="I30" s="274"/>
      <c r="J30" s="274"/>
      <c r="K30" s="274"/>
      <c r="L30" s="275"/>
      <c r="M30" s="225"/>
      <c r="N30" s="687"/>
      <c r="O30" s="688"/>
      <c r="P30" s="15"/>
      <c r="Q30" s="45"/>
      <c r="R30" s="286"/>
      <c r="S30" s="612"/>
      <c r="T30" s="154"/>
      <c r="U30" s="575"/>
      <c r="V30" s="575"/>
      <c r="W30" s="620"/>
    </row>
    <row r="31" spans="1:25">
      <c r="A31" s="175" t="s">
        <v>73</v>
      </c>
      <c r="B31" s="158"/>
      <c r="C31" s="226"/>
      <c r="D31" s="226"/>
      <c r="E31" s="226"/>
      <c r="F31" s="226"/>
      <c r="G31" s="252"/>
      <c r="H31" s="226"/>
      <c r="I31" s="226"/>
      <c r="J31" s="226"/>
      <c r="K31" s="226"/>
      <c r="L31" s="257"/>
      <c r="M31" s="226"/>
      <c r="N31" s="692"/>
      <c r="O31" s="693"/>
      <c r="P31" s="160"/>
      <c r="Q31" s="289"/>
      <c r="R31" s="290"/>
      <c r="S31" s="632"/>
      <c r="T31" s="161"/>
      <c r="U31" s="592"/>
      <c r="V31" s="593"/>
      <c r="W31" s="620"/>
      <c r="X31" s="618"/>
      <c r="Y31" s="618"/>
    </row>
    <row r="32" spans="1:25">
      <c r="A32" s="633"/>
      <c r="B32" s="634"/>
      <c r="C32" s="227"/>
      <c r="D32" s="227"/>
      <c r="E32" s="227"/>
      <c r="F32" s="227"/>
      <c r="G32" s="253"/>
      <c r="H32" s="227"/>
      <c r="I32" s="227"/>
      <c r="J32" s="227"/>
      <c r="K32" s="227"/>
      <c r="L32" s="258"/>
      <c r="M32" s="227"/>
      <c r="N32" s="694"/>
      <c r="O32" s="695"/>
      <c r="P32" s="291"/>
      <c r="Q32" s="164"/>
      <c r="R32" s="292"/>
      <c r="S32" s="293"/>
      <c r="T32" s="637"/>
      <c r="U32" s="592" t="s">
        <v>161</v>
      </c>
      <c r="V32" s="592" t="s">
        <v>53</v>
      </c>
      <c r="W32" s="620"/>
      <c r="X32" s="618"/>
      <c r="Y32" s="618"/>
    </row>
    <row r="33" spans="1:26" ht="12" thickBot="1">
      <c r="A33" s="638"/>
      <c r="B33" s="639"/>
      <c r="C33" s="228"/>
      <c r="D33" s="228"/>
      <c r="E33" s="228"/>
      <c r="F33" s="228"/>
      <c r="G33" s="254"/>
      <c r="H33" s="228"/>
      <c r="I33" s="228"/>
      <c r="J33" s="228"/>
      <c r="K33" s="228"/>
      <c r="L33" s="259"/>
      <c r="M33" s="228"/>
      <c r="N33" s="696"/>
      <c r="O33" s="697"/>
      <c r="P33" s="294"/>
      <c r="Q33" s="169"/>
      <c r="R33" s="295"/>
      <c r="S33" s="296"/>
      <c r="T33" s="642"/>
      <c r="U33" s="603"/>
      <c r="V33" s="604" t="s">
        <v>83</v>
      </c>
      <c r="W33" s="620"/>
      <c r="X33" s="618"/>
      <c r="Y33" s="618"/>
    </row>
    <row r="34" spans="1:26">
      <c r="A34" s="643"/>
      <c r="B34" s="643"/>
      <c r="C34" s="14"/>
      <c r="D34" s="644"/>
      <c r="E34" s="644"/>
      <c r="F34" s="644"/>
      <c r="G34" s="13"/>
      <c r="H34" s="52"/>
      <c r="I34" s="53"/>
      <c r="J34" s="51"/>
      <c r="K34" s="645"/>
      <c r="L34" s="50"/>
      <c r="M34" s="591"/>
      <c r="O34" s="622"/>
      <c r="P34" s="649"/>
      <c r="T34" s="698"/>
      <c r="U34" s="605" t="s">
        <v>183</v>
      </c>
      <c r="V34" s="606">
        <v>355</v>
      </c>
      <c r="W34" s="620"/>
      <c r="X34" s="618"/>
      <c r="Y34" s="618"/>
    </row>
    <row r="35" spans="1:26">
      <c r="A35" s="591"/>
      <c r="B35" s="591"/>
      <c r="C35" s="646"/>
      <c r="D35" s="646"/>
      <c r="E35" s="646"/>
      <c r="F35" s="646"/>
      <c r="G35" s="53"/>
      <c r="H35" s="52"/>
      <c r="I35" s="53"/>
      <c r="J35" s="51"/>
      <c r="K35" s="647"/>
      <c r="L35" s="50"/>
      <c r="M35" s="591"/>
      <c r="O35" s="622"/>
      <c r="P35" s="649"/>
      <c r="T35" s="660"/>
      <c r="U35" s="613" t="s">
        <v>164</v>
      </c>
      <c r="V35" s="614"/>
      <c r="W35" s="620"/>
      <c r="X35" s="618"/>
      <c r="Y35" s="618"/>
    </row>
    <row r="36" spans="1:26">
      <c r="A36" s="54"/>
      <c r="B36" s="54"/>
      <c r="C36" s="54"/>
      <c r="D36" s="54"/>
      <c r="E36" s="51"/>
      <c r="F36" s="648"/>
      <c r="G36" s="591"/>
      <c r="H36" s="622"/>
      <c r="I36" s="591"/>
      <c r="J36" s="622"/>
      <c r="K36" s="622"/>
      <c r="L36" s="591"/>
      <c r="M36" s="591"/>
      <c r="O36" s="622"/>
      <c r="P36" s="649"/>
      <c r="T36" s="660"/>
      <c r="U36" s="613" t="s">
        <v>165</v>
      </c>
      <c r="V36" s="614"/>
      <c r="W36" s="623"/>
    </row>
    <row r="37" spans="1:26" ht="12" thickBot="1">
      <c r="A37" s="55"/>
      <c r="B37" s="55"/>
      <c r="C37" s="54"/>
      <c r="D37" s="54"/>
      <c r="E37" s="51"/>
      <c r="F37" s="648"/>
      <c r="G37" s="622"/>
      <c r="H37" s="622"/>
      <c r="I37" s="591"/>
      <c r="J37" s="622"/>
      <c r="K37" s="622"/>
      <c r="L37" s="591"/>
      <c r="M37" s="591"/>
      <c r="O37" s="622"/>
      <c r="P37" s="649"/>
      <c r="T37" s="660"/>
      <c r="U37" s="613" t="s">
        <v>166</v>
      </c>
      <c r="V37" s="615"/>
      <c r="W37" s="146"/>
      <c r="X37" s="624"/>
      <c r="Y37" s="147"/>
      <c r="Z37" s="624"/>
    </row>
    <row r="38" spans="1:26">
      <c r="A38" s="35"/>
      <c r="B38" s="35"/>
      <c r="C38" s="54"/>
      <c r="D38" s="54"/>
      <c r="E38" s="51"/>
      <c r="F38" s="648"/>
      <c r="G38" s="622"/>
      <c r="H38" s="622"/>
      <c r="I38" s="591"/>
      <c r="J38" s="622"/>
      <c r="K38" s="622"/>
      <c r="L38" s="591"/>
      <c r="M38" s="591"/>
      <c r="O38" s="622"/>
      <c r="P38" s="649"/>
      <c r="T38" s="660"/>
      <c r="U38" s="149" t="s">
        <v>42</v>
      </c>
      <c r="V38" s="49">
        <f>AVERAGE(V34:V37)</f>
        <v>355</v>
      </c>
      <c r="W38" s="146"/>
      <c r="X38" s="624"/>
      <c r="Y38" s="148"/>
      <c r="Z38" s="624"/>
    </row>
    <row r="39" spans="1:26">
      <c r="A39" s="54"/>
      <c r="B39" s="54"/>
      <c r="C39" s="54"/>
      <c r="D39" s="54"/>
      <c r="E39" s="51"/>
      <c r="F39" s="648"/>
      <c r="G39" s="622"/>
      <c r="H39" s="622"/>
      <c r="I39" s="591"/>
      <c r="J39" s="622"/>
      <c r="K39" s="622"/>
      <c r="L39" s="591"/>
      <c r="M39" s="591"/>
      <c r="O39" s="622"/>
      <c r="P39" s="649"/>
      <c r="T39" s="660"/>
      <c r="U39" s="25" t="s">
        <v>43</v>
      </c>
      <c r="V39" s="619" t="e">
        <f>STDEV(V34:V37)</f>
        <v>#DIV/0!</v>
      </c>
      <c r="W39" s="625"/>
      <c r="X39" s="624"/>
      <c r="Y39" s="624"/>
      <c r="Z39" s="624"/>
    </row>
    <row r="40" spans="1:26">
      <c r="A40" s="54"/>
      <c r="B40" s="54"/>
      <c r="C40" s="54"/>
      <c r="D40" s="54"/>
      <c r="E40" s="51"/>
      <c r="F40" s="648"/>
      <c r="G40" s="622"/>
      <c r="H40" s="622"/>
      <c r="I40" s="591"/>
      <c r="J40" s="53"/>
      <c r="K40" s="622"/>
      <c r="L40" s="591"/>
      <c r="M40" s="591"/>
      <c r="O40" s="622"/>
      <c r="P40" s="649"/>
      <c r="T40" s="660"/>
      <c r="U40" s="25" t="s">
        <v>44</v>
      </c>
      <c r="V40" s="619" t="e">
        <f>V39/SQRT(COUNT(V34:V37))</f>
        <v>#DIV/0!</v>
      </c>
      <c r="W40" s="626"/>
      <c r="X40" s="627"/>
    </row>
    <row r="41" spans="1:26">
      <c r="A41" s="54"/>
      <c r="B41" s="54"/>
      <c r="C41" s="54"/>
      <c r="D41" s="54"/>
      <c r="E41" s="51"/>
      <c r="F41" s="648"/>
      <c r="G41" s="622"/>
      <c r="H41" s="622"/>
      <c r="I41" s="591"/>
      <c r="J41" s="53"/>
      <c r="K41" s="622"/>
      <c r="L41" s="591"/>
      <c r="M41" s="591"/>
      <c r="O41" s="622"/>
      <c r="P41" s="649"/>
      <c r="T41" s="660"/>
      <c r="U41" s="25" t="s">
        <v>45</v>
      </c>
      <c r="V41" s="619">
        <f>MAX(V34:V37)</f>
        <v>355</v>
      </c>
      <c r="W41" s="627"/>
      <c r="X41" s="627"/>
    </row>
    <row r="42" spans="1:26" ht="12" thickBot="1">
      <c r="A42" s="54"/>
      <c r="B42" s="54"/>
      <c r="C42" s="54"/>
      <c r="D42" s="54"/>
      <c r="E42" s="51"/>
      <c r="F42" s="648"/>
      <c r="G42" s="622"/>
      <c r="H42" s="622"/>
      <c r="I42" s="591"/>
      <c r="J42" s="622"/>
      <c r="K42" s="622"/>
      <c r="L42" s="591"/>
      <c r="M42" s="591"/>
      <c r="O42" s="622"/>
      <c r="P42" s="649"/>
      <c r="U42" s="150" t="s">
        <v>46</v>
      </c>
      <c r="V42" s="621">
        <f>MIN(V34:V37)</f>
        <v>355</v>
      </c>
    </row>
    <row r="43" spans="1:26">
      <c r="A43" s="54"/>
      <c r="B43" s="54"/>
      <c r="C43" s="54"/>
      <c r="D43" s="54"/>
      <c r="E43" s="51"/>
      <c r="F43" s="648"/>
      <c r="G43" s="622"/>
      <c r="H43" s="622"/>
      <c r="I43" s="591"/>
      <c r="J43" s="622"/>
      <c r="K43" s="622"/>
      <c r="L43" s="591"/>
      <c r="M43" s="591"/>
      <c r="O43" s="622"/>
      <c r="P43" s="649"/>
    </row>
    <row r="44" spans="1:26">
      <c r="A44" s="54"/>
      <c r="B44" s="54"/>
      <c r="C44" s="54"/>
      <c r="D44" s="54"/>
      <c r="E44" s="51"/>
      <c r="F44" s="648"/>
      <c r="G44" s="622"/>
      <c r="H44" s="622"/>
      <c r="I44" s="591"/>
      <c r="J44" s="622"/>
      <c r="K44" s="622"/>
      <c r="L44" s="591"/>
      <c r="M44" s="591"/>
      <c r="O44" s="622"/>
      <c r="P44" s="649"/>
    </row>
    <row r="45" spans="1:26">
      <c r="A45" s="54"/>
      <c r="B45" s="54"/>
      <c r="C45" s="54"/>
      <c r="D45" s="54"/>
      <c r="E45" s="51"/>
      <c r="F45" s="648"/>
      <c r="G45" s="622"/>
      <c r="H45" s="622"/>
      <c r="I45" s="591"/>
      <c r="J45" s="622"/>
      <c r="K45" s="622"/>
      <c r="L45" s="591"/>
      <c r="M45" s="591"/>
      <c r="O45" s="622"/>
      <c r="P45" s="649"/>
    </row>
    <row r="46" spans="1:26">
      <c r="A46" s="54"/>
      <c r="B46" s="54"/>
      <c r="C46" s="54"/>
      <c r="D46" s="54"/>
      <c r="E46" s="51"/>
      <c r="F46" s="648"/>
      <c r="G46" s="622"/>
      <c r="H46" s="622"/>
      <c r="I46" s="591"/>
      <c r="J46" s="622"/>
      <c r="K46" s="622"/>
      <c r="L46" s="591"/>
      <c r="M46" s="591"/>
      <c r="O46" s="622"/>
      <c r="P46" s="649"/>
    </row>
    <row r="47" spans="1:26">
      <c r="A47" s="54"/>
      <c r="B47" s="54"/>
      <c r="C47" s="54"/>
      <c r="D47" s="54"/>
      <c r="E47" s="51"/>
      <c r="F47" s="648"/>
      <c r="G47" s="622"/>
      <c r="H47" s="622"/>
      <c r="I47" s="591"/>
      <c r="J47" s="622"/>
      <c r="K47" s="622"/>
      <c r="L47" s="591"/>
      <c r="O47" s="622"/>
      <c r="P47" s="649"/>
    </row>
    <row r="48" spans="1:26">
      <c r="A48" s="54"/>
      <c r="B48" s="54"/>
      <c r="C48" s="54"/>
      <c r="D48" s="54"/>
      <c r="E48" s="51"/>
      <c r="F48" s="648"/>
      <c r="G48" s="622"/>
      <c r="H48" s="622"/>
      <c r="I48" s="591"/>
      <c r="J48" s="622"/>
      <c r="K48" s="622"/>
      <c r="L48" s="591"/>
      <c r="O48" s="622"/>
      <c r="P48" s="649"/>
    </row>
    <row r="49" spans="1:26">
      <c r="A49" s="54"/>
      <c r="B49" s="54"/>
      <c r="C49" s="54"/>
      <c r="D49" s="54"/>
      <c r="E49" s="51"/>
      <c r="F49" s="648"/>
      <c r="G49" s="622"/>
      <c r="H49" s="622"/>
      <c r="I49" s="591"/>
      <c r="J49" s="622"/>
      <c r="K49" s="622"/>
      <c r="L49" s="622"/>
      <c r="O49" s="622"/>
      <c r="P49" s="649"/>
    </row>
    <row r="50" spans="1:26">
      <c r="A50" s="54"/>
      <c r="B50" s="54"/>
      <c r="C50" s="54"/>
      <c r="D50" s="54"/>
      <c r="E50" s="51"/>
      <c r="F50" s="648"/>
      <c r="G50" s="622"/>
      <c r="H50" s="622"/>
      <c r="I50" s="591"/>
      <c r="J50" s="622"/>
      <c r="K50" s="622"/>
      <c r="L50" s="622"/>
      <c r="O50" s="622"/>
      <c r="P50" s="649"/>
    </row>
    <row r="51" spans="1:26">
      <c r="A51" s="54"/>
      <c r="B51" s="54"/>
      <c r="C51" s="54"/>
      <c r="D51" s="54"/>
      <c r="E51" s="51"/>
      <c r="F51" s="648"/>
      <c r="G51" s="622"/>
      <c r="H51" s="622"/>
      <c r="I51" s="591"/>
      <c r="J51" s="622"/>
      <c r="K51" s="622"/>
      <c r="L51" s="622"/>
      <c r="O51" s="622"/>
      <c r="P51" s="649"/>
    </row>
    <row r="52" spans="1:26">
      <c r="A52" s="54"/>
      <c r="B52" s="54"/>
      <c r="C52" s="54"/>
      <c r="D52" s="54"/>
      <c r="E52" s="51"/>
      <c r="F52" s="648"/>
      <c r="G52" s="622"/>
      <c r="H52" s="622"/>
      <c r="I52" s="591"/>
      <c r="J52" s="622"/>
      <c r="K52" s="622"/>
      <c r="L52" s="622"/>
      <c r="O52" s="622"/>
      <c r="P52" s="649"/>
    </row>
    <row r="53" spans="1:26">
      <c r="A53" s="54"/>
      <c r="B53" s="54"/>
      <c r="C53" s="54"/>
      <c r="D53" s="54"/>
      <c r="E53" s="51"/>
      <c r="F53" s="648"/>
      <c r="G53" s="622"/>
      <c r="H53" s="622"/>
      <c r="I53" s="591"/>
      <c r="J53" s="622"/>
      <c r="K53" s="622"/>
      <c r="L53" s="622"/>
      <c r="O53" s="622"/>
      <c r="P53" s="649"/>
    </row>
    <row r="54" spans="1:26">
      <c r="A54" s="54"/>
      <c r="B54" s="54"/>
      <c r="C54" s="54"/>
      <c r="D54" s="54"/>
      <c r="E54" s="51"/>
      <c r="F54" s="648"/>
      <c r="G54" s="622"/>
      <c r="H54" s="622"/>
      <c r="I54" s="591"/>
      <c r="J54" s="622"/>
      <c r="K54" s="622"/>
      <c r="L54" s="622"/>
      <c r="O54" s="622"/>
      <c r="P54" s="649"/>
    </row>
    <row r="55" spans="1:26">
      <c r="A55" s="54"/>
      <c r="B55" s="54"/>
      <c r="C55" s="54"/>
      <c r="D55" s="54"/>
      <c r="E55" s="51"/>
      <c r="F55" s="648"/>
      <c r="G55" s="622"/>
      <c r="H55" s="622"/>
      <c r="I55" s="591"/>
      <c r="J55" s="622"/>
      <c r="K55" s="622"/>
      <c r="L55" s="622"/>
      <c r="O55" s="622"/>
      <c r="P55" s="649"/>
    </row>
    <row r="56" spans="1:26">
      <c r="A56" s="54"/>
      <c r="B56" s="54"/>
      <c r="C56" s="54"/>
      <c r="D56" s="54"/>
      <c r="E56" s="51"/>
      <c r="F56" s="648"/>
      <c r="G56" s="622"/>
      <c r="H56" s="622"/>
      <c r="I56" s="591"/>
      <c r="J56" s="622"/>
      <c r="K56" s="622"/>
      <c r="L56" s="622"/>
      <c r="O56" s="622"/>
      <c r="P56" s="649"/>
      <c r="W56" s="591"/>
      <c r="X56" s="591"/>
    </row>
    <row r="57" spans="1:26">
      <c r="A57" s="54"/>
      <c r="B57" s="54"/>
      <c r="C57" s="54"/>
      <c r="D57" s="54"/>
      <c r="E57" s="51"/>
      <c r="F57" s="648"/>
      <c r="G57" s="622"/>
      <c r="H57" s="622"/>
      <c r="I57" s="591"/>
      <c r="J57" s="622"/>
      <c r="K57" s="622"/>
      <c r="L57" s="622"/>
      <c r="O57" s="622"/>
      <c r="P57" s="649"/>
      <c r="W57" s="626"/>
      <c r="X57" s="591"/>
      <c r="Y57" s="591"/>
      <c r="Z57" s="591"/>
    </row>
    <row r="58" spans="1:26">
      <c r="A58" s="54"/>
      <c r="B58" s="54"/>
      <c r="C58" s="54"/>
      <c r="D58" s="54"/>
      <c r="E58" s="51"/>
      <c r="F58" s="648"/>
      <c r="G58" s="622"/>
      <c r="H58" s="622"/>
      <c r="I58" s="591"/>
      <c r="J58" s="622"/>
      <c r="K58" s="622"/>
      <c r="L58" s="622"/>
      <c r="O58" s="622"/>
      <c r="P58" s="649"/>
      <c r="W58" s="626"/>
    </row>
    <row r="59" spans="1:26">
      <c r="A59" s="54"/>
      <c r="B59" s="54"/>
      <c r="C59" s="54"/>
      <c r="D59" s="54"/>
      <c r="E59" s="51"/>
      <c r="F59" s="648"/>
      <c r="G59" s="622"/>
      <c r="H59" s="622"/>
      <c r="I59" s="591"/>
      <c r="J59" s="622"/>
      <c r="K59" s="622"/>
      <c r="L59" s="622"/>
      <c r="O59" s="622"/>
      <c r="P59" s="649"/>
      <c r="W59" s="591"/>
    </row>
    <row r="60" spans="1:26">
      <c r="A60" s="54"/>
      <c r="B60" s="54"/>
      <c r="C60" s="54"/>
      <c r="D60" s="54"/>
      <c r="E60" s="51"/>
      <c r="F60" s="648"/>
      <c r="G60" s="649"/>
      <c r="H60" s="622"/>
      <c r="I60" s="591"/>
      <c r="J60" s="622"/>
      <c r="K60" s="622"/>
      <c r="L60" s="622"/>
      <c r="O60" s="622"/>
      <c r="P60" s="649"/>
    </row>
    <row r="61" spans="1:26">
      <c r="A61" s="54"/>
      <c r="B61" s="54"/>
      <c r="C61" s="54"/>
      <c r="D61" s="54"/>
      <c r="E61" s="51"/>
      <c r="F61" s="648"/>
      <c r="G61" s="649"/>
      <c r="H61" s="622"/>
      <c r="I61" s="591"/>
      <c r="J61" s="622"/>
      <c r="K61" s="622"/>
      <c r="L61" s="622"/>
      <c r="O61" s="622"/>
      <c r="P61" s="649"/>
    </row>
    <row r="62" spans="1:26">
      <c r="A62" s="54"/>
      <c r="B62" s="54"/>
      <c r="C62" s="54"/>
      <c r="D62" s="54"/>
      <c r="E62" s="51"/>
      <c r="F62" s="648"/>
      <c r="G62" s="649"/>
      <c r="H62" s="622"/>
      <c r="I62" s="591"/>
      <c r="J62" s="622"/>
      <c r="K62" s="622"/>
      <c r="L62" s="622"/>
      <c r="O62" s="622"/>
      <c r="P62" s="649"/>
    </row>
    <row r="63" spans="1:26">
      <c r="A63" s="54"/>
      <c r="B63" s="54"/>
      <c r="C63" s="54"/>
      <c r="D63" s="54"/>
      <c r="E63" s="51"/>
      <c r="F63" s="648"/>
      <c r="G63" s="649"/>
      <c r="H63" s="622"/>
      <c r="I63" s="591"/>
      <c r="J63" s="622"/>
      <c r="K63" s="622"/>
      <c r="L63" s="622"/>
      <c r="O63" s="622"/>
      <c r="P63" s="649"/>
    </row>
    <row r="64" spans="1:26">
      <c r="A64" s="54"/>
      <c r="B64" s="54"/>
      <c r="C64" s="54"/>
      <c r="D64" s="54"/>
      <c r="E64" s="51"/>
      <c r="F64" s="648"/>
      <c r="G64" s="622"/>
      <c r="H64" s="622"/>
      <c r="I64" s="591"/>
      <c r="J64" s="622"/>
      <c r="K64" s="622"/>
      <c r="L64" s="622"/>
      <c r="O64" s="622"/>
      <c r="P64" s="649"/>
    </row>
    <row r="65" spans="1:22">
      <c r="A65" s="54"/>
      <c r="B65" s="54"/>
      <c r="C65" s="54"/>
      <c r="D65" s="54"/>
      <c r="E65" s="51"/>
      <c r="F65" s="648"/>
      <c r="G65" s="622"/>
      <c r="H65" s="622"/>
      <c r="I65" s="591"/>
      <c r="J65" s="622"/>
      <c r="K65" s="622"/>
      <c r="L65" s="622"/>
      <c r="O65" s="622"/>
      <c r="P65" s="649"/>
    </row>
    <row r="66" spans="1:22">
      <c r="A66" s="54"/>
      <c r="B66" s="54"/>
      <c r="C66" s="54"/>
      <c r="D66" s="54"/>
      <c r="E66" s="51"/>
      <c r="F66" s="648"/>
      <c r="G66" s="622"/>
      <c r="H66" s="622"/>
      <c r="I66" s="591"/>
      <c r="J66" s="622"/>
      <c r="K66" s="622"/>
      <c r="L66" s="622"/>
      <c r="O66" s="622"/>
      <c r="P66" s="649"/>
      <c r="R66" s="56"/>
      <c r="S66" s="56"/>
      <c r="T66" s="54"/>
    </row>
    <row r="67" spans="1:22">
      <c r="A67" s="54"/>
      <c r="B67" s="54"/>
      <c r="C67" s="54"/>
      <c r="D67" s="54"/>
      <c r="E67" s="51"/>
      <c r="F67" s="648"/>
      <c r="G67" s="622"/>
      <c r="H67" s="622"/>
      <c r="I67" s="591"/>
      <c r="J67" s="622"/>
      <c r="K67" s="622"/>
      <c r="L67" s="622"/>
      <c r="O67" s="622"/>
      <c r="P67" s="649"/>
      <c r="R67" s="56"/>
      <c r="S67" s="56"/>
      <c r="T67" s="54"/>
    </row>
    <row r="68" spans="1:22">
      <c r="A68" s="54"/>
      <c r="B68" s="54"/>
      <c r="C68" s="54"/>
      <c r="D68" s="54"/>
      <c r="E68" s="51"/>
      <c r="F68" s="648"/>
      <c r="G68" s="622"/>
      <c r="H68" s="622"/>
      <c r="I68" s="591"/>
      <c r="J68" s="622"/>
      <c r="K68" s="622"/>
      <c r="L68" s="622"/>
      <c r="O68" s="622"/>
      <c r="P68" s="649"/>
      <c r="R68" s="56"/>
      <c r="S68" s="56"/>
      <c r="T68" s="54"/>
    </row>
    <row r="69" spans="1:22">
      <c r="A69" s="54"/>
      <c r="B69" s="54"/>
      <c r="C69" s="54"/>
      <c r="D69" s="54"/>
      <c r="E69" s="51"/>
      <c r="F69" s="648"/>
      <c r="G69" s="622"/>
      <c r="H69" s="622"/>
      <c r="I69" s="591"/>
      <c r="J69" s="622"/>
      <c r="K69" s="622"/>
      <c r="L69" s="622"/>
      <c r="O69" s="622"/>
      <c r="P69" s="649"/>
      <c r="R69" s="56"/>
      <c r="S69" s="56"/>
      <c r="T69" s="54"/>
    </row>
    <row r="70" spans="1:22">
      <c r="A70" s="54"/>
      <c r="B70" s="54"/>
      <c r="C70" s="54"/>
      <c r="D70" s="54"/>
      <c r="E70" s="51"/>
      <c r="F70" s="648"/>
      <c r="G70" s="622"/>
      <c r="H70" s="622"/>
      <c r="I70" s="591"/>
      <c r="J70" s="622"/>
      <c r="K70" s="622"/>
      <c r="L70" s="622"/>
      <c r="O70" s="622"/>
      <c r="P70" s="649"/>
      <c r="R70" s="56"/>
      <c r="S70" s="56"/>
      <c r="T70" s="54"/>
    </row>
    <row r="71" spans="1:22">
      <c r="A71" s="54"/>
      <c r="B71" s="54"/>
      <c r="C71" s="54"/>
      <c r="D71" s="54"/>
      <c r="E71" s="51"/>
      <c r="F71" s="648"/>
      <c r="G71" s="622"/>
      <c r="H71" s="622"/>
      <c r="I71" s="591"/>
      <c r="J71" s="622"/>
      <c r="K71" s="622"/>
      <c r="L71" s="622"/>
      <c r="N71" s="54"/>
      <c r="O71" s="54"/>
      <c r="P71" s="56"/>
      <c r="Q71" s="56"/>
      <c r="R71" s="56"/>
      <c r="S71" s="56"/>
      <c r="T71" s="54"/>
    </row>
    <row r="72" spans="1:22">
      <c r="A72" s="54"/>
      <c r="B72" s="54"/>
      <c r="C72" s="54"/>
      <c r="D72" s="54"/>
      <c r="E72" s="51"/>
      <c r="F72" s="648"/>
      <c r="G72" s="622"/>
      <c r="H72" s="622"/>
      <c r="I72" s="591"/>
      <c r="J72" s="622"/>
      <c r="K72" s="622"/>
      <c r="L72" s="622"/>
      <c r="N72" s="54"/>
      <c r="O72" s="54"/>
      <c r="P72" s="56"/>
      <c r="Q72" s="56"/>
      <c r="R72" s="56"/>
      <c r="S72" s="56"/>
      <c r="T72" s="54"/>
    </row>
    <row r="73" spans="1:22">
      <c r="A73" s="54"/>
      <c r="B73" s="54"/>
      <c r="C73" s="54"/>
      <c r="D73" s="54"/>
      <c r="E73" s="51"/>
      <c r="F73" s="648"/>
      <c r="G73" s="622"/>
      <c r="H73" s="622"/>
      <c r="I73" s="591"/>
      <c r="J73" s="622"/>
      <c r="K73" s="622"/>
      <c r="L73" s="622"/>
      <c r="N73" s="54"/>
      <c r="O73" s="54"/>
      <c r="P73" s="56"/>
      <c r="Q73" s="56"/>
      <c r="R73" s="56"/>
      <c r="S73" s="56"/>
      <c r="T73" s="54"/>
    </row>
    <row r="74" spans="1:22">
      <c r="A74" s="54"/>
      <c r="B74" s="54"/>
      <c r="C74" s="54"/>
      <c r="D74" s="54"/>
      <c r="E74" s="51"/>
      <c r="F74" s="648"/>
      <c r="G74" s="622"/>
      <c r="H74" s="622"/>
      <c r="I74" s="591"/>
      <c r="J74" s="622"/>
      <c r="K74" s="622"/>
      <c r="L74" s="622"/>
      <c r="N74" s="54"/>
      <c r="O74" s="54"/>
      <c r="P74" s="56"/>
      <c r="Q74" s="56"/>
      <c r="R74" s="56"/>
      <c r="S74" s="56"/>
      <c r="T74" s="54"/>
    </row>
    <row r="75" spans="1:22">
      <c r="A75" s="54"/>
      <c r="B75" s="54"/>
      <c r="C75" s="54"/>
      <c r="D75" s="54"/>
      <c r="E75" s="51"/>
      <c r="F75" s="648"/>
      <c r="G75" s="622"/>
      <c r="H75" s="622"/>
      <c r="I75" s="591"/>
      <c r="J75" s="622"/>
      <c r="K75" s="622"/>
      <c r="L75" s="622"/>
      <c r="N75" s="54"/>
      <c r="O75" s="54"/>
      <c r="P75" s="56"/>
      <c r="Q75" s="56"/>
      <c r="R75" s="56"/>
      <c r="S75" s="56"/>
      <c r="T75" s="54"/>
      <c r="U75" s="54"/>
      <c r="V75" s="54"/>
    </row>
    <row r="76" spans="1:22">
      <c r="A76" s="54"/>
      <c r="B76" s="54"/>
      <c r="C76" s="54"/>
      <c r="D76" s="54"/>
      <c r="E76" s="51"/>
      <c r="F76" s="648"/>
      <c r="G76" s="622"/>
      <c r="H76" s="622"/>
      <c r="I76" s="591"/>
      <c r="J76" s="622"/>
      <c r="K76" s="622"/>
      <c r="L76" s="622"/>
      <c r="N76" s="54"/>
      <c r="O76" s="54"/>
      <c r="P76" s="56"/>
      <c r="Q76" s="56"/>
      <c r="R76" s="56"/>
      <c r="S76" s="56"/>
      <c r="T76" s="54"/>
      <c r="U76" s="54"/>
      <c r="V76" s="54"/>
    </row>
    <row r="77" spans="1:22">
      <c r="A77" s="54"/>
      <c r="B77" s="54"/>
      <c r="C77" s="54"/>
      <c r="D77" s="54"/>
      <c r="E77" s="51"/>
      <c r="F77" s="648"/>
      <c r="G77" s="622"/>
      <c r="H77" s="622"/>
      <c r="I77" s="591"/>
      <c r="J77" s="622"/>
      <c r="K77" s="622"/>
      <c r="L77" s="622"/>
      <c r="N77" s="54"/>
      <c r="O77" s="54"/>
      <c r="P77" s="56"/>
      <c r="Q77" s="56"/>
      <c r="R77" s="56"/>
      <c r="S77" s="56"/>
      <c r="T77" s="54"/>
      <c r="U77" s="54"/>
      <c r="V77" s="54"/>
    </row>
    <row r="78" spans="1:22">
      <c r="A78" s="54"/>
      <c r="B78" s="54"/>
      <c r="C78" s="54"/>
      <c r="D78" s="54"/>
      <c r="E78" s="51"/>
      <c r="F78" s="648"/>
      <c r="G78" s="622"/>
      <c r="H78" s="622"/>
      <c r="I78" s="591"/>
      <c r="J78" s="622"/>
      <c r="K78" s="622"/>
      <c r="L78" s="622"/>
      <c r="N78" s="54"/>
      <c r="O78" s="54"/>
      <c r="P78" s="56"/>
      <c r="Q78" s="56"/>
      <c r="R78" s="56"/>
      <c r="S78" s="56"/>
      <c r="T78" s="54"/>
      <c r="U78" s="54"/>
      <c r="V78" s="54"/>
    </row>
    <row r="79" spans="1:22">
      <c r="A79" s="54"/>
      <c r="B79" s="54"/>
      <c r="C79" s="54"/>
      <c r="D79" s="54"/>
      <c r="E79" s="51"/>
      <c r="F79" s="648"/>
      <c r="G79" s="622"/>
      <c r="H79" s="622"/>
      <c r="I79" s="591"/>
      <c r="J79" s="622"/>
      <c r="K79" s="622"/>
      <c r="L79" s="622"/>
      <c r="N79" s="54"/>
      <c r="O79" s="54"/>
      <c r="P79" s="56"/>
      <c r="Q79" s="56"/>
      <c r="R79" s="56"/>
      <c r="S79" s="56"/>
      <c r="T79" s="54"/>
      <c r="U79" s="54"/>
      <c r="V79" s="54"/>
    </row>
    <row r="80" spans="1:22">
      <c r="A80" s="54"/>
      <c r="B80" s="54"/>
      <c r="C80" s="54"/>
      <c r="D80" s="54"/>
      <c r="E80" s="51"/>
      <c r="F80" s="648"/>
      <c r="G80" s="622"/>
      <c r="H80" s="622"/>
      <c r="I80" s="591"/>
      <c r="J80" s="622"/>
      <c r="K80" s="622"/>
      <c r="L80" s="622"/>
      <c r="N80" s="54"/>
      <c r="O80" s="54"/>
      <c r="P80" s="56"/>
      <c r="Q80" s="56"/>
      <c r="R80" s="56"/>
      <c r="S80" s="56"/>
      <c r="T80" s="54"/>
      <c r="U80" s="54"/>
      <c r="V80" s="54"/>
    </row>
    <row r="81" spans="1:22">
      <c r="A81" s="54"/>
      <c r="B81" s="54"/>
      <c r="C81" s="54"/>
      <c r="D81" s="54"/>
      <c r="E81" s="51"/>
      <c r="F81" s="648"/>
      <c r="G81" s="622"/>
      <c r="H81" s="622"/>
      <c r="I81" s="591"/>
      <c r="J81" s="622"/>
      <c r="K81" s="622"/>
      <c r="L81" s="622"/>
      <c r="N81" s="54"/>
      <c r="O81" s="54"/>
      <c r="P81" s="56"/>
      <c r="Q81" s="56"/>
      <c r="R81" s="56"/>
      <c r="S81" s="56"/>
      <c r="T81" s="54"/>
      <c r="U81" s="54"/>
      <c r="V81" s="54"/>
    </row>
    <row r="82" spans="1:22">
      <c r="A82" s="54"/>
      <c r="B82" s="54"/>
      <c r="C82" s="54"/>
      <c r="D82" s="54"/>
      <c r="E82" s="51"/>
      <c r="F82" s="648"/>
      <c r="G82" s="622"/>
      <c r="H82" s="622"/>
      <c r="I82" s="591"/>
      <c r="J82" s="622"/>
      <c r="K82" s="622"/>
      <c r="L82" s="622"/>
      <c r="N82" s="54"/>
      <c r="O82" s="54"/>
      <c r="P82" s="56"/>
      <c r="Q82" s="56"/>
      <c r="R82" s="56"/>
      <c r="S82" s="56"/>
      <c r="T82" s="54"/>
      <c r="U82" s="54"/>
      <c r="V82" s="54"/>
    </row>
    <row r="83" spans="1:22">
      <c r="A83" s="54"/>
      <c r="B83" s="54"/>
      <c r="C83" s="54"/>
      <c r="D83" s="54"/>
      <c r="E83" s="51"/>
      <c r="F83" s="648"/>
      <c r="G83" s="622"/>
      <c r="H83" s="622"/>
      <c r="I83" s="591"/>
      <c r="J83" s="622"/>
      <c r="K83" s="622"/>
      <c r="L83" s="622"/>
      <c r="N83" s="54"/>
      <c r="O83" s="54"/>
      <c r="P83" s="56"/>
      <c r="Q83" s="56"/>
      <c r="R83" s="56"/>
      <c r="S83" s="56"/>
      <c r="T83" s="54"/>
      <c r="U83" s="54"/>
      <c r="V83" s="54"/>
    </row>
    <row r="84" spans="1:22">
      <c r="A84" s="54"/>
      <c r="B84" s="54"/>
      <c r="C84" s="54"/>
      <c r="D84" s="54"/>
      <c r="E84" s="51"/>
      <c r="F84" s="648"/>
      <c r="G84" s="622"/>
      <c r="H84" s="622"/>
      <c r="I84" s="591"/>
      <c r="J84" s="622"/>
      <c r="K84" s="622"/>
      <c r="L84" s="622"/>
      <c r="N84" s="54"/>
      <c r="O84" s="54"/>
      <c r="P84" s="56"/>
      <c r="Q84" s="56"/>
      <c r="R84" s="56"/>
      <c r="S84" s="56"/>
      <c r="T84" s="54"/>
      <c r="U84" s="54"/>
      <c r="V84" s="54"/>
    </row>
    <row r="85" spans="1:22">
      <c r="A85" s="54"/>
      <c r="B85" s="54"/>
      <c r="C85" s="54"/>
      <c r="D85" s="54"/>
      <c r="E85" s="51"/>
      <c r="F85" s="648"/>
      <c r="G85" s="622"/>
      <c r="H85" s="622"/>
      <c r="I85" s="591"/>
      <c r="J85" s="622"/>
      <c r="K85" s="622"/>
      <c r="L85" s="622"/>
      <c r="N85" s="54"/>
      <c r="O85" s="54"/>
      <c r="P85" s="56"/>
      <c r="Q85" s="56"/>
      <c r="R85" s="56"/>
      <c r="S85" s="56"/>
      <c r="T85" s="54"/>
      <c r="U85" s="54"/>
      <c r="V85" s="54"/>
    </row>
    <row r="86" spans="1:22">
      <c r="A86" s="54"/>
      <c r="B86" s="54"/>
      <c r="C86" s="54"/>
      <c r="D86" s="54"/>
      <c r="E86" s="51"/>
      <c r="F86" s="648"/>
      <c r="G86" s="622"/>
      <c r="H86" s="622"/>
      <c r="I86" s="591"/>
      <c r="J86" s="622"/>
      <c r="K86" s="622"/>
      <c r="L86" s="622"/>
      <c r="M86" s="54"/>
      <c r="N86" s="54"/>
      <c r="O86" s="54"/>
      <c r="P86" s="56"/>
      <c r="Q86" s="56"/>
      <c r="R86" s="56"/>
      <c r="S86" s="56"/>
      <c r="T86" s="54"/>
      <c r="U86" s="54"/>
      <c r="V86" s="54"/>
    </row>
    <row r="87" spans="1:22">
      <c r="A87" s="54"/>
      <c r="B87" s="54"/>
      <c r="C87" s="54"/>
      <c r="D87" s="54"/>
      <c r="E87" s="51"/>
      <c r="F87" s="648"/>
      <c r="G87" s="622"/>
      <c r="H87" s="622"/>
      <c r="I87" s="591"/>
      <c r="J87" s="622"/>
      <c r="K87" s="622"/>
      <c r="L87" s="622"/>
      <c r="M87" s="54"/>
      <c r="N87" s="54"/>
      <c r="O87" s="54"/>
      <c r="P87" s="56"/>
      <c r="Q87" s="56"/>
      <c r="R87" s="56"/>
      <c r="S87" s="56"/>
      <c r="T87" s="54"/>
      <c r="U87" s="54"/>
      <c r="V87" s="54"/>
    </row>
    <row r="88" spans="1:22">
      <c r="A88" s="54"/>
      <c r="B88" s="54"/>
      <c r="C88" s="54"/>
      <c r="D88" s="54"/>
      <c r="E88" s="51"/>
      <c r="F88" s="648"/>
      <c r="G88" s="622"/>
      <c r="H88" s="622"/>
      <c r="I88" s="591"/>
      <c r="J88" s="622"/>
      <c r="K88" s="622"/>
      <c r="L88" s="622"/>
      <c r="M88" s="54"/>
      <c r="N88" s="54"/>
      <c r="O88" s="54"/>
      <c r="P88" s="56"/>
      <c r="Q88" s="56"/>
      <c r="R88" s="56"/>
      <c r="S88" s="56"/>
      <c r="T88" s="54"/>
      <c r="U88" s="54"/>
      <c r="V88" s="54"/>
    </row>
    <row r="89" spans="1:22">
      <c r="A89" s="54"/>
      <c r="B89" s="54"/>
      <c r="C89" s="54"/>
      <c r="D89" s="54"/>
      <c r="E89" s="51"/>
      <c r="F89" s="648"/>
      <c r="G89" s="622"/>
      <c r="H89" s="622"/>
      <c r="I89" s="591"/>
      <c r="J89" s="622"/>
      <c r="K89" s="622"/>
      <c r="L89" s="622"/>
      <c r="M89" s="54"/>
      <c r="N89" s="54"/>
      <c r="O89" s="54"/>
      <c r="P89" s="56"/>
      <c r="Q89" s="56"/>
      <c r="R89" s="56"/>
      <c r="S89" s="56"/>
      <c r="T89" s="54"/>
      <c r="U89" s="54"/>
      <c r="V89" s="54"/>
    </row>
    <row r="90" spans="1:22">
      <c r="A90" s="54"/>
      <c r="B90" s="54"/>
      <c r="C90" s="54"/>
      <c r="D90" s="54"/>
      <c r="E90" s="51"/>
      <c r="F90" s="648"/>
      <c r="G90" s="622"/>
      <c r="H90" s="622"/>
      <c r="I90" s="591"/>
      <c r="J90" s="622"/>
      <c r="K90" s="622"/>
      <c r="L90" s="622"/>
      <c r="M90" s="54"/>
      <c r="N90" s="54"/>
      <c r="O90" s="54"/>
      <c r="P90" s="56"/>
      <c r="Q90" s="56"/>
      <c r="R90" s="56"/>
      <c r="S90" s="56"/>
      <c r="T90" s="54"/>
      <c r="U90" s="54"/>
      <c r="V90" s="54"/>
    </row>
    <row r="91" spans="1:22">
      <c r="A91" s="54"/>
      <c r="B91" s="54"/>
      <c r="C91" s="54"/>
      <c r="D91" s="54"/>
      <c r="E91" s="51"/>
      <c r="F91" s="648"/>
      <c r="G91" s="622"/>
      <c r="H91" s="622"/>
      <c r="I91" s="591"/>
      <c r="J91" s="622"/>
      <c r="K91" s="622"/>
      <c r="L91" s="622"/>
      <c r="M91" s="54"/>
      <c r="N91" s="54"/>
      <c r="O91" s="54"/>
      <c r="P91" s="56"/>
      <c r="Q91" s="56"/>
      <c r="R91" s="56"/>
      <c r="S91" s="56"/>
      <c r="T91" s="54"/>
      <c r="U91" s="54"/>
      <c r="V91" s="54"/>
    </row>
    <row r="92" spans="1:22" s="54" customFormat="1">
      <c r="E92" s="51"/>
      <c r="F92" s="648"/>
      <c r="G92" s="622"/>
      <c r="H92" s="622"/>
      <c r="I92" s="591"/>
      <c r="J92" s="622"/>
      <c r="K92" s="622"/>
      <c r="L92" s="622"/>
      <c r="P92" s="56"/>
      <c r="Q92" s="56"/>
      <c r="R92" s="56"/>
      <c r="S92" s="56"/>
    </row>
    <row r="93" spans="1:22" s="54" customFormat="1">
      <c r="E93" s="51"/>
      <c r="F93" s="648"/>
      <c r="G93" s="622"/>
      <c r="H93" s="622"/>
      <c r="I93" s="591"/>
      <c r="J93" s="622"/>
      <c r="K93" s="622"/>
      <c r="L93" s="622"/>
      <c r="P93" s="56"/>
      <c r="Q93" s="56"/>
      <c r="R93" s="56"/>
      <c r="S93" s="56"/>
    </row>
    <row r="94" spans="1:22" s="54" customFormat="1">
      <c r="E94" s="51"/>
      <c r="F94" s="648"/>
      <c r="G94" s="622"/>
      <c r="H94" s="622"/>
      <c r="I94" s="591"/>
      <c r="J94" s="622"/>
      <c r="K94" s="622"/>
      <c r="L94" s="622"/>
      <c r="P94" s="56"/>
      <c r="Q94" s="56"/>
      <c r="R94" s="56"/>
      <c r="S94" s="56"/>
    </row>
    <row r="95" spans="1:22" s="54" customFormat="1">
      <c r="E95" s="51"/>
      <c r="F95" s="648"/>
      <c r="G95" s="622"/>
      <c r="H95" s="622"/>
      <c r="I95" s="591"/>
      <c r="J95" s="622"/>
      <c r="K95" s="622"/>
      <c r="L95" s="622"/>
      <c r="P95" s="56"/>
      <c r="Q95" s="56"/>
      <c r="R95" s="56"/>
      <c r="S95" s="56"/>
    </row>
    <row r="96" spans="1:22" s="54" customFormat="1">
      <c r="E96" s="51"/>
      <c r="F96" s="648"/>
      <c r="G96" s="622"/>
      <c r="H96" s="622"/>
      <c r="I96" s="591"/>
      <c r="J96" s="622"/>
      <c r="K96" s="622"/>
      <c r="L96" s="622"/>
      <c r="P96" s="56"/>
      <c r="Q96" s="56"/>
      <c r="R96" s="56"/>
      <c r="S96" s="56"/>
    </row>
    <row r="97" spans="5:19" s="54" customFormat="1">
      <c r="E97" s="51"/>
      <c r="F97" s="648"/>
      <c r="G97" s="622"/>
      <c r="H97" s="622"/>
      <c r="I97" s="591"/>
      <c r="J97" s="622"/>
      <c r="K97" s="622"/>
      <c r="L97" s="622"/>
      <c r="P97" s="56"/>
      <c r="Q97" s="56"/>
      <c r="R97" s="56"/>
      <c r="S97" s="56"/>
    </row>
    <row r="98" spans="5:19" s="54" customFormat="1">
      <c r="E98" s="51"/>
      <c r="F98" s="648"/>
      <c r="G98" s="622"/>
      <c r="H98" s="622"/>
      <c r="I98" s="591"/>
      <c r="J98" s="622"/>
      <c r="K98" s="622"/>
      <c r="L98" s="622"/>
      <c r="P98" s="56"/>
      <c r="Q98" s="56"/>
      <c r="R98" s="56"/>
      <c r="S98" s="56"/>
    </row>
    <row r="99" spans="5:19" s="54" customFormat="1">
      <c r="E99" s="51"/>
      <c r="F99" s="648"/>
      <c r="G99" s="622"/>
      <c r="H99" s="622"/>
      <c r="I99" s="591"/>
      <c r="J99" s="622"/>
      <c r="K99" s="622"/>
      <c r="L99" s="622"/>
      <c r="P99" s="56"/>
      <c r="Q99" s="56"/>
      <c r="R99" s="56"/>
      <c r="S99" s="56"/>
    </row>
    <row r="100" spans="5:19" s="54" customFormat="1">
      <c r="E100" s="51"/>
      <c r="F100" s="648"/>
      <c r="G100" s="622"/>
      <c r="H100" s="622"/>
      <c r="I100" s="591"/>
      <c r="J100" s="622"/>
      <c r="K100" s="622"/>
      <c r="L100" s="622"/>
      <c r="P100" s="56"/>
      <c r="Q100" s="56"/>
      <c r="R100" s="56"/>
      <c r="S100" s="56"/>
    </row>
    <row r="101" spans="5:19" s="54" customFormat="1">
      <c r="E101" s="51"/>
      <c r="F101" s="648"/>
      <c r="G101" s="622"/>
      <c r="H101" s="622"/>
      <c r="I101" s="591"/>
      <c r="J101" s="622"/>
      <c r="K101" s="622"/>
      <c r="L101" s="622"/>
      <c r="P101" s="56"/>
      <c r="Q101" s="56"/>
      <c r="R101" s="56"/>
      <c r="S101" s="56"/>
    </row>
    <row r="102" spans="5:19" s="54" customFormat="1">
      <c r="E102" s="51"/>
      <c r="F102" s="648"/>
      <c r="G102" s="622"/>
      <c r="H102" s="622"/>
      <c r="I102" s="591"/>
      <c r="J102" s="622"/>
      <c r="K102" s="622"/>
      <c r="L102" s="622"/>
      <c r="P102" s="56"/>
      <c r="Q102" s="56"/>
      <c r="R102" s="56"/>
      <c r="S102" s="56"/>
    </row>
    <row r="103" spans="5:19" s="54" customFormat="1">
      <c r="E103" s="51"/>
      <c r="F103" s="648"/>
      <c r="G103" s="622"/>
      <c r="H103" s="622"/>
      <c r="I103" s="591"/>
      <c r="J103" s="622"/>
      <c r="K103" s="622"/>
      <c r="L103" s="622"/>
      <c r="P103" s="56"/>
      <c r="Q103" s="56"/>
      <c r="R103" s="56"/>
      <c r="S103" s="56"/>
    </row>
    <row r="104" spans="5:19" s="54" customFormat="1">
      <c r="E104" s="51"/>
      <c r="F104" s="648"/>
      <c r="G104" s="622"/>
      <c r="H104" s="622"/>
      <c r="I104" s="591"/>
      <c r="J104" s="622"/>
      <c r="K104" s="622"/>
      <c r="L104" s="622"/>
      <c r="P104" s="56"/>
      <c r="Q104" s="56"/>
      <c r="R104" s="56"/>
      <c r="S104" s="56"/>
    </row>
    <row r="105" spans="5:19" s="54" customFormat="1">
      <c r="E105" s="51"/>
      <c r="F105" s="648"/>
      <c r="G105" s="622"/>
      <c r="H105" s="622"/>
      <c r="I105" s="591"/>
      <c r="J105" s="622"/>
      <c r="K105" s="622"/>
      <c r="L105" s="622"/>
      <c r="P105" s="56"/>
      <c r="Q105" s="56"/>
      <c r="R105" s="56"/>
      <c r="S105" s="56"/>
    </row>
    <row r="106" spans="5:19" s="54" customFormat="1">
      <c r="E106" s="51"/>
      <c r="F106" s="648"/>
      <c r="G106" s="622"/>
      <c r="H106" s="622"/>
      <c r="I106" s="591"/>
      <c r="J106" s="622"/>
      <c r="K106" s="622"/>
      <c r="L106" s="622"/>
      <c r="P106" s="56"/>
      <c r="Q106" s="56"/>
      <c r="R106" s="56"/>
      <c r="S106" s="56"/>
    </row>
    <row r="107" spans="5:19" s="54" customFormat="1">
      <c r="E107" s="51"/>
      <c r="F107" s="648"/>
      <c r="G107" s="622"/>
      <c r="H107" s="622"/>
      <c r="I107" s="591"/>
      <c r="J107" s="622"/>
      <c r="K107" s="622"/>
      <c r="L107" s="622"/>
      <c r="P107" s="56"/>
      <c r="Q107" s="56"/>
      <c r="R107" s="56"/>
      <c r="S107" s="56"/>
    </row>
    <row r="108" spans="5:19" s="54" customFormat="1">
      <c r="E108" s="51"/>
      <c r="F108" s="648"/>
      <c r="G108" s="622"/>
      <c r="H108" s="622"/>
      <c r="I108" s="591"/>
      <c r="J108" s="622"/>
      <c r="K108" s="622"/>
      <c r="L108" s="622"/>
      <c r="P108" s="56"/>
      <c r="Q108" s="56"/>
      <c r="R108" s="56"/>
      <c r="S108" s="56"/>
    </row>
    <row r="109" spans="5:19" s="54" customFormat="1">
      <c r="E109" s="51"/>
      <c r="F109" s="648"/>
      <c r="G109" s="622"/>
      <c r="H109" s="622"/>
      <c r="I109" s="591"/>
      <c r="J109" s="622"/>
      <c r="K109" s="622"/>
      <c r="L109" s="622"/>
      <c r="P109" s="56"/>
      <c r="Q109" s="56"/>
      <c r="R109" s="56"/>
      <c r="S109" s="56"/>
    </row>
    <row r="110" spans="5:19" s="54" customFormat="1">
      <c r="E110" s="51"/>
      <c r="F110" s="648"/>
      <c r="G110" s="622"/>
      <c r="H110" s="622"/>
      <c r="I110" s="591"/>
      <c r="J110" s="622"/>
      <c r="K110" s="622"/>
      <c r="L110" s="622"/>
      <c r="P110" s="56"/>
      <c r="Q110" s="56"/>
      <c r="R110" s="56"/>
      <c r="S110" s="56"/>
    </row>
    <row r="111" spans="5:19" s="54" customFormat="1">
      <c r="E111" s="51"/>
      <c r="F111" s="648"/>
      <c r="G111" s="622"/>
      <c r="H111" s="622"/>
      <c r="I111" s="591"/>
      <c r="J111" s="622"/>
      <c r="K111" s="622"/>
      <c r="L111" s="622"/>
      <c r="P111" s="56"/>
      <c r="Q111" s="56"/>
      <c r="R111" s="56"/>
      <c r="S111" s="56"/>
    </row>
    <row r="112" spans="5:19" s="54" customFormat="1">
      <c r="E112" s="51"/>
      <c r="F112" s="648"/>
      <c r="G112" s="622"/>
      <c r="H112" s="622"/>
      <c r="I112" s="591"/>
      <c r="J112" s="622"/>
      <c r="K112" s="622"/>
      <c r="L112" s="622"/>
      <c r="P112" s="56"/>
      <c r="Q112" s="56"/>
      <c r="R112" s="56"/>
      <c r="S112" s="56"/>
    </row>
    <row r="113" spans="5:20" s="54" customFormat="1">
      <c r="E113" s="51"/>
      <c r="F113" s="648"/>
      <c r="G113" s="622"/>
      <c r="H113" s="622"/>
      <c r="I113" s="591"/>
      <c r="J113" s="622"/>
      <c r="K113" s="622"/>
      <c r="L113" s="622"/>
      <c r="P113" s="56"/>
      <c r="Q113" s="56"/>
      <c r="R113" s="56"/>
      <c r="S113" s="56"/>
    </row>
    <row r="114" spans="5:20" s="54" customFormat="1">
      <c r="E114" s="51"/>
      <c r="F114" s="648"/>
      <c r="G114" s="622"/>
      <c r="H114" s="622"/>
      <c r="I114" s="591"/>
      <c r="J114" s="622"/>
      <c r="K114" s="622"/>
      <c r="L114" s="622"/>
      <c r="P114" s="56"/>
      <c r="Q114" s="56"/>
      <c r="R114" s="56"/>
      <c r="S114" s="56"/>
    </row>
    <row r="115" spans="5:20" s="54" customFormat="1">
      <c r="E115" s="51"/>
      <c r="F115" s="648"/>
      <c r="G115" s="622"/>
      <c r="H115" s="622"/>
      <c r="I115" s="591"/>
      <c r="J115" s="622"/>
      <c r="K115" s="622"/>
      <c r="L115" s="622"/>
      <c r="P115" s="56"/>
      <c r="Q115" s="56"/>
      <c r="R115" s="56"/>
      <c r="S115" s="56"/>
    </row>
    <row r="116" spans="5:20" s="54" customFormat="1">
      <c r="E116" s="51"/>
      <c r="F116" s="648"/>
      <c r="G116" s="622"/>
      <c r="H116" s="622"/>
      <c r="I116" s="591"/>
      <c r="J116" s="622"/>
      <c r="K116" s="622"/>
      <c r="L116" s="622"/>
      <c r="P116" s="56"/>
      <c r="Q116" s="56"/>
      <c r="R116" s="56"/>
      <c r="S116" s="56"/>
    </row>
    <row r="117" spans="5:20" s="54" customFormat="1">
      <c r="E117" s="51"/>
      <c r="F117" s="648"/>
      <c r="G117" s="622"/>
      <c r="H117" s="622"/>
      <c r="I117" s="591"/>
      <c r="J117" s="622"/>
      <c r="K117" s="622"/>
      <c r="L117" s="622"/>
      <c r="P117" s="56"/>
      <c r="Q117" s="56"/>
      <c r="R117" s="56"/>
      <c r="S117" s="56"/>
    </row>
    <row r="118" spans="5:20" s="54" customFormat="1">
      <c r="E118" s="51"/>
      <c r="F118" s="648"/>
      <c r="G118" s="622"/>
      <c r="H118" s="622"/>
      <c r="I118" s="591"/>
      <c r="J118" s="622"/>
      <c r="K118" s="622"/>
      <c r="L118" s="622"/>
      <c r="P118" s="56"/>
      <c r="Q118" s="56"/>
      <c r="R118" s="56"/>
      <c r="S118" s="56"/>
    </row>
    <row r="119" spans="5:20" s="54" customFormat="1">
      <c r="E119" s="51"/>
      <c r="F119" s="648"/>
      <c r="G119" s="622"/>
      <c r="H119" s="622"/>
      <c r="I119" s="591"/>
      <c r="J119" s="622"/>
      <c r="K119" s="622"/>
      <c r="L119" s="622"/>
      <c r="P119" s="56"/>
      <c r="Q119" s="56"/>
      <c r="R119" s="56"/>
      <c r="S119" s="56"/>
    </row>
    <row r="120" spans="5:20" s="54" customFormat="1">
      <c r="E120" s="51"/>
      <c r="F120" s="648"/>
      <c r="G120" s="622"/>
      <c r="H120" s="622"/>
      <c r="I120" s="591"/>
      <c r="J120" s="622"/>
      <c r="K120" s="622"/>
      <c r="L120" s="622"/>
      <c r="P120" s="56"/>
      <c r="Q120" s="56"/>
      <c r="R120" s="56"/>
      <c r="S120" s="56"/>
    </row>
    <row r="121" spans="5:20" s="54" customFormat="1">
      <c r="E121" s="51"/>
      <c r="F121" s="648"/>
      <c r="G121" s="622"/>
      <c r="H121" s="622"/>
      <c r="I121" s="591"/>
      <c r="J121" s="622"/>
      <c r="K121" s="622"/>
      <c r="L121" s="622"/>
      <c r="P121" s="56"/>
      <c r="Q121" s="56"/>
      <c r="R121" s="56"/>
      <c r="S121" s="56"/>
    </row>
    <row r="122" spans="5:20" s="54" customFormat="1">
      <c r="E122" s="51"/>
      <c r="F122" s="648"/>
      <c r="G122" s="622"/>
      <c r="H122" s="622"/>
      <c r="I122" s="591"/>
      <c r="J122" s="622"/>
      <c r="K122" s="622"/>
      <c r="L122" s="622"/>
      <c r="P122" s="56"/>
      <c r="Q122" s="56"/>
      <c r="R122" s="56"/>
      <c r="S122" s="56"/>
    </row>
    <row r="123" spans="5:20" s="54" customFormat="1">
      <c r="E123" s="51"/>
      <c r="F123" s="648"/>
      <c r="G123" s="622"/>
      <c r="H123" s="622"/>
      <c r="I123" s="591"/>
      <c r="J123" s="622"/>
      <c r="K123" s="622"/>
      <c r="L123" s="622"/>
      <c r="P123" s="56"/>
      <c r="Q123" s="56"/>
      <c r="R123" s="649"/>
      <c r="S123" s="649"/>
      <c r="T123" s="622"/>
    </row>
    <row r="124" spans="5:20" s="54" customFormat="1">
      <c r="E124" s="51"/>
      <c r="F124" s="648"/>
      <c r="G124" s="622"/>
      <c r="H124" s="622"/>
      <c r="I124" s="591"/>
      <c r="J124" s="622"/>
      <c r="K124" s="622"/>
      <c r="L124" s="622"/>
      <c r="P124" s="56"/>
      <c r="Q124" s="56"/>
      <c r="R124" s="649"/>
      <c r="S124" s="649"/>
      <c r="T124" s="622"/>
    </row>
    <row r="125" spans="5:20" s="54" customFormat="1">
      <c r="E125" s="51"/>
      <c r="F125" s="648"/>
      <c r="G125" s="622"/>
      <c r="H125" s="622"/>
      <c r="I125" s="591"/>
      <c r="J125" s="622"/>
      <c r="K125" s="622"/>
      <c r="L125" s="622"/>
      <c r="P125" s="56"/>
      <c r="Q125" s="56"/>
      <c r="R125" s="649"/>
      <c r="S125" s="649"/>
      <c r="T125" s="622"/>
    </row>
    <row r="126" spans="5:20" s="54" customFormat="1">
      <c r="E126" s="51"/>
      <c r="F126" s="648"/>
      <c r="G126" s="622"/>
      <c r="H126" s="622"/>
      <c r="I126" s="591"/>
      <c r="J126" s="622"/>
      <c r="K126" s="622"/>
      <c r="L126" s="622"/>
      <c r="P126" s="56"/>
      <c r="Q126" s="56"/>
      <c r="R126" s="649"/>
      <c r="S126" s="649"/>
      <c r="T126" s="622"/>
    </row>
    <row r="127" spans="5:20" s="54" customFormat="1">
      <c r="E127" s="51"/>
      <c r="F127" s="648"/>
      <c r="G127" s="622"/>
      <c r="H127" s="622"/>
      <c r="I127" s="591"/>
      <c r="J127" s="622"/>
      <c r="K127" s="622"/>
      <c r="L127" s="622"/>
      <c r="P127" s="56"/>
      <c r="Q127" s="56"/>
      <c r="R127" s="649"/>
      <c r="S127" s="649"/>
      <c r="T127" s="622"/>
    </row>
    <row r="128" spans="5:20" s="54" customFormat="1">
      <c r="E128" s="51"/>
      <c r="F128" s="648"/>
      <c r="G128" s="622"/>
      <c r="H128" s="622"/>
      <c r="I128" s="591"/>
      <c r="J128" s="622"/>
      <c r="K128" s="622"/>
      <c r="L128" s="622"/>
      <c r="N128" s="622"/>
      <c r="O128" s="591"/>
      <c r="P128" s="686"/>
      <c r="Q128" s="649"/>
      <c r="R128" s="649"/>
      <c r="S128" s="649"/>
      <c r="T128" s="622"/>
    </row>
    <row r="129" spans="1:22" s="54" customFormat="1">
      <c r="E129" s="51"/>
      <c r="F129" s="648"/>
      <c r="G129" s="622"/>
      <c r="H129" s="622"/>
      <c r="I129" s="591"/>
      <c r="J129" s="622"/>
      <c r="K129" s="622"/>
      <c r="L129" s="622"/>
      <c r="N129" s="622"/>
      <c r="O129" s="591"/>
      <c r="P129" s="686"/>
      <c r="Q129" s="649"/>
      <c r="R129" s="649"/>
      <c r="S129" s="649"/>
      <c r="T129" s="622"/>
    </row>
    <row r="130" spans="1:22" s="54" customFormat="1">
      <c r="E130" s="51"/>
      <c r="F130" s="648"/>
      <c r="G130" s="622"/>
      <c r="H130" s="622"/>
      <c r="I130" s="591"/>
      <c r="J130" s="622"/>
      <c r="K130" s="622"/>
      <c r="L130" s="622"/>
      <c r="N130" s="622"/>
      <c r="O130" s="591"/>
      <c r="P130" s="686"/>
      <c r="Q130" s="649"/>
      <c r="R130" s="649"/>
      <c r="S130" s="649"/>
      <c r="T130" s="622"/>
    </row>
    <row r="131" spans="1:22" s="54" customFormat="1">
      <c r="E131" s="51"/>
      <c r="F131" s="648"/>
      <c r="G131" s="622"/>
      <c r="H131" s="622"/>
      <c r="I131" s="591"/>
      <c r="J131" s="622"/>
      <c r="K131" s="622"/>
      <c r="L131" s="622"/>
      <c r="N131" s="622"/>
      <c r="O131" s="591"/>
      <c r="P131" s="686"/>
      <c r="Q131" s="649"/>
      <c r="R131" s="649"/>
      <c r="S131" s="649"/>
      <c r="T131" s="622"/>
    </row>
    <row r="132" spans="1:22" s="54" customFormat="1">
      <c r="A132" s="622"/>
      <c r="B132" s="622"/>
      <c r="C132" s="650"/>
      <c r="D132" s="650"/>
      <c r="E132" s="650"/>
      <c r="F132" s="650"/>
      <c r="H132" s="56"/>
      <c r="J132" s="622"/>
      <c r="K132" s="622"/>
      <c r="L132" s="622"/>
      <c r="N132" s="622"/>
      <c r="O132" s="591"/>
      <c r="P132" s="686"/>
      <c r="Q132" s="649"/>
      <c r="R132" s="649"/>
      <c r="S132" s="649"/>
      <c r="T132" s="622"/>
      <c r="U132" s="622"/>
      <c r="V132" s="622"/>
    </row>
    <row r="133" spans="1:22" s="54" customFormat="1">
      <c r="A133" s="622"/>
      <c r="B133" s="622"/>
      <c r="C133" s="650"/>
      <c r="D133" s="650"/>
      <c r="E133" s="650"/>
      <c r="F133" s="650"/>
      <c r="H133" s="56"/>
      <c r="J133" s="622"/>
      <c r="K133" s="622"/>
      <c r="L133" s="622"/>
      <c r="N133" s="622"/>
      <c r="O133" s="591"/>
      <c r="P133" s="686"/>
      <c r="Q133" s="649"/>
      <c r="R133" s="649"/>
      <c r="S133" s="649"/>
      <c r="T133" s="622"/>
      <c r="U133" s="622"/>
      <c r="V133" s="622"/>
    </row>
    <row r="134" spans="1:22" s="54" customFormat="1">
      <c r="A134" s="622"/>
      <c r="B134" s="622"/>
      <c r="C134" s="650"/>
      <c r="D134" s="650"/>
      <c r="E134" s="650"/>
      <c r="F134" s="650"/>
      <c r="H134" s="56"/>
      <c r="J134" s="622"/>
      <c r="K134" s="622"/>
      <c r="L134" s="622"/>
      <c r="N134" s="622"/>
      <c r="O134" s="591"/>
      <c r="P134" s="686"/>
      <c r="Q134" s="649"/>
      <c r="R134" s="649"/>
      <c r="S134" s="649"/>
      <c r="T134" s="622"/>
      <c r="U134" s="622"/>
      <c r="V134" s="622"/>
    </row>
    <row r="135" spans="1:22" s="54" customFormat="1">
      <c r="A135" s="622"/>
      <c r="B135" s="622"/>
      <c r="C135" s="650"/>
      <c r="D135" s="650"/>
      <c r="E135" s="650"/>
      <c r="F135" s="650"/>
      <c r="H135" s="56"/>
      <c r="J135" s="622"/>
      <c r="K135" s="622"/>
      <c r="L135" s="622"/>
      <c r="N135" s="622"/>
      <c r="O135" s="591"/>
      <c r="P135" s="686"/>
      <c r="Q135" s="649"/>
      <c r="R135" s="649"/>
      <c r="S135" s="649"/>
      <c r="T135" s="622"/>
      <c r="U135" s="622"/>
      <c r="V135" s="622"/>
    </row>
    <row r="136" spans="1:22" s="54" customFormat="1">
      <c r="A136" s="622"/>
      <c r="B136" s="622"/>
      <c r="C136" s="650"/>
      <c r="D136" s="650"/>
      <c r="E136" s="650"/>
      <c r="F136" s="650"/>
      <c r="H136" s="56"/>
      <c r="J136" s="622"/>
      <c r="K136" s="622"/>
      <c r="L136" s="622"/>
      <c r="N136" s="622"/>
      <c r="O136" s="591"/>
      <c r="P136" s="686"/>
      <c r="Q136" s="649"/>
      <c r="R136" s="649"/>
      <c r="S136" s="649"/>
      <c r="T136" s="622"/>
      <c r="U136" s="622"/>
      <c r="V136" s="622"/>
    </row>
    <row r="137" spans="1:22" s="54" customFormat="1">
      <c r="A137" s="622"/>
      <c r="B137" s="622"/>
      <c r="C137" s="650"/>
      <c r="D137" s="650"/>
      <c r="E137" s="650"/>
      <c r="F137" s="650"/>
      <c r="H137" s="56"/>
      <c r="J137" s="622"/>
      <c r="K137" s="622"/>
      <c r="L137" s="622"/>
      <c r="N137" s="622"/>
      <c r="O137" s="591"/>
      <c r="P137" s="686"/>
      <c r="Q137" s="649"/>
      <c r="R137" s="649"/>
      <c r="S137" s="649"/>
      <c r="T137" s="622"/>
      <c r="U137" s="622"/>
      <c r="V137" s="622"/>
    </row>
    <row r="138" spans="1:22" s="54" customFormat="1">
      <c r="A138" s="622"/>
      <c r="B138" s="622"/>
      <c r="C138" s="650"/>
      <c r="D138" s="650"/>
      <c r="E138" s="650"/>
      <c r="F138" s="650"/>
      <c r="H138" s="56"/>
      <c r="K138" s="622"/>
      <c r="L138" s="622"/>
      <c r="N138" s="622"/>
      <c r="O138" s="591"/>
      <c r="P138" s="686"/>
      <c r="Q138" s="649"/>
      <c r="R138" s="649"/>
      <c r="S138" s="649"/>
      <c r="T138" s="622"/>
      <c r="U138" s="622"/>
      <c r="V138" s="622"/>
    </row>
    <row r="139" spans="1:22" s="54" customFormat="1">
      <c r="A139" s="622"/>
      <c r="B139" s="622"/>
      <c r="C139" s="650"/>
      <c r="D139" s="650"/>
      <c r="E139" s="650"/>
      <c r="F139" s="650"/>
      <c r="H139" s="56"/>
      <c r="K139" s="622"/>
      <c r="L139" s="622"/>
      <c r="N139" s="622"/>
      <c r="O139" s="591"/>
      <c r="P139" s="686"/>
      <c r="Q139" s="649"/>
      <c r="R139" s="649"/>
      <c r="S139" s="649"/>
      <c r="T139" s="622"/>
      <c r="U139" s="622"/>
      <c r="V139" s="622"/>
    </row>
    <row r="140" spans="1:22" s="54" customFormat="1">
      <c r="A140" s="622"/>
      <c r="B140" s="622"/>
      <c r="C140" s="650"/>
      <c r="D140" s="650"/>
      <c r="E140" s="650"/>
      <c r="F140" s="650"/>
      <c r="H140" s="56"/>
      <c r="K140" s="622"/>
      <c r="L140" s="622"/>
      <c r="N140" s="622"/>
      <c r="O140" s="591"/>
      <c r="P140" s="686"/>
      <c r="Q140" s="649"/>
      <c r="R140" s="649"/>
      <c r="S140" s="649"/>
      <c r="T140" s="622"/>
      <c r="U140" s="622"/>
      <c r="V140" s="622"/>
    </row>
    <row r="141" spans="1:22" s="54" customFormat="1">
      <c r="A141" s="622"/>
      <c r="B141" s="622"/>
      <c r="C141" s="650"/>
      <c r="D141" s="650"/>
      <c r="E141" s="650"/>
      <c r="F141" s="650"/>
      <c r="H141" s="56"/>
      <c r="K141" s="51"/>
      <c r="L141" s="622"/>
      <c r="N141" s="622"/>
      <c r="O141" s="591"/>
      <c r="P141" s="686"/>
      <c r="Q141" s="649"/>
      <c r="R141" s="649"/>
      <c r="S141" s="649"/>
      <c r="T141" s="622"/>
      <c r="U141" s="622"/>
      <c r="V141" s="622"/>
    </row>
    <row r="142" spans="1:22" s="54" customFormat="1">
      <c r="A142" s="622"/>
      <c r="B142" s="622"/>
      <c r="C142" s="650"/>
      <c r="D142" s="650"/>
      <c r="E142" s="650"/>
      <c r="F142" s="650"/>
      <c r="H142" s="56"/>
      <c r="K142" s="51"/>
      <c r="L142" s="622"/>
      <c r="N142" s="622"/>
      <c r="O142" s="591"/>
      <c r="P142" s="686"/>
      <c r="Q142" s="649"/>
      <c r="R142" s="649"/>
      <c r="S142" s="649"/>
      <c r="T142" s="622"/>
      <c r="U142" s="622"/>
      <c r="V142" s="622"/>
    </row>
    <row r="143" spans="1:22" s="54" customFormat="1">
      <c r="A143" s="622"/>
      <c r="B143" s="622"/>
      <c r="C143" s="650"/>
      <c r="D143" s="650"/>
      <c r="E143" s="650"/>
      <c r="F143" s="650"/>
      <c r="H143" s="56"/>
      <c r="K143" s="51"/>
      <c r="L143" s="622"/>
      <c r="M143" s="622"/>
      <c r="N143" s="622"/>
      <c r="O143" s="591"/>
      <c r="P143" s="686"/>
      <c r="Q143" s="649"/>
      <c r="R143" s="649"/>
      <c r="S143" s="649"/>
      <c r="T143" s="622"/>
      <c r="U143" s="622"/>
      <c r="V143" s="622"/>
    </row>
    <row r="144" spans="1:22" s="54" customFormat="1">
      <c r="A144" s="622"/>
      <c r="B144" s="622"/>
      <c r="C144" s="650"/>
      <c r="D144" s="650"/>
      <c r="E144" s="650"/>
      <c r="F144" s="650"/>
      <c r="H144" s="56"/>
      <c r="K144" s="51"/>
      <c r="L144" s="622"/>
      <c r="M144" s="622"/>
      <c r="N144" s="622"/>
      <c r="O144" s="591"/>
      <c r="P144" s="686"/>
      <c r="Q144" s="649"/>
      <c r="R144" s="649"/>
      <c r="S144" s="649"/>
      <c r="T144" s="622"/>
      <c r="U144" s="622"/>
      <c r="V144" s="622"/>
    </row>
    <row r="145" spans="1:22" s="54" customFormat="1">
      <c r="A145" s="622"/>
      <c r="B145" s="622"/>
      <c r="C145" s="650"/>
      <c r="D145" s="650"/>
      <c r="E145" s="650"/>
      <c r="F145" s="650"/>
      <c r="H145" s="56"/>
      <c r="K145" s="51"/>
      <c r="L145" s="622"/>
      <c r="M145" s="622"/>
      <c r="N145" s="622"/>
      <c r="O145" s="591"/>
      <c r="P145" s="686"/>
      <c r="Q145" s="649"/>
      <c r="R145" s="649"/>
      <c r="S145" s="649"/>
      <c r="T145" s="622"/>
      <c r="U145" s="622"/>
      <c r="V145" s="622"/>
    </row>
    <row r="146" spans="1:22" s="54" customFormat="1">
      <c r="A146" s="622"/>
      <c r="B146" s="622"/>
      <c r="C146" s="650"/>
      <c r="D146" s="650"/>
      <c r="E146" s="650"/>
      <c r="F146" s="650"/>
      <c r="H146" s="56"/>
      <c r="K146" s="51"/>
      <c r="L146" s="648"/>
      <c r="M146" s="622"/>
      <c r="N146" s="622"/>
      <c r="O146" s="591"/>
      <c r="P146" s="686"/>
      <c r="Q146" s="649"/>
      <c r="R146" s="649"/>
      <c r="S146" s="649"/>
      <c r="T146" s="622"/>
      <c r="U146" s="622"/>
      <c r="V146" s="622"/>
    </row>
    <row r="147" spans="1:22" s="54" customFormat="1">
      <c r="A147" s="622"/>
      <c r="B147" s="622"/>
      <c r="C147" s="650"/>
      <c r="D147" s="650"/>
      <c r="E147" s="650"/>
      <c r="F147" s="650"/>
      <c r="H147" s="56"/>
      <c r="K147" s="51"/>
      <c r="L147" s="648"/>
      <c r="M147" s="622"/>
      <c r="N147" s="622"/>
      <c r="O147" s="591"/>
      <c r="P147" s="686"/>
      <c r="Q147" s="649"/>
      <c r="R147" s="649"/>
      <c r="S147" s="649"/>
      <c r="T147" s="622"/>
      <c r="U147" s="622"/>
      <c r="V147" s="622"/>
    </row>
    <row r="148" spans="1:22" s="54" customFormat="1">
      <c r="A148" s="622"/>
      <c r="B148" s="622"/>
      <c r="C148" s="650"/>
      <c r="D148" s="650"/>
      <c r="E148" s="650"/>
      <c r="F148" s="650"/>
      <c r="H148" s="56"/>
      <c r="K148" s="51"/>
      <c r="L148" s="648"/>
      <c r="M148" s="622"/>
      <c r="N148" s="622"/>
      <c r="O148" s="591"/>
      <c r="P148" s="686"/>
      <c r="Q148" s="649"/>
      <c r="R148" s="649"/>
      <c r="S148" s="649"/>
      <c r="T148" s="622"/>
      <c r="U148" s="622"/>
      <c r="V148" s="622"/>
    </row>
  </sheetData>
  <mergeCells count="6">
    <mergeCell ref="U27:V27"/>
    <mergeCell ref="A7:L7"/>
    <mergeCell ref="M7:O7"/>
    <mergeCell ref="U7:V7"/>
    <mergeCell ref="D9:F9"/>
    <mergeCell ref="H9:K9"/>
  </mergeCells>
  <conditionalFormatting sqref="P34:P50 Z9:Z59">
    <cfRule type="aboveAverage" dxfId="5" priority="1" aboveAverage="0" stdDev="1"/>
    <cfRule type="aboveAverage" dxfId="4" priority="2" stdDev="1"/>
  </conditionalFormatting>
  <dataValidations count="1">
    <dataValidation type="list" allowBlank="1" showInputMessage="1" showErrorMessage="1" sqref="B5" xr:uid="{7E15DDF1-3B1A-4C18-9F2B-6B38BD0F8925}">
      <formula1>$AB$5:$AB$8</formula1>
    </dataValidation>
  </dataValidation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E0582-9C27-4E33-AF01-B86DB6745E0D}">
  <dimension ref="A1:Z148"/>
  <sheetViews>
    <sheetView workbookViewId="0">
      <selection activeCell="P16" sqref="P16"/>
    </sheetView>
  </sheetViews>
  <sheetFormatPr defaultColWidth="7.85546875" defaultRowHeight="11.25"/>
  <cols>
    <col min="1" max="1" width="15.7109375" style="622" bestFit="1" customWidth="1"/>
    <col min="2" max="2" width="9.5703125" style="622" bestFit="1" customWidth="1"/>
    <col min="3" max="3" width="5.140625" style="650" customWidth="1"/>
    <col min="4" max="6" width="7.7109375" style="650" customWidth="1"/>
    <col min="7" max="7" width="12" style="54" bestFit="1" customWidth="1"/>
    <col min="8" max="8" width="9.28515625" style="56" customWidth="1"/>
    <col min="9" max="9" width="12" style="54" bestFit="1" customWidth="1"/>
    <col min="10" max="10" width="8.42578125" style="54" bestFit="1" customWidth="1"/>
    <col min="11" max="11" width="8.42578125" style="51" bestFit="1" customWidth="1"/>
    <col min="12" max="12" width="13.7109375" style="648" bestFit="1" customWidth="1"/>
    <col min="13" max="13" width="6.28515625" style="622" bestFit="1" customWidth="1"/>
    <col min="14" max="14" width="5.7109375" style="622" bestFit="1" customWidth="1"/>
    <col min="15" max="15" width="5.85546875" style="591" bestFit="1" customWidth="1"/>
    <col min="16" max="16" width="5.85546875" style="686" bestFit="1" customWidth="1"/>
    <col min="17" max="17" width="14" style="649" bestFit="1" customWidth="1"/>
    <col min="18" max="18" width="6" style="649" bestFit="1" customWidth="1"/>
    <col min="19" max="19" width="8.7109375" style="649" bestFit="1" customWidth="1"/>
    <col min="20" max="21" width="17.28515625" style="622" bestFit="1" customWidth="1"/>
    <col min="22" max="22" width="9.28515625" style="622" bestFit="1" customWidth="1"/>
    <col min="23" max="27" width="5.28515625" style="622" customWidth="1"/>
    <col min="28" max="28" width="17" style="622" customWidth="1"/>
    <col min="29" max="16384" width="7.85546875" style="622"/>
  </cols>
  <sheetData>
    <row r="1" spans="1:24" s="24" customFormat="1" ht="12.75">
      <c r="A1" s="676" t="s">
        <v>51</v>
      </c>
      <c r="B1" s="176" t="s">
        <v>131</v>
      </c>
      <c r="C1" s="177"/>
      <c r="D1" s="176"/>
      <c r="E1" s="178"/>
      <c r="F1" s="178"/>
      <c r="G1" s="179"/>
      <c r="H1" s="563" t="s">
        <v>88</v>
      </c>
      <c r="I1" s="564">
        <f>C30</f>
        <v>639</v>
      </c>
      <c r="J1" s="180"/>
      <c r="K1" s="176"/>
      <c r="L1" s="176"/>
      <c r="N1" s="25"/>
      <c r="P1" s="277"/>
      <c r="Q1" s="277"/>
      <c r="R1" s="277"/>
      <c r="S1" s="277"/>
    </row>
    <row r="2" spans="1:24" s="24" customFormat="1" ht="12.75">
      <c r="A2" s="677" t="s">
        <v>25</v>
      </c>
      <c r="B2" s="176" t="s">
        <v>132</v>
      </c>
      <c r="C2" s="181"/>
      <c r="D2" s="176"/>
      <c r="E2" s="182"/>
      <c r="F2" s="182"/>
      <c r="G2" s="183"/>
      <c r="H2" s="566" t="s">
        <v>89</v>
      </c>
      <c r="I2" s="678">
        <v>346</v>
      </c>
      <c r="J2" s="184"/>
      <c r="K2" s="176"/>
      <c r="L2" s="176"/>
      <c r="N2" s="26"/>
      <c r="P2" s="277"/>
      <c r="Q2" s="277"/>
      <c r="R2" s="277"/>
      <c r="S2" s="277"/>
    </row>
    <row r="3" spans="1:24" s="573" customFormat="1" ht="11.25" customHeight="1">
      <c r="A3" s="569" t="s">
        <v>50</v>
      </c>
      <c r="B3" s="445">
        <v>45800</v>
      </c>
      <c r="C3" s="181"/>
      <c r="D3" s="182"/>
      <c r="E3" s="182"/>
      <c r="F3" s="182"/>
      <c r="G3" s="183"/>
      <c r="H3" s="569" t="s">
        <v>90</v>
      </c>
      <c r="I3" s="681">
        <f>AVERAGE(V21,V37)/100</f>
        <v>3.46</v>
      </c>
      <c r="J3" s="184"/>
      <c r="K3" s="176"/>
      <c r="L3" s="176"/>
      <c r="N3" s="572"/>
      <c r="P3" s="680"/>
      <c r="Q3" s="680"/>
      <c r="R3" s="680"/>
      <c r="S3" s="680"/>
    </row>
    <row r="4" spans="1:24" s="24" customFormat="1" ht="12.75">
      <c r="A4" s="569" t="s">
        <v>49</v>
      </c>
      <c r="B4" s="185" t="s">
        <v>167</v>
      </c>
      <c r="C4" s="181"/>
      <c r="D4" s="182"/>
      <c r="E4" s="182"/>
      <c r="F4" s="182"/>
      <c r="G4" s="183"/>
      <c r="H4" s="569" t="s">
        <v>91</v>
      </c>
      <c r="I4" s="681">
        <f>S24</f>
        <v>0.40987444478439716</v>
      </c>
      <c r="J4" s="184"/>
      <c r="K4" s="176"/>
      <c r="L4" s="176"/>
      <c r="M4" s="25"/>
      <c r="N4" s="25"/>
      <c r="P4" s="277"/>
      <c r="Q4" s="277"/>
      <c r="R4" s="277"/>
      <c r="S4" s="277"/>
    </row>
    <row r="5" spans="1:24" s="577" customFormat="1" ht="12.75">
      <c r="A5" s="677" t="s">
        <v>24</v>
      </c>
      <c r="B5" s="186" t="s">
        <v>26</v>
      </c>
      <c r="C5" s="181"/>
      <c r="D5" s="182"/>
      <c r="E5" s="182"/>
      <c r="F5" s="182"/>
      <c r="G5" s="183"/>
      <c r="H5" s="569" t="s">
        <v>159</v>
      </c>
      <c r="I5" s="574">
        <f>I4*I2/100</f>
        <v>1.4181655789540142</v>
      </c>
      <c r="J5" s="184"/>
      <c r="K5" s="176"/>
      <c r="L5" s="176"/>
      <c r="M5" s="576"/>
      <c r="N5" s="576"/>
      <c r="P5" s="682"/>
      <c r="Q5" s="682"/>
      <c r="R5" s="682"/>
      <c r="S5" s="682"/>
    </row>
    <row r="6" spans="1:24" s="576" customFormat="1" ht="13.5" thickBot="1">
      <c r="A6" s="239"/>
      <c r="B6" s="187"/>
      <c r="C6" s="240"/>
      <c r="D6" s="241"/>
      <c r="E6" s="241"/>
      <c r="F6" s="241"/>
      <c r="G6" s="242"/>
      <c r="H6" s="243"/>
      <c r="I6" s="244"/>
      <c r="J6" s="242"/>
      <c r="K6" s="187"/>
      <c r="L6" s="187"/>
      <c r="M6" s="581"/>
      <c r="P6" s="683"/>
      <c r="Q6" s="683"/>
      <c r="R6" s="683"/>
      <c r="S6" s="683"/>
    </row>
    <row r="7" spans="1:24" s="577" customFormat="1" ht="13.15" customHeight="1">
      <c r="A7" s="827" t="s">
        <v>27</v>
      </c>
      <c r="B7" s="828"/>
      <c r="C7" s="828"/>
      <c r="D7" s="828"/>
      <c r="E7" s="828"/>
      <c r="F7" s="828"/>
      <c r="G7" s="828"/>
      <c r="H7" s="828"/>
      <c r="I7" s="828"/>
      <c r="J7" s="828"/>
      <c r="K7" s="828"/>
      <c r="L7" s="828"/>
      <c r="M7" s="829" t="s">
        <v>54</v>
      </c>
      <c r="N7" s="830"/>
      <c r="O7" s="831"/>
      <c r="P7" s="278" t="s">
        <v>28</v>
      </c>
      <c r="Q7" s="30"/>
      <c r="R7" s="278" t="s">
        <v>29</v>
      </c>
      <c r="S7" s="278"/>
      <c r="T7" s="32"/>
      <c r="U7" s="824" t="s">
        <v>160</v>
      </c>
      <c r="V7" s="825"/>
      <c r="W7" s="576"/>
      <c r="X7" s="576"/>
    </row>
    <row r="8" spans="1:24" s="587" customFormat="1">
      <c r="A8" s="580"/>
      <c r="B8" s="581"/>
      <c r="C8" s="582"/>
      <c r="D8" s="320"/>
      <c r="E8" s="236"/>
      <c r="F8" s="321"/>
      <c r="G8" s="249"/>
      <c r="H8" s="237"/>
      <c r="I8" s="237"/>
      <c r="J8" s="237"/>
      <c r="K8" s="237"/>
      <c r="L8" s="311"/>
      <c r="M8" s="313"/>
      <c r="N8" s="684"/>
      <c r="O8" s="583"/>
      <c r="P8" s="280"/>
      <c r="Q8" s="34"/>
      <c r="R8" s="280"/>
      <c r="S8" s="280"/>
      <c r="T8" s="585"/>
      <c r="U8" s="575"/>
      <c r="V8" s="575"/>
      <c r="W8" s="586"/>
    </row>
    <row r="9" spans="1:24" s="588" customFormat="1" ht="13.15" customHeight="1">
      <c r="A9" s="685"/>
      <c r="B9" s="576"/>
      <c r="C9" s="589"/>
      <c r="D9" s="832" t="s">
        <v>81</v>
      </c>
      <c r="E9" s="833"/>
      <c r="F9" s="834"/>
      <c r="G9" s="250"/>
      <c r="H9" s="835" t="s">
        <v>82</v>
      </c>
      <c r="I9" s="836"/>
      <c r="J9" s="836"/>
      <c r="K9" s="837"/>
      <c r="L9" s="560"/>
      <c r="M9" s="314"/>
      <c r="N9" s="684" t="s">
        <v>30</v>
      </c>
      <c r="O9" s="583"/>
      <c r="P9" s="280"/>
      <c r="Q9" s="34"/>
      <c r="R9" s="686"/>
      <c r="S9" s="686"/>
      <c r="T9" s="585"/>
      <c r="U9" s="592"/>
      <c r="V9" s="593"/>
      <c r="W9" s="594"/>
      <c r="X9" s="595"/>
    </row>
    <row r="10" spans="1:24" s="588" customFormat="1">
      <c r="A10" s="596" t="s">
        <v>31</v>
      </c>
      <c r="B10" s="597" t="s">
        <v>32</v>
      </c>
      <c r="C10" s="37" t="s">
        <v>33</v>
      </c>
      <c r="D10" s="322" t="s">
        <v>97</v>
      </c>
      <c r="E10" s="318" t="s">
        <v>98</v>
      </c>
      <c r="F10" s="319" t="s">
        <v>99</v>
      </c>
      <c r="G10" s="250" t="s">
        <v>105</v>
      </c>
      <c r="H10" s="561" t="s">
        <v>100</v>
      </c>
      <c r="I10" s="561" t="s">
        <v>101</v>
      </c>
      <c r="J10" s="561" t="s">
        <v>102</v>
      </c>
      <c r="K10" s="561" t="s">
        <v>103</v>
      </c>
      <c r="L10" s="560" t="s">
        <v>104</v>
      </c>
      <c r="M10" s="36" t="s">
        <v>66</v>
      </c>
      <c r="N10" s="315" t="s">
        <v>34</v>
      </c>
      <c r="O10" s="38" t="s">
        <v>35</v>
      </c>
      <c r="P10" s="35" t="s">
        <v>2</v>
      </c>
      <c r="Q10" s="34" t="s">
        <v>36</v>
      </c>
      <c r="R10" s="35" t="s">
        <v>36</v>
      </c>
      <c r="S10" s="35" t="s">
        <v>2</v>
      </c>
      <c r="T10" s="598" t="s">
        <v>48</v>
      </c>
      <c r="U10" s="592" t="s">
        <v>161</v>
      </c>
      <c r="V10" s="592" t="s">
        <v>53</v>
      </c>
      <c r="W10" s="599"/>
    </row>
    <row r="11" spans="1:24" s="588" customFormat="1" ht="12" thickBot="1">
      <c r="A11" s="600" t="s">
        <v>37</v>
      </c>
      <c r="B11" s="601" t="s">
        <v>37</v>
      </c>
      <c r="C11" s="39" t="s">
        <v>38</v>
      </c>
      <c r="D11" s="323" t="s">
        <v>83</v>
      </c>
      <c r="E11" s="246" t="s">
        <v>83</v>
      </c>
      <c r="F11" s="324" t="s">
        <v>83</v>
      </c>
      <c r="G11" s="298" t="s">
        <v>83</v>
      </c>
      <c r="H11" s="247" t="s">
        <v>83</v>
      </c>
      <c r="I11" s="247" t="s">
        <v>83</v>
      </c>
      <c r="J11" s="247" t="s">
        <v>83</v>
      </c>
      <c r="K11" s="247" t="s">
        <v>83</v>
      </c>
      <c r="L11" s="312" t="s">
        <v>83</v>
      </c>
      <c r="M11" s="44" t="s">
        <v>80</v>
      </c>
      <c r="N11" s="316" t="s">
        <v>38</v>
      </c>
      <c r="O11" s="40" t="s">
        <v>38</v>
      </c>
      <c r="P11" s="43" t="s">
        <v>52</v>
      </c>
      <c r="Q11" s="42" t="s">
        <v>39</v>
      </c>
      <c r="R11" s="282" t="s">
        <v>4</v>
      </c>
      <c r="S11" s="282" t="s">
        <v>85</v>
      </c>
      <c r="T11" s="602"/>
      <c r="U11" s="603"/>
      <c r="V11" s="604" t="s">
        <v>83</v>
      </c>
      <c r="W11" s="599"/>
    </row>
    <row r="12" spans="1:24" s="588" customFormat="1">
      <c r="A12" s="273" t="s">
        <v>86</v>
      </c>
      <c r="B12" s="269"/>
      <c r="C12" s="270">
        <v>0</v>
      </c>
      <c r="D12" s="325" t="s">
        <v>92</v>
      </c>
      <c r="E12" s="297" t="s">
        <v>92</v>
      </c>
      <c r="F12" s="301" t="s">
        <v>92</v>
      </c>
      <c r="G12" s="304" t="s">
        <v>92</v>
      </c>
      <c r="H12" s="297" t="s">
        <v>92</v>
      </c>
      <c r="I12" s="297" t="s">
        <v>92</v>
      </c>
      <c r="J12" s="297" t="s">
        <v>92</v>
      </c>
      <c r="K12" s="297" t="s">
        <v>92</v>
      </c>
      <c r="L12" s="306" t="s">
        <v>92</v>
      </c>
      <c r="M12" s="225"/>
      <c r="N12" s="317"/>
      <c r="O12" s="20"/>
      <c r="P12" s="283"/>
      <c r="Q12" s="272"/>
      <c r="R12" s="284"/>
      <c r="S12" s="285"/>
      <c r="T12" s="151"/>
      <c r="U12" s="605" t="s">
        <v>40</v>
      </c>
      <c r="V12" s="606">
        <v>346</v>
      </c>
      <c r="W12" s="607"/>
    </row>
    <row r="13" spans="1:24" s="588" customFormat="1">
      <c r="A13" s="48">
        <v>185</v>
      </c>
      <c r="B13" s="48">
        <v>0</v>
      </c>
      <c r="C13" s="225">
        <v>10</v>
      </c>
      <c r="D13" s="326" t="s">
        <v>92</v>
      </c>
      <c r="E13" s="300" t="s">
        <v>92</v>
      </c>
      <c r="F13" s="302" t="s">
        <v>92</v>
      </c>
      <c r="G13" s="305" t="s">
        <v>92</v>
      </c>
      <c r="H13" s="300" t="s">
        <v>92</v>
      </c>
      <c r="I13" s="300" t="s">
        <v>92</v>
      </c>
      <c r="J13" s="300" t="s">
        <v>92</v>
      </c>
      <c r="K13" s="300" t="s">
        <v>92</v>
      </c>
      <c r="L13" s="307" t="s">
        <v>92</v>
      </c>
      <c r="M13" s="225">
        <v>1000</v>
      </c>
      <c r="N13" s="687">
        <f>C12</f>
        <v>0</v>
      </c>
      <c r="O13" s="688">
        <f t="shared" ref="O13:O18" si="0">(C13+C14-10)/2</f>
        <v>10</v>
      </c>
      <c r="P13" s="15">
        <f>(A13-B13)/M13</f>
        <v>0.185</v>
      </c>
      <c r="Q13" s="45">
        <f>(P13*(O13-N13))/100</f>
        <v>1.8500000000000003E-2</v>
      </c>
      <c r="R13" s="286">
        <f>SUM(Q$13:Q13)</f>
        <v>1.8500000000000003E-2</v>
      </c>
      <c r="S13" s="612">
        <f>R13/O13*100</f>
        <v>0.18500000000000003</v>
      </c>
      <c r="T13" s="152"/>
      <c r="U13" s="613" t="s">
        <v>41</v>
      </c>
      <c r="V13" s="614"/>
      <c r="W13" s="599"/>
    </row>
    <row r="14" spans="1:24" s="588" customFormat="1">
      <c r="A14" s="48">
        <v>180</v>
      </c>
      <c r="B14" s="48">
        <v>0</v>
      </c>
      <c r="C14" s="225">
        <v>20</v>
      </c>
      <c r="D14" s="326" t="s">
        <v>92</v>
      </c>
      <c r="E14" s="300" t="s">
        <v>92</v>
      </c>
      <c r="F14" s="302" t="s">
        <v>92</v>
      </c>
      <c r="G14" s="305" t="s">
        <v>92</v>
      </c>
      <c r="H14" s="300" t="s">
        <v>92</v>
      </c>
      <c r="I14" s="300" t="s">
        <v>92</v>
      </c>
      <c r="J14" s="300" t="s">
        <v>92</v>
      </c>
      <c r="K14" s="300" t="s">
        <v>92</v>
      </c>
      <c r="L14" s="307" t="s">
        <v>92</v>
      </c>
      <c r="M14" s="225">
        <v>1000</v>
      </c>
      <c r="N14" s="687">
        <f t="shared" ref="N14:N19" si="1">(C13+C14-10)/2</f>
        <v>10</v>
      </c>
      <c r="O14" s="688">
        <f t="shared" si="0"/>
        <v>20</v>
      </c>
      <c r="P14" s="15">
        <f t="shared" ref="P14:P19" si="2">(A14-B14)/M14</f>
        <v>0.18</v>
      </c>
      <c r="Q14" s="45">
        <f t="shared" ref="Q14:Q19" si="3">(P14*(O14-N14))/100</f>
        <v>1.7999999999999999E-2</v>
      </c>
      <c r="R14" s="286">
        <f>SUM(Q$13:Q14)</f>
        <v>3.6500000000000005E-2</v>
      </c>
      <c r="S14" s="612">
        <f t="shared" ref="S14:S19" si="4">R14/O14*100</f>
        <v>0.18250000000000002</v>
      </c>
      <c r="T14" s="152"/>
      <c r="U14" s="613" t="s">
        <v>41</v>
      </c>
      <c r="V14" s="614"/>
      <c r="W14" s="599"/>
    </row>
    <row r="15" spans="1:24" s="588" customFormat="1">
      <c r="A15" s="48">
        <v>235</v>
      </c>
      <c r="B15" s="48">
        <v>0</v>
      </c>
      <c r="C15" s="225">
        <v>30</v>
      </c>
      <c r="D15" s="326" t="s">
        <v>92</v>
      </c>
      <c r="E15" s="300" t="s">
        <v>92</v>
      </c>
      <c r="F15" s="302" t="s">
        <v>92</v>
      </c>
      <c r="G15" s="305" t="s">
        <v>92</v>
      </c>
      <c r="H15" s="300" t="s">
        <v>92</v>
      </c>
      <c r="I15" s="300" t="s">
        <v>92</v>
      </c>
      <c r="J15" s="300" t="s">
        <v>92</v>
      </c>
      <c r="K15" s="300" t="s">
        <v>92</v>
      </c>
      <c r="L15" s="307" t="s">
        <v>92</v>
      </c>
      <c r="M15" s="225">
        <v>1000</v>
      </c>
      <c r="N15" s="687">
        <f t="shared" si="1"/>
        <v>20</v>
      </c>
      <c r="O15" s="688">
        <f t="shared" si="0"/>
        <v>30</v>
      </c>
      <c r="P15" s="15">
        <f t="shared" si="2"/>
        <v>0.23499999999999999</v>
      </c>
      <c r="Q15" s="45">
        <f t="shared" si="3"/>
        <v>2.3499999999999997E-2</v>
      </c>
      <c r="R15" s="286">
        <f>SUM(Q$13:Q15)</f>
        <v>0.06</v>
      </c>
      <c r="S15" s="612">
        <f t="shared" si="4"/>
        <v>0.2</v>
      </c>
      <c r="T15" s="152"/>
      <c r="U15" s="613" t="s">
        <v>41</v>
      </c>
      <c r="V15" s="615"/>
      <c r="W15" s="599"/>
    </row>
    <row r="16" spans="1:24" s="588" customFormat="1">
      <c r="A16" s="48">
        <v>280</v>
      </c>
      <c r="B16" s="48">
        <v>0</v>
      </c>
      <c r="C16" s="225">
        <v>40</v>
      </c>
      <c r="D16" s="326" t="s">
        <v>92</v>
      </c>
      <c r="E16" s="300" t="s">
        <v>92</v>
      </c>
      <c r="F16" s="302" t="s">
        <v>92</v>
      </c>
      <c r="G16" s="305" t="s">
        <v>92</v>
      </c>
      <c r="H16" s="300" t="s">
        <v>92</v>
      </c>
      <c r="I16" s="300" t="s">
        <v>92</v>
      </c>
      <c r="J16" s="300" t="s">
        <v>92</v>
      </c>
      <c r="K16" s="300" t="s">
        <v>92</v>
      </c>
      <c r="L16" s="307" t="s">
        <v>92</v>
      </c>
      <c r="M16" s="225">
        <v>1000</v>
      </c>
      <c r="N16" s="687">
        <f t="shared" si="1"/>
        <v>30</v>
      </c>
      <c r="O16" s="688">
        <f t="shared" si="0"/>
        <v>40</v>
      </c>
      <c r="P16" s="15">
        <f t="shared" si="2"/>
        <v>0.28000000000000003</v>
      </c>
      <c r="Q16" s="45">
        <f t="shared" si="3"/>
        <v>2.8000000000000004E-2</v>
      </c>
      <c r="R16" s="286">
        <f>SUM(Q$13:Q16)</f>
        <v>8.7999999999999995E-2</v>
      </c>
      <c r="S16" s="612">
        <f t="shared" si="4"/>
        <v>0.21999999999999997</v>
      </c>
      <c r="T16" s="152"/>
      <c r="U16" s="613" t="s">
        <v>41</v>
      </c>
      <c r="V16" s="614"/>
      <c r="W16" s="599"/>
    </row>
    <row r="17" spans="1:25" s="588" customFormat="1">
      <c r="A17" s="48">
        <v>315</v>
      </c>
      <c r="B17" s="48">
        <v>0</v>
      </c>
      <c r="C17" s="225">
        <v>50</v>
      </c>
      <c r="D17" s="326" t="s">
        <v>92</v>
      </c>
      <c r="E17" s="300" t="s">
        <v>92</v>
      </c>
      <c r="F17" s="302" t="s">
        <v>92</v>
      </c>
      <c r="G17" s="305" t="s">
        <v>92</v>
      </c>
      <c r="H17" s="300" t="s">
        <v>92</v>
      </c>
      <c r="I17" s="300" t="s">
        <v>92</v>
      </c>
      <c r="J17" s="300" t="s">
        <v>92</v>
      </c>
      <c r="K17" s="300" t="s">
        <v>92</v>
      </c>
      <c r="L17" s="307" t="s">
        <v>92</v>
      </c>
      <c r="M17" s="225">
        <v>1000</v>
      </c>
      <c r="N17" s="687">
        <f t="shared" si="1"/>
        <v>40</v>
      </c>
      <c r="O17" s="688">
        <f t="shared" si="0"/>
        <v>50</v>
      </c>
      <c r="P17" s="15">
        <f t="shared" si="2"/>
        <v>0.315</v>
      </c>
      <c r="Q17" s="45">
        <f t="shared" si="3"/>
        <v>3.15E-2</v>
      </c>
      <c r="R17" s="286">
        <f>SUM(Q$13:Q17)</f>
        <v>0.1195</v>
      </c>
      <c r="S17" s="612">
        <f t="shared" si="4"/>
        <v>0.23899999999999999</v>
      </c>
      <c r="T17" s="152" t="s">
        <v>47</v>
      </c>
      <c r="U17" s="613" t="s">
        <v>41</v>
      </c>
      <c r="V17" s="614"/>
      <c r="W17" s="594"/>
    </row>
    <row r="18" spans="1:25" s="588" customFormat="1">
      <c r="A18" s="48">
        <v>320</v>
      </c>
      <c r="B18" s="48">
        <v>0</v>
      </c>
      <c r="C18" s="225">
        <v>60</v>
      </c>
      <c r="D18" s="326" t="s">
        <v>92</v>
      </c>
      <c r="E18" s="300" t="s">
        <v>92</v>
      </c>
      <c r="F18" s="302" t="s">
        <v>92</v>
      </c>
      <c r="G18" s="305" t="s">
        <v>92</v>
      </c>
      <c r="H18" s="300" t="s">
        <v>92</v>
      </c>
      <c r="I18" s="300" t="s">
        <v>92</v>
      </c>
      <c r="J18" s="300" t="s">
        <v>92</v>
      </c>
      <c r="K18" s="300" t="s">
        <v>92</v>
      </c>
      <c r="L18" s="307" t="s">
        <v>92</v>
      </c>
      <c r="M18" s="225">
        <v>1000</v>
      </c>
      <c r="N18" s="687">
        <f t="shared" si="1"/>
        <v>50</v>
      </c>
      <c r="O18" s="688">
        <f t="shared" si="0"/>
        <v>60</v>
      </c>
      <c r="P18" s="15">
        <f t="shared" si="2"/>
        <v>0.32</v>
      </c>
      <c r="Q18" s="45">
        <f t="shared" si="3"/>
        <v>3.2000000000000001E-2</v>
      </c>
      <c r="R18" s="286">
        <f>SUM(Q$13:Q18)</f>
        <v>0.1515</v>
      </c>
      <c r="S18" s="612">
        <f t="shared" si="4"/>
        <v>0.2525</v>
      </c>
      <c r="T18" s="616"/>
      <c r="U18" s="613" t="s">
        <v>41</v>
      </c>
      <c r="V18" s="614"/>
      <c r="W18" s="594"/>
    </row>
    <row r="19" spans="1:25" s="588" customFormat="1" ht="10.15" customHeight="1">
      <c r="A19" s="48">
        <v>355</v>
      </c>
      <c r="B19" s="48">
        <v>0</v>
      </c>
      <c r="C19" s="225">
        <v>70</v>
      </c>
      <c r="D19" s="326" t="s">
        <v>92</v>
      </c>
      <c r="E19" s="300" t="s">
        <v>92</v>
      </c>
      <c r="F19" s="302" t="s">
        <v>92</v>
      </c>
      <c r="G19" s="305" t="s">
        <v>92</v>
      </c>
      <c r="H19" s="300" t="s">
        <v>92</v>
      </c>
      <c r="I19" s="300" t="s">
        <v>92</v>
      </c>
      <c r="J19" s="300" t="s">
        <v>92</v>
      </c>
      <c r="K19" s="300" t="s">
        <v>92</v>
      </c>
      <c r="L19" s="307" t="s">
        <v>92</v>
      </c>
      <c r="M19" s="225">
        <v>1000</v>
      </c>
      <c r="N19" s="687">
        <f t="shared" si="1"/>
        <v>60</v>
      </c>
      <c r="O19" s="688">
        <f>(C19+C22-G22)/2</f>
        <v>73</v>
      </c>
      <c r="P19" s="15">
        <f t="shared" si="2"/>
        <v>0.35499999999999998</v>
      </c>
      <c r="Q19" s="45">
        <f t="shared" si="3"/>
        <v>4.6150000000000004E-2</v>
      </c>
      <c r="R19" s="286">
        <f>SUM(Q$13:Q19)</f>
        <v>0.19764999999999999</v>
      </c>
      <c r="S19" s="612">
        <f t="shared" si="4"/>
        <v>0.27075342465753421</v>
      </c>
      <c r="T19" s="152"/>
      <c r="U19" s="613" t="s">
        <v>41</v>
      </c>
      <c r="V19" s="614"/>
      <c r="W19" s="46"/>
    </row>
    <row r="20" spans="1:25" s="588" customFormat="1" ht="12" thickBot="1">
      <c r="A20" s="261"/>
      <c r="B20" s="262"/>
      <c r="C20" s="263"/>
      <c r="D20" s="327"/>
      <c r="E20" s="263"/>
      <c r="F20" s="303"/>
      <c r="G20" s="264"/>
      <c r="H20" s="263"/>
      <c r="I20" s="263"/>
      <c r="J20" s="263"/>
      <c r="K20" s="263"/>
      <c r="L20" s="265"/>
      <c r="M20" s="263"/>
      <c r="N20" s="689"/>
      <c r="O20" s="690"/>
      <c r="P20" s="266"/>
      <c r="Q20" s="287"/>
      <c r="R20" s="288"/>
      <c r="S20" s="691"/>
      <c r="T20" s="267"/>
      <c r="U20" s="613" t="s">
        <v>41</v>
      </c>
      <c r="V20" s="614"/>
      <c r="W20" s="47"/>
    </row>
    <row r="21" spans="1:25" s="618" customFormat="1">
      <c r="A21" s="268" t="s">
        <v>87</v>
      </c>
      <c r="B21" s="48"/>
      <c r="C21" s="225"/>
      <c r="D21" s="328"/>
      <c r="E21" s="225"/>
      <c r="F21" s="248"/>
      <c r="G21" s="251"/>
      <c r="H21" s="225"/>
      <c r="I21" s="225"/>
      <c r="J21" s="225"/>
      <c r="K21" s="225"/>
      <c r="L21" s="256"/>
      <c r="M21" s="225"/>
      <c r="N21" s="687"/>
      <c r="O21" s="688"/>
      <c r="P21" s="15"/>
      <c r="Q21" s="45"/>
      <c r="R21" s="286"/>
      <c r="S21" s="612"/>
      <c r="T21" s="154"/>
      <c r="U21" s="149" t="s">
        <v>42</v>
      </c>
      <c r="V21" s="49">
        <f>AVERAGE(V12:V20)</f>
        <v>346</v>
      </c>
      <c r="W21" s="47"/>
    </row>
    <row r="22" spans="1:25" s="618" customFormat="1">
      <c r="A22" s="174">
        <v>960</v>
      </c>
      <c r="B22" s="48">
        <v>0</v>
      </c>
      <c r="C22" s="225">
        <v>169</v>
      </c>
      <c r="D22" s="329">
        <v>93</v>
      </c>
      <c r="E22" s="274"/>
      <c r="F22" s="330"/>
      <c r="G22" s="276">
        <f t="shared" ref="G22:G30" si="5">AVERAGE(D22:F22)</f>
        <v>93</v>
      </c>
      <c r="H22" s="274">
        <v>5.7</v>
      </c>
      <c r="I22" s="274"/>
      <c r="J22" s="274"/>
      <c r="K22" s="274"/>
      <c r="L22" s="275">
        <f t="shared" ref="L22:L26" si="6">AVERAGE(H22:K22)</f>
        <v>5.7</v>
      </c>
      <c r="M22" s="225">
        <f>G22*    PI()* (L22/2)^2</f>
        <v>2373.1355285768277</v>
      </c>
      <c r="N22" s="687">
        <f>(C19+C22-G22)/2</f>
        <v>73</v>
      </c>
      <c r="O22" s="688">
        <f>(C22+C23-G23)/2</f>
        <v>172</v>
      </c>
      <c r="P22" s="15">
        <f>(A22-B22)/M22</f>
        <v>0.40452809729569605</v>
      </c>
      <c r="Q22" s="45">
        <f t="shared" ref="Q22:Q26" si="7">(P22*(O22-N22))/100</f>
        <v>0.40048281632273913</v>
      </c>
      <c r="R22" s="286">
        <f>SUM(Q$13:Q22)</f>
        <v>0.59813281632273907</v>
      </c>
      <c r="S22" s="612">
        <f t="shared" ref="S22:S26" si="8">R22/O22*100</f>
        <v>0.34775163739694132</v>
      </c>
      <c r="T22" s="154"/>
      <c r="U22" s="25" t="s">
        <v>43</v>
      </c>
      <c r="V22" s="619" t="e">
        <f>STDEV(V12:V20)</f>
        <v>#DIV/0!</v>
      </c>
      <c r="W22" s="47"/>
    </row>
    <row r="23" spans="1:25" s="618" customFormat="1">
      <c r="A23" s="174">
        <v>1035</v>
      </c>
      <c r="B23" s="48">
        <v>0</v>
      </c>
      <c r="C23" s="225">
        <v>262</v>
      </c>
      <c r="D23" s="329">
        <v>87</v>
      </c>
      <c r="E23" s="274"/>
      <c r="F23" s="330"/>
      <c r="G23" s="276">
        <f t="shared" si="5"/>
        <v>87</v>
      </c>
      <c r="H23" s="274">
        <v>5.7</v>
      </c>
      <c r="I23" s="274"/>
      <c r="J23" s="274"/>
      <c r="K23" s="274"/>
      <c r="L23" s="275">
        <f t="shared" si="6"/>
        <v>5.7</v>
      </c>
      <c r="M23" s="225">
        <f t="shared" ref="M23" si="9">G23*    PI()* (L23/2)^2</f>
        <v>2220.0300106041291</v>
      </c>
      <c r="N23" s="687">
        <f>(C22+C23-G23)/2</f>
        <v>172</v>
      </c>
      <c r="O23" s="688">
        <f>(C23+C24-G24)/2</f>
        <v>262</v>
      </c>
      <c r="P23" s="15">
        <f>(A23-B23)/M23</f>
        <v>0.46620991385533073</v>
      </c>
      <c r="Q23" s="45">
        <f t="shared" si="7"/>
        <v>0.41958892246979768</v>
      </c>
      <c r="R23" s="286">
        <f>SUM(Q$13:Q23)</f>
        <v>1.0177217387925368</v>
      </c>
      <c r="S23" s="612">
        <f t="shared" si="8"/>
        <v>0.38844341175287661</v>
      </c>
      <c r="T23" s="154"/>
      <c r="U23" s="25" t="s">
        <v>44</v>
      </c>
      <c r="V23" s="619" t="e">
        <f>V22/SQRT(COUNT(V12:V20))</f>
        <v>#DIV/0!</v>
      </c>
      <c r="W23" s="620"/>
    </row>
    <row r="24" spans="1:25" s="618" customFormat="1">
      <c r="A24" s="174">
        <v>980</v>
      </c>
      <c r="B24" s="48">
        <v>0</v>
      </c>
      <c r="C24" s="225">
        <v>342</v>
      </c>
      <c r="D24" s="329">
        <v>80</v>
      </c>
      <c r="E24" s="274"/>
      <c r="F24" s="330"/>
      <c r="G24" s="276">
        <f t="shared" si="5"/>
        <v>80</v>
      </c>
      <c r="H24" s="274">
        <v>5.7</v>
      </c>
      <c r="I24" s="274"/>
      <c r="J24" s="274"/>
      <c r="K24" s="274"/>
      <c r="L24" s="275">
        <f t="shared" si="6"/>
        <v>5.7</v>
      </c>
      <c r="M24" s="225">
        <f>G24*    PI()* (L24/2)^2</f>
        <v>2041.4069063026477</v>
      </c>
      <c r="N24" s="687">
        <f t="shared" ref="N24:N25" si="10">(C23+C24-G24)/2</f>
        <v>262</v>
      </c>
      <c r="O24" s="688">
        <f t="shared" ref="O24:O25" si="11">(C24+C25-G25)/2</f>
        <v>342</v>
      </c>
      <c r="P24" s="15">
        <f t="shared" ref="P24:P25" si="12">(A24-B24)/M24</f>
        <v>0.4800610779626267</v>
      </c>
      <c r="Q24" s="45">
        <f t="shared" si="7"/>
        <v>0.38404886237010138</v>
      </c>
      <c r="R24" s="286">
        <f>SUM(Q$13:Q24)</f>
        <v>1.4017706011626383</v>
      </c>
      <c r="S24" s="612">
        <f t="shared" si="8"/>
        <v>0.40987444478439716</v>
      </c>
      <c r="T24" s="154"/>
      <c r="U24" s="25" t="s">
        <v>45</v>
      </c>
      <c r="V24" s="619">
        <f>MAX(V12:V20)</f>
        <v>346</v>
      </c>
      <c r="W24" s="620"/>
    </row>
    <row r="25" spans="1:25" s="618" customFormat="1" ht="12" thickBot="1">
      <c r="A25" s="174">
        <v>970</v>
      </c>
      <c r="B25" s="48">
        <v>0</v>
      </c>
      <c r="C25" s="225">
        <v>411</v>
      </c>
      <c r="D25" s="329">
        <v>69</v>
      </c>
      <c r="E25" s="274"/>
      <c r="F25" s="330"/>
      <c r="G25" s="276">
        <f t="shared" si="5"/>
        <v>69</v>
      </c>
      <c r="H25" s="274">
        <v>5.7</v>
      </c>
      <c r="I25" s="274"/>
      <c r="J25" s="274"/>
      <c r="K25" s="274"/>
      <c r="L25" s="275">
        <f t="shared" si="6"/>
        <v>5.7</v>
      </c>
      <c r="M25" s="225">
        <f t="shared" ref="M25:M26" si="13">G25*    PI()* (L25/2)^2</f>
        <v>1760.7134566860336</v>
      </c>
      <c r="N25" s="687">
        <f t="shared" si="10"/>
        <v>342</v>
      </c>
      <c r="O25" s="688">
        <f t="shared" si="11"/>
        <v>412.5</v>
      </c>
      <c r="P25" s="15">
        <f t="shared" si="12"/>
        <v>0.55091303830079619</v>
      </c>
      <c r="Q25" s="45">
        <f t="shared" si="7"/>
        <v>0.38839369200206131</v>
      </c>
      <c r="R25" s="286">
        <f>SUM(Q$13:Q25)</f>
        <v>1.7901642931646995</v>
      </c>
      <c r="S25" s="612">
        <f t="shared" si="8"/>
        <v>0.43397922258538169</v>
      </c>
      <c r="T25" s="154" t="s">
        <v>177</v>
      </c>
      <c r="U25" s="150" t="s">
        <v>46</v>
      </c>
      <c r="V25" s="621">
        <f>MIN(V12:V20)</f>
        <v>346</v>
      </c>
      <c r="W25" s="620"/>
    </row>
    <row r="26" spans="1:25" s="618" customFormat="1">
      <c r="A26" s="174">
        <v>925</v>
      </c>
      <c r="B26" s="48">
        <v>0</v>
      </c>
      <c r="C26" s="225">
        <v>483</v>
      </c>
      <c r="D26" s="329">
        <v>69</v>
      </c>
      <c r="E26" s="274"/>
      <c r="F26" s="330"/>
      <c r="G26" s="276">
        <f t="shared" si="5"/>
        <v>69</v>
      </c>
      <c r="H26" s="274">
        <v>5.7</v>
      </c>
      <c r="I26" s="274"/>
      <c r="J26" s="274"/>
      <c r="K26" s="274"/>
      <c r="L26" s="275">
        <f t="shared" si="6"/>
        <v>5.7</v>
      </c>
      <c r="M26" s="225">
        <f t="shared" si="13"/>
        <v>1760.7134566860336</v>
      </c>
      <c r="N26" s="687">
        <f t="shared" ref="N26:N30" si="14">(C25+C26-G26)/2</f>
        <v>412.5</v>
      </c>
      <c r="O26" s="688">
        <f t="shared" ref="O26:O29" si="15">(C26+C27-G27)/2</f>
        <v>480.5</v>
      </c>
      <c r="P26" s="15">
        <f>(A26-B26)/M26</f>
        <v>0.52535521693632625</v>
      </c>
      <c r="Q26" s="45">
        <f t="shared" si="7"/>
        <v>0.35724154751670184</v>
      </c>
      <c r="R26" s="286">
        <f>SUM(Q$13:Q26)</f>
        <v>2.1474058406814014</v>
      </c>
      <c r="S26" s="612">
        <f t="shared" si="8"/>
        <v>0.44691068484524488</v>
      </c>
      <c r="U26" s="826" t="s">
        <v>178</v>
      </c>
      <c r="V26" s="825"/>
      <c r="W26" s="620"/>
    </row>
    <row r="27" spans="1:25" s="618" customFormat="1">
      <c r="A27" s="174">
        <v>630</v>
      </c>
      <c r="B27" s="48">
        <v>0</v>
      </c>
      <c r="C27" s="225">
        <f>C28-D28</f>
        <v>527</v>
      </c>
      <c r="D27" s="329">
        <v>49</v>
      </c>
      <c r="E27" s="274"/>
      <c r="F27" s="330"/>
      <c r="G27" s="276">
        <f t="shared" si="5"/>
        <v>49</v>
      </c>
      <c r="H27" s="274">
        <v>5.7</v>
      </c>
      <c r="I27" s="274"/>
      <c r="J27" s="274"/>
      <c r="K27" s="274"/>
      <c r="L27" s="275">
        <f t="shared" ref="L27:L30" si="16">AVERAGE(H27:K27)</f>
        <v>5.7</v>
      </c>
      <c r="M27" s="225">
        <f t="shared" ref="M27:M30" si="17">G27*    PI()* (L27/2)^2</f>
        <v>1250.3617301103716</v>
      </c>
      <c r="N27" s="687">
        <f t="shared" si="14"/>
        <v>480.5</v>
      </c>
      <c r="O27" s="688">
        <f t="shared" si="15"/>
        <v>527</v>
      </c>
      <c r="P27" s="15">
        <f t="shared" ref="P27:P30" si="18">(A27-B27)/M27</f>
        <v>0.50385419261383568</v>
      </c>
      <c r="Q27" s="45">
        <f t="shared" ref="Q27:Q30" si="19">(P27*(O27-N27))/100</f>
        <v>0.2342921995654336</v>
      </c>
      <c r="R27" s="286">
        <f>SUM(Q$13:Q27)</f>
        <v>2.3816980402468348</v>
      </c>
      <c r="S27" s="612">
        <f t="shared" ref="S27:S30" si="20">R27/O27*100</f>
        <v>0.45193511200129699</v>
      </c>
      <c r="T27" s="154"/>
      <c r="U27" s="704"/>
      <c r="V27" s="703"/>
      <c r="W27" s="620"/>
    </row>
    <row r="28" spans="1:25" s="618" customFormat="1">
      <c r="A28" s="174">
        <v>500</v>
      </c>
      <c r="B28" s="48">
        <v>0</v>
      </c>
      <c r="C28" s="225">
        <v>559</v>
      </c>
      <c r="D28" s="329">
        <v>32</v>
      </c>
      <c r="E28" s="274"/>
      <c r="F28" s="330"/>
      <c r="G28" s="276">
        <f t="shared" si="5"/>
        <v>32</v>
      </c>
      <c r="H28" s="274">
        <v>5.7</v>
      </c>
      <c r="I28" s="274"/>
      <c r="J28" s="274"/>
      <c r="K28" s="274"/>
      <c r="L28" s="275">
        <f t="shared" si="16"/>
        <v>5.7</v>
      </c>
      <c r="M28" s="225">
        <f t="shared" si="17"/>
        <v>816.56276252105908</v>
      </c>
      <c r="N28" s="687">
        <f t="shared" si="14"/>
        <v>527</v>
      </c>
      <c r="O28" s="688">
        <f t="shared" si="15"/>
        <v>559</v>
      </c>
      <c r="P28" s="15">
        <f t="shared" si="18"/>
        <v>0.61232280352375856</v>
      </c>
      <c r="Q28" s="45">
        <f t="shared" si="19"/>
        <v>0.19594329712760275</v>
      </c>
      <c r="R28" s="286">
        <f>SUM(Q$13:Q28)</f>
        <v>2.5776413373744376</v>
      </c>
      <c r="S28" s="612">
        <f t="shared" si="20"/>
        <v>0.46111651831385292</v>
      </c>
      <c r="T28" s="154"/>
      <c r="U28" s="704"/>
      <c r="V28" s="703"/>
      <c r="W28" s="620"/>
    </row>
    <row r="29" spans="1:25" s="618" customFormat="1">
      <c r="A29" s="174">
        <v>640</v>
      </c>
      <c r="B29" s="48">
        <v>0</v>
      </c>
      <c r="C29" s="225">
        <f>C30-D30</f>
        <v>596</v>
      </c>
      <c r="D29" s="329">
        <v>37</v>
      </c>
      <c r="E29" s="274"/>
      <c r="F29" s="330"/>
      <c r="G29" s="276">
        <f t="shared" si="5"/>
        <v>37</v>
      </c>
      <c r="H29" s="274">
        <v>5.7</v>
      </c>
      <c r="I29" s="274"/>
      <c r="J29" s="274"/>
      <c r="K29" s="274"/>
      <c r="L29" s="275">
        <f t="shared" si="16"/>
        <v>5.7</v>
      </c>
      <c r="M29" s="225">
        <f t="shared" si="17"/>
        <v>944.15069416497454</v>
      </c>
      <c r="N29" s="687">
        <f t="shared" si="14"/>
        <v>559</v>
      </c>
      <c r="O29" s="688">
        <f t="shared" si="15"/>
        <v>596</v>
      </c>
      <c r="P29" s="15">
        <f t="shared" si="18"/>
        <v>0.67785789276576092</v>
      </c>
      <c r="Q29" s="45">
        <f>(P29*(O29-N29))/100</f>
        <v>0.25080742032333153</v>
      </c>
      <c r="R29" s="286">
        <f>SUM(Q$13:Q29)</f>
        <v>2.8284487576977693</v>
      </c>
      <c r="S29" s="612">
        <f t="shared" si="20"/>
        <v>0.47457193921103508</v>
      </c>
      <c r="T29" s="154"/>
      <c r="U29" s="575"/>
      <c r="V29" s="575"/>
      <c r="W29" s="620"/>
    </row>
    <row r="30" spans="1:25" s="618" customFormat="1">
      <c r="A30" s="174">
        <v>620</v>
      </c>
      <c r="B30" s="48">
        <v>0</v>
      </c>
      <c r="C30" s="225">
        <v>639</v>
      </c>
      <c r="D30" s="329">
        <v>43</v>
      </c>
      <c r="E30" s="274"/>
      <c r="F30" s="330"/>
      <c r="G30" s="276">
        <f t="shared" si="5"/>
        <v>43</v>
      </c>
      <c r="H30" s="274">
        <v>5.7</v>
      </c>
      <c r="I30" s="274"/>
      <c r="J30" s="274"/>
      <c r="K30" s="274"/>
      <c r="L30" s="275">
        <f t="shared" si="16"/>
        <v>5.7</v>
      </c>
      <c r="M30" s="225">
        <f t="shared" si="17"/>
        <v>1097.2562121376732</v>
      </c>
      <c r="N30" s="687">
        <f t="shared" si="14"/>
        <v>596</v>
      </c>
      <c r="O30" s="688">
        <f>C30</f>
        <v>639</v>
      </c>
      <c r="P30" s="15">
        <f t="shared" si="18"/>
        <v>0.56504578706564512</v>
      </c>
      <c r="Q30" s="45">
        <f t="shared" si="19"/>
        <v>0.24296968843822739</v>
      </c>
      <c r="R30" s="286">
        <f>SUM(Q$13:Q30)</f>
        <v>3.0714184461359966</v>
      </c>
      <c r="S30" s="612">
        <f t="shared" si="20"/>
        <v>0.4806601637145535</v>
      </c>
      <c r="T30" s="154"/>
      <c r="U30" s="592"/>
      <c r="V30" s="593"/>
      <c r="W30" s="620"/>
    </row>
    <row r="31" spans="1:25">
      <c r="A31" s="174"/>
      <c r="B31" s="48"/>
      <c r="C31" s="225"/>
      <c r="D31" s="329"/>
      <c r="E31" s="274"/>
      <c r="F31" s="330"/>
      <c r="G31" s="276"/>
      <c r="H31" s="274"/>
      <c r="I31" s="274"/>
      <c r="J31" s="274"/>
      <c r="K31" s="274"/>
      <c r="L31" s="275"/>
      <c r="M31" s="225"/>
      <c r="N31" s="687"/>
      <c r="O31" s="688"/>
      <c r="P31" s="15"/>
      <c r="Q31" s="45"/>
      <c r="R31" s="286"/>
      <c r="S31" s="612"/>
      <c r="T31" s="154"/>
      <c r="U31" s="592" t="s">
        <v>161</v>
      </c>
      <c r="V31" s="592" t="s">
        <v>53</v>
      </c>
      <c r="W31" s="620"/>
      <c r="X31" s="618"/>
      <c r="Y31" s="618"/>
    </row>
    <row r="32" spans="1:25" ht="12" thickBot="1">
      <c r="A32" s="175" t="s">
        <v>73</v>
      </c>
      <c r="B32" s="158"/>
      <c r="C32" s="226"/>
      <c r="D32" s="226"/>
      <c r="E32" s="226"/>
      <c r="F32" s="226"/>
      <c r="G32" s="252"/>
      <c r="H32" s="226"/>
      <c r="I32" s="226"/>
      <c r="J32" s="226"/>
      <c r="K32" s="226"/>
      <c r="L32" s="257"/>
      <c r="M32" s="226"/>
      <c r="N32" s="692"/>
      <c r="O32" s="693"/>
      <c r="P32" s="160"/>
      <c r="Q32" s="289"/>
      <c r="R32" s="290"/>
      <c r="S32" s="632"/>
      <c r="T32" s="161"/>
      <c r="U32" s="603"/>
      <c r="V32" s="604" t="s">
        <v>83</v>
      </c>
      <c r="W32" s="620"/>
      <c r="X32" s="618"/>
      <c r="Y32" s="618"/>
    </row>
    <row r="33" spans="1:26">
      <c r="A33" s="633"/>
      <c r="B33" s="634"/>
      <c r="C33" s="227"/>
      <c r="D33" s="227"/>
      <c r="E33" s="227"/>
      <c r="F33" s="227"/>
      <c r="G33" s="253"/>
      <c r="H33" s="227"/>
      <c r="I33" s="227"/>
      <c r="J33" s="227"/>
      <c r="K33" s="227"/>
      <c r="L33" s="258"/>
      <c r="M33" s="227"/>
      <c r="N33" s="694"/>
      <c r="O33" s="695"/>
      <c r="P33" s="291"/>
      <c r="Q33" s="164"/>
      <c r="R33" s="292"/>
      <c r="S33" s="293"/>
      <c r="T33" s="637"/>
      <c r="U33" s="605" t="s">
        <v>181</v>
      </c>
      <c r="V33" s="606">
        <v>346</v>
      </c>
      <c r="W33" s="620"/>
      <c r="X33" s="618"/>
      <c r="Y33" s="618"/>
    </row>
    <row r="34" spans="1:26" ht="12" thickBot="1">
      <c r="A34" s="638"/>
      <c r="B34" s="639"/>
      <c r="C34" s="228"/>
      <c r="D34" s="228"/>
      <c r="E34" s="228"/>
      <c r="F34" s="228"/>
      <c r="G34" s="254"/>
      <c r="H34" s="228"/>
      <c r="I34" s="228"/>
      <c r="J34" s="228"/>
      <c r="K34" s="228"/>
      <c r="L34" s="259"/>
      <c r="M34" s="228"/>
      <c r="N34" s="696"/>
      <c r="O34" s="697"/>
      <c r="P34" s="294"/>
      <c r="Q34" s="169"/>
      <c r="R34" s="295"/>
      <c r="S34" s="296"/>
      <c r="T34" s="642"/>
      <c r="U34" s="613" t="s">
        <v>164</v>
      </c>
      <c r="V34" s="614"/>
      <c r="W34" s="620"/>
      <c r="X34" s="618"/>
      <c r="Y34" s="618"/>
    </row>
    <row r="35" spans="1:26">
      <c r="A35" s="643"/>
      <c r="B35" s="643"/>
      <c r="C35" s="14"/>
      <c r="D35" s="644"/>
      <c r="E35" s="644"/>
      <c r="F35" s="644"/>
      <c r="G35" s="13"/>
      <c r="H35" s="52"/>
      <c r="I35" s="53"/>
      <c r="J35" s="51"/>
      <c r="K35" s="645"/>
      <c r="L35" s="50"/>
      <c r="M35" s="591"/>
      <c r="O35" s="622"/>
      <c r="P35" s="649"/>
      <c r="T35" s="698"/>
      <c r="U35" s="613" t="s">
        <v>165</v>
      </c>
      <c r="V35" s="614"/>
      <c r="W35" s="620"/>
      <c r="X35" s="618"/>
      <c r="Y35" s="618"/>
    </row>
    <row r="36" spans="1:26" ht="12" thickBot="1">
      <c r="A36" s="591"/>
      <c r="B36" s="591"/>
      <c r="C36" s="646"/>
      <c r="D36" s="646"/>
      <c r="E36" s="646"/>
      <c r="F36" s="646"/>
      <c r="G36" s="53"/>
      <c r="H36" s="52"/>
      <c r="I36" s="53"/>
      <c r="J36" s="51"/>
      <c r="K36" s="647"/>
      <c r="L36" s="50"/>
      <c r="M36" s="591"/>
      <c r="O36" s="622"/>
      <c r="P36" s="649"/>
      <c r="T36" s="660"/>
      <c r="U36" s="613" t="s">
        <v>166</v>
      </c>
      <c r="V36" s="615"/>
      <c r="W36" s="623"/>
    </row>
    <row r="37" spans="1:26">
      <c r="A37" s="54"/>
      <c r="B37" s="54"/>
      <c r="C37" s="54"/>
      <c r="D37" s="54"/>
      <c r="E37" s="51"/>
      <c r="F37" s="648"/>
      <c r="G37" s="591"/>
      <c r="H37" s="622"/>
      <c r="I37" s="591"/>
      <c r="J37" s="622"/>
      <c r="K37" s="622"/>
      <c r="L37" s="591"/>
      <c r="M37" s="591"/>
      <c r="O37" s="622"/>
      <c r="P37" s="649"/>
      <c r="T37" s="660"/>
      <c r="U37" s="149" t="s">
        <v>42</v>
      </c>
      <c r="V37" s="49">
        <f>AVERAGE(V33:V36)</f>
        <v>346</v>
      </c>
      <c r="W37" s="146"/>
      <c r="X37" s="624"/>
      <c r="Y37" s="147"/>
      <c r="Z37" s="624"/>
    </row>
    <row r="38" spans="1:26">
      <c r="A38" s="55"/>
      <c r="B38" s="55"/>
      <c r="C38" s="54"/>
      <c r="D38" s="54"/>
      <c r="E38" s="51"/>
      <c r="F38" s="648"/>
      <c r="G38" s="622"/>
      <c r="H38" s="622"/>
      <c r="I38" s="591"/>
      <c r="J38" s="622"/>
      <c r="K38" s="622"/>
      <c r="L38" s="591"/>
      <c r="M38" s="591"/>
      <c r="O38" s="622"/>
      <c r="P38" s="649"/>
      <c r="T38" s="660"/>
      <c r="U38" s="25" t="s">
        <v>43</v>
      </c>
      <c r="V38" s="619" t="e">
        <f>STDEV(V33:V36)</f>
        <v>#DIV/0!</v>
      </c>
      <c r="W38" s="146"/>
      <c r="X38" s="624"/>
      <c r="Y38" s="148"/>
      <c r="Z38" s="624"/>
    </row>
    <row r="39" spans="1:26">
      <c r="A39" s="35"/>
      <c r="B39" s="35"/>
      <c r="C39" s="54"/>
      <c r="D39" s="54"/>
      <c r="E39" s="51"/>
      <c r="F39" s="648"/>
      <c r="G39" s="622"/>
      <c r="H39" s="622"/>
      <c r="I39" s="591"/>
      <c r="J39" s="622"/>
      <c r="K39" s="622"/>
      <c r="L39" s="591"/>
      <c r="M39" s="591"/>
      <c r="O39" s="622"/>
      <c r="P39" s="649"/>
      <c r="T39" s="660"/>
      <c r="U39" s="25" t="s">
        <v>44</v>
      </c>
      <c r="V39" s="619" t="e">
        <f>V38/SQRT(COUNT(V33:V36))</f>
        <v>#DIV/0!</v>
      </c>
      <c r="W39" s="625"/>
      <c r="X39" s="624"/>
      <c r="Y39" s="624"/>
      <c r="Z39" s="624"/>
    </row>
    <row r="40" spans="1:26">
      <c r="A40" s="54"/>
      <c r="B40" s="54"/>
      <c r="C40" s="54"/>
      <c r="D40" s="54"/>
      <c r="E40" s="51"/>
      <c r="F40" s="648"/>
      <c r="G40" s="622"/>
      <c r="H40" s="622"/>
      <c r="I40" s="591"/>
      <c r="J40" s="622"/>
      <c r="K40" s="622"/>
      <c r="L40" s="591"/>
      <c r="M40" s="591"/>
      <c r="O40" s="622"/>
      <c r="P40" s="649"/>
      <c r="T40" s="660"/>
      <c r="U40" s="25" t="s">
        <v>45</v>
      </c>
      <c r="V40" s="619">
        <f>MAX(V33:V36)</f>
        <v>346</v>
      </c>
      <c r="W40" s="626"/>
      <c r="X40" s="627"/>
    </row>
    <row r="41" spans="1:26" ht="12" thickBot="1">
      <c r="A41" s="54"/>
      <c r="B41" s="54"/>
      <c r="C41" s="54"/>
      <c r="D41" s="54"/>
      <c r="E41" s="51"/>
      <c r="F41" s="648"/>
      <c r="G41" s="622"/>
      <c r="H41" s="622"/>
      <c r="I41" s="591"/>
      <c r="J41" s="53"/>
      <c r="K41" s="622"/>
      <c r="L41" s="591"/>
      <c r="M41" s="591"/>
      <c r="O41" s="622"/>
      <c r="P41" s="649"/>
      <c r="T41" s="660"/>
      <c r="U41" s="150" t="s">
        <v>46</v>
      </c>
      <c r="V41" s="621">
        <f>MIN(V33:V36)</f>
        <v>346</v>
      </c>
      <c r="W41" s="627"/>
      <c r="X41" s="627"/>
    </row>
    <row r="42" spans="1:26">
      <c r="A42" s="54"/>
      <c r="B42" s="54"/>
      <c r="C42" s="54"/>
      <c r="D42" s="54"/>
      <c r="E42" s="51"/>
      <c r="F42" s="648"/>
      <c r="G42" s="622"/>
      <c r="H42" s="622"/>
      <c r="I42" s="591"/>
      <c r="J42" s="53"/>
      <c r="K42" s="622"/>
      <c r="L42" s="591"/>
      <c r="M42" s="591"/>
      <c r="O42" s="622"/>
      <c r="P42" s="649"/>
      <c r="T42" s="660"/>
      <c r="U42" s="824" t="s">
        <v>179</v>
      </c>
      <c r="V42" s="825"/>
    </row>
    <row r="43" spans="1:26">
      <c r="A43" s="54"/>
      <c r="B43" s="54"/>
      <c r="C43" s="54"/>
      <c r="D43" s="54"/>
      <c r="E43" s="51"/>
      <c r="F43" s="648"/>
      <c r="G43" s="622"/>
      <c r="H43" s="622"/>
      <c r="I43" s="591"/>
      <c r="J43" s="622"/>
      <c r="K43" s="622"/>
      <c r="L43" s="591"/>
      <c r="M43" s="591"/>
      <c r="O43" s="622"/>
      <c r="P43" s="649"/>
      <c r="T43" s="660"/>
      <c r="U43" s="704"/>
      <c r="V43" s="703"/>
    </row>
    <row r="44" spans="1:26">
      <c r="A44" s="54"/>
      <c r="B44" s="54"/>
      <c r="C44" s="54"/>
      <c r="D44" s="54"/>
      <c r="E44" s="51"/>
      <c r="F44" s="648"/>
      <c r="G44" s="622"/>
      <c r="H44" s="622"/>
      <c r="I44" s="591"/>
      <c r="J44" s="622"/>
      <c r="K44" s="622"/>
      <c r="L44" s="591"/>
      <c r="M44" s="591"/>
      <c r="O44" s="622"/>
      <c r="P44" s="649"/>
      <c r="T44" s="660"/>
      <c r="U44" s="704"/>
      <c r="V44" s="703"/>
    </row>
    <row r="45" spans="1:26">
      <c r="A45" s="54"/>
      <c r="B45" s="54"/>
      <c r="C45" s="54"/>
      <c r="D45" s="54"/>
      <c r="E45" s="51"/>
      <c r="F45" s="648"/>
      <c r="G45" s="622"/>
      <c r="H45" s="622"/>
      <c r="I45" s="591"/>
      <c r="J45" s="622"/>
      <c r="K45" s="622"/>
      <c r="L45" s="591"/>
      <c r="M45" s="591"/>
      <c r="O45" s="622"/>
      <c r="P45" s="649"/>
      <c r="T45" s="660"/>
      <c r="U45" s="651"/>
      <c r="V45" s="575"/>
    </row>
    <row r="46" spans="1:26">
      <c r="A46" s="54"/>
      <c r="B46" s="54"/>
      <c r="C46" s="54"/>
      <c r="D46" s="54"/>
      <c r="E46" s="51"/>
      <c r="F46" s="648"/>
      <c r="G46" s="622"/>
      <c r="H46" s="622"/>
      <c r="I46" s="591"/>
      <c r="J46" s="622"/>
      <c r="K46" s="622"/>
      <c r="L46" s="591"/>
      <c r="M46" s="591"/>
      <c r="O46" s="622"/>
      <c r="P46" s="649"/>
      <c r="T46" s="660"/>
      <c r="U46" s="592"/>
      <c r="V46" s="593"/>
    </row>
    <row r="47" spans="1:26">
      <c r="A47" s="54"/>
      <c r="B47" s="54"/>
      <c r="C47" s="54"/>
      <c r="D47" s="54"/>
      <c r="E47" s="51"/>
      <c r="F47" s="648"/>
      <c r="G47" s="622"/>
      <c r="H47" s="622"/>
      <c r="I47" s="591"/>
      <c r="J47" s="622"/>
      <c r="K47" s="622"/>
      <c r="L47" s="591"/>
      <c r="M47" s="591"/>
      <c r="O47" s="622"/>
      <c r="P47" s="649"/>
      <c r="T47" s="660"/>
      <c r="U47" s="592" t="s">
        <v>161</v>
      </c>
      <c r="V47" s="592" t="s">
        <v>53</v>
      </c>
    </row>
    <row r="48" spans="1:26" ht="12" thickBot="1">
      <c r="A48" s="54"/>
      <c r="B48" s="54"/>
      <c r="C48" s="54"/>
      <c r="D48" s="54"/>
      <c r="E48" s="51"/>
      <c r="F48" s="648"/>
      <c r="G48" s="622"/>
      <c r="H48" s="622"/>
      <c r="I48" s="591"/>
      <c r="J48" s="622"/>
      <c r="K48" s="622"/>
      <c r="L48" s="591"/>
      <c r="O48" s="622"/>
      <c r="P48" s="649"/>
      <c r="T48" s="660"/>
      <c r="U48" s="603"/>
      <c r="V48" s="604" t="s">
        <v>83</v>
      </c>
    </row>
    <row r="49" spans="1:26">
      <c r="A49" s="54"/>
      <c r="B49" s="54"/>
      <c r="C49" s="54"/>
      <c r="D49" s="54"/>
      <c r="E49" s="51"/>
      <c r="F49" s="648"/>
      <c r="G49" s="622"/>
      <c r="H49" s="622"/>
      <c r="I49" s="591"/>
      <c r="J49" s="622"/>
      <c r="K49" s="622"/>
      <c r="L49" s="591"/>
      <c r="O49" s="622"/>
      <c r="P49" s="649"/>
      <c r="T49" s="660"/>
      <c r="U49" s="605" t="s">
        <v>180</v>
      </c>
      <c r="V49" s="606">
        <v>346</v>
      </c>
    </row>
    <row r="50" spans="1:26">
      <c r="A50" s="54"/>
      <c r="B50" s="54"/>
      <c r="C50" s="54"/>
      <c r="D50" s="54"/>
      <c r="E50" s="51"/>
      <c r="F50" s="648"/>
      <c r="G50" s="622"/>
      <c r="H50" s="622"/>
      <c r="I50" s="591"/>
      <c r="J50" s="622"/>
      <c r="K50" s="622"/>
      <c r="L50" s="622"/>
      <c r="O50" s="622"/>
      <c r="P50" s="649"/>
      <c r="T50" s="660"/>
      <c r="U50" s="613" t="s">
        <v>164</v>
      </c>
      <c r="V50" s="614"/>
    </row>
    <row r="51" spans="1:26">
      <c r="A51" s="54"/>
      <c r="B51" s="54"/>
      <c r="C51" s="54"/>
      <c r="D51" s="54"/>
      <c r="E51" s="51"/>
      <c r="F51" s="648"/>
      <c r="G51" s="622"/>
      <c r="H51" s="622"/>
      <c r="I51" s="591"/>
      <c r="J51" s="622"/>
      <c r="K51" s="622"/>
      <c r="L51" s="622"/>
      <c r="O51" s="622"/>
      <c r="P51" s="649"/>
      <c r="T51" s="660"/>
      <c r="U51" s="613" t="s">
        <v>165</v>
      </c>
      <c r="V51" s="614"/>
    </row>
    <row r="52" spans="1:26" ht="12" thickBot="1">
      <c r="A52" s="54"/>
      <c r="B52" s="54"/>
      <c r="C52" s="54"/>
      <c r="D52" s="54"/>
      <c r="E52" s="51"/>
      <c r="F52" s="648"/>
      <c r="G52" s="622"/>
      <c r="H52" s="622"/>
      <c r="I52" s="591"/>
      <c r="J52" s="622"/>
      <c r="K52" s="622"/>
      <c r="L52" s="622"/>
      <c r="O52" s="622"/>
      <c r="P52" s="649"/>
      <c r="T52" s="660"/>
      <c r="U52" s="613" t="s">
        <v>166</v>
      </c>
      <c r="V52" s="615"/>
    </row>
    <row r="53" spans="1:26">
      <c r="A53" s="54"/>
      <c r="B53" s="54"/>
      <c r="C53" s="54"/>
      <c r="D53" s="54"/>
      <c r="E53" s="51"/>
      <c r="F53" s="648"/>
      <c r="G53" s="622"/>
      <c r="H53" s="622"/>
      <c r="I53" s="591"/>
      <c r="J53" s="622"/>
      <c r="K53" s="622"/>
      <c r="L53" s="622"/>
      <c r="O53" s="622"/>
      <c r="P53" s="649"/>
      <c r="T53" s="660"/>
      <c r="U53" s="149" t="s">
        <v>42</v>
      </c>
      <c r="V53" s="49">
        <f>AVERAGE(V49:V52)</f>
        <v>346</v>
      </c>
    </row>
    <row r="54" spans="1:26">
      <c r="A54" s="54"/>
      <c r="B54" s="54"/>
      <c r="C54" s="54"/>
      <c r="D54" s="54"/>
      <c r="E54" s="51"/>
      <c r="F54" s="648"/>
      <c r="G54" s="622"/>
      <c r="H54" s="622"/>
      <c r="I54" s="591"/>
      <c r="J54" s="622"/>
      <c r="K54" s="622"/>
      <c r="L54" s="622"/>
      <c r="O54" s="622"/>
      <c r="P54" s="649"/>
      <c r="T54" s="660"/>
      <c r="U54" s="25" t="s">
        <v>43</v>
      </c>
      <c r="V54" s="619" t="e">
        <f>STDEV(V49:V52)</f>
        <v>#DIV/0!</v>
      </c>
    </row>
    <row r="55" spans="1:26">
      <c r="A55" s="54"/>
      <c r="B55" s="54"/>
      <c r="C55" s="54"/>
      <c r="D55" s="54"/>
      <c r="E55" s="51"/>
      <c r="F55" s="648"/>
      <c r="G55" s="622"/>
      <c r="H55" s="622"/>
      <c r="I55" s="591"/>
      <c r="J55" s="622"/>
      <c r="K55" s="622"/>
      <c r="L55" s="622"/>
      <c r="O55" s="622"/>
      <c r="P55" s="649"/>
      <c r="T55" s="660"/>
      <c r="U55" s="25" t="s">
        <v>44</v>
      </c>
      <c r="V55" s="619" t="e">
        <f>V54/SQRT(COUNT(V49:V52))</f>
        <v>#DIV/0!</v>
      </c>
    </row>
    <row r="56" spans="1:26">
      <c r="A56" s="54"/>
      <c r="B56" s="54"/>
      <c r="C56" s="54"/>
      <c r="D56" s="54"/>
      <c r="E56" s="51"/>
      <c r="F56" s="648"/>
      <c r="G56" s="622"/>
      <c r="H56" s="622"/>
      <c r="I56" s="591"/>
      <c r="J56" s="622"/>
      <c r="K56" s="622"/>
      <c r="L56" s="622"/>
      <c r="O56" s="622"/>
      <c r="P56" s="649"/>
      <c r="T56" s="660"/>
      <c r="U56" s="25" t="s">
        <v>45</v>
      </c>
      <c r="V56" s="619">
        <f>MAX(V49:V52)</f>
        <v>346</v>
      </c>
      <c r="W56" s="591"/>
      <c r="X56" s="591"/>
    </row>
    <row r="57" spans="1:26" ht="12" thickBot="1">
      <c r="A57" s="54"/>
      <c r="B57" s="54"/>
      <c r="C57" s="54"/>
      <c r="D57" s="54"/>
      <c r="E57" s="51"/>
      <c r="F57" s="648"/>
      <c r="G57" s="622"/>
      <c r="H57" s="622"/>
      <c r="I57" s="591"/>
      <c r="J57" s="622"/>
      <c r="K57" s="622"/>
      <c r="L57" s="622"/>
      <c r="O57" s="622"/>
      <c r="P57" s="649"/>
      <c r="T57" s="660"/>
      <c r="U57" s="150" t="s">
        <v>46</v>
      </c>
      <c r="V57" s="621">
        <f>MIN(V49:V52)</f>
        <v>346</v>
      </c>
      <c r="W57" s="626"/>
      <c r="X57" s="591"/>
      <c r="Y57" s="591"/>
      <c r="Z57" s="591"/>
    </row>
    <row r="58" spans="1:26">
      <c r="A58" s="54"/>
      <c r="B58" s="54"/>
      <c r="C58" s="54"/>
      <c r="D58" s="54"/>
      <c r="E58" s="51"/>
      <c r="F58" s="648"/>
      <c r="G58" s="622"/>
      <c r="H58" s="622"/>
      <c r="I58" s="591"/>
      <c r="J58" s="622"/>
      <c r="K58" s="622"/>
      <c r="L58" s="622"/>
      <c r="O58" s="622"/>
      <c r="P58" s="649"/>
      <c r="W58" s="626"/>
    </row>
    <row r="59" spans="1:26">
      <c r="A59" s="54"/>
      <c r="B59" s="54"/>
      <c r="C59" s="54"/>
      <c r="D59" s="54"/>
      <c r="E59" s="51"/>
      <c r="F59" s="648"/>
      <c r="G59" s="622"/>
      <c r="H59" s="622"/>
      <c r="I59" s="591"/>
      <c r="J59" s="622"/>
      <c r="K59" s="622"/>
      <c r="L59" s="622"/>
      <c r="O59" s="622"/>
      <c r="P59" s="649"/>
      <c r="W59" s="591"/>
    </row>
    <row r="60" spans="1:26">
      <c r="A60" s="54"/>
      <c r="B60" s="54"/>
      <c r="C60" s="54"/>
      <c r="D60" s="54"/>
      <c r="E60" s="51"/>
      <c r="F60" s="648"/>
      <c r="G60" s="622"/>
      <c r="H60" s="622"/>
      <c r="I60" s="591"/>
      <c r="J60" s="622"/>
      <c r="K60" s="622"/>
      <c r="L60" s="622"/>
      <c r="O60" s="622"/>
      <c r="P60" s="649"/>
    </row>
    <row r="61" spans="1:26">
      <c r="A61" s="54"/>
      <c r="B61" s="54"/>
      <c r="C61" s="54"/>
      <c r="D61" s="54"/>
      <c r="E61" s="51"/>
      <c r="F61" s="648"/>
      <c r="G61" s="649"/>
      <c r="H61" s="622"/>
      <c r="I61" s="591"/>
      <c r="J61" s="622"/>
      <c r="K61" s="622"/>
      <c r="L61" s="622"/>
      <c r="O61" s="622"/>
      <c r="P61" s="649"/>
    </row>
    <row r="62" spans="1:26">
      <c r="A62" s="54"/>
      <c r="B62" s="54"/>
      <c r="C62" s="54"/>
      <c r="D62" s="54"/>
      <c r="E62" s="51"/>
      <c r="F62" s="648"/>
      <c r="G62" s="649"/>
      <c r="H62" s="622"/>
      <c r="I62" s="591"/>
      <c r="J62" s="622"/>
      <c r="K62" s="622"/>
      <c r="L62" s="622"/>
      <c r="O62" s="622"/>
      <c r="P62" s="649"/>
    </row>
    <row r="63" spans="1:26">
      <c r="A63" s="54"/>
      <c r="B63" s="54"/>
      <c r="C63" s="54"/>
      <c r="D63" s="54"/>
      <c r="E63" s="51"/>
      <c r="F63" s="648"/>
      <c r="G63" s="649"/>
      <c r="H63" s="622"/>
      <c r="I63" s="591"/>
      <c r="J63" s="622"/>
      <c r="K63" s="622"/>
      <c r="L63" s="622"/>
      <c r="O63" s="622"/>
      <c r="P63" s="649"/>
    </row>
    <row r="64" spans="1:26">
      <c r="A64" s="54"/>
      <c r="B64" s="54"/>
      <c r="C64" s="54"/>
      <c r="D64" s="54"/>
      <c r="E64" s="51"/>
      <c r="F64" s="648"/>
      <c r="G64" s="649"/>
      <c r="H64" s="622"/>
      <c r="I64" s="591"/>
      <c r="J64" s="622"/>
      <c r="K64" s="622"/>
      <c r="L64" s="622"/>
      <c r="O64" s="622"/>
      <c r="P64" s="649"/>
    </row>
    <row r="65" spans="1:22">
      <c r="A65" s="54"/>
      <c r="B65" s="54"/>
      <c r="C65" s="54"/>
      <c r="D65" s="54"/>
      <c r="E65" s="51"/>
      <c r="F65" s="648"/>
      <c r="G65" s="622"/>
      <c r="H65" s="622"/>
      <c r="I65" s="591"/>
      <c r="J65" s="622"/>
      <c r="K65" s="622"/>
      <c r="L65" s="622"/>
      <c r="O65" s="622"/>
      <c r="P65" s="649"/>
    </row>
    <row r="66" spans="1:22">
      <c r="A66" s="54"/>
      <c r="B66" s="54"/>
      <c r="C66" s="54"/>
      <c r="D66" s="54"/>
      <c r="E66" s="51"/>
      <c r="F66" s="648"/>
      <c r="G66" s="622"/>
      <c r="H66" s="622"/>
      <c r="I66" s="591"/>
      <c r="J66" s="622"/>
      <c r="K66" s="622"/>
      <c r="L66" s="622"/>
      <c r="O66" s="622"/>
      <c r="P66" s="649"/>
    </row>
    <row r="67" spans="1:22">
      <c r="A67" s="54"/>
      <c r="B67" s="54"/>
      <c r="C67" s="54"/>
      <c r="D67" s="54"/>
      <c r="E67" s="51"/>
      <c r="F67" s="648"/>
      <c r="G67" s="622"/>
      <c r="H67" s="622"/>
      <c r="I67" s="591"/>
      <c r="J67" s="622"/>
      <c r="K67" s="622"/>
      <c r="L67" s="622"/>
      <c r="O67" s="622"/>
      <c r="P67" s="649"/>
      <c r="R67" s="56"/>
      <c r="S67" s="56"/>
      <c r="T67" s="54"/>
    </row>
    <row r="68" spans="1:22">
      <c r="A68" s="54"/>
      <c r="B68" s="54"/>
      <c r="C68" s="54"/>
      <c r="D68" s="54"/>
      <c r="E68" s="51"/>
      <c r="F68" s="648"/>
      <c r="G68" s="622"/>
      <c r="H68" s="622"/>
      <c r="I68" s="591"/>
      <c r="J68" s="622"/>
      <c r="K68" s="622"/>
      <c r="L68" s="622"/>
      <c r="O68" s="622"/>
      <c r="P68" s="649"/>
      <c r="R68" s="56"/>
      <c r="S68" s="56"/>
      <c r="T68" s="54"/>
    </row>
    <row r="69" spans="1:22">
      <c r="A69" s="54"/>
      <c r="B69" s="54"/>
      <c r="C69" s="54"/>
      <c r="D69" s="54"/>
      <c r="E69" s="51"/>
      <c r="F69" s="648"/>
      <c r="G69" s="622"/>
      <c r="H69" s="622"/>
      <c r="I69" s="591"/>
      <c r="J69" s="622"/>
      <c r="K69" s="622"/>
      <c r="L69" s="622"/>
      <c r="O69" s="622"/>
      <c r="P69" s="649"/>
      <c r="R69" s="56"/>
      <c r="S69" s="56"/>
      <c r="T69" s="54"/>
    </row>
    <row r="70" spans="1:22">
      <c r="A70" s="54"/>
      <c r="B70" s="54"/>
      <c r="C70" s="54"/>
      <c r="D70" s="54"/>
      <c r="E70" s="51"/>
      <c r="F70" s="648"/>
      <c r="G70" s="622"/>
      <c r="H70" s="622"/>
      <c r="I70" s="591"/>
      <c r="J70" s="622"/>
      <c r="K70" s="622"/>
      <c r="L70" s="622"/>
      <c r="O70" s="622"/>
      <c r="P70" s="649"/>
      <c r="R70" s="56"/>
      <c r="S70" s="56"/>
      <c r="T70" s="54"/>
    </row>
    <row r="71" spans="1:22">
      <c r="A71" s="54"/>
      <c r="B71" s="54"/>
      <c r="C71" s="54"/>
      <c r="D71" s="54"/>
      <c r="E71" s="51"/>
      <c r="F71" s="648"/>
      <c r="G71" s="622"/>
      <c r="H71" s="622"/>
      <c r="I71" s="591"/>
      <c r="J71" s="622"/>
      <c r="K71" s="622"/>
      <c r="L71" s="622"/>
      <c r="O71" s="622"/>
      <c r="P71" s="649"/>
      <c r="R71" s="56"/>
      <c r="S71" s="56"/>
      <c r="T71" s="54"/>
    </row>
    <row r="72" spans="1:22">
      <c r="A72" s="54"/>
      <c r="B72" s="54"/>
      <c r="C72" s="54"/>
      <c r="D72" s="54"/>
      <c r="E72" s="51"/>
      <c r="F72" s="648"/>
      <c r="G72" s="622"/>
      <c r="H72" s="622"/>
      <c r="I72" s="591"/>
      <c r="J72" s="622"/>
      <c r="K72" s="622"/>
      <c r="L72" s="622"/>
      <c r="N72" s="54"/>
      <c r="O72" s="54"/>
      <c r="P72" s="56"/>
      <c r="Q72" s="56"/>
      <c r="R72" s="56"/>
      <c r="S72" s="56"/>
      <c r="T72" s="54"/>
    </row>
    <row r="73" spans="1:22">
      <c r="A73" s="54"/>
      <c r="B73" s="54"/>
      <c r="C73" s="54"/>
      <c r="D73" s="54"/>
      <c r="E73" s="51"/>
      <c r="F73" s="648"/>
      <c r="G73" s="622"/>
      <c r="H73" s="622"/>
      <c r="I73" s="591"/>
      <c r="J73" s="622"/>
      <c r="K73" s="622"/>
      <c r="L73" s="622"/>
      <c r="N73" s="54"/>
      <c r="O73" s="54"/>
      <c r="P73" s="56"/>
      <c r="Q73" s="56"/>
      <c r="R73" s="56"/>
      <c r="S73" s="56"/>
      <c r="T73" s="54"/>
    </row>
    <row r="74" spans="1:22">
      <c r="A74" s="54"/>
      <c r="B74" s="54"/>
      <c r="C74" s="54"/>
      <c r="D74" s="54"/>
      <c r="E74" s="51"/>
      <c r="F74" s="648"/>
      <c r="G74" s="622"/>
      <c r="H74" s="622"/>
      <c r="I74" s="591"/>
      <c r="J74" s="622"/>
      <c r="K74" s="622"/>
      <c r="L74" s="622"/>
      <c r="N74" s="54"/>
      <c r="O74" s="54"/>
      <c r="P74" s="56"/>
      <c r="Q74" s="56"/>
      <c r="R74" s="56"/>
      <c r="S74" s="56"/>
      <c r="T74" s="54"/>
      <c r="U74" s="54"/>
      <c r="V74" s="54"/>
    </row>
    <row r="75" spans="1:22">
      <c r="A75" s="54"/>
      <c r="B75" s="54"/>
      <c r="C75" s="54"/>
      <c r="D75" s="54"/>
      <c r="E75" s="51"/>
      <c r="F75" s="648"/>
      <c r="G75" s="622"/>
      <c r="H75" s="622"/>
      <c r="I75" s="591"/>
      <c r="J75" s="622"/>
      <c r="K75" s="622"/>
      <c r="L75" s="622"/>
      <c r="N75" s="54"/>
      <c r="O75" s="54"/>
      <c r="P75" s="56"/>
      <c r="Q75" s="56"/>
      <c r="R75" s="56"/>
      <c r="S75" s="56"/>
      <c r="T75" s="54"/>
      <c r="U75" s="54"/>
      <c r="V75" s="54"/>
    </row>
    <row r="76" spans="1:22">
      <c r="A76" s="54"/>
      <c r="B76" s="54"/>
      <c r="C76" s="54"/>
      <c r="D76" s="54"/>
      <c r="E76" s="51"/>
      <c r="F76" s="648"/>
      <c r="G76" s="622"/>
      <c r="H76" s="622"/>
      <c r="I76" s="591"/>
      <c r="J76" s="622"/>
      <c r="K76" s="622"/>
      <c r="L76" s="622"/>
      <c r="N76" s="54"/>
      <c r="O76" s="54"/>
      <c r="P76" s="56"/>
      <c r="Q76" s="56"/>
      <c r="R76" s="56"/>
      <c r="S76" s="56"/>
      <c r="T76" s="54"/>
      <c r="U76" s="54"/>
      <c r="V76" s="54"/>
    </row>
    <row r="77" spans="1:22">
      <c r="A77" s="54"/>
      <c r="B77" s="54"/>
      <c r="C77" s="54"/>
      <c r="D77" s="54"/>
      <c r="E77" s="51"/>
      <c r="F77" s="648"/>
      <c r="G77" s="622"/>
      <c r="H77" s="622"/>
      <c r="I77" s="591"/>
      <c r="J77" s="622"/>
      <c r="K77" s="622"/>
      <c r="L77" s="622"/>
      <c r="N77" s="54"/>
      <c r="O77" s="54"/>
      <c r="P77" s="56"/>
      <c r="Q77" s="56"/>
      <c r="R77" s="56"/>
      <c r="S77" s="56"/>
      <c r="T77" s="54"/>
      <c r="U77" s="54"/>
      <c r="V77" s="54"/>
    </row>
    <row r="78" spans="1:22">
      <c r="A78" s="54"/>
      <c r="B78" s="54"/>
      <c r="C78" s="54"/>
      <c r="D78" s="54"/>
      <c r="E78" s="51"/>
      <c r="F78" s="648"/>
      <c r="G78" s="622"/>
      <c r="H78" s="622"/>
      <c r="I78" s="591"/>
      <c r="J78" s="622"/>
      <c r="K78" s="622"/>
      <c r="L78" s="622"/>
      <c r="N78" s="54"/>
      <c r="O78" s="54"/>
      <c r="P78" s="56"/>
      <c r="Q78" s="56"/>
      <c r="R78" s="56"/>
      <c r="S78" s="56"/>
      <c r="T78" s="54"/>
      <c r="U78" s="54"/>
      <c r="V78" s="54"/>
    </row>
    <row r="79" spans="1:22">
      <c r="A79" s="54"/>
      <c r="B79" s="54"/>
      <c r="C79" s="54"/>
      <c r="D79" s="54"/>
      <c r="E79" s="51"/>
      <c r="F79" s="648"/>
      <c r="G79" s="622"/>
      <c r="H79" s="622"/>
      <c r="I79" s="591"/>
      <c r="J79" s="622"/>
      <c r="K79" s="622"/>
      <c r="L79" s="622"/>
      <c r="N79" s="54"/>
      <c r="O79" s="54"/>
      <c r="P79" s="56"/>
      <c r="Q79" s="56"/>
      <c r="R79" s="56"/>
      <c r="S79" s="56"/>
      <c r="T79" s="54"/>
      <c r="U79" s="54"/>
      <c r="V79" s="54"/>
    </row>
    <row r="80" spans="1:22">
      <c r="A80" s="54"/>
      <c r="B80" s="54"/>
      <c r="C80" s="54"/>
      <c r="D80" s="54"/>
      <c r="E80" s="51"/>
      <c r="F80" s="648"/>
      <c r="G80" s="622"/>
      <c r="H80" s="622"/>
      <c r="I80" s="591"/>
      <c r="J80" s="622"/>
      <c r="K80" s="622"/>
      <c r="L80" s="622"/>
      <c r="N80" s="54"/>
      <c r="O80" s="54"/>
      <c r="P80" s="56"/>
      <c r="Q80" s="56"/>
      <c r="R80" s="56"/>
      <c r="S80" s="56"/>
      <c r="T80" s="54"/>
      <c r="U80" s="54"/>
      <c r="V80" s="54"/>
    </row>
    <row r="81" spans="1:22">
      <c r="A81" s="54"/>
      <c r="B81" s="54"/>
      <c r="C81" s="54"/>
      <c r="D81" s="54"/>
      <c r="E81" s="51"/>
      <c r="F81" s="648"/>
      <c r="G81" s="622"/>
      <c r="H81" s="622"/>
      <c r="I81" s="591"/>
      <c r="J81" s="622"/>
      <c r="K81" s="622"/>
      <c r="L81" s="622"/>
      <c r="N81" s="54"/>
      <c r="O81" s="54"/>
      <c r="P81" s="56"/>
      <c r="Q81" s="56"/>
      <c r="R81" s="56"/>
      <c r="S81" s="56"/>
      <c r="T81" s="54"/>
      <c r="U81" s="54"/>
      <c r="V81" s="54"/>
    </row>
    <row r="82" spans="1:22">
      <c r="A82" s="54"/>
      <c r="B82" s="54"/>
      <c r="C82" s="54"/>
      <c r="D82" s="54"/>
      <c r="E82" s="51"/>
      <c r="F82" s="648"/>
      <c r="G82" s="622"/>
      <c r="H82" s="622"/>
      <c r="I82" s="591"/>
      <c r="J82" s="622"/>
      <c r="K82" s="622"/>
      <c r="L82" s="622"/>
      <c r="N82" s="54"/>
      <c r="O82" s="54"/>
      <c r="P82" s="56"/>
      <c r="Q82" s="56"/>
      <c r="R82" s="56"/>
      <c r="S82" s="56"/>
      <c r="T82" s="54"/>
      <c r="U82" s="54"/>
      <c r="V82" s="54"/>
    </row>
    <row r="83" spans="1:22">
      <c r="A83" s="54"/>
      <c r="B83" s="54"/>
      <c r="C83" s="54"/>
      <c r="D83" s="54"/>
      <c r="E83" s="51"/>
      <c r="F83" s="648"/>
      <c r="G83" s="622"/>
      <c r="H83" s="622"/>
      <c r="I83" s="591"/>
      <c r="J83" s="622"/>
      <c r="K83" s="622"/>
      <c r="L83" s="622"/>
      <c r="N83" s="54"/>
      <c r="O83" s="54"/>
      <c r="P83" s="56"/>
      <c r="Q83" s="56"/>
      <c r="R83" s="56"/>
      <c r="S83" s="56"/>
      <c r="T83" s="54"/>
      <c r="U83" s="54"/>
      <c r="V83" s="54"/>
    </row>
    <row r="84" spans="1:22">
      <c r="A84" s="54"/>
      <c r="B84" s="54"/>
      <c r="C84" s="54"/>
      <c r="D84" s="54"/>
      <c r="E84" s="51"/>
      <c r="F84" s="648"/>
      <c r="G84" s="622"/>
      <c r="H84" s="622"/>
      <c r="I84" s="591"/>
      <c r="J84" s="622"/>
      <c r="K84" s="622"/>
      <c r="L84" s="622"/>
      <c r="N84" s="54"/>
      <c r="O84" s="54"/>
      <c r="P84" s="56"/>
      <c r="Q84" s="56"/>
      <c r="R84" s="56"/>
      <c r="S84" s="56"/>
      <c r="T84" s="54"/>
      <c r="U84" s="54"/>
      <c r="V84" s="54"/>
    </row>
    <row r="85" spans="1:22">
      <c r="A85" s="54"/>
      <c r="B85" s="54"/>
      <c r="C85" s="54"/>
      <c r="D85" s="54"/>
      <c r="E85" s="51"/>
      <c r="F85" s="648"/>
      <c r="G85" s="622"/>
      <c r="H85" s="622"/>
      <c r="I85" s="591"/>
      <c r="J85" s="622"/>
      <c r="K85" s="622"/>
      <c r="L85" s="622"/>
      <c r="N85" s="54"/>
      <c r="O85" s="54"/>
      <c r="P85" s="56"/>
      <c r="Q85" s="56"/>
      <c r="R85" s="56"/>
      <c r="S85" s="56"/>
      <c r="T85" s="54"/>
      <c r="U85" s="54"/>
      <c r="V85" s="54"/>
    </row>
    <row r="86" spans="1:22">
      <c r="A86" s="54"/>
      <c r="B86" s="54"/>
      <c r="C86" s="54"/>
      <c r="D86" s="54"/>
      <c r="E86" s="51"/>
      <c r="F86" s="648"/>
      <c r="G86" s="622"/>
      <c r="H86" s="622"/>
      <c r="I86" s="591"/>
      <c r="J86" s="622"/>
      <c r="K86" s="622"/>
      <c r="L86" s="622"/>
      <c r="N86" s="54"/>
      <c r="O86" s="54"/>
      <c r="P86" s="56"/>
      <c r="Q86" s="56"/>
      <c r="R86" s="56"/>
      <c r="S86" s="56"/>
      <c r="T86" s="54"/>
      <c r="U86" s="54"/>
      <c r="V86" s="54"/>
    </row>
    <row r="87" spans="1:22">
      <c r="A87" s="54"/>
      <c r="B87" s="54"/>
      <c r="C87" s="54"/>
      <c r="D87" s="54"/>
      <c r="E87" s="51"/>
      <c r="F87" s="648"/>
      <c r="G87" s="622"/>
      <c r="H87" s="622"/>
      <c r="I87" s="591"/>
      <c r="J87" s="622"/>
      <c r="K87" s="622"/>
      <c r="L87" s="622"/>
      <c r="M87" s="54"/>
      <c r="N87" s="54"/>
      <c r="O87" s="54"/>
      <c r="P87" s="56"/>
      <c r="Q87" s="56"/>
      <c r="R87" s="56"/>
      <c r="S87" s="56"/>
      <c r="T87" s="54"/>
      <c r="U87" s="54"/>
      <c r="V87" s="54"/>
    </row>
    <row r="88" spans="1:22">
      <c r="A88" s="54"/>
      <c r="B88" s="54"/>
      <c r="C88" s="54"/>
      <c r="D88" s="54"/>
      <c r="E88" s="51"/>
      <c r="F88" s="648"/>
      <c r="G88" s="622"/>
      <c r="H88" s="622"/>
      <c r="I88" s="591"/>
      <c r="J88" s="622"/>
      <c r="K88" s="622"/>
      <c r="L88" s="622"/>
      <c r="M88" s="54"/>
      <c r="N88" s="54"/>
      <c r="O88" s="54"/>
      <c r="P88" s="56"/>
      <c r="Q88" s="56"/>
      <c r="R88" s="56"/>
      <c r="S88" s="56"/>
      <c r="T88" s="54"/>
      <c r="U88" s="54"/>
      <c r="V88" s="54"/>
    </row>
    <row r="89" spans="1:22">
      <c r="A89" s="54"/>
      <c r="B89" s="54"/>
      <c r="C89" s="54"/>
      <c r="D89" s="54"/>
      <c r="E89" s="51"/>
      <c r="F89" s="648"/>
      <c r="G89" s="622"/>
      <c r="H89" s="622"/>
      <c r="I89" s="591"/>
      <c r="J89" s="622"/>
      <c r="K89" s="622"/>
      <c r="L89" s="622"/>
      <c r="M89" s="54"/>
      <c r="N89" s="54"/>
      <c r="O89" s="54"/>
      <c r="P89" s="56"/>
      <c r="Q89" s="56"/>
      <c r="R89" s="56"/>
      <c r="S89" s="56"/>
      <c r="T89" s="54"/>
      <c r="U89" s="54"/>
      <c r="V89" s="54"/>
    </row>
    <row r="90" spans="1:22">
      <c r="A90" s="54"/>
      <c r="B90" s="54"/>
      <c r="C90" s="54"/>
      <c r="D90" s="54"/>
      <c r="E90" s="51"/>
      <c r="F90" s="648"/>
      <c r="G90" s="622"/>
      <c r="H90" s="622"/>
      <c r="I90" s="591"/>
      <c r="J90" s="622"/>
      <c r="K90" s="622"/>
      <c r="L90" s="622"/>
      <c r="M90" s="54"/>
      <c r="N90" s="54"/>
      <c r="O90" s="54"/>
      <c r="P90" s="56"/>
      <c r="Q90" s="56"/>
      <c r="R90" s="56"/>
      <c r="S90" s="56"/>
      <c r="T90" s="54"/>
      <c r="U90" s="54"/>
      <c r="V90" s="54"/>
    </row>
    <row r="91" spans="1:22">
      <c r="A91" s="54"/>
      <c r="B91" s="54"/>
      <c r="C91" s="54"/>
      <c r="D91" s="54"/>
      <c r="E91" s="51"/>
      <c r="F91" s="648"/>
      <c r="G91" s="622"/>
      <c r="H91" s="622"/>
      <c r="I91" s="591"/>
      <c r="J91" s="622"/>
      <c r="K91" s="622"/>
      <c r="L91" s="622"/>
      <c r="M91" s="54"/>
      <c r="N91" s="54"/>
      <c r="O91" s="54"/>
      <c r="P91" s="56"/>
      <c r="Q91" s="56"/>
      <c r="R91" s="56"/>
      <c r="S91" s="56"/>
      <c r="T91" s="54"/>
      <c r="U91" s="54"/>
      <c r="V91" s="54"/>
    </row>
    <row r="92" spans="1:22" s="54" customFormat="1">
      <c r="E92" s="51"/>
      <c r="F92" s="648"/>
      <c r="G92" s="622"/>
      <c r="H92" s="622"/>
      <c r="I92" s="591"/>
      <c r="J92" s="622"/>
      <c r="K92" s="622"/>
      <c r="L92" s="622"/>
      <c r="P92" s="56"/>
      <c r="Q92" s="56"/>
      <c r="R92" s="56"/>
      <c r="S92" s="56"/>
    </row>
    <row r="93" spans="1:22" s="54" customFormat="1">
      <c r="E93" s="51"/>
      <c r="F93" s="648"/>
      <c r="G93" s="622"/>
      <c r="H93" s="622"/>
      <c r="I93" s="591"/>
      <c r="J93" s="622"/>
      <c r="K93" s="622"/>
      <c r="L93" s="622"/>
      <c r="P93" s="56"/>
      <c r="Q93" s="56"/>
      <c r="R93" s="56"/>
      <c r="S93" s="56"/>
    </row>
    <row r="94" spans="1:22" s="54" customFormat="1">
      <c r="E94" s="51"/>
      <c r="F94" s="648"/>
      <c r="G94" s="622"/>
      <c r="H94" s="622"/>
      <c r="I94" s="591"/>
      <c r="J94" s="622"/>
      <c r="K94" s="622"/>
      <c r="L94" s="622"/>
      <c r="P94" s="56"/>
      <c r="Q94" s="56"/>
      <c r="R94" s="56"/>
      <c r="S94" s="56"/>
    </row>
    <row r="95" spans="1:22" s="54" customFormat="1">
      <c r="E95" s="51"/>
      <c r="F95" s="648"/>
      <c r="G95" s="622"/>
      <c r="H95" s="622"/>
      <c r="I95" s="591"/>
      <c r="J95" s="622"/>
      <c r="K95" s="622"/>
      <c r="L95" s="622"/>
      <c r="P95" s="56"/>
      <c r="Q95" s="56"/>
      <c r="R95" s="56"/>
      <c r="S95" s="56"/>
    </row>
    <row r="96" spans="1:22" s="54" customFormat="1">
      <c r="E96" s="51"/>
      <c r="F96" s="648"/>
      <c r="G96" s="622"/>
      <c r="H96" s="622"/>
      <c r="I96" s="591"/>
      <c r="J96" s="622"/>
      <c r="K96" s="622"/>
      <c r="L96" s="622"/>
      <c r="P96" s="56"/>
      <c r="Q96" s="56"/>
      <c r="R96" s="56"/>
      <c r="S96" s="56"/>
    </row>
    <row r="97" spans="5:19" s="54" customFormat="1">
      <c r="E97" s="51"/>
      <c r="F97" s="648"/>
      <c r="G97" s="622"/>
      <c r="H97" s="622"/>
      <c r="I97" s="591"/>
      <c r="J97" s="622"/>
      <c r="K97" s="622"/>
      <c r="L97" s="622"/>
      <c r="P97" s="56"/>
      <c r="Q97" s="56"/>
      <c r="R97" s="56"/>
      <c r="S97" s="56"/>
    </row>
    <row r="98" spans="5:19" s="54" customFormat="1">
      <c r="E98" s="51"/>
      <c r="F98" s="648"/>
      <c r="G98" s="622"/>
      <c r="H98" s="622"/>
      <c r="I98" s="591"/>
      <c r="J98" s="622"/>
      <c r="K98" s="622"/>
      <c r="L98" s="622"/>
      <c r="P98" s="56"/>
      <c r="Q98" s="56"/>
      <c r="R98" s="56"/>
      <c r="S98" s="56"/>
    </row>
    <row r="99" spans="5:19" s="54" customFormat="1">
      <c r="E99" s="51"/>
      <c r="F99" s="648"/>
      <c r="G99" s="622"/>
      <c r="H99" s="622"/>
      <c r="I99" s="591"/>
      <c r="J99" s="622"/>
      <c r="K99" s="622"/>
      <c r="L99" s="622"/>
      <c r="P99" s="56"/>
      <c r="Q99" s="56"/>
      <c r="R99" s="56"/>
      <c r="S99" s="56"/>
    </row>
    <row r="100" spans="5:19" s="54" customFormat="1">
      <c r="E100" s="51"/>
      <c r="F100" s="648"/>
      <c r="G100" s="622"/>
      <c r="H100" s="622"/>
      <c r="I100" s="591"/>
      <c r="J100" s="622"/>
      <c r="K100" s="622"/>
      <c r="L100" s="622"/>
      <c r="P100" s="56"/>
      <c r="Q100" s="56"/>
      <c r="R100" s="56"/>
      <c r="S100" s="56"/>
    </row>
    <row r="101" spans="5:19" s="54" customFormat="1">
      <c r="E101" s="51"/>
      <c r="F101" s="648"/>
      <c r="G101" s="622"/>
      <c r="H101" s="622"/>
      <c r="I101" s="591"/>
      <c r="J101" s="622"/>
      <c r="K101" s="622"/>
      <c r="L101" s="622"/>
      <c r="P101" s="56"/>
      <c r="Q101" s="56"/>
      <c r="R101" s="56"/>
      <c r="S101" s="56"/>
    </row>
    <row r="102" spans="5:19" s="54" customFormat="1">
      <c r="E102" s="51"/>
      <c r="F102" s="648"/>
      <c r="G102" s="622"/>
      <c r="H102" s="622"/>
      <c r="I102" s="591"/>
      <c r="J102" s="622"/>
      <c r="K102" s="622"/>
      <c r="L102" s="622"/>
      <c r="P102" s="56"/>
      <c r="Q102" s="56"/>
      <c r="R102" s="56"/>
      <c r="S102" s="56"/>
    </row>
    <row r="103" spans="5:19" s="54" customFormat="1">
      <c r="E103" s="51"/>
      <c r="F103" s="648"/>
      <c r="G103" s="622"/>
      <c r="H103" s="622"/>
      <c r="I103" s="591"/>
      <c r="J103" s="622"/>
      <c r="K103" s="622"/>
      <c r="L103" s="622"/>
      <c r="P103" s="56"/>
      <c r="Q103" s="56"/>
      <c r="R103" s="56"/>
      <c r="S103" s="56"/>
    </row>
    <row r="104" spans="5:19" s="54" customFormat="1">
      <c r="E104" s="51"/>
      <c r="F104" s="648"/>
      <c r="G104" s="622"/>
      <c r="H104" s="622"/>
      <c r="I104" s="591"/>
      <c r="J104" s="622"/>
      <c r="K104" s="622"/>
      <c r="L104" s="622"/>
      <c r="P104" s="56"/>
      <c r="Q104" s="56"/>
      <c r="R104" s="56"/>
      <c r="S104" s="56"/>
    </row>
    <row r="105" spans="5:19" s="54" customFormat="1">
      <c r="E105" s="51"/>
      <c r="F105" s="648"/>
      <c r="G105" s="622"/>
      <c r="H105" s="622"/>
      <c r="I105" s="591"/>
      <c r="J105" s="622"/>
      <c r="K105" s="622"/>
      <c r="L105" s="622"/>
      <c r="P105" s="56"/>
      <c r="Q105" s="56"/>
      <c r="R105" s="56"/>
      <c r="S105" s="56"/>
    </row>
    <row r="106" spans="5:19" s="54" customFormat="1">
      <c r="E106" s="51"/>
      <c r="F106" s="648"/>
      <c r="G106" s="622"/>
      <c r="H106" s="622"/>
      <c r="I106" s="591"/>
      <c r="J106" s="622"/>
      <c r="K106" s="622"/>
      <c r="L106" s="622"/>
      <c r="P106" s="56"/>
      <c r="Q106" s="56"/>
      <c r="R106" s="56"/>
      <c r="S106" s="56"/>
    </row>
    <row r="107" spans="5:19" s="54" customFormat="1">
      <c r="E107" s="51"/>
      <c r="F107" s="648"/>
      <c r="G107" s="622"/>
      <c r="H107" s="622"/>
      <c r="I107" s="591"/>
      <c r="J107" s="622"/>
      <c r="K107" s="622"/>
      <c r="L107" s="622"/>
      <c r="P107" s="56"/>
      <c r="Q107" s="56"/>
      <c r="R107" s="56"/>
      <c r="S107" s="56"/>
    </row>
    <row r="108" spans="5:19" s="54" customFormat="1">
      <c r="E108" s="51"/>
      <c r="F108" s="648"/>
      <c r="G108" s="622"/>
      <c r="H108" s="622"/>
      <c r="I108" s="591"/>
      <c r="J108" s="622"/>
      <c r="K108" s="622"/>
      <c r="L108" s="622"/>
      <c r="P108" s="56"/>
      <c r="Q108" s="56"/>
      <c r="R108" s="56"/>
      <c r="S108" s="56"/>
    </row>
    <row r="109" spans="5:19" s="54" customFormat="1">
      <c r="E109" s="51"/>
      <c r="F109" s="648"/>
      <c r="G109" s="622"/>
      <c r="H109" s="622"/>
      <c r="I109" s="591"/>
      <c r="J109" s="622"/>
      <c r="K109" s="622"/>
      <c r="L109" s="622"/>
      <c r="P109" s="56"/>
      <c r="Q109" s="56"/>
      <c r="R109" s="56"/>
      <c r="S109" s="56"/>
    </row>
    <row r="110" spans="5:19" s="54" customFormat="1">
      <c r="E110" s="51"/>
      <c r="F110" s="648"/>
      <c r="G110" s="622"/>
      <c r="H110" s="622"/>
      <c r="I110" s="591"/>
      <c r="J110" s="622"/>
      <c r="K110" s="622"/>
      <c r="L110" s="622"/>
      <c r="P110" s="56"/>
      <c r="Q110" s="56"/>
      <c r="R110" s="56"/>
      <c r="S110" s="56"/>
    </row>
    <row r="111" spans="5:19" s="54" customFormat="1">
      <c r="E111" s="51"/>
      <c r="F111" s="648"/>
      <c r="G111" s="622"/>
      <c r="H111" s="622"/>
      <c r="I111" s="591"/>
      <c r="J111" s="622"/>
      <c r="K111" s="622"/>
      <c r="L111" s="622"/>
      <c r="P111" s="56"/>
      <c r="Q111" s="56"/>
      <c r="R111" s="56"/>
      <c r="S111" s="56"/>
    </row>
    <row r="112" spans="5:19" s="54" customFormat="1">
      <c r="E112" s="51"/>
      <c r="F112" s="648"/>
      <c r="G112" s="622"/>
      <c r="H112" s="622"/>
      <c r="I112" s="591"/>
      <c r="J112" s="622"/>
      <c r="K112" s="622"/>
      <c r="L112" s="622"/>
      <c r="P112" s="56"/>
      <c r="Q112" s="56"/>
      <c r="R112" s="56"/>
      <c r="S112" s="56"/>
    </row>
    <row r="113" spans="5:20" s="54" customFormat="1">
      <c r="E113" s="51"/>
      <c r="F113" s="648"/>
      <c r="G113" s="622"/>
      <c r="H113" s="622"/>
      <c r="I113" s="591"/>
      <c r="J113" s="622"/>
      <c r="K113" s="622"/>
      <c r="L113" s="622"/>
      <c r="P113" s="56"/>
      <c r="Q113" s="56"/>
      <c r="R113" s="56"/>
      <c r="S113" s="56"/>
    </row>
    <row r="114" spans="5:20" s="54" customFormat="1">
      <c r="E114" s="51"/>
      <c r="F114" s="648"/>
      <c r="G114" s="622"/>
      <c r="H114" s="622"/>
      <c r="I114" s="591"/>
      <c r="J114" s="622"/>
      <c r="K114" s="622"/>
      <c r="L114" s="622"/>
      <c r="P114" s="56"/>
      <c r="Q114" s="56"/>
      <c r="R114" s="56"/>
      <c r="S114" s="56"/>
    </row>
    <row r="115" spans="5:20" s="54" customFormat="1">
      <c r="E115" s="51"/>
      <c r="F115" s="648"/>
      <c r="G115" s="622"/>
      <c r="H115" s="622"/>
      <c r="I115" s="591"/>
      <c r="J115" s="622"/>
      <c r="K115" s="622"/>
      <c r="L115" s="622"/>
      <c r="P115" s="56"/>
      <c r="Q115" s="56"/>
      <c r="R115" s="56"/>
      <c r="S115" s="56"/>
    </row>
    <row r="116" spans="5:20" s="54" customFormat="1">
      <c r="E116" s="51"/>
      <c r="F116" s="648"/>
      <c r="G116" s="622"/>
      <c r="H116" s="622"/>
      <c r="I116" s="591"/>
      <c r="J116" s="622"/>
      <c r="K116" s="622"/>
      <c r="L116" s="622"/>
      <c r="P116" s="56"/>
      <c r="Q116" s="56"/>
      <c r="R116" s="56"/>
      <c r="S116" s="56"/>
    </row>
    <row r="117" spans="5:20" s="54" customFormat="1">
      <c r="E117" s="51"/>
      <c r="F117" s="648"/>
      <c r="G117" s="622"/>
      <c r="H117" s="622"/>
      <c r="I117" s="591"/>
      <c r="J117" s="622"/>
      <c r="K117" s="622"/>
      <c r="L117" s="622"/>
      <c r="P117" s="56"/>
      <c r="Q117" s="56"/>
      <c r="R117" s="56"/>
      <c r="S117" s="56"/>
    </row>
    <row r="118" spans="5:20" s="54" customFormat="1">
      <c r="E118" s="51"/>
      <c r="F118" s="648"/>
      <c r="G118" s="622"/>
      <c r="H118" s="622"/>
      <c r="I118" s="591"/>
      <c r="J118" s="622"/>
      <c r="K118" s="622"/>
      <c r="L118" s="622"/>
      <c r="P118" s="56"/>
      <c r="Q118" s="56"/>
      <c r="R118" s="56"/>
      <c r="S118" s="56"/>
    </row>
    <row r="119" spans="5:20" s="54" customFormat="1">
      <c r="E119" s="51"/>
      <c r="F119" s="648"/>
      <c r="G119" s="622"/>
      <c r="H119" s="622"/>
      <c r="I119" s="591"/>
      <c r="J119" s="622"/>
      <c r="K119" s="622"/>
      <c r="L119" s="622"/>
      <c r="P119" s="56"/>
      <c r="Q119" s="56"/>
      <c r="R119" s="56"/>
      <c r="S119" s="56"/>
    </row>
    <row r="120" spans="5:20" s="54" customFormat="1">
      <c r="E120" s="51"/>
      <c r="F120" s="648"/>
      <c r="G120" s="622"/>
      <c r="H120" s="622"/>
      <c r="I120" s="591"/>
      <c r="J120" s="622"/>
      <c r="K120" s="622"/>
      <c r="L120" s="622"/>
      <c r="P120" s="56"/>
      <c r="Q120" s="56"/>
      <c r="R120" s="56"/>
      <c r="S120" s="56"/>
    </row>
    <row r="121" spans="5:20" s="54" customFormat="1">
      <c r="E121" s="51"/>
      <c r="F121" s="648"/>
      <c r="G121" s="622"/>
      <c r="H121" s="622"/>
      <c r="I121" s="591"/>
      <c r="J121" s="622"/>
      <c r="K121" s="622"/>
      <c r="L121" s="622"/>
      <c r="P121" s="56"/>
      <c r="Q121" s="56"/>
      <c r="R121" s="56"/>
      <c r="S121" s="56"/>
    </row>
    <row r="122" spans="5:20" s="54" customFormat="1">
      <c r="E122" s="51"/>
      <c r="F122" s="648"/>
      <c r="G122" s="622"/>
      <c r="H122" s="622"/>
      <c r="I122" s="591"/>
      <c r="J122" s="622"/>
      <c r="K122" s="622"/>
      <c r="L122" s="622"/>
      <c r="P122" s="56"/>
      <c r="Q122" s="56"/>
      <c r="R122" s="56"/>
      <c r="S122" s="56"/>
    </row>
    <row r="123" spans="5:20" s="54" customFormat="1">
      <c r="E123" s="51"/>
      <c r="F123" s="648"/>
      <c r="G123" s="622"/>
      <c r="H123" s="622"/>
      <c r="I123" s="591"/>
      <c r="J123" s="622"/>
      <c r="K123" s="622"/>
      <c r="L123" s="622"/>
      <c r="P123" s="56"/>
      <c r="Q123" s="56"/>
      <c r="R123" s="56"/>
      <c r="S123" s="56"/>
    </row>
    <row r="124" spans="5:20" s="54" customFormat="1">
      <c r="E124" s="51"/>
      <c r="F124" s="648"/>
      <c r="G124" s="622"/>
      <c r="H124" s="622"/>
      <c r="I124" s="591"/>
      <c r="J124" s="622"/>
      <c r="K124" s="622"/>
      <c r="L124" s="622"/>
      <c r="P124" s="56"/>
      <c r="Q124" s="56"/>
      <c r="R124" s="649"/>
      <c r="S124" s="649"/>
      <c r="T124" s="622"/>
    </row>
    <row r="125" spans="5:20" s="54" customFormat="1">
      <c r="E125" s="51"/>
      <c r="F125" s="648"/>
      <c r="G125" s="622"/>
      <c r="H125" s="622"/>
      <c r="I125" s="591"/>
      <c r="J125" s="622"/>
      <c r="K125" s="622"/>
      <c r="L125" s="622"/>
      <c r="P125" s="56"/>
      <c r="Q125" s="56"/>
      <c r="R125" s="649"/>
      <c r="S125" s="649"/>
      <c r="T125" s="622"/>
    </row>
    <row r="126" spans="5:20" s="54" customFormat="1">
      <c r="E126" s="51"/>
      <c r="F126" s="648"/>
      <c r="G126" s="622"/>
      <c r="H126" s="622"/>
      <c r="I126" s="591"/>
      <c r="J126" s="622"/>
      <c r="K126" s="622"/>
      <c r="L126" s="622"/>
      <c r="P126" s="56"/>
      <c r="Q126" s="56"/>
      <c r="R126" s="649"/>
      <c r="S126" s="649"/>
      <c r="T126" s="622"/>
    </row>
    <row r="127" spans="5:20" s="54" customFormat="1">
      <c r="E127" s="51"/>
      <c r="F127" s="648"/>
      <c r="G127" s="622"/>
      <c r="H127" s="622"/>
      <c r="I127" s="591"/>
      <c r="J127" s="622"/>
      <c r="K127" s="622"/>
      <c r="L127" s="622"/>
      <c r="P127" s="56"/>
      <c r="Q127" s="56"/>
      <c r="R127" s="649"/>
      <c r="S127" s="649"/>
      <c r="T127" s="622"/>
    </row>
    <row r="128" spans="5:20" s="54" customFormat="1">
      <c r="E128" s="51"/>
      <c r="F128" s="648"/>
      <c r="G128" s="622"/>
      <c r="H128" s="622"/>
      <c r="I128" s="591"/>
      <c r="J128" s="622"/>
      <c r="K128" s="622"/>
      <c r="L128" s="622"/>
      <c r="P128" s="56"/>
      <c r="Q128" s="56"/>
      <c r="R128" s="649"/>
      <c r="S128" s="649"/>
      <c r="T128" s="622"/>
    </row>
    <row r="129" spans="1:22" s="54" customFormat="1">
      <c r="E129" s="51"/>
      <c r="F129" s="648"/>
      <c r="G129" s="622"/>
      <c r="H129" s="622"/>
      <c r="I129" s="591"/>
      <c r="J129" s="622"/>
      <c r="K129" s="622"/>
      <c r="L129" s="622"/>
      <c r="N129" s="622"/>
      <c r="O129" s="591"/>
      <c r="P129" s="686"/>
      <c r="Q129" s="649"/>
      <c r="R129" s="649"/>
      <c r="S129" s="649"/>
      <c r="T129" s="622"/>
    </row>
    <row r="130" spans="1:22" s="54" customFormat="1">
      <c r="E130" s="51"/>
      <c r="F130" s="648"/>
      <c r="G130" s="622"/>
      <c r="H130" s="622"/>
      <c r="I130" s="591"/>
      <c r="J130" s="622"/>
      <c r="K130" s="622"/>
      <c r="L130" s="622"/>
      <c r="N130" s="622"/>
      <c r="O130" s="591"/>
      <c r="P130" s="686"/>
      <c r="Q130" s="649"/>
      <c r="R130" s="649"/>
      <c r="S130" s="649"/>
      <c r="T130" s="622"/>
    </row>
    <row r="131" spans="1:22" s="54" customFormat="1">
      <c r="E131" s="51"/>
      <c r="F131" s="648"/>
      <c r="G131" s="622"/>
      <c r="H131" s="622"/>
      <c r="I131" s="591"/>
      <c r="J131" s="622"/>
      <c r="K131" s="622"/>
      <c r="L131" s="622"/>
      <c r="N131" s="622"/>
      <c r="O131" s="591"/>
      <c r="P131" s="686"/>
      <c r="Q131" s="649"/>
      <c r="R131" s="649"/>
      <c r="S131" s="649"/>
      <c r="T131" s="622"/>
      <c r="U131" s="622"/>
      <c r="V131" s="622"/>
    </row>
    <row r="132" spans="1:22" s="54" customFormat="1">
      <c r="E132" s="51"/>
      <c r="F132" s="648"/>
      <c r="G132" s="622"/>
      <c r="H132" s="622"/>
      <c r="I132" s="591"/>
      <c r="J132" s="622"/>
      <c r="K132" s="622"/>
      <c r="L132" s="622"/>
      <c r="N132" s="622"/>
      <c r="O132" s="591"/>
      <c r="P132" s="686"/>
      <c r="Q132" s="649"/>
      <c r="R132" s="649"/>
      <c r="S132" s="649"/>
      <c r="T132" s="622"/>
      <c r="U132" s="622"/>
      <c r="V132" s="622"/>
    </row>
    <row r="133" spans="1:22" s="54" customFormat="1">
      <c r="A133" s="622"/>
      <c r="B133" s="622"/>
      <c r="C133" s="650"/>
      <c r="D133" s="650"/>
      <c r="E133" s="650"/>
      <c r="F133" s="650"/>
      <c r="H133" s="56"/>
      <c r="J133" s="622"/>
      <c r="K133" s="622"/>
      <c r="L133" s="622"/>
      <c r="N133" s="622"/>
      <c r="O133" s="591"/>
      <c r="P133" s="686"/>
      <c r="Q133" s="649"/>
      <c r="R133" s="649"/>
      <c r="S133" s="649"/>
      <c r="T133" s="622"/>
      <c r="U133" s="622"/>
      <c r="V133" s="622"/>
    </row>
    <row r="134" spans="1:22" s="54" customFormat="1">
      <c r="A134" s="622"/>
      <c r="B134" s="622"/>
      <c r="C134" s="650"/>
      <c r="D134" s="650"/>
      <c r="E134" s="650"/>
      <c r="F134" s="650"/>
      <c r="H134" s="56"/>
      <c r="J134" s="622"/>
      <c r="K134" s="622"/>
      <c r="L134" s="622"/>
      <c r="N134" s="622"/>
      <c r="O134" s="591"/>
      <c r="P134" s="686"/>
      <c r="Q134" s="649"/>
      <c r="R134" s="649"/>
      <c r="S134" s="649"/>
      <c r="T134" s="622"/>
      <c r="U134" s="622"/>
      <c r="V134" s="622"/>
    </row>
    <row r="135" spans="1:22" s="54" customFormat="1">
      <c r="A135" s="622"/>
      <c r="B135" s="622"/>
      <c r="C135" s="650"/>
      <c r="D135" s="650"/>
      <c r="E135" s="650"/>
      <c r="F135" s="650"/>
      <c r="H135" s="56"/>
      <c r="J135" s="622"/>
      <c r="K135" s="622"/>
      <c r="L135" s="622"/>
      <c r="N135" s="622"/>
      <c r="O135" s="591"/>
      <c r="P135" s="686"/>
      <c r="Q135" s="649"/>
      <c r="R135" s="649"/>
      <c r="S135" s="649"/>
      <c r="T135" s="622"/>
      <c r="U135" s="622"/>
      <c r="V135" s="622"/>
    </row>
    <row r="136" spans="1:22" s="54" customFormat="1">
      <c r="A136" s="622"/>
      <c r="B136" s="622"/>
      <c r="C136" s="650"/>
      <c r="D136" s="650"/>
      <c r="E136" s="650"/>
      <c r="F136" s="650"/>
      <c r="H136" s="56"/>
      <c r="J136" s="622"/>
      <c r="K136" s="622"/>
      <c r="L136" s="622"/>
      <c r="N136" s="622"/>
      <c r="O136" s="591"/>
      <c r="P136" s="686"/>
      <c r="Q136" s="649"/>
      <c r="R136" s="649"/>
      <c r="S136" s="649"/>
      <c r="T136" s="622"/>
      <c r="U136" s="622"/>
      <c r="V136" s="622"/>
    </row>
    <row r="137" spans="1:22" s="54" customFormat="1">
      <c r="A137" s="622"/>
      <c r="B137" s="622"/>
      <c r="C137" s="650"/>
      <c r="D137" s="650"/>
      <c r="E137" s="650"/>
      <c r="F137" s="650"/>
      <c r="H137" s="56"/>
      <c r="J137" s="622"/>
      <c r="K137" s="622"/>
      <c r="L137" s="622"/>
      <c r="N137" s="622"/>
      <c r="O137" s="591"/>
      <c r="P137" s="686"/>
      <c r="Q137" s="649"/>
      <c r="R137" s="649"/>
      <c r="S137" s="649"/>
      <c r="T137" s="622"/>
      <c r="U137" s="622"/>
      <c r="V137" s="622"/>
    </row>
    <row r="138" spans="1:22" s="54" customFormat="1">
      <c r="A138" s="622"/>
      <c r="B138" s="622"/>
      <c r="C138" s="650"/>
      <c r="D138" s="650"/>
      <c r="E138" s="650"/>
      <c r="F138" s="650"/>
      <c r="H138" s="56"/>
      <c r="J138" s="622"/>
      <c r="K138" s="622"/>
      <c r="L138" s="622"/>
      <c r="N138" s="622"/>
      <c r="O138" s="591"/>
      <c r="P138" s="686"/>
      <c r="Q138" s="649"/>
      <c r="R138" s="649"/>
      <c r="S138" s="649"/>
      <c r="T138" s="622"/>
      <c r="U138" s="622"/>
      <c r="V138" s="622"/>
    </row>
    <row r="139" spans="1:22" s="54" customFormat="1">
      <c r="A139" s="622"/>
      <c r="B139" s="622"/>
      <c r="C139" s="650"/>
      <c r="D139" s="650"/>
      <c r="E139" s="650"/>
      <c r="F139" s="650"/>
      <c r="H139" s="56"/>
      <c r="K139" s="622"/>
      <c r="L139" s="622"/>
      <c r="N139" s="622"/>
      <c r="O139" s="591"/>
      <c r="P139" s="686"/>
      <c r="Q139" s="649"/>
      <c r="R139" s="649"/>
      <c r="S139" s="649"/>
      <c r="T139" s="622"/>
      <c r="U139" s="622"/>
      <c r="V139" s="622"/>
    </row>
    <row r="140" spans="1:22" s="54" customFormat="1">
      <c r="A140" s="622"/>
      <c r="B140" s="622"/>
      <c r="C140" s="650"/>
      <c r="D140" s="650"/>
      <c r="E140" s="650"/>
      <c r="F140" s="650"/>
      <c r="H140" s="56"/>
      <c r="K140" s="622"/>
      <c r="L140" s="622"/>
      <c r="N140" s="622"/>
      <c r="O140" s="591"/>
      <c r="P140" s="686"/>
      <c r="Q140" s="649"/>
      <c r="R140" s="649"/>
      <c r="S140" s="649"/>
      <c r="T140" s="622"/>
      <c r="U140" s="622"/>
      <c r="V140" s="622"/>
    </row>
    <row r="141" spans="1:22" s="54" customFormat="1">
      <c r="A141" s="622"/>
      <c r="B141" s="622"/>
      <c r="C141" s="650"/>
      <c r="D141" s="650"/>
      <c r="E141" s="650"/>
      <c r="F141" s="650"/>
      <c r="H141" s="56"/>
      <c r="K141" s="622"/>
      <c r="L141" s="622"/>
      <c r="N141" s="622"/>
      <c r="O141" s="591"/>
      <c r="P141" s="686"/>
      <c r="Q141" s="649"/>
      <c r="R141" s="649"/>
      <c r="S141" s="649"/>
      <c r="T141" s="622"/>
      <c r="U141" s="622"/>
      <c r="V141" s="622"/>
    </row>
    <row r="142" spans="1:22" s="54" customFormat="1">
      <c r="A142" s="622"/>
      <c r="B142" s="622"/>
      <c r="C142" s="650"/>
      <c r="D142" s="650"/>
      <c r="E142" s="650"/>
      <c r="F142" s="650"/>
      <c r="H142" s="56"/>
      <c r="K142" s="51"/>
      <c r="L142" s="622"/>
      <c r="N142" s="622"/>
      <c r="O142" s="591"/>
      <c r="P142" s="686"/>
      <c r="Q142" s="649"/>
      <c r="R142" s="649"/>
      <c r="S142" s="649"/>
      <c r="T142" s="622"/>
      <c r="U142" s="622"/>
      <c r="V142" s="622"/>
    </row>
    <row r="143" spans="1:22" s="54" customFormat="1">
      <c r="A143" s="622"/>
      <c r="B143" s="622"/>
      <c r="C143" s="650"/>
      <c r="D143" s="650"/>
      <c r="E143" s="650"/>
      <c r="F143" s="650"/>
      <c r="H143" s="56"/>
      <c r="K143" s="51"/>
      <c r="L143" s="622"/>
      <c r="N143" s="622"/>
      <c r="O143" s="591"/>
      <c r="P143" s="686"/>
      <c r="Q143" s="649"/>
      <c r="R143" s="649"/>
      <c r="S143" s="649"/>
      <c r="T143" s="622"/>
      <c r="U143" s="622"/>
      <c r="V143" s="622"/>
    </row>
    <row r="144" spans="1:22" s="54" customFormat="1">
      <c r="A144" s="622"/>
      <c r="B144" s="622"/>
      <c r="C144" s="650"/>
      <c r="D144" s="650"/>
      <c r="E144" s="650"/>
      <c r="F144" s="650"/>
      <c r="H144" s="56"/>
      <c r="K144" s="51"/>
      <c r="L144" s="622"/>
      <c r="M144" s="622"/>
      <c r="N144" s="622"/>
      <c r="O144" s="591"/>
      <c r="P144" s="686"/>
      <c r="Q144" s="649"/>
      <c r="R144" s="649"/>
      <c r="S144" s="649"/>
      <c r="T144" s="622"/>
      <c r="U144" s="622"/>
      <c r="V144" s="622"/>
    </row>
    <row r="145" spans="1:22" s="54" customFormat="1">
      <c r="A145" s="622"/>
      <c r="B145" s="622"/>
      <c r="C145" s="650"/>
      <c r="D145" s="650"/>
      <c r="E145" s="650"/>
      <c r="F145" s="650"/>
      <c r="H145" s="56"/>
      <c r="K145" s="51"/>
      <c r="L145" s="622"/>
      <c r="M145" s="622"/>
      <c r="N145" s="622"/>
      <c r="O145" s="591"/>
      <c r="P145" s="686"/>
      <c r="Q145" s="649"/>
      <c r="R145" s="649"/>
      <c r="S145" s="649"/>
      <c r="T145" s="622"/>
      <c r="U145" s="622"/>
      <c r="V145" s="622"/>
    </row>
    <row r="146" spans="1:22" s="54" customFormat="1">
      <c r="A146" s="622"/>
      <c r="B146" s="622"/>
      <c r="C146" s="650"/>
      <c r="D146" s="650"/>
      <c r="E146" s="650"/>
      <c r="F146" s="650"/>
      <c r="H146" s="56"/>
      <c r="K146" s="51"/>
      <c r="L146" s="622"/>
      <c r="M146" s="622"/>
      <c r="N146" s="622"/>
      <c r="O146" s="591"/>
      <c r="P146" s="686"/>
      <c r="Q146" s="649"/>
      <c r="R146" s="649"/>
      <c r="S146" s="649"/>
      <c r="T146" s="622"/>
      <c r="U146" s="622"/>
      <c r="V146" s="622"/>
    </row>
    <row r="147" spans="1:22" s="54" customFormat="1">
      <c r="A147" s="622"/>
      <c r="B147" s="622"/>
      <c r="C147" s="650"/>
      <c r="D147" s="650"/>
      <c r="E147" s="650"/>
      <c r="F147" s="650"/>
      <c r="H147" s="56"/>
      <c r="K147" s="51"/>
      <c r="L147" s="648"/>
      <c r="M147" s="622"/>
      <c r="N147" s="622"/>
      <c r="O147" s="591"/>
      <c r="P147" s="686"/>
      <c r="Q147" s="649"/>
      <c r="R147" s="649"/>
      <c r="S147" s="649"/>
      <c r="T147" s="622"/>
      <c r="U147" s="622"/>
      <c r="V147" s="622"/>
    </row>
    <row r="148" spans="1:22" s="54" customFormat="1">
      <c r="A148" s="622"/>
      <c r="B148" s="622"/>
      <c r="C148" s="650"/>
      <c r="D148" s="650"/>
      <c r="E148" s="650"/>
      <c r="F148" s="650"/>
      <c r="H148" s="56"/>
      <c r="K148" s="51"/>
      <c r="L148" s="648"/>
      <c r="M148" s="622"/>
      <c r="N148" s="622"/>
      <c r="O148" s="591"/>
      <c r="P148" s="686"/>
      <c r="Q148" s="649"/>
      <c r="R148" s="649"/>
      <c r="S148" s="649"/>
      <c r="T148" s="622"/>
      <c r="U148" s="622"/>
      <c r="V148" s="622"/>
    </row>
  </sheetData>
  <mergeCells count="7">
    <mergeCell ref="U42:V42"/>
    <mergeCell ref="A7:L7"/>
    <mergeCell ref="M7:O7"/>
    <mergeCell ref="U7:V7"/>
    <mergeCell ref="D9:F9"/>
    <mergeCell ref="H9:K9"/>
    <mergeCell ref="U26:V26"/>
  </mergeCells>
  <conditionalFormatting sqref="P35:P51 Z9:Z59">
    <cfRule type="aboveAverage" dxfId="3" priority="1" aboveAverage="0" stdDev="1"/>
    <cfRule type="aboveAverage" dxfId="2" priority="2" stdDev="1"/>
  </conditionalFormatting>
  <dataValidations count="1">
    <dataValidation type="list" allowBlank="1" showInputMessage="1" showErrorMessage="1" sqref="B5" xr:uid="{630AA9B1-6F2F-42B0-9BE8-6F51AC372303}">
      <formula1>$AB$5:$AB$8</formula1>
    </dataValidation>
  </dataValidation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B2955-DD3D-4B84-92C3-73F88C0E7654}">
  <dimension ref="A1:AF169"/>
  <sheetViews>
    <sheetView zoomScale="124" zoomScaleNormal="124" workbookViewId="0">
      <selection activeCell="L6" sqref="L6"/>
    </sheetView>
  </sheetViews>
  <sheetFormatPr defaultColWidth="7.85546875" defaultRowHeight="11.25"/>
  <cols>
    <col min="1" max="1" width="15.7109375" style="622" bestFit="1" customWidth="1"/>
    <col min="2" max="2" width="9.5703125" style="622" bestFit="1" customWidth="1"/>
    <col min="3" max="3" width="5.140625" style="650" customWidth="1"/>
    <col min="4" max="4" width="7.7109375" style="650" customWidth="1"/>
    <col min="5" max="5" width="2.85546875" style="650" customWidth="1"/>
    <col min="6" max="6" width="2.7109375" style="650" customWidth="1"/>
    <col min="7" max="7" width="14.85546875" style="54" bestFit="1" customWidth="1"/>
    <col min="8" max="8" width="10.28515625" style="56" customWidth="1"/>
    <col min="9" max="9" width="6.5703125" style="54" customWidth="1"/>
    <col min="10" max="10" width="3" style="54" customWidth="1"/>
    <col min="11" max="11" width="3" style="51" customWidth="1"/>
    <col min="12" max="12" width="16.28515625" style="648" bestFit="1" customWidth="1"/>
    <col min="13" max="13" width="7.7109375" style="622" bestFit="1" customWidth="1"/>
    <col min="14" max="14" width="6.140625" style="622" bestFit="1" customWidth="1"/>
    <col min="15" max="15" width="9.28515625" style="591" customWidth="1"/>
    <col min="16" max="16" width="7.7109375" style="686" bestFit="1" customWidth="1"/>
    <col min="17" max="17" width="6.7109375" style="649" bestFit="1" customWidth="1"/>
    <col min="18" max="18" width="8.42578125" style="649" customWidth="1"/>
    <col min="19" max="19" width="9.42578125" style="649" customWidth="1"/>
    <col min="20" max="20" width="15.7109375" style="649" bestFit="1" customWidth="1"/>
    <col min="21" max="21" width="10.140625" style="649" bestFit="1" customWidth="1"/>
    <col min="22" max="22" width="18.140625" style="649" customWidth="1"/>
    <col min="23" max="23" width="14" style="649" bestFit="1" customWidth="1"/>
    <col min="24" max="24" width="15.7109375" style="649" bestFit="1" customWidth="1"/>
    <col min="25" max="25" width="13.7109375" style="649" bestFit="1" customWidth="1"/>
    <col min="26" max="26" width="17.28515625" style="622" bestFit="1" customWidth="1"/>
    <col min="27" max="27" width="21.140625" style="622" bestFit="1" customWidth="1"/>
    <col min="28" max="28" width="11.28515625" style="622" customWidth="1"/>
    <col min="29" max="33" width="5.28515625" style="622" customWidth="1"/>
    <col min="34" max="34" width="17" style="622" customWidth="1"/>
    <col min="35" max="16384" width="7.85546875" style="622"/>
  </cols>
  <sheetData>
    <row r="1" spans="1:30" s="24" customFormat="1" ht="12.75">
      <c r="A1" s="676" t="s">
        <v>51</v>
      </c>
      <c r="B1" s="176" t="s">
        <v>131</v>
      </c>
      <c r="C1" s="177"/>
      <c r="D1" s="176"/>
      <c r="E1" s="178"/>
      <c r="F1" s="178"/>
      <c r="G1" s="179"/>
      <c r="H1" s="563" t="s">
        <v>88</v>
      </c>
      <c r="I1" s="564">
        <f>C54</f>
        <v>1371</v>
      </c>
      <c r="J1" s="180"/>
      <c r="K1" s="176"/>
      <c r="L1" s="176"/>
      <c r="N1" s="25"/>
      <c r="P1" s="277"/>
      <c r="Q1" s="277"/>
      <c r="R1" s="277"/>
      <c r="S1" s="277"/>
      <c r="T1" s="277"/>
      <c r="U1" s="277"/>
      <c r="V1" s="277"/>
      <c r="W1" s="277"/>
      <c r="X1" s="277"/>
      <c r="Y1" s="277"/>
    </row>
    <row r="2" spans="1:30" s="24" customFormat="1" ht="12.75">
      <c r="A2" s="677" t="s">
        <v>25</v>
      </c>
      <c r="B2" s="176" t="s">
        <v>155</v>
      </c>
      <c r="C2" s="181"/>
      <c r="D2" s="176"/>
      <c r="E2" s="182"/>
      <c r="F2" s="182"/>
      <c r="G2" s="183"/>
      <c r="H2" s="566" t="s">
        <v>89</v>
      </c>
      <c r="I2" s="678">
        <f>Y34</f>
        <v>589</v>
      </c>
      <c r="J2" s="184"/>
      <c r="K2" s="176"/>
      <c r="L2" s="176"/>
      <c r="N2" s="26"/>
      <c r="P2" s="277"/>
      <c r="Q2" s="277"/>
      <c r="R2" s="277"/>
      <c r="S2" s="277"/>
      <c r="T2" s="277"/>
      <c r="U2" s="277"/>
      <c r="V2" s="277"/>
      <c r="W2" s="277"/>
      <c r="X2" s="277"/>
      <c r="Y2" s="277"/>
    </row>
    <row r="3" spans="1:30" s="573" customFormat="1" ht="11.25" customHeight="1">
      <c r="A3" s="569" t="s">
        <v>50</v>
      </c>
      <c r="B3" s="445">
        <v>45800</v>
      </c>
      <c r="C3" s="181"/>
      <c r="D3" s="182"/>
      <c r="E3" s="182"/>
      <c r="F3" s="182"/>
      <c r="G3" s="183"/>
      <c r="H3" s="569" t="s">
        <v>90</v>
      </c>
      <c r="I3" s="679">
        <f>AB20/100</f>
        <v>5.89</v>
      </c>
      <c r="J3" s="184"/>
      <c r="K3" s="176"/>
      <c r="L3" s="176"/>
      <c r="N3" s="572"/>
      <c r="P3" s="680"/>
      <c r="Q3" s="680"/>
      <c r="R3" s="680"/>
      <c r="S3" s="680"/>
      <c r="T3" s="680"/>
      <c r="U3" s="680"/>
      <c r="V3" s="680"/>
      <c r="W3" s="680"/>
      <c r="X3" s="680"/>
      <c r="Y3" s="680"/>
    </row>
    <row r="4" spans="1:30" s="24" customFormat="1" ht="12.75">
      <c r="A4" s="569" t="s">
        <v>49</v>
      </c>
      <c r="B4" s="185" t="s">
        <v>167</v>
      </c>
      <c r="C4" s="181"/>
      <c r="D4" s="182"/>
      <c r="E4" s="182"/>
      <c r="F4" s="182"/>
      <c r="G4" s="183"/>
      <c r="H4" s="569" t="s">
        <v>91</v>
      </c>
      <c r="I4" s="681">
        <f>S34</f>
        <v>0.43573970779846039</v>
      </c>
      <c r="J4" s="184"/>
      <c r="K4" s="176"/>
      <c r="L4" s="176">
        <f>Y52*S52/100</f>
        <v>6.061823213126238</v>
      </c>
      <c r="M4" s="25"/>
      <c r="N4" s="25"/>
      <c r="P4" s="277"/>
      <c r="Q4" s="277"/>
      <c r="R4" s="277"/>
      <c r="S4" s="277"/>
      <c r="T4" s="277"/>
      <c r="U4" s="277"/>
      <c r="V4" s="277"/>
      <c r="W4" s="277"/>
      <c r="X4" s="277"/>
      <c r="Y4" s="277"/>
    </row>
    <row r="5" spans="1:30" s="577" customFormat="1" ht="12.75">
      <c r="A5" s="677" t="s">
        <v>24</v>
      </c>
      <c r="B5" s="186" t="s">
        <v>26</v>
      </c>
      <c r="C5" s="181"/>
      <c r="D5" s="182"/>
      <c r="E5" s="182"/>
      <c r="F5" s="182"/>
      <c r="G5" s="183"/>
      <c r="H5" s="569" t="s">
        <v>159</v>
      </c>
      <c r="I5" s="574">
        <f>I4*I2/100</f>
        <v>2.5665068789329313</v>
      </c>
      <c r="J5" s="184"/>
      <c r="K5" s="176"/>
      <c r="L5" s="176">
        <f>L4-I5</f>
        <v>3.4953163341933067</v>
      </c>
      <c r="M5" s="576"/>
      <c r="N5" s="576"/>
      <c r="P5" s="682"/>
      <c r="Q5" s="682"/>
      <c r="R5" s="682"/>
      <c r="S5" s="682"/>
      <c r="T5" s="682"/>
      <c r="U5" s="682"/>
      <c r="V5" s="682"/>
      <c r="W5" s="682"/>
      <c r="X5" s="682"/>
      <c r="Y5" s="682"/>
    </row>
    <row r="6" spans="1:30" s="576" customFormat="1" ht="13.5" thickBot="1">
      <c r="A6" s="239"/>
      <c r="B6" s="187"/>
      <c r="C6" s="240"/>
      <c r="D6" s="241"/>
      <c r="E6" s="241"/>
      <c r="F6" s="241"/>
      <c r="G6" s="242"/>
      <c r="H6" s="243"/>
      <c r="I6" s="244"/>
      <c r="J6" s="242"/>
      <c r="K6" s="187"/>
      <c r="L6" s="187"/>
      <c r="M6" s="581"/>
      <c r="P6" s="683"/>
      <c r="Q6" s="683"/>
      <c r="R6" s="683"/>
      <c r="S6" s="683"/>
      <c r="T6" s="683"/>
      <c r="U6" s="683"/>
      <c r="V6" s="683"/>
      <c r="W6" s="683"/>
      <c r="X6" s="683"/>
      <c r="Y6" s="683"/>
    </row>
    <row r="7" spans="1:30" s="577" customFormat="1" ht="13.15" customHeight="1">
      <c r="A7" s="827" t="s">
        <v>27</v>
      </c>
      <c r="B7" s="828"/>
      <c r="C7" s="828"/>
      <c r="D7" s="828"/>
      <c r="E7" s="828"/>
      <c r="F7" s="828"/>
      <c r="G7" s="828"/>
      <c r="H7" s="828"/>
      <c r="I7" s="828"/>
      <c r="J7" s="828"/>
      <c r="K7" s="828"/>
      <c r="L7" s="838"/>
      <c r="M7" s="772"/>
      <c r="N7" s="28" t="s">
        <v>54</v>
      </c>
      <c r="O7" s="16"/>
      <c r="P7" s="29" t="s">
        <v>28</v>
      </c>
      <c r="Q7" s="30"/>
      <c r="R7" s="839" t="s">
        <v>29</v>
      </c>
      <c r="S7" s="840"/>
      <c r="T7" s="839" t="s">
        <v>93</v>
      </c>
      <c r="U7" s="840"/>
      <c r="V7" s="840"/>
      <c r="W7" s="840"/>
      <c r="X7" s="839" t="s">
        <v>96</v>
      </c>
      <c r="Y7" s="841"/>
      <c r="Z7" s="308"/>
      <c r="AA7" s="824" t="s">
        <v>160</v>
      </c>
      <c r="AB7" s="825"/>
      <c r="AC7" s="576"/>
      <c r="AD7" s="576"/>
    </row>
    <row r="8" spans="1:30" s="587" customFormat="1" ht="11.25" customHeight="1">
      <c r="A8" s="580"/>
      <c r="B8" s="581"/>
      <c r="C8" s="582"/>
      <c r="D8" s="236"/>
      <c r="E8" s="236"/>
      <c r="F8" s="236"/>
      <c r="G8" s="249"/>
      <c r="H8" s="237"/>
      <c r="I8" s="237"/>
      <c r="J8" s="237"/>
      <c r="K8" s="237"/>
      <c r="L8" s="255"/>
      <c r="M8" s="237"/>
      <c r="N8" s="684"/>
      <c r="O8" s="582"/>
      <c r="P8" s="279"/>
      <c r="Q8" s="34"/>
      <c r="R8" s="280"/>
      <c r="S8" s="280"/>
      <c r="T8" s="279"/>
      <c r="U8" s="280"/>
      <c r="V8" s="280"/>
      <c r="W8" s="280"/>
      <c r="X8" s="279"/>
      <c r="Y8" s="34"/>
      <c r="Z8" s="773"/>
      <c r="AA8" s="575"/>
      <c r="AB8" s="575"/>
      <c r="AC8" s="586"/>
    </row>
    <row r="9" spans="1:30" s="588" customFormat="1">
      <c r="A9" s="685"/>
      <c r="B9" s="576"/>
      <c r="C9" s="589"/>
      <c r="D9" s="832" t="s">
        <v>81</v>
      </c>
      <c r="E9" s="833"/>
      <c r="F9" s="834"/>
      <c r="G9" s="250"/>
      <c r="H9" s="835" t="s">
        <v>82</v>
      </c>
      <c r="I9" s="836"/>
      <c r="J9" s="836"/>
      <c r="K9" s="837"/>
      <c r="L9" s="560"/>
      <c r="M9" s="314"/>
      <c r="N9" s="684" t="s">
        <v>30</v>
      </c>
      <c r="O9" s="583"/>
      <c r="P9" s="280"/>
      <c r="Q9" s="34"/>
      <c r="R9" s="686"/>
      <c r="S9" s="686"/>
      <c r="T9" s="774"/>
      <c r="U9" s="686"/>
      <c r="V9" s="686"/>
      <c r="W9" s="686"/>
      <c r="X9" s="774"/>
      <c r="Y9" s="775"/>
      <c r="Z9" s="773"/>
      <c r="AA9" s="592"/>
      <c r="AB9" s="593"/>
      <c r="AC9" s="594"/>
      <c r="AD9" s="595"/>
    </row>
    <row r="10" spans="1:30" s="588" customFormat="1">
      <c r="A10" s="596" t="s">
        <v>31</v>
      </c>
      <c r="B10" s="597" t="s">
        <v>32</v>
      </c>
      <c r="C10" s="37" t="s">
        <v>33</v>
      </c>
      <c r="D10" s="322" t="s">
        <v>97</v>
      </c>
      <c r="E10" s="318" t="s">
        <v>98</v>
      </c>
      <c r="F10" s="319" t="s">
        <v>99</v>
      </c>
      <c r="G10" s="250" t="s">
        <v>105</v>
      </c>
      <c r="H10" s="561" t="s">
        <v>100</v>
      </c>
      <c r="I10" s="561" t="s">
        <v>101</v>
      </c>
      <c r="J10" s="561" t="s">
        <v>102</v>
      </c>
      <c r="K10" s="561" t="s">
        <v>103</v>
      </c>
      <c r="L10" s="560" t="s">
        <v>104</v>
      </c>
      <c r="M10" s="36" t="s">
        <v>66</v>
      </c>
      <c r="N10" s="315" t="s">
        <v>34</v>
      </c>
      <c r="O10" s="38" t="s">
        <v>35</v>
      </c>
      <c r="P10" s="35" t="s">
        <v>2</v>
      </c>
      <c r="Q10" s="34" t="s">
        <v>36</v>
      </c>
      <c r="R10" s="35" t="s">
        <v>36</v>
      </c>
      <c r="S10" s="35" t="s">
        <v>2</v>
      </c>
      <c r="T10" s="279" t="s">
        <v>94</v>
      </c>
      <c r="U10" s="280" t="s">
        <v>95</v>
      </c>
      <c r="V10" s="279" t="s">
        <v>94</v>
      </c>
      <c r="W10" s="280" t="s">
        <v>95</v>
      </c>
      <c r="X10" s="279" t="s">
        <v>94</v>
      </c>
      <c r="Y10" s="34" t="s">
        <v>1</v>
      </c>
      <c r="Z10" s="598" t="s">
        <v>48</v>
      </c>
      <c r="AA10" s="592" t="s">
        <v>161</v>
      </c>
      <c r="AB10" s="592" t="s">
        <v>53</v>
      </c>
      <c r="AC10" s="599"/>
    </row>
    <row r="11" spans="1:30" s="588" customFormat="1" ht="12" thickBot="1">
      <c r="A11" s="776" t="s">
        <v>37</v>
      </c>
      <c r="B11" s="777" t="s">
        <v>37</v>
      </c>
      <c r="C11" s="245" t="s">
        <v>38</v>
      </c>
      <c r="D11" s="323" t="s">
        <v>83</v>
      </c>
      <c r="E11" s="246" t="s">
        <v>83</v>
      </c>
      <c r="F11" s="324" t="s">
        <v>83</v>
      </c>
      <c r="G11" s="298" t="s">
        <v>83</v>
      </c>
      <c r="H11" s="247" t="s">
        <v>83</v>
      </c>
      <c r="I11" s="247" t="s">
        <v>83</v>
      </c>
      <c r="J11" s="247" t="s">
        <v>83</v>
      </c>
      <c r="K11" s="247" t="s">
        <v>83</v>
      </c>
      <c r="L11" s="299" t="s">
        <v>83</v>
      </c>
      <c r="M11" s="238" t="s">
        <v>84</v>
      </c>
      <c r="N11" s="316" t="s">
        <v>83</v>
      </c>
      <c r="O11" s="39" t="s">
        <v>83</v>
      </c>
      <c r="P11" s="281" t="s">
        <v>85</v>
      </c>
      <c r="Q11" s="42" t="s">
        <v>4</v>
      </c>
      <c r="R11" s="282" t="s">
        <v>4</v>
      </c>
      <c r="S11" s="282" t="s">
        <v>85</v>
      </c>
      <c r="T11" s="281" t="s">
        <v>83</v>
      </c>
      <c r="U11" s="282" t="s">
        <v>83</v>
      </c>
      <c r="V11" s="281" t="s">
        <v>83</v>
      </c>
      <c r="W11" s="282" t="s">
        <v>83</v>
      </c>
      <c r="X11" s="281" t="s">
        <v>83</v>
      </c>
      <c r="Y11" s="42" t="s">
        <v>83</v>
      </c>
      <c r="Z11" s="778"/>
      <c r="AA11" s="603"/>
      <c r="AB11" s="604" t="s">
        <v>83</v>
      </c>
      <c r="AC11" s="599"/>
    </row>
    <row r="12" spans="1:30" s="588" customFormat="1">
      <c r="A12" s="273" t="s">
        <v>86</v>
      </c>
      <c r="B12" s="269"/>
      <c r="C12" s="270">
        <v>0</v>
      </c>
      <c r="D12" s="325" t="s">
        <v>92</v>
      </c>
      <c r="E12" s="297" t="s">
        <v>92</v>
      </c>
      <c r="F12" s="301" t="s">
        <v>92</v>
      </c>
      <c r="G12" s="304" t="s">
        <v>92</v>
      </c>
      <c r="H12" s="297" t="s">
        <v>92</v>
      </c>
      <c r="I12" s="297" t="s">
        <v>92</v>
      </c>
      <c r="J12" s="297" t="s">
        <v>92</v>
      </c>
      <c r="K12" s="297" t="s">
        <v>92</v>
      </c>
      <c r="L12" s="306" t="s">
        <v>92</v>
      </c>
      <c r="M12" s="270"/>
      <c r="N12" s="331"/>
      <c r="O12" s="271"/>
      <c r="P12" s="283"/>
      <c r="Q12" s="272"/>
      <c r="R12" s="284"/>
      <c r="S12" s="285"/>
      <c r="T12" s="310"/>
      <c r="U12" s="285"/>
      <c r="V12" s="285"/>
      <c r="W12" s="285"/>
      <c r="X12" s="309"/>
      <c r="Y12" s="309"/>
      <c r="Z12" s="151"/>
      <c r="AA12" s="605" t="s">
        <v>40</v>
      </c>
      <c r="AB12" s="606">
        <v>589</v>
      </c>
      <c r="AC12" s="607"/>
    </row>
    <row r="13" spans="1:30" s="588" customFormat="1">
      <c r="A13" s="172">
        <v>180</v>
      </c>
      <c r="B13" s="48">
        <v>0</v>
      </c>
      <c r="C13" s="225">
        <v>10</v>
      </c>
      <c r="D13" s="326" t="s">
        <v>92</v>
      </c>
      <c r="E13" s="300" t="s">
        <v>92</v>
      </c>
      <c r="F13" s="302" t="s">
        <v>92</v>
      </c>
      <c r="G13" s="305" t="s">
        <v>92</v>
      </c>
      <c r="H13" s="300" t="s">
        <v>92</v>
      </c>
      <c r="I13" s="300" t="s">
        <v>92</v>
      </c>
      <c r="J13" s="300" t="s">
        <v>92</v>
      </c>
      <c r="K13" s="300" t="s">
        <v>92</v>
      </c>
      <c r="L13" s="307" t="s">
        <v>92</v>
      </c>
      <c r="M13" s="225">
        <v>1000</v>
      </c>
      <c r="N13" s="687">
        <f>C12</f>
        <v>0</v>
      </c>
      <c r="O13" s="688">
        <f t="shared" ref="O13:O19" si="0">(C13+C14-10)/2</f>
        <v>10</v>
      </c>
      <c r="P13" s="15">
        <f>(A13-B13)/M13</f>
        <v>0.18</v>
      </c>
      <c r="Q13" s="45">
        <f>(P13*(O13-N13))/100</f>
        <v>1.7999999999999999E-2</v>
      </c>
      <c r="R13" s="286">
        <f>SUM(Q$13:Q13)</f>
        <v>1.7999999999999999E-2</v>
      </c>
      <c r="S13" s="612">
        <f>R13/O13*100</f>
        <v>0.18</v>
      </c>
      <c r="T13" s="779"/>
      <c r="U13" s="612"/>
      <c r="V13" s="612"/>
      <c r="W13" s="612"/>
      <c r="X13" s="612"/>
      <c r="Y13" s="612"/>
      <c r="Z13" s="152"/>
      <c r="AA13" s="613" t="s">
        <v>41</v>
      </c>
      <c r="AB13" s="614"/>
      <c r="AC13" s="599"/>
    </row>
    <row r="14" spans="1:30" s="588" customFormat="1">
      <c r="A14" s="172">
        <v>195</v>
      </c>
      <c r="B14" s="48">
        <v>0</v>
      </c>
      <c r="C14" s="225">
        <v>20</v>
      </c>
      <c r="D14" s="326" t="s">
        <v>92</v>
      </c>
      <c r="E14" s="300" t="s">
        <v>92</v>
      </c>
      <c r="F14" s="302" t="s">
        <v>92</v>
      </c>
      <c r="G14" s="305" t="s">
        <v>92</v>
      </c>
      <c r="H14" s="300" t="s">
        <v>92</v>
      </c>
      <c r="I14" s="300" t="s">
        <v>92</v>
      </c>
      <c r="J14" s="300" t="s">
        <v>92</v>
      </c>
      <c r="K14" s="300" t="s">
        <v>92</v>
      </c>
      <c r="L14" s="307" t="s">
        <v>92</v>
      </c>
      <c r="M14" s="225">
        <v>1000</v>
      </c>
      <c r="N14" s="687">
        <f t="shared" ref="N14:N20" si="1">(C13+C14-10)/2</f>
        <v>10</v>
      </c>
      <c r="O14" s="688">
        <f t="shared" si="0"/>
        <v>20</v>
      </c>
      <c r="P14" s="15">
        <f t="shared" ref="P14:P20" si="2">(A14-B14)/M14</f>
        <v>0.19500000000000001</v>
      </c>
      <c r="Q14" s="45">
        <f t="shared" ref="Q14:Q20" si="3">(P14*(O14-N14))/100</f>
        <v>1.9500000000000003E-2</v>
      </c>
      <c r="R14" s="286">
        <f>SUM(Q$13:Q14)</f>
        <v>3.7500000000000006E-2</v>
      </c>
      <c r="S14" s="612">
        <f t="shared" ref="S14:S20" si="4">R14/O14*100</f>
        <v>0.18750000000000003</v>
      </c>
      <c r="T14" s="779"/>
      <c r="U14" s="612"/>
      <c r="V14" s="612"/>
      <c r="W14" s="612"/>
      <c r="X14" s="612"/>
      <c r="Y14" s="612"/>
      <c r="Z14" s="152"/>
      <c r="AA14" s="613" t="s">
        <v>41</v>
      </c>
      <c r="AB14" s="614"/>
      <c r="AC14" s="599"/>
    </row>
    <row r="15" spans="1:30" s="588" customFormat="1">
      <c r="A15" s="172">
        <v>290</v>
      </c>
      <c r="B15" s="48">
        <v>0</v>
      </c>
      <c r="C15" s="225">
        <v>30</v>
      </c>
      <c r="D15" s="326" t="s">
        <v>92</v>
      </c>
      <c r="E15" s="300" t="s">
        <v>92</v>
      </c>
      <c r="F15" s="302" t="s">
        <v>92</v>
      </c>
      <c r="G15" s="305" t="s">
        <v>92</v>
      </c>
      <c r="H15" s="300" t="s">
        <v>92</v>
      </c>
      <c r="I15" s="300" t="s">
        <v>92</v>
      </c>
      <c r="J15" s="300" t="s">
        <v>92</v>
      </c>
      <c r="K15" s="300" t="s">
        <v>92</v>
      </c>
      <c r="L15" s="307" t="s">
        <v>92</v>
      </c>
      <c r="M15" s="225">
        <v>1000</v>
      </c>
      <c r="N15" s="687">
        <f t="shared" si="1"/>
        <v>20</v>
      </c>
      <c r="O15" s="688">
        <f t="shared" si="0"/>
        <v>30</v>
      </c>
      <c r="P15" s="15">
        <f t="shared" si="2"/>
        <v>0.28999999999999998</v>
      </c>
      <c r="Q15" s="45">
        <f t="shared" si="3"/>
        <v>2.8999999999999998E-2</v>
      </c>
      <c r="R15" s="286">
        <f>SUM(Q$13:Q15)</f>
        <v>6.6500000000000004E-2</v>
      </c>
      <c r="S15" s="612">
        <f t="shared" si="4"/>
        <v>0.22166666666666668</v>
      </c>
      <c r="T15" s="779"/>
      <c r="U15" s="612"/>
      <c r="V15" s="612"/>
      <c r="W15" s="612"/>
      <c r="X15" s="612"/>
      <c r="Y15" s="612"/>
      <c r="Z15" s="152"/>
      <c r="AA15" s="613" t="s">
        <v>41</v>
      </c>
      <c r="AB15" s="615"/>
      <c r="AC15" s="599"/>
    </row>
    <row r="16" spans="1:30" s="588" customFormat="1">
      <c r="A16" s="174">
        <v>195</v>
      </c>
      <c r="B16" s="48">
        <v>0</v>
      </c>
      <c r="C16" s="225">
        <v>40</v>
      </c>
      <c r="D16" s="326" t="s">
        <v>92</v>
      </c>
      <c r="E16" s="300" t="s">
        <v>92</v>
      </c>
      <c r="F16" s="302" t="s">
        <v>92</v>
      </c>
      <c r="G16" s="305" t="s">
        <v>92</v>
      </c>
      <c r="H16" s="300" t="s">
        <v>92</v>
      </c>
      <c r="I16" s="300" t="s">
        <v>92</v>
      </c>
      <c r="J16" s="300" t="s">
        <v>92</v>
      </c>
      <c r="K16" s="300" t="s">
        <v>92</v>
      </c>
      <c r="L16" s="307" t="s">
        <v>92</v>
      </c>
      <c r="M16" s="225">
        <v>1000</v>
      </c>
      <c r="N16" s="687">
        <f t="shared" si="1"/>
        <v>30</v>
      </c>
      <c r="O16" s="688">
        <f t="shared" si="0"/>
        <v>40</v>
      </c>
      <c r="P16" s="15">
        <f t="shared" si="2"/>
        <v>0.19500000000000001</v>
      </c>
      <c r="Q16" s="45">
        <f t="shared" si="3"/>
        <v>1.9500000000000003E-2</v>
      </c>
      <c r="R16" s="286">
        <f>SUM(Q$13:Q16)</f>
        <v>8.6000000000000007E-2</v>
      </c>
      <c r="S16" s="612">
        <f t="shared" si="4"/>
        <v>0.215</v>
      </c>
      <c r="T16" s="779"/>
      <c r="U16" s="612"/>
      <c r="V16" s="612"/>
      <c r="W16" s="612"/>
      <c r="X16" s="612"/>
      <c r="Y16" s="612"/>
      <c r="Z16" s="152"/>
      <c r="AA16" s="613" t="s">
        <v>41</v>
      </c>
      <c r="AB16" s="614"/>
      <c r="AC16" s="599"/>
    </row>
    <row r="17" spans="1:31" s="588" customFormat="1">
      <c r="A17" s="174">
        <v>250</v>
      </c>
      <c r="B17" s="48">
        <v>0</v>
      </c>
      <c r="C17" s="225">
        <v>50</v>
      </c>
      <c r="D17" s="326" t="s">
        <v>92</v>
      </c>
      <c r="E17" s="300" t="s">
        <v>92</v>
      </c>
      <c r="F17" s="302" t="s">
        <v>92</v>
      </c>
      <c r="G17" s="305" t="s">
        <v>92</v>
      </c>
      <c r="H17" s="300" t="s">
        <v>92</v>
      </c>
      <c r="I17" s="300" t="s">
        <v>92</v>
      </c>
      <c r="J17" s="300" t="s">
        <v>92</v>
      </c>
      <c r="K17" s="300" t="s">
        <v>92</v>
      </c>
      <c r="L17" s="307" t="s">
        <v>92</v>
      </c>
      <c r="M17" s="225">
        <v>1000</v>
      </c>
      <c r="N17" s="687">
        <f t="shared" si="1"/>
        <v>40</v>
      </c>
      <c r="O17" s="688">
        <f t="shared" si="0"/>
        <v>50</v>
      </c>
      <c r="P17" s="15">
        <f t="shared" si="2"/>
        <v>0.25</v>
      </c>
      <c r="Q17" s="45">
        <f t="shared" si="3"/>
        <v>2.5000000000000001E-2</v>
      </c>
      <c r="R17" s="286">
        <f>SUM(Q$13:Q17)</f>
        <v>0.11100000000000002</v>
      </c>
      <c r="S17" s="612">
        <f t="shared" si="4"/>
        <v>0.22200000000000003</v>
      </c>
      <c r="T17" s="779"/>
      <c r="U17" s="612"/>
      <c r="V17" s="612"/>
      <c r="W17" s="612"/>
      <c r="X17" s="612"/>
      <c r="Y17" s="612"/>
      <c r="Z17" s="152" t="s">
        <v>47</v>
      </c>
      <c r="AA17" s="613" t="s">
        <v>41</v>
      </c>
      <c r="AB17" s="614"/>
      <c r="AC17" s="594"/>
    </row>
    <row r="18" spans="1:31" s="588" customFormat="1">
      <c r="A18" s="174">
        <v>250</v>
      </c>
      <c r="B18" s="48">
        <v>0</v>
      </c>
      <c r="C18" s="225">
        <v>60</v>
      </c>
      <c r="D18" s="326" t="s">
        <v>92</v>
      </c>
      <c r="E18" s="300" t="s">
        <v>92</v>
      </c>
      <c r="F18" s="302" t="s">
        <v>92</v>
      </c>
      <c r="G18" s="305" t="s">
        <v>92</v>
      </c>
      <c r="H18" s="300" t="s">
        <v>92</v>
      </c>
      <c r="I18" s="300" t="s">
        <v>92</v>
      </c>
      <c r="J18" s="300" t="s">
        <v>92</v>
      </c>
      <c r="K18" s="300" t="s">
        <v>92</v>
      </c>
      <c r="L18" s="307" t="s">
        <v>92</v>
      </c>
      <c r="M18" s="225">
        <v>1000</v>
      </c>
      <c r="N18" s="687">
        <f t="shared" si="1"/>
        <v>50</v>
      </c>
      <c r="O18" s="688">
        <f t="shared" si="0"/>
        <v>60</v>
      </c>
      <c r="P18" s="15">
        <f t="shared" si="2"/>
        <v>0.25</v>
      </c>
      <c r="Q18" s="45">
        <f t="shared" si="3"/>
        <v>2.5000000000000001E-2</v>
      </c>
      <c r="R18" s="286">
        <f>SUM(Q$13:Q18)</f>
        <v>0.13600000000000001</v>
      </c>
      <c r="S18" s="612">
        <f t="shared" si="4"/>
        <v>0.22666666666666668</v>
      </c>
      <c r="T18" s="779"/>
      <c r="U18" s="612"/>
      <c r="V18" s="612"/>
      <c r="W18" s="612"/>
      <c r="X18" s="612"/>
      <c r="Y18" s="612"/>
      <c r="Z18" s="616"/>
      <c r="AA18" s="613" t="s">
        <v>41</v>
      </c>
      <c r="AB18" s="614"/>
      <c r="AC18" s="594"/>
    </row>
    <row r="19" spans="1:31" s="588" customFormat="1" ht="10.15" customHeight="1" thickBot="1">
      <c r="A19" s="174">
        <v>275</v>
      </c>
      <c r="B19" s="48">
        <v>0</v>
      </c>
      <c r="C19" s="225">
        <v>70</v>
      </c>
      <c r="D19" s="326" t="s">
        <v>92</v>
      </c>
      <c r="E19" s="300" t="s">
        <v>92</v>
      </c>
      <c r="F19" s="302" t="s">
        <v>92</v>
      </c>
      <c r="G19" s="305" t="s">
        <v>92</v>
      </c>
      <c r="H19" s="300" t="s">
        <v>92</v>
      </c>
      <c r="I19" s="300" t="s">
        <v>92</v>
      </c>
      <c r="J19" s="300" t="s">
        <v>92</v>
      </c>
      <c r="K19" s="300" t="s">
        <v>92</v>
      </c>
      <c r="L19" s="307" t="s">
        <v>92</v>
      </c>
      <c r="M19" s="225">
        <v>1000</v>
      </c>
      <c r="N19" s="687">
        <f t="shared" si="1"/>
        <v>60</v>
      </c>
      <c r="O19" s="688">
        <f t="shared" si="0"/>
        <v>70</v>
      </c>
      <c r="P19" s="15">
        <f t="shared" si="2"/>
        <v>0.27500000000000002</v>
      </c>
      <c r="Q19" s="45">
        <f>(P19*(O20-N19))/100</f>
        <v>0.1265</v>
      </c>
      <c r="R19" s="286">
        <f>SUM(Q$13:Q19)</f>
        <v>0.26250000000000001</v>
      </c>
      <c r="S19" s="612">
        <f t="shared" si="4"/>
        <v>0.37500000000000006</v>
      </c>
      <c r="T19" s="779"/>
      <c r="U19" s="612"/>
      <c r="V19" s="612"/>
      <c r="W19" s="612"/>
      <c r="X19" s="612"/>
      <c r="Y19" s="612"/>
      <c r="Z19" s="617"/>
      <c r="AA19" s="613" t="s">
        <v>41</v>
      </c>
      <c r="AB19" s="614"/>
      <c r="AC19" s="46"/>
    </row>
    <row r="20" spans="1:31" s="588" customFormat="1">
      <c r="A20" s="174">
        <v>305</v>
      </c>
      <c r="B20" s="48">
        <v>0</v>
      </c>
      <c r="C20" s="225">
        <v>80</v>
      </c>
      <c r="D20" s="326" t="s">
        <v>92</v>
      </c>
      <c r="E20" s="300" t="s">
        <v>92</v>
      </c>
      <c r="F20" s="302" t="s">
        <v>92</v>
      </c>
      <c r="G20" s="305" t="s">
        <v>92</v>
      </c>
      <c r="H20" s="300" t="s">
        <v>92</v>
      </c>
      <c r="I20" s="300" t="s">
        <v>92</v>
      </c>
      <c r="J20" s="300" t="s">
        <v>92</v>
      </c>
      <c r="K20" s="300" t="s">
        <v>92</v>
      </c>
      <c r="L20" s="307" t="s">
        <v>92</v>
      </c>
      <c r="M20" s="225">
        <v>1000</v>
      </c>
      <c r="N20" s="687">
        <f t="shared" si="1"/>
        <v>70</v>
      </c>
      <c r="O20" s="688">
        <f>(C20+C23-10)/2</f>
        <v>106</v>
      </c>
      <c r="P20" s="15">
        <f t="shared" si="2"/>
        <v>0.30499999999999999</v>
      </c>
      <c r="Q20" s="45">
        <f t="shared" si="3"/>
        <v>0.10980000000000001</v>
      </c>
      <c r="R20" s="286">
        <f>SUM(Q$13:Q20)</f>
        <v>0.37230000000000002</v>
      </c>
      <c r="S20" s="612">
        <f t="shared" si="4"/>
        <v>0.35122641509433966</v>
      </c>
      <c r="T20" s="779"/>
      <c r="U20" s="612"/>
      <c r="V20" s="612"/>
      <c r="W20" s="612"/>
      <c r="X20" s="612"/>
      <c r="Y20" s="612"/>
      <c r="Z20" s="154"/>
      <c r="AA20" s="149" t="s">
        <v>42</v>
      </c>
      <c r="AB20" s="49">
        <f>AVERAGE(AB12:AB19)</f>
        <v>589</v>
      </c>
      <c r="AC20" s="47"/>
    </row>
    <row r="21" spans="1:31" s="618" customFormat="1" ht="12" thickBot="1">
      <c r="A21" s="261"/>
      <c r="B21" s="262"/>
      <c r="C21" s="263"/>
      <c r="D21" s="327"/>
      <c r="E21" s="263"/>
      <c r="F21" s="303"/>
      <c r="G21" s="264"/>
      <c r="H21" s="263"/>
      <c r="I21" s="263"/>
      <c r="J21" s="263"/>
      <c r="K21" s="263"/>
      <c r="L21" s="265"/>
      <c r="M21" s="263"/>
      <c r="N21" s="689"/>
      <c r="O21" s="690"/>
      <c r="P21" s="266"/>
      <c r="Q21" s="287"/>
      <c r="R21" s="288"/>
      <c r="S21" s="691"/>
      <c r="T21" s="780"/>
      <c r="U21" s="691"/>
      <c r="V21" s="691"/>
      <c r="W21" s="691"/>
      <c r="X21" s="691"/>
      <c r="Y21" s="691"/>
      <c r="Z21" s="267"/>
      <c r="AA21" s="25" t="s">
        <v>43</v>
      </c>
      <c r="AB21" s="619" t="e">
        <f>STDEV(AB12:AB19)</f>
        <v>#DIV/0!</v>
      </c>
      <c r="AC21" s="47"/>
    </row>
    <row r="22" spans="1:31" s="618" customFormat="1">
      <c r="A22" s="268" t="s">
        <v>87</v>
      </c>
      <c r="B22" s="48"/>
      <c r="C22" s="225"/>
      <c r="D22" s="328"/>
      <c r="E22" s="225"/>
      <c r="F22" s="248"/>
      <c r="G22" s="251"/>
      <c r="H22" s="225"/>
      <c r="I22" s="225"/>
      <c r="J22" s="225"/>
      <c r="K22" s="225"/>
      <c r="L22" s="256"/>
      <c r="M22" s="225"/>
      <c r="N22" s="687"/>
      <c r="O22" s="688"/>
      <c r="P22" s="15"/>
      <c r="Q22" s="45"/>
      <c r="R22" s="286"/>
      <c r="S22" s="612"/>
      <c r="T22" s="612"/>
      <c r="U22" s="612"/>
      <c r="V22" s="612"/>
      <c r="W22" s="612"/>
      <c r="X22" s="612"/>
      <c r="Y22" s="612"/>
      <c r="Z22" s="154"/>
      <c r="AA22" s="25" t="s">
        <v>44</v>
      </c>
      <c r="AB22" s="619" t="e">
        <f>AB21/SQRT(COUNT(AB12:AB19))</f>
        <v>#DIV/0!</v>
      </c>
      <c r="AC22" s="47"/>
    </row>
    <row r="23" spans="1:31" s="618" customFormat="1">
      <c r="A23" s="174">
        <v>505</v>
      </c>
      <c r="B23" s="48">
        <v>0</v>
      </c>
      <c r="C23" s="225">
        <v>142</v>
      </c>
      <c r="D23" s="329">
        <v>55.5</v>
      </c>
      <c r="E23" s="274"/>
      <c r="F23" s="330"/>
      <c r="G23" s="276">
        <f t="shared" ref="G23:G54" si="5">AVERAGE(D23:F23)</f>
        <v>55.5</v>
      </c>
      <c r="H23" s="274">
        <v>5.7</v>
      </c>
      <c r="I23" s="274"/>
      <c r="J23" s="274"/>
      <c r="K23" s="274"/>
      <c r="L23" s="275">
        <f t="shared" ref="L23:L54" si="6">AVERAGE(H23:K23)</f>
        <v>5.7</v>
      </c>
      <c r="M23" s="225">
        <f>G23*    PI()* (L23/2)^2</f>
        <v>1416.2260412474618</v>
      </c>
      <c r="N23" s="687">
        <f>(C20+C23-10)/2</f>
        <v>106</v>
      </c>
      <c r="O23" s="688">
        <f>(C23+C24-G24)/2</f>
        <v>141.25</v>
      </c>
      <c r="P23" s="15">
        <f>(A23-B23)/M23</f>
        <v>0.35658149567365544</v>
      </c>
      <c r="Q23" s="45">
        <f t="shared" ref="Q23:Q54" si="7">(P23*(O23-N23))/100</f>
        <v>0.12569497722496353</v>
      </c>
      <c r="R23" s="286">
        <f>SUM(Q$13:Q23)</f>
        <v>0.49799497722496355</v>
      </c>
      <c r="S23" s="612">
        <f t="shared" ref="S23:S54" si="8">R23/O23*100</f>
        <v>0.3525628157344875</v>
      </c>
      <c r="T23" s="612"/>
      <c r="U23" s="612"/>
      <c r="V23" s="612"/>
      <c r="W23" s="612"/>
      <c r="X23" s="612"/>
      <c r="Y23" s="612"/>
      <c r="Z23" s="154" t="s">
        <v>187</v>
      </c>
      <c r="AA23" s="25" t="s">
        <v>45</v>
      </c>
      <c r="AB23" s="619">
        <f>MAX(AB12:AB19)</f>
        <v>589</v>
      </c>
      <c r="AC23" s="620"/>
    </row>
    <row r="24" spans="1:31" s="618" customFormat="1" ht="12" thickBot="1">
      <c r="A24" s="174">
        <v>530</v>
      </c>
      <c r="B24" s="48">
        <v>0</v>
      </c>
      <c r="C24" s="225">
        <v>195</v>
      </c>
      <c r="D24" s="329">
        <v>54.5</v>
      </c>
      <c r="E24" s="274"/>
      <c r="F24" s="330"/>
      <c r="G24" s="276">
        <f t="shared" si="5"/>
        <v>54.5</v>
      </c>
      <c r="H24" s="274">
        <v>5.7</v>
      </c>
      <c r="I24" s="274"/>
      <c r="J24" s="274"/>
      <c r="K24" s="274"/>
      <c r="L24" s="275">
        <f t="shared" si="6"/>
        <v>5.7</v>
      </c>
      <c r="M24" s="225">
        <f t="shared" ref="M24:M54" si="9">G24*    PI()* (L24/2)^2</f>
        <v>1390.7084549186786</v>
      </c>
      <c r="N24" s="687">
        <f>(C23+C24-G24)/2</f>
        <v>141.25</v>
      </c>
      <c r="O24" s="688">
        <f>(C24+C25-G25)/2</f>
        <v>194</v>
      </c>
      <c r="P24" s="15">
        <f>(A24-B24)/M24</f>
        <v>0.3811007246885485</v>
      </c>
      <c r="Q24" s="45">
        <f t="shared" si="7"/>
        <v>0.20103063227320933</v>
      </c>
      <c r="R24" s="286">
        <f>SUM(Q$13:Q24)</f>
        <v>0.69902560949817283</v>
      </c>
      <c r="S24" s="612">
        <f t="shared" si="8"/>
        <v>0.36032247912276949</v>
      </c>
      <c r="T24" s="612"/>
      <c r="U24" s="612"/>
      <c r="V24" s="612"/>
      <c r="W24" s="612"/>
      <c r="X24" s="612"/>
      <c r="Y24" s="612"/>
      <c r="Z24" s="154" t="s">
        <v>187</v>
      </c>
      <c r="AA24" s="150" t="s">
        <v>46</v>
      </c>
      <c r="AB24" s="621">
        <f>MIN(AB12:AB19)</f>
        <v>589</v>
      </c>
      <c r="AC24" s="620"/>
    </row>
    <row r="25" spans="1:31" s="618" customFormat="1">
      <c r="A25" s="174">
        <v>490</v>
      </c>
      <c r="B25" s="48">
        <v>0</v>
      </c>
      <c r="C25" s="225">
        <f t="shared" ref="C25:C51" si="10">C26-D26</f>
        <v>236</v>
      </c>
      <c r="D25" s="329">
        <v>43</v>
      </c>
      <c r="E25" s="274"/>
      <c r="F25" s="330"/>
      <c r="G25" s="276">
        <f t="shared" si="5"/>
        <v>43</v>
      </c>
      <c r="H25" s="274">
        <v>5.7</v>
      </c>
      <c r="I25" s="274"/>
      <c r="J25" s="274"/>
      <c r="K25" s="274"/>
      <c r="L25" s="275">
        <f t="shared" si="6"/>
        <v>5.7</v>
      </c>
      <c r="M25" s="225">
        <f t="shared" si="9"/>
        <v>1097.2562121376732</v>
      </c>
      <c r="N25" s="687">
        <f t="shared" ref="N25:N54" si="11">(C24+C25-G25)/2</f>
        <v>194</v>
      </c>
      <c r="O25" s="688">
        <f t="shared" ref="O25:O53" si="12">(C25+C26-G26)/2</f>
        <v>236</v>
      </c>
      <c r="P25" s="15">
        <f t="shared" ref="P25:P54" si="13">(A25-B25)/M25</f>
        <v>0.44656844461639694</v>
      </c>
      <c r="Q25" s="45">
        <f t="shared" si="7"/>
        <v>0.18755874673888673</v>
      </c>
      <c r="R25" s="286">
        <f>SUM(Q$13:Q25)</f>
        <v>0.88658435623705956</v>
      </c>
      <c r="S25" s="612">
        <f t="shared" si="8"/>
        <v>0.37567133738858455</v>
      </c>
      <c r="T25" s="612"/>
      <c r="U25" s="612"/>
      <c r="V25" s="612"/>
      <c r="W25" s="612"/>
      <c r="X25" s="612"/>
      <c r="Y25" s="612"/>
      <c r="Z25" s="154" t="s">
        <v>187</v>
      </c>
      <c r="AA25" s="824" t="s">
        <v>162</v>
      </c>
      <c r="AB25" s="825"/>
      <c r="AC25" s="620"/>
    </row>
    <row r="26" spans="1:31" s="618" customFormat="1">
      <c r="A26" s="174">
        <v>495</v>
      </c>
      <c r="B26" s="48">
        <v>0</v>
      </c>
      <c r="C26" s="225">
        <v>281</v>
      </c>
      <c r="D26" s="329">
        <v>45</v>
      </c>
      <c r="E26" s="274"/>
      <c r="F26" s="330"/>
      <c r="G26" s="276">
        <f t="shared" si="5"/>
        <v>45</v>
      </c>
      <c r="H26" s="274">
        <v>5.7</v>
      </c>
      <c r="I26" s="274"/>
      <c r="J26" s="274"/>
      <c r="K26" s="274"/>
      <c r="L26" s="275">
        <f t="shared" si="6"/>
        <v>5.7</v>
      </c>
      <c r="M26" s="225">
        <f t="shared" si="9"/>
        <v>1148.2913847952393</v>
      </c>
      <c r="N26" s="687">
        <f t="shared" si="11"/>
        <v>236</v>
      </c>
      <c r="O26" s="688">
        <f t="shared" si="12"/>
        <v>279.75</v>
      </c>
      <c r="P26" s="15">
        <f t="shared" si="13"/>
        <v>0.43107525368072608</v>
      </c>
      <c r="Q26" s="45">
        <f t="shared" si="7"/>
        <v>0.18859542348531766</v>
      </c>
      <c r="R26" s="286">
        <f>SUM(Q$13:Q26)</f>
        <v>1.0751797797223772</v>
      </c>
      <c r="S26" s="612">
        <f t="shared" si="8"/>
        <v>0.38433593555759687</v>
      </c>
      <c r="T26" s="612"/>
      <c r="U26" s="612"/>
      <c r="V26" s="612"/>
      <c r="W26" s="612"/>
      <c r="X26" s="612"/>
      <c r="Y26" s="612"/>
      <c r="Z26" s="154" t="s">
        <v>187</v>
      </c>
      <c r="AA26" s="575"/>
      <c r="AB26" s="575"/>
      <c r="AC26" s="620"/>
    </row>
    <row r="27" spans="1:31" s="618" customFormat="1">
      <c r="A27" s="174">
        <v>400</v>
      </c>
      <c r="B27" s="48">
        <v>0</v>
      </c>
      <c r="C27" s="225">
        <f t="shared" si="10"/>
        <v>314.5</v>
      </c>
      <c r="D27" s="329">
        <v>36</v>
      </c>
      <c r="E27" s="274"/>
      <c r="F27" s="330"/>
      <c r="G27" s="276">
        <f t="shared" si="5"/>
        <v>36</v>
      </c>
      <c r="H27" s="274">
        <v>5.7</v>
      </c>
      <c r="I27" s="274"/>
      <c r="J27" s="274"/>
      <c r="K27" s="274"/>
      <c r="L27" s="275">
        <f t="shared" si="6"/>
        <v>5.7</v>
      </c>
      <c r="M27" s="225">
        <f t="shared" si="9"/>
        <v>918.63310783619147</v>
      </c>
      <c r="N27" s="687">
        <f t="shared" si="11"/>
        <v>279.75</v>
      </c>
      <c r="O27" s="688">
        <f t="shared" si="12"/>
        <v>314.5</v>
      </c>
      <c r="P27" s="15">
        <f t="shared" si="13"/>
        <v>0.43542954917245053</v>
      </c>
      <c r="Q27" s="45">
        <f t="shared" si="7"/>
        <v>0.15131176833742654</v>
      </c>
      <c r="R27" s="286">
        <f>SUM(Q$13:Q27)</f>
        <v>1.2264915480598038</v>
      </c>
      <c r="S27" s="612">
        <f t="shared" si="8"/>
        <v>0.3899814143274416</v>
      </c>
      <c r="T27" s="612"/>
      <c r="U27" s="612"/>
      <c r="V27" s="612"/>
      <c r="W27" s="612"/>
      <c r="X27" s="612"/>
      <c r="Y27" s="612"/>
      <c r="Z27" s="154" t="s">
        <v>187</v>
      </c>
      <c r="AA27" s="592"/>
      <c r="AB27" s="593"/>
      <c r="AC27" s="620"/>
    </row>
    <row r="28" spans="1:31" s="618" customFormat="1">
      <c r="A28" s="174">
        <v>550</v>
      </c>
      <c r="B28" s="48">
        <v>0</v>
      </c>
      <c r="C28" s="225">
        <v>360</v>
      </c>
      <c r="D28" s="329">
        <v>45.5</v>
      </c>
      <c r="E28" s="274"/>
      <c r="F28" s="330"/>
      <c r="G28" s="276">
        <f t="shared" si="5"/>
        <v>45.5</v>
      </c>
      <c r="H28" s="274">
        <v>5.7</v>
      </c>
      <c r="I28" s="274"/>
      <c r="J28" s="274"/>
      <c r="K28" s="274"/>
      <c r="L28" s="275">
        <f t="shared" si="6"/>
        <v>5.7</v>
      </c>
      <c r="M28" s="225">
        <f t="shared" si="9"/>
        <v>1161.0501779596309</v>
      </c>
      <c r="N28" s="687">
        <f t="shared" si="11"/>
        <v>314.5</v>
      </c>
      <c r="O28" s="688">
        <f t="shared" si="12"/>
        <v>359.5</v>
      </c>
      <c r="P28" s="15">
        <f t="shared" si="13"/>
        <v>0.47370906997881984</v>
      </c>
      <c r="Q28" s="45">
        <f t="shared" si="7"/>
        <v>0.21316908149046893</v>
      </c>
      <c r="R28" s="286">
        <f>SUM(Q$13:Q28)</f>
        <v>1.4396606295502727</v>
      </c>
      <c r="S28" s="612">
        <f t="shared" si="8"/>
        <v>0.40046192755223159</v>
      </c>
      <c r="T28" s="612"/>
      <c r="U28" s="612"/>
      <c r="V28" s="612"/>
      <c r="W28" s="612"/>
      <c r="X28" s="612"/>
      <c r="Y28" s="612"/>
      <c r="Z28" s="154" t="s">
        <v>187</v>
      </c>
      <c r="AA28" s="592" t="s">
        <v>161</v>
      </c>
      <c r="AB28" s="592" t="s">
        <v>53</v>
      </c>
      <c r="AC28" s="620"/>
    </row>
    <row r="29" spans="1:31" ht="12" thickBot="1">
      <c r="A29" s="174">
        <v>450</v>
      </c>
      <c r="B29" s="48">
        <v>0</v>
      </c>
      <c r="C29" s="225">
        <f t="shared" si="10"/>
        <v>395</v>
      </c>
      <c r="D29" s="329">
        <v>36</v>
      </c>
      <c r="E29" s="274"/>
      <c r="F29" s="330"/>
      <c r="G29" s="276">
        <f t="shared" si="5"/>
        <v>36</v>
      </c>
      <c r="H29" s="274">
        <v>5.7</v>
      </c>
      <c r="I29" s="274"/>
      <c r="J29" s="274"/>
      <c r="K29" s="274"/>
      <c r="L29" s="275">
        <f t="shared" si="6"/>
        <v>5.7</v>
      </c>
      <c r="M29" s="225">
        <f t="shared" si="9"/>
        <v>918.63310783619147</v>
      </c>
      <c r="N29" s="687">
        <f t="shared" si="11"/>
        <v>359.5</v>
      </c>
      <c r="O29" s="688">
        <f t="shared" si="12"/>
        <v>395</v>
      </c>
      <c r="P29" s="15">
        <f t="shared" si="13"/>
        <v>0.48985824281900686</v>
      </c>
      <c r="Q29" s="45">
        <f t="shared" si="7"/>
        <v>0.17389967620074742</v>
      </c>
      <c r="R29" s="286">
        <f>SUM(Q$13:Q29)</f>
        <v>1.6135603057510202</v>
      </c>
      <c r="S29" s="612">
        <f t="shared" si="8"/>
        <v>0.40849627993696713</v>
      </c>
      <c r="T29" s="612"/>
      <c r="U29" s="612"/>
      <c r="V29" s="612"/>
      <c r="W29" s="612"/>
      <c r="X29" s="612"/>
      <c r="Y29" s="612"/>
      <c r="Z29" s="154" t="s">
        <v>187</v>
      </c>
      <c r="AA29" s="603"/>
      <c r="AB29" s="604" t="s">
        <v>83</v>
      </c>
      <c r="AC29" s="620"/>
      <c r="AD29" s="618"/>
      <c r="AE29" s="618"/>
    </row>
    <row r="30" spans="1:31">
      <c r="A30" s="174">
        <v>640</v>
      </c>
      <c r="B30" s="48">
        <v>0</v>
      </c>
      <c r="C30" s="225">
        <v>447</v>
      </c>
      <c r="D30" s="329">
        <v>52</v>
      </c>
      <c r="E30" s="274"/>
      <c r="F30" s="330"/>
      <c r="G30" s="276">
        <f t="shared" si="5"/>
        <v>52</v>
      </c>
      <c r="H30" s="274">
        <v>5.7</v>
      </c>
      <c r="I30" s="274"/>
      <c r="J30" s="274"/>
      <c r="K30" s="274"/>
      <c r="L30" s="275">
        <f t="shared" si="6"/>
        <v>5.7</v>
      </c>
      <c r="M30" s="225">
        <f t="shared" si="9"/>
        <v>1326.9144890967211</v>
      </c>
      <c r="N30" s="687">
        <f t="shared" si="11"/>
        <v>395</v>
      </c>
      <c r="O30" s="688">
        <f t="shared" si="12"/>
        <v>439</v>
      </c>
      <c r="P30" s="15">
        <f t="shared" si="13"/>
        <v>0.48232196216025286</v>
      </c>
      <c r="Q30" s="45">
        <f t="shared" si="7"/>
        <v>0.21222166335051124</v>
      </c>
      <c r="R30" s="286">
        <f>SUM(Q$13:Q30)</f>
        <v>1.8257819691015313</v>
      </c>
      <c r="S30" s="612">
        <f t="shared" si="8"/>
        <v>0.41589566494340119</v>
      </c>
      <c r="T30" s="612"/>
      <c r="U30" s="612"/>
      <c r="V30" s="612"/>
      <c r="W30" s="612"/>
      <c r="X30" s="612"/>
      <c r="Y30" s="612"/>
      <c r="Z30" s="154" t="s">
        <v>187</v>
      </c>
      <c r="AA30" s="605" t="s">
        <v>163</v>
      </c>
      <c r="AB30" s="606"/>
      <c r="AC30" s="620"/>
      <c r="AD30" s="618"/>
      <c r="AE30" s="618"/>
    </row>
    <row r="31" spans="1:31">
      <c r="A31" s="174">
        <v>560</v>
      </c>
      <c r="B31" s="48">
        <v>0</v>
      </c>
      <c r="C31" s="225">
        <f t="shared" si="10"/>
        <v>474</v>
      </c>
      <c r="D31" s="329">
        <v>43</v>
      </c>
      <c r="E31" s="274"/>
      <c r="F31" s="330"/>
      <c r="G31" s="276">
        <f t="shared" si="5"/>
        <v>43</v>
      </c>
      <c r="H31" s="274">
        <v>5.7</v>
      </c>
      <c r="I31" s="274"/>
      <c r="J31" s="274"/>
      <c r="K31" s="274"/>
      <c r="L31" s="275">
        <f t="shared" si="6"/>
        <v>5.7</v>
      </c>
      <c r="M31" s="225">
        <f t="shared" si="9"/>
        <v>1097.2562121376732</v>
      </c>
      <c r="N31" s="687">
        <f t="shared" si="11"/>
        <v>439</v>
      </c>
      <c r="O31" s="688">
        <f t="shared" si="12"/>
        <v>474</v>
      </c>
      <c r="P31" s="15">
        <f t="shared" si="13"/>
        <v>0.51036393670445368</v>
      </c>
      <c r="Q31" s="45">
        <f t="shared" si="7"/>
        <v>0.17862737784655877</v>
      </c>
      <c r="R31" s="286">
        <f>SUM(Q$13:Q31)</f>
        <v>2.0044093469480901</v>
      </c>
      <c r="S31" s="612">
        <f t="shared" si="8"/>
        <v>0.42287117024221316</v>
      </c>
      <c r="T31" s="612"/>
      <c r="U31" s="612"/>
      <c r="V31" s="612"/>
      <c r="W31" s="612"/>
      <c r="X31" s="612"/>
      <c r="Y31" s="612"/>
      <c r="Z31" s="154" t="s">
        <v>187</v>
      </c>
      <c r="AA31" s="613" t="s">
        <v>164</v>
      </c>
      <c r="AB31" s="614"/>
      <c r="AC31" s="620"/>
      <c r="AD31" s="618"/>
      <c r="AE31" s="618"/>
    </row>
    <row r="32" spans="1:31">
      <c r="A32" s="174">
        <v>510</v>
      </c>
      <c r="B32" s="48">
        <v>0</v>
      </c>
      <c r="C32" s="225">
        <v>515</v>
      </c>
      <c r="D32" s="329">
        <v>41</v>
      </c>
      <c r="E32" s="274"/>
      <c r="F32" s="330"/>
      <c r="G32" s="276">
        <f t="shared" si="5"/>
        <v>41</v>
      </c>
      <c r="H32" s="274">
        <v>5.7</v>
      </c>
      <c r="I32" s="274"/>
      <c r="J32" s="274"/>
      <c r="K32" s="274"/>
      <c r="L32" s="275">
        <f t="shared" si="6"/>
        <v>5.7</v>
      </c>
      <c r="M32" s="225">
        <f t="shared" si="9"/>
        <v>1046.2210394801068</v>
      </c>
      <c r="N32" s="687">
        <f t="shared" si="11"/>
        <v>474</v>
      </c>
      <c r="O32" s="688">
        <f t="shared" si="12"/>
        <v>511</v>
      </c>
      <c r="P32" s="15">
        <f t="shared" si="13"/>
        <v>0.48746869041501178</v>
      </c>
      <c r="Q32" s="45">
        <f t="shared" si="7"/>
        <v>0.18036341545355439</v>
      </c>
      <c r="R32" s="286">
        <f>SUM(Q$13:Q32)</f>
        <v>2.1847727624016446</v>
      </c>
      <c r="S32" s="612">
        <f t="shared" si="8"/>
        <v>0.4275484857928854</v>
      </c>
      <c r="T32" s="612"/>
      <c r="U32" s="612"/>
      <c r="V32" s="612"/>
      <c r="W32" s="612"/>
      <c r="X32" s="612"/>
      <c r="Y32" s="612"/>
      <c r="Z32" s="154" t="s">
        <v>187</v>
      </c>
      <c r="AA32" s="613" t="s">
        <v>165</v>
      </c>
      <c r="AB32" s="614"/>
      <c r="AC32" s="620"/>
      <c r="AD32" s="618"/>
      <c r="AE32" s="618"/>
    </row>
    <row r="33" spans="1:32" ht="12" thickBot="1">
      <c r="A33" s="174">
        <v>560</v>
      </c>
      <c r="B33" s="48">
        <v>0</v>
      </c>
      <c r="C33" s="225">
        <f t="shared" si="10"/>
        <v>551</v>
      </c>
      <c r="D33" s="329">
        <v>44</v>
      </c>
      <c r="E33" s="274"/>
      <c r="F33" s="330"/>
      <c r="G33" s="276">
        <f t="shared" si="5"/>
        <v>44</v>
      </c>
      <c r="H33" s="274">
        <v>5.7</v>
      </c>
      <c r="I33" s="274"/>
      <c r="J33" s="274"/>
      <c r="K33" s="274"/>
      <c r="L33" s="275">
        <f t="shared" si="6"/>
        <v>5.7</v>
      </c>
      <c r="M33" s="225">
        <f t="shared" si="9"/>
        <v>1122.7737984664561</v>
      </c>
      <c r="N33" s="687">
        <f t="shared" si="11"/>
        <v>511</v>
      </c>
      <c r="O33" s="688">
        <f t="shared" si="12"/>
        <v>551</v>
      </c>
      <c r="P33" s="15">
        <f t="shared" si="13"/>
        <v>0.49876475632480705</v>
      </c>
      <c r="Q33" s="45">
        <f t="shared" si="7"/>
        <v>0.19950590252992281</v>
      </c>
      <c r="R33" s="286">
        <f>SUM(Q$13:Q33)</f>
        <v>2.3842786649315673</v>
      </c>
      <c r="S33" s="612">
        <f t="shared" si="8"/>
        <v>0.43271845098576539</v>
      </c>
      <c r="T33" s="612"/>
      <c r="U33" s="612"/>
      <c r="V33" s="612"/>
      <c r="W33" s="612"/>
      <c r="X33" s="612"/>
      <c r="Y33" s="612"/>
      <c r="Z33" s="154" t="s">
        <v>187</v>
      </c>
      <c r="AA33" s="613" t="s">
        <v>166</v>
      </c>
      <c r="AB33" s="615"/>
      <c r="AC33" s="620"/>
      <c r="AD33" s="618"/>
      <c r="AE33" s="618"/>
    </row>
    <row r="34" spans="1:32">
      <c r="A34" s="174">
        <v>470</v>
      </c>
      <c r="B34" s="48">
        <v>0</v>
      </c>
      <c r="C34" s="225">
        <v>589</v>
      </c>
      <c r="D34" s="329">
        <v>38</v>
      </c>
      <c r="E34" s="274"/>
      <c r="F34" s="330"/>
      <c r="G34" s="276">
        <f t="shared" si="5"/>
        <v>38</v>
      </c>
      <c r="H34" s="274">
        <v>5.7</v>
      </c>
      <c r="I34" s="274"/>
      <c r="J34" s="274"/>
      <c r="K34" s="274"/>
      <c r="L34" s="275">
        <f t="shared" si="6"/>
        <v>5.7</v>
      </c>
      <c r="M34" s="225">
        <f t="shared" si="9"/>
        <v>969.66828049375761</v>
      </c>
      <c r="N34" s="687">
        <f t="shared" si="11"/>
        <v>551</v>
      </c>
      <c r="O34" s="688">
        <f t="shared" si="12"/>
        <v>585</v>
      </c>
      <c r="P34" s="15">
        <f t="shared" si="13"/>
        <v>0.48470184026301733</v>
      </c>
      <c r="Q34" s="45">
        <f t="shared" si="7"/>
        <v>0.16479862568942591</v>
      </c>
      <c r="R34" s="286">
        <f>SUM(Q$13:Q34)</f>
        <v>2.5490772906209931</v>
      </c>
      <c r="S34" s="612">
        <f t="shared" si="8"/>
        <v>0.43573970779846039</v>
      </c>
      <c r="T34" s="612"/>
      <c r="U34" s="612"/>
      <c r="V34" s="612"/>
      <c r="W34" s="612"/>
      <c r="X34" s="612">
        <v>0</v>
      </c>
      <c r="Y34" s="612">
        <f>C34-X34</f>
        <v>589</v>
      </c>
      <c r="Z34" s="154" t="s">
        <v>186</v>
      </c>
      <c r="AA34" s="149" t="s">
        <v>42</v>
      </c>
      <c r="AB34" s="49" t="e">
        <f>AVERAGE(AB30:AB33)</f>
        <v>#DIV/0!</v>
      </c>
      <c r="AC34" s="623"/>
    </row>
    <row r="35" spans="1:32">
      <c r="A35" s="174">
        <v>650</v>
      </c>
      <c r="B35" s="48">
        <v>0</v>
      </c>
      <c r="C35" s="225">
        <f t="shared" si="10"/>
        <v>634</v>
      </c>
      <c r="D35" s="329">
        <v>53</v>
      </c>
      <c r="E35" s="274"/>
      <c r="F35" s="330"/>
      <c r="G35" s="276">
        <f t="shared" si="5"/>
        <v>53</v>
      </c>
      <c r="H35" s="274">
        <v>5.7</v>
      </c>
      <c r="I35" s="274"/>
      <c r="J35" s="274"/>
      <c r="K35" s="274"/>
      <c r="L35" s="275">
        <f t="shared" si="6"/>
        <v>5.7</v>
      </c>
      <c r="M35" s="225">
        <f t="shared" si="9"/>
        <v>1352.4320754255041</v>
      </c>
      <c r="N35" s="687">
        <f t="shared" si="11"/>
        <v>585</v>
      </c>
      <c r="O35" s="688">
        <f t="shared" si="12"/>
        <v>634</v>
      </c>
      <c r="P35" s="15">
        <f t="shared" si="13"/>
        <v>0.4806156344639313</v>
      </c>
      <c r="Q35" s="45">
        <f t="shared" si="7"/>
        <v>0.23550166088732635</v>
      </c>
      <c r="R35" s="286">
        <f>SUM(Q$13:Q35)</f>
        <v>2.7845789515083195</v>
      </c>
      <c r="S35" s="612">
        <f t="shared" si="8"/>
        <v>0.43920803651550777</v>
      </c>
      <c r="T35" s="612"/>
      <c r="U35" s="612"/>
      <c r="V35" s="612"/>
      <c r="W35" s="612"/>
      <c r="X35" s="612"/>
      <c r="Y35" s="612"/>
      <c r="Z35" s="154" t="s">
        <v>185</v>
      </c>
      <c r="AA35" s="25" t="s">
        <v>43</v>
      </c>
      <c r="AB35" s="619" t="e">
        <f>STDEV(AB30:AB33)</f>
        <v>#DIV/0!</v>
      </c>
      <c r="AC35" s="146"/>
      <c r="AD35" s="624"/>
      <c r="AE35" s="147"/>
      <c r="AF35" s="624"/>
    </row>
    <row r="36" spans="1:32">
      <c r="A36" s="174">
        <v>400</v>
      </c>
      <c r="B36" s="48">
        <v>0</v>
      </c>
      <c r="C36" s="225">
        <v>668</v>
      </c>
      <c r="D36" s="329">
        <v>34</v>
      </c>
      <c r="E36" s="274"/>
      <c r="F36" s="330"/>
      <c r="G36" s="276">
        <f t="shared" si="5"/>
        <v>34</v>
      </c>
      <c r="H36" s="274">
        <v>5.7</v>
      </c>
      <c r="I36" s="274"/>
      <c r="J36" s="274"/>
      <c r="K36" s="274"/>
      <c r="L36" s="275">
        <f t="shared" si="6"/>
        <v>5.7</v>
      </c>
      <c r="M36" s="225">
        <f t="shared" si="9"/>
        <v>867.59793517862533</v>
      </c>
      <c r="N36" s="687">
        <f t="shared" si="11"/>
        <v>634</v>
      </c>
      <c r="O36" s="688">
        <f t="shared" si="12"/>
        <v>667.75</v>
      </c>
      <c r="P36" s="15">
        <f t="shared" si="13"/>
        <v>0.46104305206494761</v>
      </c>
      <c r="Q36" s="45">
        <f t="shared" si="7"/>
        <v>0.15560203007191981</v>
      </c>
      <c r="R36" s="286">
        <f>SUM(Q$13:Q36)</f>
        <v>2.9401809815802391</v>
      </c>
      <c r="S36" s="612">
        <f t="shared" si="8"/>
        <v>0.44031164082070223</v>
      </c>
      <c r="T36" s="612"/>
      <c r="U36" s="612"/>
      <c r="V36" s="612"/>
      <c r="W36" s="612"/>
      <c r="X36" s="612"/>
      <c r="Y36" s="612"/>
      <c r="Z36" s="154" t="s">
        <v>185</v>
      </c>
      <c r="AA36" s="25" t="s">
        <v>44</v>
      </c>
      <c r="AB36" s="619" t="e">
        <f>AB35/SQRT(COUNT(AB30:AB33))</f>
        <v>#DIV/0!</v>
      </c>
      <c r="AC36" s="146"/>
      <c r="AD36" s="624"/>
      <c r="AE36" s="148"/>
      <c r="AF36" s="624"/>
    </row>
    <row r="37" spans="1:32">
      <c r="A37" s="174">
        <v>500</v>
      </c>
      <c r="B37" s="48">
        <v>0</v>
      </c>
      <c r="C37" s="225">
        <f t="shared" si="10"/>
        <v>705</v>
      </c>
      <c r="D37" s="329">
        <v>37.5</v>
      </c>
      <c r="E37" s="274"/>
      <c r="F37" s="330"/>
      <c r="G37" s="276">
        <f t="shared" si="5"/>
        <v>37.5</v>
      </c>
      <c r="H37" s="274">
        <v>5.7</v>
      </c>
      <c r="I37" s="274"/>
      <c r="J37" s="274"/>
      <c r="K37" s="274"/>
      <c r="L37" s="275">
        <f t="shared" si="6"/>
        <v>5.7</v>
      </c>
      <c r="M37" s="225">
        <f t="shared" si="9"/>
        <v>956.90948732936613</v>
      </c>
      <c r="N37" s="687">
        <f t="shared" si="11"/>
        <v>667.75</v>
      </c>
      <c r="O37" s="688">
        <f t="shared" si="12"/>
        <v>705</v>
      </c>
      <c r="P37" s="15">
        <f t="shared" si="13"/>
        <v>0.52251545900694063</v>
      </c>
      <c r="Q37" s="45">
        <f t="shared" si="7"/>
        <v>0.19463700848008539</v>
      </c>
      <c r="R37" s="286">
        <f>SUM(Q$13:Q37)</f>
        <v>3.1348179900603244</v>
      </c>
      <c r="S37" s="612">
        <f t="shared" si="8"/>
        <v>0.44465503405110979</v>
      </c>
      <c r="T37" s="612"/>
      <c r="U37" s="612"/>
      <c r="V37" s="612"/>
      <c r="W37" s="612"/>
      <c r="X37" s="612"/>
      <c r="Y37" s="612"/>
      <c r="Z37" s="154" t="s">
        <v>185</v>
      </c>
      <c r="AA37" s="25" t="s">
        <v>45</v>
      </c>
      <c r="AB37" s="619">
        <f>MAX(AB30:AB33)</f>
        <v>0</v>
      </c>
      <c r="AC37" s="625"/>
      <c r="AD37" s="624"/>
      <c r="AE37" s="624"/>
      <c r="AF37" s="624"/>
    </row>
    <row r="38" spans="1:32" ht="12" thickBot="1">
      <c r="A38" s="174">
        <v>690</v>
      </c>
      <c r="B38" s="48">
        <v>0</v>
      </c>
      <c r="C38" s="225">
        <v>755</v>
      </c>
      <c r="D38" s="329">
        <v>50</v>
      </c>
      <c r="E38" s="274"/>
      <c r="F38" s="330"/>
      <c r="G38" s="276">
        <f t="shared" si="5"/>
        <v>50</v>
      </c>
      <c r="H38" s="274">
        <v>5.7</v>
      </c>
      <c r="I38" s="274"/>
      <c r="J38" s="274"/>
      <c r="K38" s="274"/>
      <c r="L38" s="275">
        <f t="shared" si="6"/>
        <v>5.7</v>
      </c>
      <c r="M38" s="225">
        <f t="shared" si="9"/>
        <v>1275.8793164391548</v>
      </c>
      <c r="N38" s="687">
        <f t="shared" si="11"/>
        <v>705</v>
      </c>
      <c r="O38" s="688">
        <f t="shared" si="12"/>
        <v>754.5</v>
      </c>
      <c r="P38" s="15">
        <f t="shared" si="13"/>
        <v>0.54080350007218358</v>
      </c>
      <c r="Q38" s="45">
        <f t="shared" si="7"/>
        <v>0.26769773253573087</v>
      </c>
      <c r="R38" s="286">
        <f>SUM(Q$13:Q38)</f>
        <v>3.4025157225960552</v>
      </c>
      <c r="S38" s="612">
        <f t="shared" si="8"/>
        <v>0.45096298510219412</v>
      </c>
      <c r="T38" s="612"/>
      <c r="U38" s="612"/>
      <c r="V38" s="612"/>
      <c r="W38" s="612"/>
      <c r="X38" s="612"/>
      <c r="Y38" s="612"/>
      <c r="Z38" s="154" t="s">
        <v>185</v>
      </c>
      <c r="AA38" s="150" t="s">
        <v>46</v>
      </c>
      <c r="AB38" s="621">
        <f>MIN(AB30:AB33)</f>
        <v>0</v>
      </c>
      <c r="AC38" s="626"/>
      <c r="AD38" s="627"/>
    </row>
    <row r="39" spans="1:32">
      <c r="A39" s="174">
        <v>510</v>
      </c>
      <c r="B39" s="48">
        <v>0</v>
      </c>
      <c r="C39" s="225">
        <f t="shared" si="10"/>
        <v>792</v>
      </c>
      <c r="D39" s="329">
        <v>38</v>
      </c>
      <c r="E39" s="274"/>
      <c r="F39" s="330"/>
      <c r="G39" s="276">
        <f t="shared" si="5"/>
        <v>38</v>
      </c>
      <c r="H39" s="274">
        <v>5.7</v>
      </c>
      <c r="I39" s="274"/>
      <c r="J39" s="274"/>
      <c r="K39" s="274"/>
      <c r="L39" s="275">
        <f t="shared" si="6"/>
        <v>5.7</v>
      </c>
      <c r="M39" s="225">
        <f t="shared" si="9"/>
        <v>969.66828049375761</v>
      </c>
      <c r="N39" s="687">
        <f t="shared" si="11"/>
        <v>754.5</v>
      </c>
      <c r="O39" s="688">
        <f t="shared" si="12"/>
        <v>792</v>
      </c>
      <c r="P39" s="15">
        <f t="shared" si="13"/>
        <v>0.52595306071093373</v>
      </c>
      <c r="Q39" s="45">
        <f t="shared" si="7"/>
        <v>0.19723239776660015</v>
      </c>
      <c r="R39" s="286">
        <f>SUM(Q$13:Q39)</f>
        <v>3.5997481203626553</v>
      </c>
      <c r="S39" s="612">
        <f t="shared" si="8"/>
        <v>0.45451365156094137</v>
      </c>
      <c r="T39" s="612"/>
      <c r="U39" s="612"/>
      <c r="V39" s="612"/>
      <c r="W39" s="612"/>
      <c r="X39" s="612"/>
      <c r="Y39" s="612"/>
      <c r="Z39" s="154" t="s">
        <v>185</v>
      </c>
      <c r="AA39" s="824" t="s">
        <v>162</v>
      </c>
      <c r="AB39" s="825"/>
      <c r="AC39" s="627"/>
      <c r="AD39" s="627"/>
    </row>
    <row r="40" spans="1:32">
      <c r="A40" s="174">
        <v>510</v>
      </c>
      <c r="B40" s="48">
        <v>0</v>
      </c>
      <c r="C40" s="225">
        <v>834</v>
      </c>
      <c r="D40" s="329">
        <v>42</v>
      </c>
      <c r="E40" s="274"/>
      <c r="F40" s="330"/>
      <c r="G40" s="276">
        <f t="shared" si="5"/>
        <v>42</v>
      </c>
      <c r="H40" s="274">
        <v>5.7</v>
      </c>
      <c r="I40" s="274"/>
      <c r="J40" s="274"/>
      <c r="K40" s="274"/>
      <c r="L40" s="275">
        <f t="shared" si="6"/>
        <v>5.7</v>
      </c>
      <c r="M40" s="225">
        <f t="shared" si="9"/>
        <v>1071.73862580889</v>
      </c>
      <c r="N40" s="687">
        <f t="shared" si="11"/>
        <v>792</v>
      </c>
      <c r="O40" s="688">
        <f t="shared" si="12"/>
        <v>834.5</v>
      </c>
      <c r="P40" s="15">
        <f t="shared" si="13"/>
        <v>0.4758622930241781</v>
      </c>
      <c r="Q40" s="45">
        <f t="shared" si="7"/>
        <v>0.20224147453527569</v>
      </c>
      <c r="R40" s="286">
        <f>SUM(Q$13:Q40)</f>
        <v>3.8019895948979312</v>
      </c>
      <c r="S40" s="612">
        <f t="shared" si="8"/>
        <v>0.45560091011359277</v>
      </c>
      <c r="T40" s="612">
        <v>18</v>
      </c>
      <c r="U40" s="612">
        <v>1</v>
      </c>
      <c r="V40" s="612"/>
      <c r="W40" s="612"/>
      <c r="X40" s="612"/>
      <c r="Y40" s="612"/>
      <c r="Z40" s="154" t="s">
        <v>185</v>
      </c>
      <c r="AA40" s="575"/>
      <c r="AB40" s="575"/>
    </row>
    <row r="41" spans="1:32">
      <c r="A41" s="174">
        <v>450</v>
      </c>
      <c r="B41" s="48">
        <v>0</v>
      </c>
      <c r="C41" s="225">
        <f t="shared" si="10"/>
        <v>869</v>
      </c>
      <c r="D41" s="329">
        <v>34</v>
      </c>
      <c r="E41" s="274"/>
      <c r="F41" s="330"/>
      <c r="G41" s="276">
        <f t="shared" si="5"/>
        <v>34</v>
      </c>
      <c r="H41" s="274">
        <v>5.7</v>
      </c>
      <c r="I41" s="274"/>
      <c r="J41" s="274"/>
      <c r="K41" s="274"/>
      <c r="L41" s="275">
        <f t="shared" si="6"/>
        <v>5.7</v>
      </c>
      <c r="M41" s="225">
        <f t="shared" si="9"/>
        <v>867.59793517862533</v>
      </c>
      <c r="N41" s="687">
        <f t="shared" si="11"/>
        <v>834.5</v>
      </c>
      <c r="O41" s="688">
        <f t="shared" si="12"/>
        <v>869</v>
      </c>
      <c r="P41" s="15">
        <f t="shared" si="13"/>
        <v>0.51867343357306606</v>
      </c>
      <c r="Q41" s="45">
        <f t="shared" si="7"/>
        <v>0.17894233458270781</v>
      </c>
      <c r="R41" s="286">
        <f>SUM(Q$13:Q41)</f>
        <v>3.9809319294806391</v>
      </c>
      <c r="S41" s="612">
        <f t="shared" si="8"/>
        <v>0.4581049401013394</v>
      </c>
      <c r="T41" s="612"/>
      <c r="U41" s="612"/>
      <c r="V41" s="612"/>
      <c r="W41" s="612"/>
      <c r="X41" s="612"/>
      <c r="Y41" s="612"/>
      <c r="Z41" s="154" t="s">
        <v>185</v>
      </c>
      <c r="AA41" s="592"/>
      <c r="AB41" s="593"/>
    </row>
    <row r="42" spans="1:32">
      <c r="A42" s="174">
        <v>550</v>
      </c>
      <c r="B42" s="48">
        <v>0</v>
      </c>
      <c r="C42" s="225">
        <v>905</v>
      </c>
      <c r="D42" s="329">
        <v>36</v>
      </c>
      <c r="E42" s="274"/>
      <c r="F42" s="330"/>
      <c r="G42" s="276">
        <f t="shared" si="5"/>
        <v>36</v>
      </c>
      <c r="H42" s="274">
        <v>5.7</v>
      </c>
      <c r="I42" s="274"/>
      <c r="J42" s="274"/>
      <c r="K42" s="274"/>
      <c r="L42" s="275">
        <f t="shared" si="6"/>
        <v>5.7</v>
      </c>
      <c r="M42" s="225">
        <f t="shared" si="9"/>
        <v>918.63310783619147</v>
      </c>
      <c r="N42" s="687">
        <f t="shared" si="11"/>
        <v>869</v>
      </c>
      <c r="O42" s="688">
        <f t="shared" si="12"/>
        <v>904.5</v>
      </c>
      <c r="P42" s="15">
        <f t="shared" si="13"/>
        <v>0.59871563011211948</v>
      </c>
      <c r="Q42" s="45">
        <f t="shared" si="7"/>
        <v>0.21254404868980242</v>
      </c>
      <c r="R42" s="286">
        <f>SUM(Q$13:Q42)</f>
        <v>4.1934759781704418</v>
      </c>
      <c r="S42" s="612">
        <f t="shared" si="8"/>
        <v>0.46362365706693659</v>
      </c>
      <c r="T42" s="612">
        <v>4</v>
      </c>
      <c r="U42" s="612">
        <v>4</v>
      </c>
      <c r="V42" s="612"/>
      <c r="W42" s="612"/>
      <c r="X42" s="612"/>
      <c r="Y42" s="612"/>
      <c r="Z42" s="154" t="s">
        <v>187</v>
      </c>
      <c r="AA42" s="592" t="s">
        <v>161</v>
      </c>
      <c r="AB42" s="592" t="s">
        <v>53</v>
      </c>
    </row>
    <row r="43" spans="1:32" ht="12" thickBot="1">
      <c r="A43" s="174">
        <v>550</v>
      </c>
      <c r="B43" s="48">
        <v>0</v>
      </c>
      <c r="C43" s="225">
        <f t="shared" si="10"/>
        <v>942</v>
      </c>
      <c r="D43" s="329">
        <v>38</v>
      </c>
      <c r="E43" s="274"/>
      <c r="F43" s="330"/>
      <c r="G43" s="276">
        <f t="shared" si="5"/>
        <v>38</v>
      </c>
      <c r="H43" s="274">
        <v>5.7</v>
      </c>
      <c r="I43" s="274"/>
      <c r="J43" s="274"/>
      <c r="K43" s="274"/>
      <c r="L43" s="275">
        <f t="shared" si="6"/>
        <v>5.7</v>
      </c>
      <c r="M43" s="225">
        <f t="shared" si="9"/>
        <v>969.66828049375761</v>
      </c>
      <c r="N43" s="687">
        <f t="shared" si="11"/>
        <v>904.5</v>
      </c>
      <c r="O43" s="688">
        <f t="shared" si="12"/>
        <v>942</v>
      </c>
      <c r="P43" s="15">
        <f t="shared" si="13"/>
        <v>0.56720428115885013</v>
      </c>
      <c r="Q43" s="45">
        <f t="shared" si="7"/>
        <v>0.21270160543456879</v>
      </c>
      <c r="R43" s="286">
        <f>SUM(Q$13:Q43)</f>
        <v>4.406177583605011</v>
      </c>
      <c r="S43" s="612">
        <f t="shared" si="8"/>
        <v>0.46774708955467204</v>
      </c>
      <c r="T43" s="612"/>
      <c r="U43" s="612"/>
      <c r="V43" s="612"/>
      <c r="W43" s="612"/>
      <c r="X43" s="612"/>
      <c r="Y43" s="612"/>
      <c r="Z43" s="154" t="s">
        <v>187</v>
      </c>
      <c r="AA43" s="603"/>
      <c r="AB43" s="604" t="s">
        <v>83</v>
      </c>
    </row>
    <row r="44" spans="1:32">
      <c r="A44" s="174">
        <v>640</v>
      </c>
      <c r="B44" s="48">
        <v>0</v>
      </c>
      <c r="C44" s="225">
        <v>987</v>
      </c>
      <c r="D44" s="329">
        <v>45</v>
      </c>
      <c r="E44" s="274"/>
      <c r="F44" s="330"/>
      <c r="G44" s="276">
        <f t="shared" si="5"/>
        <v>45</v>
      </c>
      <c r="H44" s="274">
        <v>5.7</v>
      </c>
      <c r="I44" s="274"/>
      <c r="J44" s="274"/>
      <c r="K44" s="274"/>
      <c r="L44" s="275">
        <f t="shared" si="6"/>
        <v>5.7</v>
      </c>
      <c r="M44" s="225">
        <f t="shared" si="9"/>
        <v>1148.2913847952393</v>
      </c>
      <c r="N44" s="687">
        <f t="shared" si="11"/>
        <v>942</v>
      </c>
      <c r="O44" s="688">
        <f t="shared" si="12"/>
        <v>986.5</v>
      </c>
      <c r="P44" s="15">
        <f t="shared" si="13"/>
        <v>0.55734982294073676</v>
      </c>
      <c r="Q44" s="45">
        <f t="shared" si="7"/>
        <v>0.24802067120862786</v>
      </c>
      <c r="R44" s="286">
        <f>SUM(Q$13:Q44)</f>
        <v>4.6541982548136387</v>
      </c>
      <c r="S44" s="612">
        <f t="shared" si="8"/>
        <v>0.47178897666635977</v>
      </c>
      <c r="T44" s="612">
        <v>0</v>
      </c>
      <c r="U44" s="612">
        <v>2</v>
      </c>
      <c r="V44" s="612"/>
      <c r="W44" s="612"/>
      <c r="X44" s="612"/>
      <c r="Y44" s="612"/>
      <c r="Z44" s="154" t="s">
        <v>187</v>
      </c>
      <c r="AA44" s="605" t="s">
        <v>163</v>
      </c>
      <c r="AB44" s="606"/>
    </row>
    <row r="45" spans="1:32">
      <c r="A45" s="174">
        <v>470</v>
      </c>
      <c r="B45" s="48">
        <v>0</v>
      </c>
      <c r="C45" s="225">
        <f t="shared" si="10"/>
        <v>1019</v>
      </c>
      <c r="D45" s="329">
        <v>33</v>
      </c>
      <c r="E45" s="274"/>
      <c r="F45" s="330"/>
      <c r="G45" s="276">
        <f t="shared" si="5"/>
        <v>33</v>
      </c>
      <c r="H45" s="274">
        <v>5.7</v>
      </c>
      <c r="I45" s="274"/>
      <c r="J45" s="274"/>
      <c r="K45" s="274"/>
      <c r="L45" s="275">
        <f t="shared" si="6"/>
        <v>5.7</v>
      </c>
      <c r="M45" s="225">
        <f t="shared" si="9"/>
        <v>842.08034884984215</v>
      </c>
      <c r="N45" s="687">
        <f t="shared" si="11"/>
        <v>986.5</v>
      </c>
      <c r="O45" s="688">
        <f t="shared" si="12"/>
        <v>1019</v>
      </c>
      <c r="P45" s="15">
        <f t="shared" si="13"/>
        <v>0.55814151303014115</v>
      </c>
      <c r="Q45" s="45">
        <f t="shared" si="7"/>
        <v>0.1813959917347959</v>
      </c>
      <c r="R45" s="286">
        <f>SUM(Q$13:Q45)</f>
        <v>4.8355942465484345</v>
      </c>
      <c r="S45" s="612">
        <f t="shared" si="8"/>
        <v>0.47454310564754021</v>
      </c>
      <c r="T45" s="612"/>
      <c r="U45" s="612"/>
      <c r="V45" s="612"/>
      <c r="W45" s="612"/>
      <c r="X45" s="612"/>
      <c r="Y45" s="612"/>
      <c r="Z45" s="154" t="s">
        <v>187</v>
      </c>
      <c r="AA45" s="613" t="s">
        <v>164</v>
      </c>
      <c r="AB45" s="614"/>
    </row>
    <row r="46" spans="1:32">
      <c r="A46" s="174">
        <v>495</v>
      </c>
      <c r="B46" s="48">
        <v>0</v>
      </c>
      <c r="C46" s="225">
        <v>1055</v>
      </c>
      <c r="D46" s="329">
        <v>36</v>
      </c>
      <c r="E46" s="274"/>
      <c r="F46" s="330"/>
      <c r="G46" s="276">
        <f t="shared" si="5"/>
        <v>36</v>
      </c>
      <c r="H46" s="274">
        <v>5.7</v>
      </c>
      <c r="I46" s="274"/>
      <c r="J46" s="274"/>
      <c r="K46" s="274"/>
      <c r="L46" s="275">
        <f t="shared" si="6"/>
        <v>5.7</v>
      </c>
      <c r="M46" s="225">
        <f t="shared" si="9"/>
        <v>918.63310783619147</v>
      </c>
      <c r="N46" s="687">
        <f t="shared" si="11"/>
        <v>1019</v>
      </c>
      <c r="O46" s="688">
        <f t="shared" si="12"/>
        <v>1054</v>
      </c>
      <c r="P46" s="15">
        <f t="shared" si="13"/>
        <v>0.5388440671009076</v>
      </c>
      <c r="Q46" s="45">
        <f t="shared" si="7"/>
        <v>0.18859542348531766</v>
      </c>
      <c r="R46" s="286">
        <f>SUM(Q$13:Q46)</f>
        <v>5.0241896700337518</v>
      </c>
      <c r="S46" s="612">
        <f t="shared" si="8"/>
        <v>0.47667833681534644</v>
      </c>
      <c r="T46" s="612"/>
      <c r="U46" s="612"/>
      <c r="V46" s="612"/>
      <c r="W46" s="612"/>
      <c r="X46" s="612"/>
      <c r="Y46" s="612"/>
      <c r="Z46" s="154" t="s">
        <v>187</v>
      </c>
      <c r="AA46" s="613" t="s">
        <v>165</v>
      </c>
      <c r="AB46" s="614"/>
    </row>
    <row r="47" spans="1:32" ht="12" thickBot="1">
      <c r="A47" s="174">
        <v>590</v>
      </c>
      <c r="B47" s="48">
        <v>0</v>
      </c>
      <c r="C47" s="225">
        <f t="shared" si="10"/>
        <v>1095</v>
      </c>
      <c r="D47" s="329">
        <v>42</v>
      </c>
      <c r="E47" s="274"/>
      <c r="F47" s="330"/>
      <c r="G47" s="276">
        <f t="shared" si="5"/>
        <v>42</v>
      </c>
      <c r="H47" s="274">
        <v>5.7</v>
      </c>
      <c r="I47" s="274"/>
      <c r="J47" s="274"/>
      <c r="K47" s="274"/>
      <c r="L47" s="275">
        <f t="shared" si="6"/>
        <v>5.7</v>
      </c>
      <c r="M47" s="225">
        <f t="shared" si="9"/>
        <v>1071.73862580889</v>
      </c>
      <c r="N47" s="687">
        <f t="shared" si="11"/>
        <v>1054</v>
      </c>
      <c r="O47" s="688">
        <f t="shared" si="12"/>
        <v>1095</v>
      </c>
      <c r="P47" s="15">
        <f t="shared" si="13"/>
        <v>0.55050735859659827</v>
      </c>
      <c r="Q47" s="45">
        <f t="shared" si="7"/>
        <v>0.22570801702460527</v>
      </c>
      <c r="R47" s="286">
        <f>SUM(Q$13:Q47)</f>
        <v>5.2498976870583567</v>
      </c>
      <c r="S47" s="612">
        <f t="shared" si="8"/>
        <v>0.47944271114688192</v>
      </c>
      <c r="T47" s="612"/>
      <c r="U47" s="612"/>
      <c r="V47" s="612"/>
      <c r="W47" s="612"/>
      <c r="X47" s="612"/>
      <c r="Y47" s="612"/>
      <c r="Z47" s="154" t="s">
        <v>187</v>
      </c>
      <c r="AA47" s="613" t="s">
        <v>166</v>
      </c>
      <c r="AB47" s="615"/>
    </row>
    <row r="48" spans="1:32">
      <c r="A48" s="174">
        <v>510</v>
      </c>
      <c r="B48" s="48">
        <v>0</v>
      </c>
      <c r="C48" s="225">
        <v>1135</v>
      </c>
      <c r="D48" s="329">
        <v>40</v>
      </c>
      <c r="E48" s="274"/>
      <c r="F48" s="330"/>
      <c r="G48" s="276">
        <f t="shared" si="5"/>
        <v>40</v>
      </c>
      <c r="H48" s="274">
        <v>5.7</v>
      </c>
      <c r="I48" s="274"/>
      <c r="J48" s="274"/>
      <c r="K48" s="274"/>
      <c r="L48" s="275">
        <f t="shared" si="6"/>
        <v>5.7</v>
      </c>
      <c r="M48" s="225">
        <f t="shared" si="9"/>
        <v>1020.7034531513239</v>
      </c>
      <c r="N48" s="687">
        <f t="shared" si="11"/>
        <v>1095</v>
      </c>
      <c r="O48" s="688">
        <f t="shared" si="12"/>
        <v>1135.5</v>
      </c>
      <c r="P48" s="15">
        <f t="shared" si="13"/>
        <v>0.49965540767538702</v>
      </c>
      <c r="Q48" s="45">
        <f t="shared" si="7"/>
        <v>0.20236044010853174</v>
      </c>
      <c r="R48" s="286">
        <f>SUM(Q$13:Q48)</f>
        <v>5.4522581271668882</v>
      </c>
      <c r="S48" s="612">
        <f t="shared" si="8"/>
        <v>0.48016363955674923</v>
      </c>
      <c r="T48" s="612"/>
      <c r="U48" s="612"/>
      <c r="V48" s="612"/>
      <c r="W48" s="612"/>
      <c r="X48" s="612"/>
      <c r="Y48" s="612"/>
      <c r="Z48" s="154" t="s">
        <v>187</v>
      </c>
      <c r="AA48" s="149" t="s">
        <v>42</v>
      </c>
      <c r="AB48" s="49" t="e">
        <f>AVERAGE(AB44:AB47)</f>
        <v>#DIV/0!</v>
      </c>
    </row>
    <row r="49" spans="1:32">
      <c r="A49" s="174">
        <v>540</v>
      </c>
      <c r="B49" s="48">
        <v>0</v>
      </c>
      <c r="C49" s="225">
        <f t="shared" si="10"/>
        <v>1175</v>
      </c>
      <c r="D49" s="329">
        <v>39</v>
      </c>
      <c r="E49" s="274"/>
      <c r="F49" s="330"/>
      <c r="G49" s="276">
        <f t="shared" si="5"/>
        <v>39</v>
      </c>
      <c r="H49" s="274">
        <v>5.7</v>
      </c>
      <c r="I49" s="274"/>
      <c r="J49" s="274"/>
      <c r="K49" s="274"/>
      <c r="L49" s="275">
        <f t="shared" si="6"/>
        <v>5.7</v>
      </c>
      <c r="M49" s="225">
        <f t="shared" si="9"/>
        <v>995.18586682254067</v>
      </c>
      <c r="N49" s="687">
        <f t="shared" si="11"/>
        <v>1135.5</v>
      </c>
      <c r="O49" s="688">
        <f t="shared" si="12"/>
        <v>1175</v>
      </c>
      <c r="P49" s="15">
        <f t="shared" si="13"/>
        <v>0.5426122074302846</v>
      </c>
      <c r="Q49" s="45">
        <f t="shared" si="7"/>
        <v>0.21433182193496245</v>
      </c>
      <c r="R49" s="286">
        <f>SUM(Q$13:Q49)</f>
        <v>5.6665899491018505</v>
      </c>
      <c r="S49" s="612">
        <f t="shared" si="8"/>
        <v>0.48226297439164684</v>
      </c>
      <c r="T49" s="612"/>
      <c r="U49" s="612"/>
      <c r="V49" s="612"/>
      <c r="W49" s="612"/>
      <c r="X49" s="612"/>
      <c r="Y49" s="612"/>
      <c r="Z49" s="154" t="s">
        <v>187</v>
      </c>
      <c r="AA49" s="25" t="s">
        <v>43</v>
      </c>
      <c r="AB49" s="619" t="e">
        <f>STDEV(AB44:AB47)</f>
        <v>#DIV/0!</v>
      </c>
    </row>
    <row r="50" spans="1:32">
      <c r="A50" s="174">
        <v>595</v>
      </c>
      <c r="B50" s="48">
        <v>0</v>
      </c>
      <c r="C50" s="225">
        <v>1218</v>
      </c>
      <c r="D50" s="329">
        <v>43</v>
      </c>
      <c r="E50" s="274"/>
      <c r="F50" s="330"/>
      <c r="G50" s="276">
        <f t="shared" si="5"/>
        <v>43</v>
      </c>
      <c r="H50" s="274">
        <v>5.7</v>
      </c>
      <c r="I50" s="274"/>
      <c r="J50" s="274"/>
      <c r="K50" s="274"/>
      <c r="L50" s="275">
        <f t="shared" si="6"/>
        <v>5.7</v>
      </c>
      <c r="M50" s="225">
        <f t="shared" si="9"/>
        <v>1097.2562121376732</v>
      </c>
      <c r="N50" s="687">
        <f t="shared" si="11"/>
        <v>1175</v>
      </c>
      <c r="O50" s="688">
        <f t="shared" si="12"/>
        <v>1217</v>
      </c>
      <c r="P50" s="15">
        <f t="shared" si="13"/>
        <v>0.54226168274848197</v>
      </c>
      <c r="Q50" s="45">
        <f t="shared" si="7"/>
        <v>0.22774990675436244</v>
      </c>
      <c r="R50" s="286">
        <f>SUM(Q$13:Q50)</f>
        <v>5.894339855856213</v>
      </c>
      <c r="S50" s="612">
        <f t="shared" si="8"/>
        <v>0.48433359538670606</v>
      </c>
      <c r="T50" s="612"/>
      <c r="U50" s="612"/>
      <c r="V50" s="612"/>
      <c r="W50" s="612"/>
      <c r="X50" s="612"/>
      <c r="Y50" s="612"/>
      <c r="Z50" s="154" t="s">
        <v>187</v>
      </c>
      <c r="AA50" s="25" t="s">
        <v>44</v>
      </c>
      <c r="AB50" s="619" t="e">
        <f>AB49/SQRT(COUNT(AB44:AB47))</f>
        <v>#DIV/0!</v>
      </c>
    </row>
    <row r="51" spans="1:32">
      <c r="A51" s="174">
        <v>400</v>
      </c>
      <c r="B51" s="48">
        <v>0</v>
      </c>
      <c r="C51" s="225">
        <f t="shared" si="10"/>
        <v>1244</v>
      </c>
      <c r="D51" s="329">
        <v>28</v>
      </c>
      <c r="E51" s="274"/>
      <c r="F51" s="330"/>
      <c r="G51" s="276">
        <f t="shared" si="5"/>
        <v>28</v>
      </c>
      <c r="H51" s="274">
        <v>5.7</v>
      </c>
      <c r="I51" s="274"/>
      <c r="J51" s="274"/>
      <c r="K51" s="274"/>
      <c r="L51" s="275">
        <f t="shared" si="6"/>
        <v>5.7</v>
      </c>
      <c r="M51" s="225">
        <f t="shared" si="9"/>
        <v>714.4924172059267</v>
      </c>
      <c r="N51" s="687">
        <f t="shared" si="11"/>
        <v>1217</v>
      </c>
      <c r="O51" s="688">
        <f t="shared" si="12"/>
        <v>1244</v>
      </c>
      <c r="P51" s="15">
        <f t="shared" si="13"/>
        <v>0.55983799179315075</v>
      </c>
      <c r="Q51" s="45">
        <f t="shared" si="7"/>
        <v>0.1511562577841507</v>
      </c>
      <c r="R51" s="286">
        <f>SUM(Q$13:Q51)</f>
        <v>6.0454961136403638</v>
      </c>
      <c r="S51" s="612">
        <f t="shared" si="8"/>
        <v>0.48597235640195852</v>
      </c>
      <c r="T51" s="612"/>
      <c r="U51" s="612"/>
      <c r="V51" s="612"/>
      <c r="W51" s="612"/>
      <c r="X51" s="612"/>
      <c r="Y51" s="612"/>
      <c r="Z51" s="154" t="s">
        <v>187</v>
      </c>
      <c r="AA51" s="25" t="s">
        <v>45</v>
      </c>
      <c r="AB51" s="619">
        <f>MAX(AB44:AB47)</f>
        <v>0</v>
      </c>
    </row>
    <row r="52" spans="1:32" ht="12" thickBot="1">
      <c r="A52" s="174">
        <v>550</v>
      </c>
      <c r="B52" s="48">
        <v>0</v>
      </c>
      <c r="C52" s="225">
        <v>1285</v>
      </c>
      <c r="D52" s="329">
        <v>41</v>
      </c>
      <c r="E52" s="274"/>
      <c r="F52" s="330"/>
      <c r="G52" s="276">
        <f t="shared" si="5"/>
        <v>41</v>
      </c>
      <c r="H52" s="274">
        <v>5.7</v>
      </c>
      <c r="I52" s="274"/>
      <c r="J52" s="274"/>
      <c r="K52" s="274"/>
      <c r="L52" s="275">
        <f t="shared" si="6"/>
        <v>5.7</v>
      </c>
      <c r="M52" s="225">
        <f t="shared" si="9"/>
        <v>1046.2210394801068</v>
      </c>
      <c r="N52" s="687">
        <f t="shared" si="11"/>
        <v>1244</v>
      </c>
      <c r="O52" s="688">
        <f t="shared" si="12"/>
        <v>1286.5</v>
      </c>
      <c r="P52" s="15">
        <f t="shared" si="13"/>
        <v>0.52570152887893429</v>
      </c>
      <c r="Q52" s="45">
        <f t="shared" si="7"/>
        <v>0.22342314977354708</v>
      </c>
      <c r="R52" s="286">
        <f>SUM(Q$13:Q52)</f>
        <v>6.2689192634139106</v>
      </c>
      <c r="S52" s="612">
        <f t="shared" si="8"/>
        <v>0.48728482420628921</v>
      </c>
      <c r="T52" s="612">
        <v>0</v>
      </c>
      <c r="U52" s="612">
        <v>2</v>
      </c>
      <c r="V52" s="612"/>
      <c r="W52" s="612"/>
      <c r="X52" s="612">
        <v>41</v>
      </c>
      <c r="Y52" s="612">
        <f>C52-X52</f>
        <v>1244</v>
      </c>
      <c r="Z52" s="154" t="s">
        <v>188</v>
      </c>
      <c r="AA52" s="150" t="s">
        <v>46</v>
      </c>
      <c r="AB52" s="621">
        <f>MIN(AB44:AB47)</f>
        <v>0</v>
      </c>
    </row>
    <row r="53" spans="1:32">
      <c r="A53" s="174">
        <v>470</v>
      </c>
      <c r="B53" s="48">
        <v>0</v>
      </c>
      <c r="C53" s="225">
        <f>C54-D54</f>
        <v>1322</v>
      </c>
      <c r="D53" s="329">
        <v>34</v>
      </c>
      <c r="E53" s="274"/>
      <c r="F53" s="330"/>
      <c r="G53" s="276">
        <f t="shared" si="5"/>
        <v>34</v>
      </c>
      <c r="H53" s="274">
        <v>5.7</v>
      </c>
      <c r="I53" s="274"/>
      <c r="J53" s="274"/>
      <c r="K53" s="274"/>
      <c r="L53" s="275">
        <f t="shared" si="6"/>
        <v>5.7</v>
      </c>
      <c r="M53" s="225">
        <f t="shared" si="9"/>
        <v>867.59793517862533</v>
      </c>
      <c r="N53" s="687">
        <f t="shared" si="11"/>
        <v>1286.5</v>
      </c>
      <c r="O53" s="688">
        <f t="shared" si="12"/>
        <v>1322</v>
      </c>
      <c r="P53" s="15">
        <f t="shared" si="13"/>
        <v>0.54172558617631339</v>
      </c>
      <c r="Q53" s="45">
        <f t="shared" si="7"/>
        <v>0.19231258309259125</v>
      </c>
      <c r="R53" s="286">
        <f>SUM(Q$13:Q53)</f>
        <v>6.461231846506502</v>
      </c>
      <c r="S53" s="612">
        <f t="shared" si="8"/>
        <v>0.48874673574179289</v>
      </c>
      <c r="T53" s="612">
        <v>0</v>
      </c>
      <c r="U53" s="612">
        <v>1</v>
      </c>
      <c r="V53" s="612"/>
      <c r="W53" s="612"/>
      <c r="X53" s="612"/>
      <c r="Y53" s="612"/>
      <c r="Z53" s="154" t="s">
        <v>185</v>
      </c>
      <c r="AA53" s="54"/>
      <c r="AB53" s="54"/>
    </row>
    <row r="54" spans="1:32">
      <c r="A54" s="174">
        <v>740</v>
      </c>
      <c r="B54" s="48">
        <v>0</v>
      </c>
      <c r="C54" s="225">
        <v>1371</v>
      </c>
      <c r="D54" s="329">
        <v>49</v>
      </c>
      <c r="E54" s="274"/>
      <c r="F54" s="330"/>
      <c r="G54" s="276">
        <f t="shared" si="5"/>
        <v>49</v>
      </c>
      <c r="H54" s="274">
        <v>5.7</v>
      </c>
      <c r="I54" s="274"/>
      <c r="J54" s="274"/>
      <c r="K54" s="274"/>
      <c r="L54" s="275">
        <f t="shared" si="6"/>
        <v>5.7</v>
      </c>
      <c r="M54" s="225">
        <f t="shared" si="9"/>
        <v>1250.3617301103716</v>
      </c>
      <c r="N54" s="687">
        <f t="shared" si="11"/>
        <v>1322</v>
      </c>
      <c r="O54" s="688">
        <f>C54</f>
        <v>1371</v>
      </c>
      <c r="P54" s="15">
        <f t="shared" si="13"/>
        <v>0.59182873418133086</v>
      </c>
      <c r="Q54" s="45">
        <f t="shared" si="7"/>
        <v>0.28999607974885211</v>
      </c>
      <c r="R54" s="286">
        <f>SUM(Q$13:Q54)</f>
        <v>6.7512279262553543</v>
      </c>
      <c r="S54" s="612">
        <f t="shared" si="8"/>
        <v>0.49243092095225049</v>
      </c>
      <c r="T54" s="612">
        <v>18</v>
      </c>
      <c r="U54" s="612">
        <v>2</v>
      </c>
      <c r="V54" s="612">
        <v>27</v>
      </c>
      <c r="W54" s="612">
        <v>4</v>
      </c>
      <c r="X54" s="612"/>
      <c r="Y54" s="612"/>
      <c r="Z54" s="154" t="s">
        <v>185</v>
      </c>
      <c r="AA54" s="54"/>
      <c r="AB54" s="54"/>
      <c r="AC54" s="591"/>
      <c r="AD54" s="591"/>
    </row>
    <row r="55" spans="1:32">
      <c r="A55" s="175" t="s">
        <v>73</v>
      </c>
      <c r="B55" s="158"/>
      <c r="C55" s="226"/>
      <c r="D55" s="226"/>
      <c r="E55" s="226"/>
      <c r="F55" s="226"/>
      <c r="G55" s="252"/>
      <c r="H55" s="226"/>
      <c r="I55" s="226"/>
      <c r="J55" s="226"/>
      <c r="K55" s="226"/>
      <c r="L55" s="257"/>
      <c r="M55" s="226"/>
      <c r="N55" s="692"/>
      <c r="O55" s="693"/>
      <c r="P55" s="160"/>
      <c r="Q55" s="289"/>
      <c r="R55" s="290"/>
      <c r="S55" s="632"/>
      <c r="T55" s="632"/>
      <c r="U55" s="632"/>
      <c r="V55" s="632"/>
      <c r="W55" s="632"/>
      <c r="X55" s="632"/>
      <c r="Y55" s="632"/>
      <c r="Z55" s="161"/>
      <c r="AA55" s="54"/>
      <c r="AB55" s="54"/>
      <c r="AC55" s="626"/>
      <c r="AD55" s="591"/>
      <c r="AE55" s="591"/>
      <c r="AF55" s="591"/>
    </row>
    <row r="56" spans="1:32">
      <c r="A56" s="633"/>
      <c r="B56" s="634"/>
      <c r="C56" s="227"/>
      <c r="D56" s="227"/>
      <c r="E56" s="227"/>
      <c r="F56" s="227"/>
      <c r="G56" s="253"/>
      <c r="H56" s="227"/>
      <c r="I56" s="227"/>
      <c r="J56" s="227"/>
      <c r="K56" s="227"/>
      <c r="L56" s="258"/>
      <c r="M56" s="227"/>
      <c r="N56" s="694"/>
      <c r="O56" s="695"/>
      <c r="P56" s="291"/>
      <c r="Q56" s="164"/>
      <c r="R56" s="292"/>
      <c r="S56" s="293"/>
      <c r="T56" s="293"/>
      <c r="U56" s="293"/>
      <c r="V56" s="293"/>
      <c r="W56" s="293"/>
      <c r="X56" s="293"/>
      <c r="Y56" s="293"/>
      <c r="Z56" s="637"/>
      <c r="AA56" s="54"/>
      <c r="AB56" s="54"/>
      <c r="AC56" s="626"/>
    </row>
    <row r="57" spans="1:32" ht="12" thickBot="1">
      <c r="A57" s="638"/>
      <c r="B57" s="639"/>
      <c r="C57" s="228"/>
      <c r="D57" s="228"/>
      <c r="E57" s="228"/>
      <c r="F57" s="228"/>
      <c r="G57" s="254"/>
      <c r="H57" s="228"/>
      <c r="I57" s="228"/>
      <c r="J57" s="228"/>
      <c r="K57" s="228"/>
      <c r="L57" s="259"/>
      <c r="M57" s="228"/>
      <c r="N57" s="696"/>
      <c r="O57" s="697"/>
      <c r="P57" s="294"/>
      <c r="Q57" s="169"/>
      <c r="R57" s="295"/>
      <c r="S57" s="296"/>
      <c r="T57" s="296"/>
      <c r="U57" s="296"/>
      <c r="V57" s="296"/>
      <c r="W57" s="296"/>
      <c r="X57" s="296"/>
      <c r="Y57" s="296"/>
      <c r="Z57" s="642"/>
      <c r="AA57" s="54"/>
      <c r="AB57" s="54"/>
      <c r="AC57" s="591"/>
    </row>
    <row r="58" spans="1:32">
      <c r="A58" s="643"/>
      <c r="B58" s="643"/>
      <c r="C58" s="14"/>
      <c r="D58" s="644"/>
      <c r="E58" s="644"/>
      <c r="F58" s="644"/>
      <c r="G58" s="13"/>
      <c r="H58" s="52"/>
      <c r="I58" s="53"/>
      <c r="J58" s="51"/>
      <c r="K58" s="645"/>
      <c r="L58" s="50"/>
      <c r="M58" s="591"/>
      <c r="O58" s="622"/>
      <c r="P58" s="649"/>
      <c r="AA58" s="54"/>
      <c r="AB58" s="54"/>
    </row>
    <row r="59" spans="1:32">
      <c r="A59" s="591"/>
      <c r="B59" s="591"/>
      <c r="C59" s="646"/>
      <c r="D59" s="646"/>
      <c r="E59" s="646"/>
      <c r="F59" s="646"/>
      <c r="G59" s="53"/>
      <c r="H59" s="52"/>
      <c r="I59" s="53"/>
      <c r="J59" s="51"/>
      <c r="K59" s="647"/>
      <c r="L59" s="50"/>
      <c r="M59" s="591"/>
      <c r="O59" s="622"/>
      <c r="P59" s="649"/>
      <c r="AA59" s="54"/>
      <c r="AB59" s="54"/>
    </row>
    <row r="60" spans="1:32">
      <c r="A60" s="54"/>
      <c r="B60" s="54"/>
      <c r="C60" s="54"/>
      <c r="D60" s="54"/>
      <c r="E60" s="51"/>
      <c r="F60" s="648"/>
      <c r="G60" s="591"/>
      <c r="H60" s="622"/>
      <c r="I60" s="591"/>
      <c r="J60" s="622"/>
      <c r="K60" s="622"/>
      <c r="L60" s="591"/>
      <c r="M60" s="591"/>
      <c r="O60" s="622"/>
      <c r="P60" s="649"/>
      <c r="AA60" s="54"/>
      <c r="AB60" s="54"/>
    </row>
    <row r="61" spans="1:32">
      <c r="A61" s="55"/>
      <c r="B61" s="55"/>
      <c r="C61" s="54"/>
      <c r="D61" s="54"/>
      <c r="E61" s="51"/>
      <c r="F61" s="648"/>
      <c r="G61" s="622"/>
      <c r="H61" s="622"/>
      <c r="I61" s="591"/>
      <c r="J61" s="622"/>
      <c r="K61" s="622"/>
      <c r="L61" s="591"/>
      <c r="M61" s="591"/>
      <c r="O61" s="622"/>
      <c r="P61" s="649"/>
      <c r="AA61" s="54"/>
      <c r="AB61" s="54"/>
    </row>
    <row r="62" spans="1:32">
      <c r="A62" s="35"/>
      <c r="B62" s="35"/>
      <c r="C62" s="54"/>
      <c r="D62" s="54"/>
      <c r="E62" s="51"/>
      <c r="F62" s="648"/>
      <c r="G62" s="622"/>
      <c r="H62" s="622"/>
      <c r="I62" s="591"/>
      <c r="J62" s="622"/>
      <c r="K62" s="622"/>
      <c r="L62" s="591"/>
      <c r="M62" s="591"/>
      <c r="O62" s="622"/>
      <c r="P62" s="649"/>
      <c r="AA62" s="54"/>
      <c r="AB62" s="54"/>
    </row>
    <row r="63" spans="1:32">
      <c r="A63" s="54"/>
      <c r="B63" s="54"/>
      <c r="C63" s="54"/>
      <c r="D63" s="54"/>
      <c r="E63" s="51"/>
      <c r="F63" s="648"/>
      <c r="G63" s="622"/>
      <c r="H63" s="622"/>
      <c r="I63" s="591"/>
      <c r="J63" s="622"/>
      <c r="K63" s="622"/>
      <c r="L63" s="591"/>
      <c r="M63" s="591"/>
      <c r="O63" s="622"/>
      <c r="P63" s="649"/>
      <c r="AA63" s="54"/>
      <c r="AB63" s="54"/>
    </row>
    <row r="64" spans="1:32">
      <c r="A64" s="54"/>
      <c r="B64" s="54"/>
      <c r="C64" s="54"/>
      <c r="D64" s="54"/>
      <c r="E64" s="51"/>
      <c r="F64" s="648"/>
      <c r="G64" s="622"/>
      <c r="H64" s="622"/>
      <c r="I64" s="591"/>
      <c r="J64" s="53"/>
      <c r="K64" s="622"/>
      <c r="L64" s="591"/>
      <c r="M64" s="591"/>
      <c r="O64" s="622"/>
      <c r="P64" s="649"/>
      <c r="AA64" s="54"/>
      <c r="AB64" s="54"/>
    </row>
    <row r="65" spans="1:28">
      <c r="A65" s="54"/>
      <c r="B65" s="54"/>
      <c r="C65" s="54"/>
      <c r="D65" s="54"/>
      <c r="E65" s="51"/>
      <c r="F65" s="648"/>
      <c r="G65" s="622"/>
      <c r="H65" s="622"/>
      <c r="I65" s="591"/>
      <c r="J65" s="53"/>
      <c r="K65" s="622"/>
      <c r="L65" s="591"/>
      <c r="M65" s="591"/>
      <c r="O65" s="622"/>
      <c r="P65" s="649"/>
      <c r="AA65" s="54"/>
      <c r="AB65" s="54"/>
    </row>
    <row r="66" spans="1:28">
      <c r="A66" s="54"/>
      <c r="B66" s="54"/>
      <c r="C66" s="54"/>
      <c r="D66" s="54"/>
      <c r="E66" s="51"/>
      <c r="F66" s="648"/>
      <c r="G66" s="622"/>
      <c r="H66" s="622"/>
      <c r="I66" s="591"/>
      <c r="J66" s="622"/>
      <c r="K66" s="622"/>
      <c r="L66" s="591"/>
      <c r="M66" s="591"/>
      <c r="O66" s="622"/>
      <c r="P66" s="649"/>
      <c r="AA66" s="54"/>
      <c r="AB66" s="54"/>
    </row>
    <row r="67" spans="1:28">
      <c r="A67" s="54"/>
      <c r="B67" s="54"/>
      <c r="C67" s="54"/>
      <c r="D67" s="54"/>
      <c r="E67" s="51"/>
      <c r="F67" s="648"/>
      <c r="G67" s="622"/>
      <c r="H67" s="622"/>
      <c r="I67" s="591"/>
      <c r="J67" s="622"/>
      <c r="K67" s="622"/>
      <c r="L67" s="591"/>
      <c r="M67" s="591"/>
      <c r="O67" s="622"/>
      <c r="P67" s="649"/>
      <c r="AA67" s="54"/>
      <c r="AB67" s="54"/>
    </row>
    <row r="68" spans="1:28">
      <c r="A68" s="54"/>
      <c r="B68" s="54"/>
      <c r="C68" s="54"/>
      <c r="D68" s="54"/>
      <c r="E68" s="51"/>
      <c r="F68" s="648"/>
      <c r="G68" s="622"/>
      <c r="H68" s="622"/>
      <c r="I68" s="591"/>
      <c r="J68" s="622"/>
      <c r="K68" s="622"/>
      <c r="L68" s="591"/>
      <c r="M68" s="591"/>
      <c r="O68" s="622"/>
      <c r="P68" s="649"/>
      <c r="AA68" s="54"/>
      <c r="AB68" s="54"/>
    </row>
    <row r="69" spans="1:28">
      <c r="A69" s="54"/>
      <c r="B69" s="54"/>
      <c r="C69" s="54"/>
      <c r="D69" s="54"/>
      <c r="E69" s="51"/>
      <c r="F69" s="648"/>
      <c r="G69" s="622"/>
      <c r="H69" s="622"/>
      <c r="I69" s="591"/>
      <c r="J69" s="622"/>
      <c r="K69" s="622"/>
      <c r="L69" s="591"/>
      <c r="M69" s="591"/>
      <c r="O69" s="622"/>
      <c r="P69" s="649"/>
      <c r="AA69" s="54"/>
      <c r="AB69" s="54"/>
    </row>
    <row r="70" spans="1:28">
      <c r="A70" s="54"/>
      <c r="B70" s="54"/>
      <c r="C70" s="54"/>
      <c r="D70" s="54"/>
      <c r="E70" s="51"/>
      <c r="F70" s="648"/>
      <c r="G70" s="622"/>
      <c r="H70" s="622"/>
      <c r="I70" s="591"/>
      <c r="J70" s="622"/>
      <c r="K70" s="622"/>
      <c r="L70" s="591"/>
      <c r="M70" s="591"/>
      <c r="O70" s="622"/>
      <c r="P70" s="649"/>
      <c r="AA70" s="54"/>
      <c r="AB70" s="54"/>
    </row>
    <row r="71" spans="1:28">
      <c r="A71" s="54"/>
      <c r="B71" s="54"/>
      <c r="C71" s="54"/>
      <c r="D71" s="54"/>
      <c r="E71" s="51"/>
      <c r="F71" s="648"/>
      <c r="G71" s="622"/>
      <c r="H71" s="622"/>
      <c r="I71" s="591"/>
      <c r="J71" s="622"/>
      <c r="K71" s="622"/>
      <c r="L71" s="591"/>
      <c r="O71" s="622"/>
      <c r="P71" s="649"/>
      <c r="AA71" s="54"/>
      <c r="AB71" s="54"/>
    </row>
    <row r="72" spans="1:28">
      <c r="A72" s="54"/>
      <c r="B72" s="54"/>
      <c r="C72" s="54"/>
      <c r="D72" s="54"/>
      <c r="E72" s="51"/>
      <c r="F72" s="648"/>
      <c r="G72" s="622"/>
      <c r="H72" s="622"/>
      <c r="I72" s="591"/>
      <c r="J72" s="622"/>
      <c r="K72" s="622"/>
      <c r="L72" s="591"/>
      <c r="O72" s="622"/>
      <c r="P72" s="649"/>
      <c r="AA72" s="54"/>
      <c r="AB72" s="54"/>
    </row>
    <row r="73" spans="1:28">
      <c r="A73" s="54"/>
      <c r="B73" s="54"/>
      <c r="C73" s="54"/>
      <c r="D73" s="54"/>
      <c r="E73" s="51"/>
      <c r="F73" s="648"/>
      <c r="G73" s="622"/>
      <c r="H73" s="622"/>
      <c r="I73" s="591"/>
      <c r="J73" s="622"/>
      <c r="K73" s="622"/>
      <c r="L73" s="622"/>
      <c r="O73" s="622"/>
      <c r="P73" s="649"/>
      <c r="AA73" s="54"/>
      <c r="AB73" s="54"/>
    </row>
    <row r="74" spans="1:28">
      <c r="A74" s="54"/>
      <c r="B74" s="54"/>
      <c r="C74" s="54"/>
      <c r="D74" s="54"/>
      <c r="E74" s="51"/>
      <c r="F74" s="648"/>
      <c r="G74" s="622"/>
      <c r="H74" s="622"/>
      <c r="I74" s="591"/>
      <c r="J74" s="622"/>
      <c r="K74" s="622"/>
      <c r="L74" s="622"/>
      <c r="O74" s="622"/>
      <c r="P74" s="649"/>
      <c r="AA74" s="54"/>
      <c r="AB74" s="54"/>
    </row>
    <row r="75" spans="1:28">
      <c r="A75" s="54"/>
      <c r="B75" s="54"/>
      <c r="C75" s="54"/>
      <c r="D75" s="54"/>
      <c r="E75" s="51"/>
      <c r="F75" s="648"/>
      <c r="G75" s="622"/>
      <c r="H75" s="622"/>
      <c r="I75" s="591"/>
      <c r="J75" s="622"/>
      <c r="K75" s="622"/>
      <c r="L75" s="622"/>
      <c r="O75" s="622"/>
      <c r="P75" s="649"/>
      <c r="AA75" s="54"/>
      <c r="AB75" s="54"/>
    </row>
    <row r="76" spans="1:28">
      <c r="A76" s="54"/>
      <c r="B76" s="54"/>
      <c r="C76" s="54"/>
      <c r="D76" s="54"/>
      <c r="E76" s="51"/>
      <c r="F76" s="648"/>
      <c r="G76" s="622"/>
      <c r="H76" s="622"/>
      <c r="I76" s="591"/>
      <c r="J76" s="622"/>
      <c r="K76" s="622"/>
      <c r="L76" s="622"/>
      <c r="O76" s="622"/>
      <c r="P76" s="649"/>
      <c r="AA76" s="54"/>
      <c r="AB76" s="54"/>
    </row>
    <row r="77" spans="1:28">
      <c r="A77" s="54"/>
      <c r="B77" s="54"/>
      <c r="C77" s="54"/>
      <c r="D77" s="54"/>
      <c r="E77" s="51"/>
      <c r="F77" s="648"/>
      <c r="G77" s="622"/>
      <c r="H77" s="622"/>
      <c r="I77" s="591"/>
      <c r="J77" s="622"/>
      <c r="K77" s="622"/>
      <c r="L77" s="622"/>
      <c r="O77" s="622"/>
      <c r="P77" s="649"/>
      <c r="AA77" s="54"/>
      <c r="AB77" s="54"/>
    </row>
    <row r="78" spans="1:28">
      <c r="A78" s="54"/>
      <c r="B78" s="54"/>
      <c r="C78" s="54"/>
      <c r="D78" s="54"/>
      <c r="E78" s="51"/>
      <c r="F78" s="648"/>
      <c r="G78" s="622"/>
      <c r="H78" s="622"/>
      <c r="I78" s="591"/>
      <c r="J78" s="622"/>
      <c r="K78" s="622"/>
      <c r="L78" s="622"/>
      <c r="O78" s="622"/>
      <c r="P78" s="649"/>
      <c r="AA78" s="54"/>
      <c r="AB78" s="54"/>
    </row>
    <row r="79" spans="1:28">
      <c r="A79" s="54"/>
      <c r="B79" s="54"/>
      <c r="C79" s="54"/>
      <c r="D79" s="54"/>
      <c r="E79" s="51"/>
      <c r="F79" s="648"/>
      <c r="G79" s="622"/>
      <c r="H79" s="622"/>
      <c r="I79" s="591"/>
      <c r="J79" s="622"/>
      <c r="K79" s="622"/>
      <c r="L79" s="622"/>
      <c r="O79" s="622"/>
      <c r="P79" s="649"/>
      <c r="AA79" s="54"/>
      <c r="AB79" s="54"/>
    </row>
    <row r="80" spans="1:28">
      <c r="A80" s="54"/>
      <c r="B80" s="54"/>
      <c r="C80" s="54"/>
      <c r="D80" s="54"/>
      <c r="E80" s="51"/>
      <c r="F80" s="648"/>
      <c r="G80" s="622"/>
      <c r="H80" s="622"/>
      <c r="I80" s="591"/>
      <c r="J80" s="622"/>
      <c r="K80" s="622"/>
      <c r="L80" s="622"/>
      <c r="O80" s="622"/>
      <c r="P80" s="649"/>
      <c r="AA80" s="54"/>
      <c r="AB80" s="54"/>
    </row>
    <row r="81" spans="1:28">
      <c r="A81" s="54"/>
      <c r="B81" s="54"/>
      <c r="C81" s="54"/>
      <c r="D81" s="54"/>
      <c r="E81" s="51"/>
      <c r="F81" s="648"/>
      <c r="G81" s="622"/>
      <c r="H81" s="622"/>
      <c r="I81" s="591"/>
      <c r="J81" s="622"/>
      <c r="K81" s="622"/>
      <c r="L81" s="622"/>
      <c r="O81" s="622"/>
      <c r="P81" s="649"/>
      <c r="AA81" s="54"/>
      <c r="AB81" s="54"/>
    </row>
    <row r="82" spans="1:28">
      <c r="A82" s="54"/>
      <c r="B82" s="54"/>
      <c r="C82" s="54"/>
      <c r="D82" s="54"/>
      <c r="E82" s="51"/>
      <c r="F82" s="648"/>
      <c r="G82" s="622"/>
      <c r="H82" s="622"/>
      <c r="I82" s="591"/>
      <c r="J82" s="622"/>
      <c r="K82" s="622"/>
      <c r="L82" s="622"/>
      <c r="O82" s="622"/>
      <c r="P82" s="649"/>
      <c r="AA82" s="54"/>
      <c r="AB82" s="54"/>
    </row>
    <row r="83" spans="1:28">
      <c r="A83" s="54"/>
      <c r="B83" s="54"/>
      <c r="C83" s="54"/>
      <c r="D83" s="54"/>
      <c r="E83" s="51"/>
      <c r="F83" s="648"/>
      <c r="G83" s="622"/>
      <c r="H83" s="622"/>
      <c r="I83" s="591"/>
      <c r="J83" s="622"/>
      <c r="K83" s="622"/>
      <c r="L83" s="622"/>
      <c r="O83" s="622"/>
      <c r="P83" s="649"/>
      <c r="AA83" s="54"/>
      <c r="AB83" s="54"/>
    </row>
    <row r="84" spans="1:28">
      <c r="A84" s="54"/>
      <c r="B84" s="54"/>
      <c r="C84" s="54"/>
      <c r="D84" s="54"/>
      <c r="E84" s="51"/>
      <c r="F84" s="648"/>
      <c r="G84" s="649"/>
      <c r="H84" s="622"/>
      <c r="I84" s="591"/>
      <c r="J84" s="622"/>
      <c r="K84" s="622"/>
      <c r="L84" s="622"/>
      <c r="O84" s="622"/>
      <c r="P84" s="649"/>
      <c r="AA84" s="54"/>
      <c r="AB84" s="54"/>
    </row>
    <row r="85" spans="1:28">
      <c r="A85" s="54"/>
      <c r="B85" s="54"/>
      <c r="C85" s="54"/>
      <c r="D85" s="54"/>
      <c r="E85" s="51"/>
      <c r="F85" s="648"/>
      <c r="G85" s="649"/>
      <c r="H85" s="622"/>
      <c r="I85" s="591"/>
      <c r="J85" s="622"/>
      <c r="K85" s="622"/>
      <c r="L85" s="622"/>
      <c r="O85" s="622"/>
      <c r="P85" s="649"/>
      <c r="AA85" s="54"/>
      <c r="AB85" s="54"/>
    </row>
    <row r="86" spans="1:28">
      <c r="A86" s="54"/>
      <c r="B86" s="54"/>
      <c r="C86" s="54"/>
      <c r="D86" s="54"/>
      <c r="E86" s="51"/>
      <c r="F86" s="648"/>
      <c r="G86" s="649"/>
      <c r="H86" s="622"/>
      <c r="I86" s="591"/>
      <c r="J86" s="622"/>
      <c r="K86" s="622"/>
      <c r="L86" s="622"/>
      <c r="O86" s="622"/>
      <c r="P86" s="649"/>
      <c r="AA86" s="54"/>
      <c r="AB86" s="54"/>
    </row>
    <row r="87" spans="1:28">
      <c r="A87" s="54"/>
      <c r="B87" s="54"/>
      <c r="C87" s="54"/>
      <c r="D87" s="54"/>
      <c r="E87" s="51"/>
      <c r="F87" s="648"/>
      <c r="G87" s="649"/>
      <c r="H87" s="622"/>
      <c r="I87" s="591"/>
      <c r="J87" s="622"/>
      <c r="K87" s="622"/>
      <c r="L87" s="622"/>
      <c r="O87" s="622"/>
      <c r="P87" s="649"/>
      <c r="AA87" s="54"/>
      <c r="AB87" s="54"/>
    </row>
    <row r="88" spans="1:28">
      <c r="A88" s="54"/>
      <c r="B88" s="54"/>
      <c r="C88" s="54"/>
      <c r="D88" s="54"/>
      <c r="E88" s="51"/>
      <c r="F88" s="648"/>
      <c r="G88" s="622"/>
      <c r="H88" s="622"/>
      <c r="I88" s="591"/>
      <c r="J88" s="622"/>
      <c r="K88" s="622"/>
      <c r="L88" s="622"/>
      <c r="O88" s="622"/>
      <c r="P88" s="649"/>
      <c r="AA88" s="54"/>
      <c r="AB88" s="54"/>
    </row>
    <row r="89" spans="1:28">
      <c r="A89" s="54"/>
      <c r="B89" s="54"/>
      <c r="C89" s="54"/>
      <c r="D89" s="54"/>
      <c r="E89" s="51"/>
      <c r="F89" s="648"/>
      <c r="G89" s="622"/>
      <c r="H89" s="622"/>
      <c r="I89" s="591"/>
      <c r="J89" s="622"/>
      <c r="K89" s="622"/>
      <c r="L89" s="622"/>
      <c r="O89" s="622"/>
      <c r="P89" s="649"/>
      <c r="AA89" s="54"/>
      <c r="AB89" s="54"/>
    </row>
    <row r="90" spans="1:28" s="54" customFormat="1">
      <c r="E90" s="51"/>
      <c r="F90" s="648"/>
      <c r="G90" s="622"/>
      <c r="H90" s="622"/>
      <c r="I90" s="591"/>
      <c r="J90" s="622"/>
      <c r="K90" s="622"/>
      <c r="L90" s="622"/>
      <c r="M90" s="622"/>
      <c r="N90" s="622"/>
      <c r="O90" s="622"/>
      <c r="P90" s="649"/>
      <c r="Q90" s="649"/>
      <c r="R90" s="56"/>
      <c r="S90" s="56"/>
      <c r="T90" s="56"/>
      <c r="U90" s="56"/>
      <c r="V90" s="56"/>
      <c r="W90" s="56"/>
      <c r="X90" s="56"/>
      <c r="Y90" s="56"/>
    </row>
    <row r="91" spans="1:28" s="54" customFormat="1">
      <c r="E91" s="51"/>
      <c r="F91" s="648"/>
      <c r="G91" s="622"/>
      <c r="H91" s="622"/>
      <c r="I91" s="591"/>
      <c r="J91" s="622"/>
      <c r="K91" s="622"/>
      <c r="L91" s="622"/>
      <c r="M91" s="622"/>
      <c r="N91" s="622"/>
      <c r="O91" s="622"/>
      <c r="P91" s="649"/>
      <c r="Q91" s="649"/>
      <c r="R91" s="56"/>
      <c r="S91" s="56"/>
      <c r="T91" s="56"/>
      <c r="U91" s="56"/>
      <c r="V91" s="56"/>
      <c r="W91" s="56"/>
      <c r="X91" s="56"/>
      <c r="Y91" s="56"/>
    </row>
    <row r="92" spans="1:28" s="54" customFormat="1">
      <c r="E92" s="51"/>
      <c r="F92" s="648"/>
      <c r="G92" s="622"/>
      <c r="H92" s="622"/>
      <c r="I92" s="591"/>
      <c r="J92" s="622"/>
      <c r="K92" s="622"/>
      <c r="L92" s="622"/>
      <c r="M92" s="622"/>
      <c r="N92" s="622"/>
      <c r="O92" s="622"/>
      <c r="P92" s="649"/>
      <c r="Q92" s="649"/>
      <c r="R92" s="56"/>
      <c r="S92" s="56"/>
      <c r="T92" s="56"/>
      <c r="U92" s="56"/>
      <c r="V92" s="56"/>
      <c r="W92" s="56"/>
      <c r="X92" s="56"/>
      <c r="Y92" s="56"/>
    </row>
    <row r="93" spans="1:28" s="54" customFormat="1">
      <c r="E93" s="51"/>
      <c r="F93" s="648"/>
      <c r="G93" s="622"/>
      <c r="H93" s="622"/>
      <c r="I93" s="591"/>
      <c r="J93" s="622"/>
      <c r="K93" s="622"/>
      <c r="L93" s="622"/>
      <c r="M93" s="622"/>
      <c r="N93" s="622"/>
      <c r="O93" s="622"/>
      <c r="P93" s="649"/>
      <c r="Q93" s="649"/>
      <c r="R93" s="56"/>
      <c r="S93" s="56"/>
      <c r="T93" s="56"/>
      <c r="U93" s="56"/>
      <c r="V93" s="56"/>
      <c r="W93" s="56"/>
      <c r="X93" s="56"/>
      <c r="Y93" s="56"/>
    </row>
    <row r="94" spans="1:28" s="54" customFormat="1">
      <c r="E94" s="51"/>
      <c r="F94" s="648"/>
      <c r="G94" s="622"/>
      <c r="H94" s="622"/>
      <c r="I94" s="591"/>
      <c r="J94" s="622"/>
      <c r="K94" s="622"/>
      <c r="L94" s="622"/>
      <c r="M94" s="622"/>
      <c r="N94" s="622"/>
      <c r="O94" s="622"/>
      <c r="P94" s="649"/>
      <c r="Q94" s="649"/>
      <c r="R94" s="56"/>
      <c r="S94" s="56"/>
      <c r="T94" s="56"/>
      <c r="U94" s="56"/>
      <c r="V94" s="56"/>
      <c r="W94" s="56"/>
      <c r="X94" s="56"/>
      <c r="Y94" s="56"/>
    </row>
    <row r="95" spans="1:28" s="54" customFormat="1">
      <c r="E95" s="51"/>
      <c r="F95" s="648"/>
      <c r="G95" s="622"/>
      <c r="H95" s="622"/>
      <c r="I95" s="591"/>
      <c r="J95" s="622"/>
      <c r="K95" s="622"/>
      <c r="L95" s="622"/>
      <c r="M95" s="622"/>
      <c r="P95" s="56"/>
      <c r="Q95" s="56"/>
      <c r="R95" s="56"/>
      <c r="S95" s="56"/>
      <c r="T95" s="56"/>
      <c r="U95" s="56"/>
      <c r="V95" s="56"/>
      <c r="W95" s="56"/>
      <c r="X95" s="56"/>
      <c r="Y95" s="56"/>
    </row>
    <row r="96" spans="1:28" s="54" customFormat="1">
      <c r="E96" s="51"/>
      <c r="F96" s="648"/>
      <c r="G96" s="622"/>
      <c r="H96" s="622"/>
      <c r="I96" s="591"/>
      <c r="J96" s="622"/>
      <c r="K96" s="622"/>
      <c r="L96" s="622"/>
      <c r="M96" s="622"/>
      <c r="P96" s="56"/>
      <c r="Q96" s="56"/>
      <c r="R96" s="56"/>
      <c r="S96" s="56"/>
      <c r="T96" s="56"/>
      <c r="U96" s="56"/>
      <c r="V96" s="56"/>
      <c r="W96" s="56"/>
      <c r="X96" s="56"/>
      <c r="Y96" s="56"/>
    </row>
    <row r="97" spans="5:28" s="54" customFormat="1">
      <c r="E97" s="51"/>
      <c r="F97" s="648"/>
      <c r="G97" s="622"/>
      <c r="H97" s="622"/>
      <c r="I97" s="591"/>
      <c r="J97" s="622"/>
      <c r="K97" s="622"/>
      <c r="L97" s="622"/>
      <c r="M97" s="622"/>
      <c r="P97" s="56"/>
      <c r="Q97" s="56"/>
      <c r="R97" s="56"/>
      <c r="S97" s="56"/>
      <c r="T97" s="56"/>
      <c r="U97" s="56"/>
      <c r="V97" s="56"/>
      <c r="W97" s="56"/>
      <c r="X97" s="56"/>
      <c r="Y97" s="56"/>
    </row>
    <row r="98" spans="5:28" s="54" customFormat="1">
      <c r="E98" s="51"/>
      <c r="F98" s="648"/>
      <c r="G98" s="622"/>
      <c r="H98" s="622"/>
      <c r="I98" s="591"/>
      <c r="J98" s="622"/>
      <c r="K98" s="622"/>
      <c r="L98" s="622"/>
      <c r="M98" s="622"/>
      <c r="P98" s="56"/>
      <c r="Q98" s="56"/>
      <c r="R98" s="56"/>
      <c r="S98" s="56"/>
      <c r="T98" s="56"/>
      <c r="U98" s="56"/>
      <c r="V98" s="56"/>
      <c r="W98" s="56"/>
      <c r="X98" s="56"/>
      <c r="Y98" s="56"/>
    </row>
    <row r="99" spans="5:28" s="54" customFormat="1">
      <c r="E99" s="51"/>
      <c r="F99" s="648"/>
      <c r="G99" s="622"/>
      <c r="H99" s="622"/>
      <c r="I99" s="591"/>
      <c r="J99" s="622"/>
      <c r="K99" s="622"/>
      <c r="L99" s="622"/>
      <c r="M99" s="622"/>
      <c r="P99" s="56"/>
      <c r="Q99" s="56"/>
      <c r="R99" s="56"/>
      <c r="S99" s="56"/>
      <c r="T99" s="56"/>
      <c r="U99" s="56"/>
      <c r="V99" s="56"/>
      <c r="W99" s="56"/>
      <c r="X99" s="56"/>
      <c r="Y99" s="56"/>
    </row>
    <row r="100" spans="5:28" s="54" customFormat="1">
      <c r="E100" s="51"/>
      <c r="F100" s="648"/>
      <c r="G100" s="622"/>
      <c r="H100" s="622"/>
      <c r="I100" s="591"/>
      <c r="J100" s="622"/>
      <c r="K100" s="622"/>
      <c r="L100" s="622"/>
      <c r="M100" s="622"/>
      <c r="P100" s="56"/>
      <c r="Q100" s="56"/>
      <c r="R100" s="56"/>
      <c r="S100" s="56"/>
      <c r="T100" s="56"/>
      <c r="U100" s="56"/>
      <c r="V100" s="56"/>
      <c r="W100" s="56"/>
      <c r="X100" s="56"/>
      <c r="Y100" s="56"/>
    </row>
    <row r="101" spans="5:28" s="54" customFormat="1">
      <c r="E101" s="51"/>
      <c r="F101" s="648"/>
      <c r="G101" s="622"/>
      <c r="H101" s="622"/>
      <c r="I101" s="591"/>
      <c r="J101" s="622"/>
      <c r="K101" s="622"/>
      <c r="L101" s="622"/>
      <c r="M101" s="622"/>
      <c r="P101" s="56"/>
      <c r="Q101" s="56"/>
      <c r="R101" s="56"/>
      <c r="S101" s="56"/>
      <c r="T101" s="56"/>
      <c r="U101" s="56"/>
      <c r="V101" s="56"/>
      <c r="W101" s="56"/>
      <c r="X101" s="56"/>
      <c r="Y101" s="56"/>
    </row>
    <row r="102" spans="5:28" s="54" customFormat="1">
      <c r="E102" s="51"/>
      <c r="F102" s="648"/>
      <c r="G102" s="622"/>
      <c r="H102" s="622"/>
      <c r="I102" s="591"/>
      <c r="J102" s="622"/>
      <c r="K102" s="622"/>
      <c r="L102" s="622"/>
      <c r="M102" s="622"/>
      <c r="P102" s="56"/>
      <c r="Q102" s="56"/>
      <c r="R102" s="56"/>
      <c r="S102" s="56"/>
      <c r="T102" s="56"/>
      <c r="U102" s="56"/>
      <c r="V102" s="56"/>
      <c r="W102" s="56"/>
      <c r="X102" s="56"/>
      <c r="Y102" s="56"/>
    </row>
    <row r="103" spans="5:28" s="54" customFormat="1">
      <c r="E103" s="51"/>
      <c r="F103" s="648"/>
      <c r="G103" s="622"/>
      <c r="H103" s="622"/>
      <c r="I103" s="591"/>
      <c r="J103" s="622"/>
      <c r="K103" s="622"/>
      <c r="L103" s="622"/>
      <c r="M103" s="622"/>
      <c r="P103" s="56"/>
      <c r="Q103" s="56"/>
      <c r="R103" s="56"/>
      <c r="S103" s="56"/>
      <c r="T103" s="56"/>
      <c r="U103" s="56"/>
      <c r="V103" s="56"/>
      <c r="W103" s="56"/>
      <c r="X103" s="56"/>
      <c r="Y103" s="56"/>
    </row>
    <row r="104" spans="5:28" s="54" customFormat="1">
      <c r="E104" s="51"/>
      <c r="F104" s="648"/>
      <c r="G104" s="622"/>
      <c r="H104" s="622"/>
      <c r="I104" s="591"/>
      <c r="J104" s="622"/>
      <c r="K104" s="622"/>
      <c r="L104" s="622"/>
      <c r="M104" s="622"/>
      <c r="P104" s="56"/>
      <c r="Q104" s="56"/>
      <c r="R104" s="56"/>
      <c r="S104" s="56"/>
      <c r="T104" s="56"/>
      <c r="U104" s="56"/>
      <c r="V104" s="56"/>
      <c r="W104" s="56"/>
      <c r="X104" s="56"/>
      <c r="Y104" s="56"/>
    </row>
    <row r="105" spans="5:28" s="54" customFormat="1">
      <c r="E105" s="51"/>
      <c r="F105" s="648"/>
      <c r="G105" s="622"/>
      <c r="H105" s="622"/>
      <c r="I105" s="591"/>
      <c r="J105" s="622"/>
      <c r="K105" s="622"/>
      <c r="L105" s="622"/>
      <c r="M105" s="622"/>
      <c r="P105" s="56"/>
      <c r="Q105" s="56"/>
      <c r="R105" s="56"/>
      <c r="S105" s="56"/>
      <c r="T105" s="56"/>
      <c r="U105" s="56"/>
      <c r="V105" s="56"/>
      <c r="W105" s="56"/>
      <c r="X105" s="56"/>
      <c r="Y105" s="56"/>
    </row>
    <row r="106" spans="5:28" s="54" customFormat="1">
      <c r="E106" s="51"/>
      <c r="F106" s="648"/>
      <c r="G106" s="622"/>
      <c r="H106" s="622"/>
      <c r="I106" s="591"/>
      <c r="J106" s="622"/>
      <c r="K106" s="622"/>
      <c r="L106" s="622"/>
      <c r="M106" s="622"/>
      <c r="P106" s="56"/>
      <c r="Q106" s="56"/>
      <c r="R106" s="56"/>
      <c r="S106" s="56"/>
      <c r="T106" s="56"/>
      <c r="U106" s="56"/>
      <c r="V106" s="56"/>
      <c r="W106" s="56"/>
      <c r="X106" s="56"/>
      <c r="Y106" s="56"/>
    </row>
    <row r="107" spans="5:28" s="54" customFormat="1">
      <c r="E107" s="51"/>
      <c r="F107" s="648"/>
      <c r="G107" s="622"/>
      <c r="H107" s="622"/>
      <c r="I107" s="591"/>
      <c r="J107" s="622"/>
      <c r="K107" s="622"/>
      <c r="L107" s="622"/>
      <c r="M107" s="622"/>
      <c r="P107" s="56"/>
      <c r="Q107" s="56"/>
      <c r="R107" s="56"/>
      <c r="S107" s="56"/>
      <c r="T107" s="56"/>
      <c r="U107" s="56"/>
      <c r="V107" s="56"/>
      <c r="W107" s="56"/>
      <c r="X107" s="56"/>
      <c r="Y107" s="56"/>
    </row>
    <row r="108" spans="5:28" s="54" customFormat="1">
      <c r="E108" s="51"/>
      <c r="F108" s="648"/>
      <c r="G108" s="622"/>
      <c r="H108" s="622"/>
      <c r="I108" s="591"/>
      <c r="J108" s="622"/>
      <c r="K108" s="622"/>
      <c r="L108" s="622"/>
      <c r="M108" s="622"/>
      <c r="P108" s="56"/>
      <c r="Q108" s="56"/>
      <c r="R108" s="56"/>
      <c r="S108" s="56"/>
      <c r="T108" s="56"/>
      <c r="U108" s="56"/>
      <c r="V108" s="56"/>
      <c r="W108" s="56"/>
      <c r="X108" s="56"/>
      <c r="Y108" s="56"/>
      <c r="AA108" s="622"/>
      <c r="AB108" s="622"/>
    </row>
    <row r="109" spans="5:28" s="54" customFormat="1">
      <c r="E109" s="51"/>
      <c r="F109" s="648"/>
      <c r="G109" s="622"/>
      <c r="H109" s="622"/>
      <c r="I109" s="591"/>
      <c r="J109" s="622"/>
      <c r="K109" s="622"/>
      <c r="L109" s="622"/>
      <c r="M109" s="622"/>
      <c r="P109" s="56"/>
      <c r="Q109" s="56"/>
      <c r="R109" s="56"/>
      <c r="S109" s="56"/>
      <c r="T109" s="56"/>
      <c r="U109" s="56"/>
      <c r="V109" s="56"/>
      <c r="W109" s="56"/>
      <c r="X109" s="56"/>
      <c r="Y109" s="56"/>
      <c r="AA109" s="622"/>
      <c r="AB109" s="622"/>
    </row>
    <row r="110" spans="5:28" s="54" customFormat="1">
      <c r="E110" s="51"/>
      <c r="F110" s="648"/>
      <c r="G110" s="622"/>
      <c r="H110" s="622"/>
      <c r="I110" s="591"/>
      <c r="J110" s="622"/>
      <c r="K110" s="622"/>
      <c r="L110" s="622"/>
      <c r="P110" s="56"/>
      <c r="Q110" s="56"/>
      <c r="R110" s="56"/>
      <c r="S110" s="56"/>
      <c r="T110" s="56"/>
      <c r="U110" s="56"/>
      <c r="V110" s="56"/>
      <c r="W110" s="56"/>
      <c r="X110" s="56"/>
      <c r="Y110" s="56"/>
      <c r="AA110" s="622"/>
      <c r="AB110" s="622"/>
    </row>
    <row r="111" spans="5:28" s="54" customFormat="1">
      <c r="E111" s="51"/>
      <c r="F111" s="648"/>
      <c r="G111" s="622"/>
      <c r="H111" s="622"/>
      <c r="I111" s="591"/>
      <c r="J111" s="622"/>
      <c r="K111" s="622"/>
      <c r="L111" s="622"/>
      <c r="P111" s="56"/>
      <c r="Q111" s="56"/>
      <c r="R111" s="56"/>
      <c r="S111" s="56"/>
      <c r="T111" s="56"/>
      <c r="U111" s="56"/>
      <c r="V111" s="56"/>
      <c r="W111" s="56"/>
      <c r="X111" s="56"/>
      <c r="Y111" s="56"/>
      <c r="AA111" s="622"/>
      <c r="AB111" s="622"/>
    </row>
    <row r="112" spans="5:28" s="54" customFormat="1">
      <c r="E112" s="51"/>
      <c r="F112" s="648"/>
      <c r="G112" s="622"/>
      <c r="H112" s="622"/>
      <c r="I112" s="591"/>
      <c r="J112" s="622"/>
      <c r="K112" s="622"/>
      <c r="L112" s="622"/>
      <c r="P112" s="56"/>
      <c r="Q112" s="56"/>
      <c r="R112" s="56"/>
      <c r="S112" s="56"/>
      <c r="T112" s="56"/>
      <c r="U112" s="56"/>
      <c r="V112" s="56"/>
      <c r="W112" s="56"/>
      <c r="X112" s="56"/>
      <c r="Y112" s="56"/>
      <c r="AA112" s="622"/>
      <c r="AB112" s="622"/>
    </row>
    <row r="113" spans="5:28" s="54" customFormat="1">
      <c r="E113" s="51"/>
      <c r="F113" s="648"/>
      <c r="G113" s="622"/>
      <c r="H113" s="622"/>
      <c r="I113" s="591"/>
      <c r="J113" s="622"/>
      <c r="K113" s="622"/>
      <c r="L113" s="622"/>
      <c r="P113" s="56"/>
      <c r="Q113" s="56"/>
      <c r="R113" s="56"/>
      <c r="S113" s="56"/>
      <c r="T113" s="56"/>
      <c r="U113" s="56"/>
      <c r="V113" s="56"/>
      <c r="W113" s="56"/>
      <c r="X113" s="56"/>
      <c r="Y113" s="56"/>
      <c r="AA113" s="622"/>
      <c r="AB113" s="622"/>
    </row>
    <row r="114" spans="5:28" s="54" customFormat="1">
      <c r="E114" s="51"/>
      <c r="F114" s="648"/>
      <c r="G114" s="622"/>
      <c r="H114" s="622"/>
      <c r="I114" s="591"/>
      <c r="J114" s="622"/>
      <c r="K114" s="622"/>
      <c r="L114" s="622"/>
      <c r="P114" s="56"/>
      <c r="Q114" s="56"/>
      <c r="R114" s="56"/>
      <c r="S114" s="56"/>
      <c r="T114" s="56"/>
      <c r="U114" s="56"/>
      <c r="V114" s="56"/>
      <c r="W114" s="56"/>
      <c r="X114" s="56"/>
      <c r="Y114" s="56"/>
      <c r="AA114" s="622"/>
      <c r="AB114" s="622"/>
    </row>
    <row r="115" spans="5:28" s="54" customFormat="1">
      <c r="E115" s="51"/>
      <c r="F115" s="648"/>
      <c r="G115" s="622"/>
      <c r="H115" s="622"/>
      <c r="I115" s="591"/>
      <c r="J115" s="622"/>
      <c r="K115" s="622"/>
      <c r="L115" s="622"/>
      <c r="P115" s="56"/>
      <c r="Q115" s="56"/>
      <c r="R115" s="56"/>
      <c r="S115" s="56"/>
      <c r="T115" s="56"/>
      <c r="U115" s="56"/>
      <c r="V115" s="56"/>
      <c r="W115" s="56"/>
      <c r="X115" s="56"/>
      <c r="Y115" s="56"/>
      <c r="AA115" s="622"/>
      <c r="AB115" s="622"/>
    </row>
    <row r="116" spans="5:28" s="54" customFormat="1">
      <c r="E116" s="51"/>
      <c r="F116" s="648"/>
      <c r="G116" s="622"/>
      <c r="H116" s="622"/>
      <c r="I116" s="591"/>
      <c r="J116" s="622"/>
      <c r="K116" s="622"/>
      <c r="L116" s="622"/>
      <c r="P116" s="56"/>
      <c r="Q116" s="56"/>
      <c r="R116" s="56"/>
      <c r="S116" s="56"/>
      <c r="T116" s="56"/>
      <c r="U116" s="56"/>
      <c r="V116" s="56"/>
      <c r="W116" s="56"/>
      <c r="X116" s="56"/>
      <c r="Y116" s="56"/>
      <c r="AA116" s="622"/>
      <c r="AB116" s="622"/>
    </row>
    <row r="117" spans="5:28" s="54" customFormat="1">
      <c r="E117" s="51"/>
      <c r="F117" s="648"/>
      <c r="G117" s="622"/>
      <c r="H117" s="622"/>
      <c r="I117" s="591"/>
      <c r="J117" s="622"/>
      <c r="K117" s="622"/>
      <c r="L117" s="622"/>
      <c r="P117" s="56"/>
      <c r="Q117" s="56"/>
      <c r="R117" s="56"/>
      <c r="S117" s="56"/>
      <c r="T117" s="56"/>
      <c r="U117" s="56"/>
      <c r="V117" s="56"/>
      <c r="W117" s="56"/>
      <c r="X117" s="56"/>
      <c r="Y117" s="56"/>
      <c r="AA117" s="622"/>
      <c r="AB117" s="622"/>
    </row>
    <row r="118" spans="5:28" s="54" customFormat="1">
      <c r="E118" s="51"/>
      <c r="F118" s="648"/>
      <c r="G118" s="622"/>
      <c r="H118" s="622"/>
      <c r="I118" s="591"/>
      <c r="J118" s="622"/>
      <c r="K118" s="622"/>
      <c r="L118" s="622"/>
      <c r="P118" s="56"/>
      <c r="Q118" s="56"/>
      <c r="R118" s="56"/>
      <c r="S118" s="56"/>
      <c r="T118" s="56"/>
      <c r="U118" s="56"/>
      <c r="V118" s="56"/>
      <c r="W118" s="56"/>
      <c r="X118" s="56"/>
      <c r="Y118" s="56"/>
      <c r="AA118" s="622"/>
      <c r="AB118" s="622"/>
    </row>
    <row r="119" spans="5:28" s="54" customFormat="1">
      <c r="E119" s="51"/>
      <c r="F119" s="648"/>
      <c r="G119" s="622"/>
      <c r="H119" s="622"/>
      <c r="I119" s="591"/>
      <c r="J119" s="622"/>
      <c r="K119" s="622"/>
      <c r="L119" s="622"/>
      <c r="P119" s="56"/>
      <c r="Q119" s="56"/>
      <c r="R119" s="56"/>
      <c r="S119" s="56"/>
      <c r="T119" s="56"/>
      <c r="U119" s="56"/>
      <c r="V119" s="56"/>
      <c r="W119" s="56"/>
      <c r="X119" s="56"/>
      <c r="Y119" s="56"/>
      <c r="AA119" s="622"/>
      <c r="AB119" s="622"/>
    </row>
    <row r="120" spans="5:28" s="54" customFormat="1">
      <c r="E120" s="51"/>
      <c r="F120" s="648"/>
      <c r="G120" s="622"/>
      <c r="H120" s="622"/>
      <c r="I120" s="591"/>
      <c r="J120" s="622"/>
      <c r="K120" s="622"/>
      <c r="L120" s="622"/>
      <c r="P120" s="56"/>
      <c r="Q120" s="56"/>
      <c r="R120" s="56"/>
      <c r="S120" s="56"/>
      <c r="T120" s="56"/>
      <c r="U120" s="56"/>
      <c r="V120" s="56"/>
      <c r="W120" s="56"/>
      <c r="X120" s="56"/>
      <c r="Y120" s="56"/>
      <c r="AA120" s="622"/>
      <c r="AB120" s="622"/>
    </row>
    <row r="121" spans="5:28" s="54" customFormat="1">
      <c r="E121" s="51"/>
      <c r="F121" s="648"/>
      <c r="G121" s="622"/>
      <c r="H121" s="622"/>
      <c r="I121" s="591"/>
      <c r="J121" s="622"/>
      <c r="K121" s="622"/>
      <c r="L121" s="622"/>
      <c r="P121" s="56"/>
      <c r="Q121" s="56"/>
      <c r="R121" s="56"/>
      <c r="S121" s="56"/>
      <c r="T121" s="56"/>
      <c r="U121" s="56"/>
      <c r="V121" s="56"/>
      <c r="W121" s="56"/>
      <c r="X121" s="56"/>
      <c r="Y121" s="56"/>
      <c r="AA121" s="622"/>
      <c r="AB121" s="622"/>
    </row>
    <row r="122" spans="5:28" s="54" customFormat="1">
      <c r="E122" s="51"/>
      <c r="F122" s="648"/>
      <c r="G122" s="622"/>
      <c r="H122" s="622"/>
      <c r="I122" s="591"/>
      <c r="J122" s="622"/>
      <c r="K122" s="622"/>
      <c r="L122" s="622"/>
      <c r="P122" s="56"/>
      <c r="Q122" s="56"/>
      <c r="R122" s="56"/>
      <c r="S122" s="56"/>
      <c r="T122" s="56"/>
      <c r="U122" s="56"/>
      <c r="V122" s="56"/>
      <c r="W122" s="56"/>
      <c r="X122" s="56"/>
      <c r="Y122" s="56"/>
      <c r="AA122" s="622"/>
      <c r="AB122" s="622"/>
    </row>
    <row r="123" spans="5:28" s="54" customFormat="1">
      <c r="E123" s="51"/>
      <c r="F123" s="648"/>
      <c r="G123" s="622"/>
      <c r="H123" s="622"/>
      <c r="I123" s="591"/>
      <c r="J123" s="622"/>
      <c r="K123" s="622"/>
      <c r="L123" s="622"/>
      <c r="P123" s="56"/>
      <c r="Q123" s="56"/>
      <c r="R123" s="56"/>
      <c r="S123" s="56"/>
      <c r="T123" s="56"/>
      <c r="U123" s="56"/>
      <c r="V123" s="56"/>
      <c r="W123" s="56"/>
      <c r="X123" s="56"/>
      <c r="Y123" s="56"/>
      <c r="AA123" s="622"/>
      <c r="AB123" s="622"/>
    </row>
    <row r="124" spans="5:28" s="54" customFormat="1">
      <c r="E124" s="51"/>
      <c r="F124" s="648"/>
      <c r="G124" s="622"/>
      <c r="H124" s="622"/>
      <c r="I124" s="591"/>
      <c r="J124" s="622"/>
      <c r="K124" s="622"/>
      <c r="L124" s="622"/>
      <c r="P124" s="56"/>
      <c r="Q124" s="56"/>
      <c r="R124" s="56"/>
      <c r="S124" s="56"/>
      <c r="T124" s="56"/>
      <c r="U124" s="56"/>
      <c r="V124" s="56"/>
      <c r="W124" s="56"/>
      <c r="X124" s="56"/>
      <c r="Y124" s="56"/>
      <c r="AA124" s="622"/>
      <c r="AB124" s="622"/>
    </row>
    <row r="125" spans="5:28" s="54" customFormat="1">
      <c r="E125" s="51"/>
      <c r="F125" s="648"/>
      <c r="G125" s="622"/>
      <c r="H125" s="622"/>
      <c r="I125" s="591"/>
      <c r="J125" s="622"/>
      <c r="K125" s="622"/>
      <c r="L125" s="622"/>
      <c r="P125" s="56"/>
      <c r="Q125" s="56"/>
      <c r="R125" s="56"/>
      <c r="S125" s="56"/>
      <c r="T125" s="56"/>
      <c r="U125" s="56"/>
      <c r="V125" s="56"/>
      <c r="W125" s="56"/>
      <c r="X125" s="56"/>
      <c r="Y125" s="56"/>
      <c r="AA125" s="622"/>
      <c r="AB125" s="622"/>
    </row>
    <row r="126" spans="5:28" s="54" customFormat="1">
      <c r="E126" s="51"/>
      <c r="F126" s="648"/>
      <c r="G126" s="622"/>
      <c r="H126" s="622"/>
      <c r="I126" s="591"/>
      <c r="J126" s="622"/>
      <c r="K126" s="622"/>
      <c r="L126" s="622"/>
      <c r="P126" s="56"/>
      <c r="Q126" s="56"/>
      <c r="R126" s="56"/>
      <c r="S126" s="56"/>
      <c r="T126" s="56"/>
      <c r="U126" s="56"/>
      <c r="V126" s="56"/>
      <c r="W126" s="56"/>
      <c r="X126" s="56"/>
      <c r="Y126" s="56"/>
      <c r="AA126" s="622"/>
      <c r="AB126" s="622"/>
    </row>
    <row r="127" spans="5:28" s="54" customFormat="1">
      <c r="E127" s="51"/>
      <c r="F127" s="648"/>
      <c r="G127" s="622"/>
      <c r="H127" s="622"/>
      <c r="I127" s="591"/>
      <c r="J127" s="622"/>
      <c r="K127" s="622"/>
      <c r="L127" s="622"/>
      <c r="P127" s="56"/>
      <c r="Q127" s="56"/>
      <c r="R127" s="56"/>
      <c r="S127" s="56"/>
      <c r="T127" s="56"/>
      <c r="U127" s="56"/>
      <c r="V127" s="56"/>
      <c r="W127" s="56"/>
      <c r="X127" s="56"/>
      <c r="Y127" s="56"/>
      <c r="AA127" s="622"/>
      <c r="AB127" s="622"/>
    </row>
    <row r="128" spans="5:28" s="54" customFormat="1">
      <c r="E128" s="51"/>
      <c r="F128" s="648"/>
      <c r="G128" s="622"/>
      <c r="H128" s="622"/>
      <c r="I128" s="591"/>
      <c r="J128" s="622"/>
      <c r="K128" s="622"/>
      <c r="L128" s="622"/>
      <c r="P128" s="56"/>
      <c r="Q128" s="56"/>
      <c r="R128" s="56"/>
      <c r="S128" s="56"/>
      <c r="T128" s="56"/>
      <c r="U128" s="56"/>
      <c r="V128" s="56"/>
      <c r="W128" s="56"/>
      <c r="X128" s="56"/>
      <c r="Y128" s="56"/>
      <c r="AA128" s="622"/>
      <c r="AB128" s="622"/>
    </row>
    <row r="129" spans="5:28" s="54" customFormat="1">
      <c r="E129" s="51"/>
      <c r="F129" s="648"/>
      <c r="G129" s="622"/>
      <c r="H129" s="622"/>
      <c r="I129" s="591"/>
      <c r="J129" s="622"/>
      <c r="K129" s="622"/>
      <c r="L129" s="622"/>
      <c r="P129" s="56"/>
      <c r="Q129" s="56"/>
      <c r="R129" s="56"/>
      <c r="S129" s="56"/>
      <c r="T129" s="56"/>
      <c r="U129" s="56"/>
      <c r="V129" s="56"/>
      <c r="W129" s="56"/>
      <c r="X129" s="56"/>
      <c r="Y129" s="56"/>
      <c r="AA129" s="622"/>
      <c r="AB129" s="622"/>
    </row>
    <row r="130" spans="5:28" s="54" customFormat="1">
      <c r="E130" s="51"/>
      <c r="F130" s="648"/>
      <c r="G130" s="622"/>
      <c r="H130" s="622"/>
      <c r="I130" s="591"/>
      <c r="J130" s="622"/>
      <c r="K130" s="622"/>
      <c r="L130" s="622"/>
      <c r="P130" s="56"/>
      <c r="Q130" s="56"/>
      <c r="R130" s="56"/>
      <c r="S130" s="56"/>
      <c r="T130" s="56"/>
      <c r="U130" s="56"/>
      <c r="V130" s="56"/>
      <c r="W130" s="56"/>
      <c r="X130" s="56"/>
      <c r="Y130" s="56"/>
      <c r="AA130" s="622"/>
      <c r="AB130" s="622"/>
    </row>
    <row r="131" spans="5:28" s="54" customFormat="1">
      <c r="E131" s="51"/>
      <c r="F131" s="648"/>
      <c r="G131" s="622"/>
      <c r="H131" s="622"/>
      <c r="I131" s="591"/>
      <c r="J131" s="622"/>
      <c r="K131" s="622"/>
      <c r="L131" s="622"/>
      <c r="P131" s="56"/>
      <c r="Q131" s="56"/>
      <c r="R131" s="56"/>
      <c r="S131" s="56"/>
      <c r="T131" s="56"/>
      <c r="U131" s="56"/>
      <c r="V131" s="56"/>
      <c r="W131" s="56"/>
      <c r="X131" s="56"/>
      <c r="Y131" s="56"/>
      <c r="AA131" s="622"/>
      <c r="AB131" s="622"/>
    </row>
    <row r="132" spans="5:28" s="54" customFormat="1">
      <c r="E132" s="51"/>
      <c r="F132" s="648"/>
      <c r="G132" s="622"/>
      <c r="H132" s="622"/>
      <c r="I132" s="591"/>
      <c r="J132" s="622"/>
      <c r="K132" s="622"/>
      <c r="L132" s="622"/>
      <c r="P132" s="56"/>
      <c r="Q132" s="56"/>
      <c r="R132" s="56"/>
      <c r="S132" s="56"/>
      <c r="T132" s="56"/>
      <c r="U132" s="56"/>
      <c r="V132" s="56"/>
      <c r="W132" s="56"/>
      <c r="X132" s="56"/>
      <c r="Y132" s="56"/>
      <c r="AA132" s="622"/>
      <c r="AB132" s="622"/>
    </row>
    <row r="133" spans="5:28" s="54" customFormat="1">
      <c r="E133" s="51"/>
      <c r="F133" s="648"/>
      <c r="G133" s="622"/>
      <c r="H133" s="622"/>
      <c r="I133" s="591"/>
      <c r="J133" s="622"/>
      <c r="K133" s="622"/>
      <c r="L133" s="622"/>
      <c r="P133" s="56"/>
      <c r="Q133" s="56"/>
      <c r="R133" s="56"/>
      <c r="S133" s="56"/>
      <c r="T133" s="56"/>
      <c r="U133" s="56"/>
      <c r="V133" s="56"/>
      <c r="W133" s="56"/>
      <c r="X133" s="56"/>
      <c r="Y133" s="56"/>
      <c r="AA133" s="622"/>
      <c r="AB133" s="622"/>
    </row>
    <row r="134" spans="5:28" s="54" customFormat="1">
      <c r="E134" s="51"/>
      <c r="F134" s="648"/>
      <c r="G134" s="622"/>
      <c r="H134" s="622"/>
      <c r="I134" s="591"/>
      <c r="J134" s="622"/>
      <c r="K134" s="622"/>
      <c r="L134" s="622"/>
      <c r="P134" s="56"/>
      <c r="Q134" s="56"/>
      <c r="R134" s="56"/>
      <c r="S134" s="56"/>
      <c r="T134" s="56"/>
      <c r="U134" s="56"/>
      <c r="V134" s="56"/>
      <c r="W134" s="56"/>
      <c r="X134" s="56"/>
      <c r="Y134" s="56"/>
      <c r="AA134" s="622"/>
      <c r="AB134" s="622"/>
    </row>
    <row r="135" spans="5:28" s="54" customFormat="1">
      <c r="E135" s="51"/>
      <c r="F135" s="648"/>
      <c r="G135" s="622"/>
      <c r="H135" s="622"/>
      <c r="I135" s="591"/>
      <c r="J135" s="622"/>
      <c r="K135" s="622"/>
      <c r="L135" s="622"/>
      <c r="P135" s="56"/>
      <c r="Q135" s="56"/>
      <c r="R135" s="56"/>
      <c r="S135" s="56"/>
      <c r="T135" s="56"/>
      <c r="U135" s="56"/>
      <c r="V135" s="56"/>
      <c r="W135" s="56"/>
      <c r="X135" s="56"/>
      <c r="Y135" s="56"/>
      <c r="AA135" s="622"/>
      <c r="AB135" s="622"/>
    </row>
    <row r="136" spans="5:28" s="54" customFormat="1">
      <c r="E136" s="51"/>
      <c r="F136" s="648"/>
      <c r="G136" s="622"/>
      <c r="H136" s="622"/>
      <c r="I136" s="591"/>
      <c r="J136" s="622"/>
      <c r="K136" s="622"/>
      <c r="L136" s="622"/>
      <c r="P136" s="56"/>
      <c r="Q136" s="56"/>
      <c r="R136" s="56"/>
      <c r="S136" s="56"/>
      <c r="T136" s="56"/>
      <c r="U136" s="56"/>
      <c r="V136" s="56"/>
      <c r="W136" s="56"/>
      <c r="X136" s="56"/>
      <c r="Y136" s="56"/>
      <c r="AA136" s="622"/>
      <c r="AB136" s="622"/>
    </row>
    <row r="137" spans="5:28" s="54" customFormat="1">
      <c r="E137" s="51"/>
      <c r="F137" s="648"/>
      <c r="G137" s="622"/>
      <c r="H137" s="622"/>
      <c r="I137" s="591"/>
      <c r="J137" s="622"/>
      <c r="K137" s="622"/>
      <c r="L137" s="622"/>
      <c r="P137" s="56"/>
      <c r="Q137" s="56"/>
      <c r="R137" s="56"/>
      <c r="S137" s="56"/>
      <c r="T137" s="56"/>
      <c r="U137" s="56"/>
      <c r="V137" s="56"/>
      <c r="W137" s="56"/>
      <c r="X137" s="56"/>
      <c r="Y137" s="56"/>
      <c r="AA137" s="622"/>
      <c r="AB137" s="622"/>
    </row>
    <row r="138" spans="5:28" s="54" customFormat="1">
      <c r="E138" s="51"/>
      <c r="F138" s="648"/>
      <c r="G138" s="622"/>
      <c r="H138" s="622"/>
      <c r="I138" s="591"/>
      <c r="J138" s="622"/>
      <c r="K138" s="622"/>
      <c r="L138" s="622"/>
      <c r="P138" s="56"/>
      <c r="Q138" s="56"/>
      <c r="R138" s="56"/>
      <c r="S138" s="56"/>
      <c r="T138" s="56"/>
      <c r="U138" s="56"/>
      <c r="V138" s="56"/>
      <c r="W138" s="56"/>
      <c r="X138" s="56"/>
      <c r="Y138" s="56"/>
      <c r="AA138" s="622"/>
      <c r="AB138" s="622"/>
    </row>
    <row r="139" spans="5:28" s="54" customFormat="1">
      <c r="E139" s="51"/>
      <c r="F139" s="648"/>
      <c r="G139" s="622"/>
      <c r="H139" s="622"/>
      <c r="I139" s="591"/>
      <c r="J139" s="622"/>
      <c r="K139" s="622"/>
      <c r="L139" s="622"/>
      <c r="P139" s="56"/>
      <c r="Q139" s="56"/>
      <c r="R139" s="56"/>
      <c r="S139" s="56"/>
      <c r="T139" s="56"/>
      <c r="U139" s="56"/>
      <c r="V139" s="56"/>
      <c r="W139" s="56"/>
      <c r="X139" s="56"/>
      <c r="Y139" s="56"/>
      <c r="AA139" s="622"/>
      <c r="AB139" s="622"/>
    </row>
    <row r="140" spans="5:28" s="54" customFormat="1">
      <c r="E140" s="51"/>
      <c r="F140" s="648"/>
      <c r="G140" s="622"/>
      <c r="H140" s="622"/>
      <c r="I140" s="591"/>
      <c r="J140" s="622"/>
      <c r="K140" s="622"/>
      <c r="L140" s="622"/>
      <c r="P140" s="56"/>
      <c r="Q140" s="56"/>
      <c r="R140" s="56"/>
      <c r="S140" s="56"/>
      <c r="T140" s="56"/>
      <c r="U140" s="56"/>
      <c r="V140" s="56"/>
      <c r="W140" s="56"/>
      <c r="X140" s="56"/>
      <c r="Y140" s="56"/>
      <c r="AA140" s="622"/>
      <c r="AB140" s="622"/>
    </row>
    <row r="141" spans="5:28" s="54" customFormat="1">
      <c r="E141" s="51"/>
      <c r="F141" s="648"/>
      <c r="G141" s="622"/>
      <c r="H141" s="622"/>
      <c r="I141" s="591"/>
      <c r="J141" s="622"/>
      <c r="K141" s="622"/>
      <c r="L141" s="622"/>
      <c r="P141" s="56"/>
      <c r="Q141" s="56"/>
      <c r="R141" s="56"/>
      <c r="S141" s="56"/>
      <c r="T141" s="56"/>
      <c r="U141" s="56"/>
      <c r="V141" s="56"/>
      <c r="W141" s="56"/>
      <c r="X141" s="56"/>
      <c r="Y141" s="56"/>
      <c r="AA141" s="622"/>
      <c r="AB141" s="622"/>
    </row>
    <row r="142" spans="5:28" s="54" customFormat="1">
      <c r="E142" s="51"/>
      <c r="F142" s="648"/>
      <c r="G142" s="622"/>
      <c r="H142" s="622"/>
      <c r="I142" s="591"/>
      <c r="J142" s="622"/>
      <c r="K142" s="622"/>
      <c r="L142" s="622"/>
      <c r="P142" s="56"/>
      <c r="Q142" s="56"/>
      <c r="R142" s="56"/>
      <c r="S142" s="56"/>
      <c r="T142" s="56"/>
      <c r="U142" s="56"/>
      <c r="V142" s="56"/>
      <c r="W142" s="56"/>
      <c r="X142" s="56"/>
      <c r="Y142" s="56"/>
      <c r="AA142" s="622"/>
      <c r="AB142" s="622"/>
    </row>
    <row r="143" spans="5:28" s="54" customFormat="1">
      <c r="E143" s="51"/>
      <c r="F143" s="648"/>
      <c r="G143" s="622"/>
      <c r="H143" s="622"/>
      <c r="I143" s="591"/>
      <c r="J143" s="622"/>
      <c r="K143" s="622"/>
      <c r="L143" s="622"/>
      <c r="P143" s="56"/>
      <c r="Q143" s="56"/>
      <c r="R143" s="56"/>
      <c r="S143" s="56"/>
      <c r="T143" s="56"/>
      <c r="U143" s="56"/>
      <c r="V143" s="56"/>
      <c r="W143" s="56"/>
      <c r="X143" s="56"/>
      <c r="Y143" s="56"/>
      <c r="AA143" s="622"/>
      <c r="AB143" s="622"/>
    </row>
    <row r="144" spans="5:28" s="54" customFormat="1">
      <c r="E144" s="51"/>
      <c r="F144" s="648"/>
      <c r="G144" s="622"/>
      <c r="H144" s="622"/>
      <c r="I144" s="591"/>
      <c r="J144" s="622"/>
      <c r="K144" s="622"/>
      <c r="L144" s="622"/>
      <c r="P144" s="56"/>
      <c r="Q144" s="56"/>
      <c r="R144" s="56"/>
      <c r="S144" s="56"/>
      <c r="T144" s="56"/>
      <c r="U144" s="56"/>
      <c r="V144" s="56"/>
      <c r="W144" s="56"/>
      <c r="X144" s="56"/>
      <c r="Y144" s="56"/>
      <c r="AA144" s="622"/>
      <c r="AB144" s="622"/>
    </row>
    <row r="145" spans="1:28" s="54" customFormat="1">
      <c r="E145" s="51"/>
      <c r="F145" s="648"/>
      <c r="G145" s="622"/>
      <c r="H145" s="622"/>
      <c r="I145" s="591"/>
      <c r="J145" s="622"/>
      <c r="K145" s="622"/>
      <c r="L145" s="622"/>
      <c r="P145" s="56"/>
      <c r="Q145" s="56"/>
      <c r="R145" s="56"/>
      <c r="S145" s="56"/>
      <c r="T145" s="56"/>
      <c r="U145" s="56"/>
      <c r="V145" s="56"/>
      <c r="W145" s="56"/>
      <c r="X145" s="56"/>
      <c r="Y145" s="56"/>
      <c r="AA145" s="622"/>
      <c r="AB145" s="622"/>
    </row>
    <row r="146" spans="1:28" s="54" customFormat="1">
      <c r="E146" s="51"/>
      <c r="F146" s="648"/>
      <c r="G146" s="622"/>
      <c r="H146" s="622"/>
      <c r="I146" s="591"/>
      <c r="J146" s="622"/>
      <c r="K146" s="622"/>
      <c r="L146" s="622"/>
      <c r="P146" s="56"/>
      <c r="Q146" s="56"/>
      <c r="R146" s="56"/>
      <c r="S146" s="56"/>
      <c r="T146" s="56"/>
      <c r="U146" s="56"/>
      <c r="V146" s="56"/>
      <c r="W146" s="56"/>
      <c r="X146" s="56"/>
      <c r="Y146" s="56"/>
      <c r="AA146" s="622"/>
      <c r="AB146" s="622"/>
    </row>
    <row r="147" spans="1:28">
      <c r="A147" s="54"/>
      <c r="B147" s="54"/>
      <c r="C147" s="54"/>
      <c r="D147" s="54"/>
      <c r="E147" s="51"/>
      <c r="F147" s="648"/>
      <c r="G147" s="622"/>
      <c r="H147" s="622"/>
      <c r="I147" s="591"/>
      <c r="J147" s="622"/>
      <c r="K147" s="622"/>
      <c r="L147" s="622"/>
      <c r="M147" s="54"/>
      <c r="N147" s="54"/>
      <c r="O147" s="54"/>
      <c r="P147" s="56"/>
      <c r="Q147" s="56"/>
    </row>
    <row r="148" spans="1:28">
      <c r="A148" s="54"/>
      <c r="B148" s="54"/>
      <c r="C148" s="54"/>
      <c r="D148" s="54"/>
      <c r="E148" s="51"/>
      <c r="F148" s="648"/>
      <c r="G148" s="622"/>
      <c r="H148" s="622"/>
      <c r="I148" s="591"/>
      <c r="J148" s="622"/>
      <c r="K148" s="622"/>
      <c r="L148" s="622"/>
      <c r="M148" s="54"/>
      <c r="N148" s="54"/>
      <c r="O148" s="54"/>
      <c r="P148" s="56"/>
      <c r="Q148" s="56"/>
    </row>
    <row r="149" spans="1:28">
      <c r="A149" s="54"/>
      <c r="B149" s="54"/>
      <c r="C149" s="54"/>
      <c r="D149" s="54"/>
      <c r="E149" s="51"/>
      <c r="F149" s="648"/>
      <c r="G149" s="622"/>
      <c r="H149" s="622"/>
      <c r="I149" s="591"/>
      <c r="J149" s="622"/>
      <c r="K149" s="622"/>
      <c r="L149" s="622"/>
      <c r="M149" s="54"/>
      <c r="N149" s="54"/>
      <c r="O149" s="54"/>
      <c r="P149" s="56"/>
      <c r="Q149" s="56"/>
    </row>
    <row r="150" spans="1:28">
      <c r="A150" s="54"/>
      <c r="B150" s="54"/>
      <c r="C150" s="54"/>
      <c r="D150" s="54"/>
      <c r="E150" s="51"/>
      <c r="F150" s="648"/>
      <c r="G150" s="622"/>
      <c r="H150" s="622"/>
      <c r="I150" s="591"/>
      <c r="J150" s="622"/>
      <c r="K150" s="622"/>
      <c r="L150" s="622"/>
      <c r="M150" s="54"/>
      <c r="N150" s="54"/>
      <c r="O150" s="54"/>
      <c r="P150" s="56"/>
      <c r="Q150" s="56"/>
    </row>
    <row r="151" spans="1:28">
      <c r="A151" s="54"/>
      <c r="B151" s="54"/>
      <c r="C151" s="54"/>
      <c r="D151" s="54"/>
      <c r="E151" s="51"/>
      <c r="F151" s="648"/>
      <c r="G151" s="622"/>
      <c r="H151" s="622"/>
      <c r="I151" s="591"/>
      <c r="J151" s="622"/>
      <c r="K151" s="622"/>
      <c r="L151" s="622"/>
      <c r="M151" s="54"/>
      <c r="N151" s="54"/>
      <c r="O151" s="54"/>
      <c r="P151" s="56"/>
      <c r="Q151" s="56"/>
    </row>
    <row r="152" spans="1:28">
      <c r="A152" s="54"/>
      <c r="B152" s="54"/>
      <c r="C152" s="54"/>
      <c r="D152" s="54"/>
      <c r="E152" s="51"/>
      <c r="F152" s="648"/>
      <c r="G152" s="622"/>
      <c r="H152" s="622"/>
      <c r="I152" s="591"/>
      <c r="J152" s="622"/>
      <c r="K152" s="622"/>
      <c r="L152" s="622"/>
      <c r="M152" s="54"/>
    </row>
    <row r="153" spans="1:28">
      <c r="A153" s="54"/>
      <c r="B153" s="54"/>
      <c r="C153" s="54"/>
      <c r="D153" s="54"/>
      <c r="E153" s="51"/>
      <c r="F153" s="648"/>
      <c r="G153" s="622"/>
      <c r="H153" s="622"/>
      <c r="I153" s="591"/>
      <c r="J153" s="622"/>
      <c r="K153" s="622"/>
      <c r="L153" s="622"/>
      <c r="M153" s="54"/>
    </row>
    <row r="154" spans="1:28">
      <c r="A154" s="54"/>
      <c r="B154" s="54"/>
      <c r="C154" s="54"/>
      <c r="D154" s="54"/>
      <c r="E154" s="51"/>
      <c r="F154" s="648"/>
      <c r="G154" s="622"/>
      <c r="H154" s="622"/>
      <c r="I154" s="591"/>
      <c r="J154" s="622"/>
      <c r="K154" s="622"/>
      <c r="L154" s="622"/>
      <c r="M154" s="54"/>
    </row>
    <row r="155" spans="1:28">
      <c r="A155" s="54"/>
      <c r="B155" s="54"/>
      <c r="C155" s="54"/>
      <c r="D155" s="54"/>
      <c r="E155" s="51"/>
      <c r="F155" s="648"/>
      <c r="G155" s="622"/>
      <c r="H155" s="622"/>
      <c r="I155" s="591"/>
      <c r="J155" s="622"/>
      <c r="K155" s="622"/>
      <c r="L155" s="622"/>
      <c r="M155" s="54"/>
    </row>
    <row r="156" spans="1:28">
      <c r="J156" s="622"/>
      <c r="K156" s="622"/>
      <c r="L156" s="622"/>
      <c r="M156" s="54"/>
    </row>
    <row r="157" spans="1:28">
      <c r="J157" s="622"/>
      <c r="K157" s="622"/>
      <c r="L157" s="622"/>
      <c r="M157" s="54"/>
    </row>
    <row r="158" spans="1:28">
      <c r="J158" s="622"/>
      <c r="K158" s="622"/>
      <c r="L158" s="622"/>
      <c r="M158" s="54"/>
    </row>
    <row r="159" spans="1:28">
      <c r="J159" s="622"/>
      <c r="K159" s="622"/>
      <c r="L159" s="622"/>
      <c r="M159" s="54"/>
    </row>
    <row r="160" spans="1:28">
      <c r="J160" s="622"/>
      <c r="K160" s="622"/>
      <c r="L160" s="622"/>
      <c r="M160" s="54"/>
    </row>
    <row r="161" spans="10:13">
      <c r="J161" s="622"/>
      <c r="K161" s="622"/>
      <c r="L161" s="622"/>
      <c r="M161" s="54"/>
    </row>
    <row r="162" spans="10:13">
      <c r="K162" s="622"/>
      <c r="L162" s="622"/>
      <c r="M162" s="54"/>
    </row>
    <row r="163" spans="10:13">
      <c r="K163" s="622"/>
      <c r="L163" s="622"/>
      <c r="M163" s="54"/>
    </row>
    <row r="164" spans="10:13">
      <c r="K164" s="622"/>
      <c r="L164" s="622"/>
      <c r="M164" s="54"/>
    </row>
    <row r="165" spans="10:13">
      <c r="L165" s="622"/>
      <c r="M165" s="54"/>
    </row>
    <row r="166" spans="10:13">
      <c r="L166" s="622"/>
      <c r="M166" s="54"/>
    </row>
    <row r="167" spans="10:13">
      <c r="L167" s="622"/>
    </row>
    <row r="168" spans="10:13">
      <c r="L168" s="622"/>
    </row>
    <row r="169" spans="10:13">
      <c r="L169" s="622"/>
    </row>
  </sheetData>
  <mergeCells count="9">
    <mergeCell ref="AA25:AB25"/>
    <mergeCell ref="AA39:AB39"/>
    <mergeCell ref="A7:L7"/>
    <mergeCell ref="R7:S7"/>
    <mergeCell ref="T7:W7"/>
    <mergeCell ref="X7:Y7"/>
    <mergeCell ref="AA7:AB7"/>
    <mergeCell ref="D9:F9"/>
    <mergeCell ref="H9:K9"/>
  </mergeCells>
  <conditionalFormatting sqref="P58:P74 AF9:AF57">
    <cfRule type="aboveAverage" dxfId="1" priority="1" aboveAverage="0" stdDev="1"/>
    <cfRule type="aboveAverage" dxfId="0" priority="2" stdDev="1"/>
  </conditionalFormatting>
  <dataValidations count="1">
    <dataValidation type="list" allowBlank="1" showInputMessage="1" showErrorMessage="1" sqref="B5" xr:uid="{3921AD33-8570-4C21-9C6A-CAB19926F33A}">
      <formula1>$AH$5:$AH$8</formula1>
    </dataValidation>
  </dataValidation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F875B-C502-4BF9-8072-CFEEDCAD1A02}">
  <dimension ref="A1:E4"/>
  <sheetViews>
    <sheetView workbookViewId="0">
      <selection activeCell="D16" sqref="D16"/>
    </sheetView>
  </sheetViews>
  <sheetFormatPr defaultRowHeight="12.75"/>
  <cols>
    <col min="1" max="1" width="12.7109375" customWidth="1"/>
    <col min="2" max="2" width="13.42578125" customWidth="1"/>
    <col min="3" max="3" width="14.85546875" customWidth="1"/>
    <col min="4" max="4" width="55.7109375" style="806" customWidth="1"/>
  </cols>
  <sheetData>
    <row r="1" spans="1:5">
      <c r="A1" s="781" t="s">
        <v>9</v>
      </c>
      <c r="B1" s="781" t="s">
        <v>189</v>
      </c>
      <c r="C1" s="781" t="s">
        <v>190</v>
      </c>
      <c r="D1" s="782" t="s">
        <v>0</v>
      </c>
      <c r="E1" s="783" t="s">
        <v>191</v>
      </c>
    </row>
    <row r="2" spans="1:5">
      <c r="A2" s="448">
        <v>45800</v>
      </c>
      <c r="B2" s="784" t="s">
        <v>194</v>
      </c>
      <c r="C2" s="805" t="s">
        <v>198</v>
      </c>
    </row>
    <row r="3" spans="1:5">
      <c r="B3" s="784" t="s">
        <v>195</v>
      </c>
      <c r="C3" t="s">
        <v>192</v>
      </c>
      <c r="D3" s="806" t="s">
        <v>193</v>
      </c>
    </row>
    <row r="4" spans="1:5" ht="38.25">
      <c r="A4" s="448">
        <v>45811</v>
      </c>
      <c r="B4" t="s">
        <v>195</v>
      </c>
      <c r="C4" t="s">
        <v>196</v>
      </c>
      <c r="D4" s="807" t="s">
        <v>197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E4EB9-F0F2-40C3-96F7-70DB05158F5F}">
  <dimension ref="A1:W36"/>
  <sheetViews>
    <sheetView topLeftCell="I1" workbookViewId="0">
      <selection activeCell="T17" sqref="T17"/>
    </sheetView>
  </sheetViews>
  <sheetFormatPr defaultColWidth="17.28515625" defaultRowHeight="15.75" customHeight="1"/>
  <cols>
    <col min="1" max="1" width="12.42578125" style="76" customWidth="1"/>
    <col min="2" max="2" width="27.28515625" style="76" customWidth="1"/>
    <col min="3" max="3" width="11.28515625" style="76" bestFit="1" customWidth="1"/>
    <col min="4" max="4" width="20" style="76" bestFit="1" customWidth="1"/>
    <col min="5" max="5" width="10.5703125" style="76" bestFit="1" customWidth="1"/>
    <col min="6" max="7" width="13.7109375" style="76" bestFit="1" customWidth="1"/>
    <col min="8" max="8" width="14.42578125" style="76" bestFit="1" customWidth="1"/>
    <col min="9" max="9" width="17.28515625" style="76" bestFit="1" customWidth="1"/>
    <col min="10" max="10" width="19.5703125" style="76" bestFit="1" customWidth="1"/>
    <col min="11" max="11" width="16.42578125" style="76" bestFit="1" customWidth="1"/>
    <col min="12" max="12" width="18" style="76" customWidth="1"/>
    <col min="13" max="13" width="22.140625" style="76" customWidth="1"/>
    <col min="14" max="14" width="11.5703125" style="76" bestFit="1" customWidth="1"/>
    <col min="15" max="15" width="11.28515625" style="76" bestFit="1" customWidth="1"/>
    <col min="16" max="17" width="7.85546875" style="76" bestFit="1" customWidth="1"/>
    <col min="18" max="18" width="14.7109375" style="76" bestFit="1" customWidth="1"/>
    <col min="19" max="19" width="20.7109375" style="76" bestFit="1" customWidth="1"/>
    <col min="20" max="20" width="21" style="113" bestFit="1" customWidth="1"/>
    <col min="21" max="21" width="13.7109375" style="113" customWidth="1"/>
    <col min="22" max="22" width="13" style="76" customWidth="1"/>
    <col min="23" max="16384" width="17.28515625" style="76"/>
  </cols>
  <sheetData>
    <row r="1" spans="1:23" ht="15" customHeight="1">
      <c r="A1" s="92"/>
      <c r="B1" s="93"/>
      <c r="C1" s="115"/>
      <c r="D1" s="94"/>
      <c r="E1" s="95"/>
      <c r="F1" s="96"/>
      <c r="G1" s="97"/>
      <c r="H1" s="129"/>
      <c r="I1" s="97"/>
      <c r="J1" s="120"/>
      <c r="K1" s="96"/>
      <c r="L1" s="193"/>
      <c r="M1" s="206"/>
      <c r="N1" s="97"/>
      <c r="O1" s="207"/>
      <c r="P1" s="98"/>
      <c r="Q1" s="98"/>
      <c r="R1" s="98"/>
      <c r="S1" s="332"/>
      <c r="T1" s="808" t="s">
        <v>7</v>
      </c>
      <c r="U1" s="808"/>
      <c r="V1" s="809"/>
      <c r="W1" s="136"/>
    </row>
    <row r="2" spans="1:23" ht="15" customHeight="1">
      <c r="A2" s="99"/>
      <c r="B2" s="4"/>
      <c r="C2" s="82"/>
      <c r="D2" s="23"/>
      <c r="E2" s="344"/>
      <c r="F2" s="345"/>
      <c r="G2" s="3"/>
      <c r="H2" s="130"/>
      <c r="I2" s="3"/>
      <c r="J2" s="6"/>
      <c r="K2" s="1"/>
      <c r="L2" s="194"/>
      <c r="M2" s="205"/>
      <c r="N2" s="6"/>
      <c r="O2" s="140"/>
      <c r="S2" s="142"/>
      <c r="T2" s="810" t="s">
        <v>79</v>
      </c>
      <c r="U2" s="810"/>
      <c r="V2" s="346"/>
      <c r="W2" s="12"/>
    </row>
    <row r="3" spans="1:23" ht="15" customHeight="1">
      <c r="A3" s="99"/>
      <c r="B3" s="4"/>
      <c r="C3" s="82"/>
      <c r="D3" s="74"/>
      <c r="E3" s="811" t="s">
        <v>110</v>
      </c>
      <c r="F3" s="812"/>
      <c r="G3" s="813"/>
      <c r="H3" s="131"/>
      <c r="I3" s="345"/>
      <c r="J3" s="6"/>
      <c r="K3" s="345"/>
      <c r="L3" s="137"/>
      <c r="M3" s="2"/>
      <c r="N3" s="6"/>
      <c r="O3" s="208"/>
      <c r="P3" s="6"/>
      <c r="Q3" s="6"/>
      <c r="R3" s="63"/>
      <c r="S3" s="333"/>
      <c r="T3" s="814" t="s">
        <v>157</v>
      </c>
      <c r="U3" s="815"/>
      <c r="V3" s="346"/>
      <c r="W3" s="72"/>
    </row>
    <row r="4" spans="1:23" s="343" customFormat="1" ht="38.25">
      <c r="A4" s="101" t="s">
        <v>9</v>
      </c>
      <c r="B4" s="7" t="s">
        <v>10</v>
      </c>
      <c r="C4" s="83" t="s">
        <v>106</v>
      </c>
      <c r="D4" s="335" t="s">
        <v>107</v>
      </c>
      <c r="E4" s="336" t="s">
        <v>8</v>
      </c>
      <c r="F4" s="7" t="s">
        <v>108</v>
      </c>
      <c r="G4" s="11" t="s">
        <v>109</v>
      </c>
      <c r="H4" s="132" t="s">
        <v>111</v>
      </c>
      <c r="I4" s="11" t="s">
        <v>112</v>
      </c>
      <c r="J4" s="11" t="s">
        <v>113</v>
      </c>
      <c r="K4" s="7" t="s">
        <v>114</v>
      </c>
      <c r="L4" s="337" t="s">
        <v>115</v>
      </c>
      <c r="M4" s="337" t="s">
        <v>116</v>
      </c>
      <c r="N4" s="11" t="s">
        <v>117</v>
      </c>
      <c r="O4" s="338" t="s">
        <v>118</v>
      </c>
      <c r="P4" s="11" t="s">
        <v>119</v>
      </c>
      <c r="Q4" s="11" t="s">
        <v>120</v>
      </c>
      <c r="R4" s="339" t="s">
        <v>67</v>
      </c>
      <c r="S4" s="340" t="s">
        <v>68</v>
      </c>
      <c r="T4" s="341" t="s">
        <v>11</v>
      </c>
      <c r="U4" s="341" t="s">
        <v>12</v>
      </c>
      <c r="V4" s="342" t="s">
        <v>56</v>
      </c>
      <c r="W4" s="83" t="s">
        <v>0</v>
      </c>
    </row>
    <row r="5" spans="1:23" ht="15.75" customHeight="1" thickBot="1">
      <c r="A5" s="102" t="s">
        <v>13</v>
      </c>
      <c r="B5" s="103"/>
      <c r="C5" s="116"/>
      <c r="D5" s="104"/>
      <c r="E5" s="106" t="s">
        <v>3</v>
      </c>
      <c r="F5" s="106" t="s">
        <v>3</v>
      </c>
      <c r="G5" s="483" t="s">
        <v>3</v>
      </c>
      <c r="H5" s="486" t="s">
        <v>3</v>
      </c>
      <c r="I5" s="106" t="s">
        <v>3</v>
      </c>
      <c r="J5" s="106" t="s">
        <v>3</v>
      </c>
      <c r="K5" s="105" t="s">
        <v>74</v>
      </c>
      <c r="L5" s="117" t="s">
        <v>3</v>
      </c>
      <c r="M5" s="107" t="s">
        <v>3</v>
      </c>
      <c r="N5" s="107" t="s">
        <v>74</v>
      </c>
      <c r="O5" s="209" t="s">
        <v>4</v>
      </c>
      <c r="P5" s="108" t="s">
        <v>4</v>
      </c>
      <c r="Q5" s="108" t="s">
        <v>4</v>
      </c>
      <c r="R5" s="111" t="s">
        <v>4</v>
      </c>
      <c r="S5" s="334" t="s">
        <v>4</v>
      </c>
      <c r="T5" s="109" t="s">
        <v>3</v>
      </c>
      <c r="U5" s="109" t="s">
        <v>3</v>
      </c>
      <c r="V5" s="110" t="s">
        <v>3</v>
      </c>
      <c r="W5" s="112"/>
    </row>
    <row r="6" spans="1:23" s="390" customFormat="1" ht="15" customHeight="1">
      <c r="A6" s="378">
        <v>45194</v>
      </c>
      <c r="B6" s="379" t="s">
        <v>122</v>
      </c>
      <c r="C6" s="380" t="s">
        <v>124</v>
      </c>
      <c r="D6" s="381" t="s">
        <v>130</v>
      </c>
      <c r="E6" s="382">
        <v>8</v>
      </c>
      <c r="F6" s="383">
        <f>E6-G6</f>
        <v>4.1999999999999993</v>
      </c>
      <c r="G6" s="383">
        <f>G7-I6</f>
        <v>3.8000000000000003</v>
      </c>
      <c r="H6" s="384"/>
      <c r="I6" s="383">
        <v>0.14000000000000001</v>
      </c>
      <c r="J6" s="383"/>
      <c r="K6" s="383">
        <v>0.27</v>
      </c>
      <c r="L6" s="385">
        <f>G6-I6</f>
        <v>3.66</v>
      </c>
      <c r="M6" s="383">
        <f>AVERAGE(L6:L11)</f>
        <v>4.123333333333334</v>
      </c>
      <c r="N6" s="383"/>
      <c r="O6" s="386">
        <f>Q6-P6</f>
        <v>0</v>
      </c>
      <c r="P6" s="383">
        <f>J6*K6</f>
        <v>0</v>
      </c>
      <c r="Q6" s="383"/>
      <c r="R6" s="383"/>
      <c r="S6" s="444">
        <f>I6*K6</f>
        <v>3.7800000000000007E-2</v>
      </c>
      <c r="T6" s="785"/>
      <c r="U6" s="786"/>
      <c r="V6" s="388"/>
      <c r="W6" s="389"/>
    </row>
    <row r="7" spans="1:23" s="390" customFormat="1" ht="15" customHeight="1">
      <c r="A7" s="378">
        <v>45194</v>
      </c>
      <c r="B7" s="379" t="s">
        <v>122</v>
      </c>
      <c r="C7" s="380" t="s">
        <v>124</v>
      </c>
      <c r="D7" s="381" t="s">
        <v>123</v>
      </c>
      <c r="E7" s="382">
        <v>8</v>
      </c>
      <c r="F7" s="383">
        <v>4.0599999999999996</v>
      </c>
      <c r="G7" s="383">
        <f>E7-F7</f>
        <v>3.9400000000000004</v>
      </c>
      <c r="H7" s="384">
        <f>G7-G6</f>
        <v>0.14000000000000012</v>
      </c>
      <c r="I7" s="383">
        <v>0</v>
      </c>
      <c r="J7" s="383"/>
      <c r="K7" s="383"/>
      <c r="L7" s="385">
        <f>G7-I7</f>
        <v>3.9400000000000004</v>
      </c>
      <c r="M7" s="383"/>
      <c r="N7" s="383"/>
      <c r="O7" s="386">
        <f>Q7-P7</f>
        <v>0</v>
      </c>
      <c r="P7" s="383">
        <f t="shared" ref="P7:P21" si="0">J7*K7</f>
        <v>0</v>
      </c>
      <c r="Q7" s="383"/>
      <c r="R7" s="383"/>
      <c r="S7" s="387"/>
      <c r="T7" s="785"/>
      <c r="U7" s="786"/>
      <c r="V7" s="388"/>
      <c r="W7" s="389"/>
    </row>
    <row r="8" spans="1:23" s="390" customFormat="1" ht="15" customHeight="1">
      <c r="A8" s="391">
        <v>45437</v>
      </c>
      <c r="B8" s="392" t="s">
        <v>133</v>
      </c>
      <c r="C8" s="393" t="s">
        <v>124</v>
      </c>
      <c r="D8" s="394" t="s">
        <v>136</v>
      </c>
      <c r="E8" s="395">
        <v>8</v>
      </c>
      <c r="F8" s="396">
        <v>1.21</v>
      </c>
      <c r="G8" s="383">
        <f t="shared" ref="G8:G21" si="1">E8-F8</f>
        <v>6.79</v>
      </c>
      <c r="H8" s="384">
        <f t="shared" ref="H8:H16" si="2">G8-G7</f>
        <v>2.8499999999999996</v>
      </c>
      <c r="I8" s="392">
        <v>2.02</v>
      </c>
      <c r="J8" s="397">
        <v>1.88</v>
      </c>
      <c r="K8" s="396">
        <v>0.52</v>
      </c>
      <c r="L8" s="395">
        <f>G8-I8</f>
        <v>4.7699999999999996</v>
      </c>
      <c r="M8" s="396"/>
      <c r="N8" s="392"/>
      <c r="O8" s="398"/>
      <c r="P8" s="383">
        <f>I8*K8</f>
        <v>1.0504</v>
      </c>
      <c r="Q8" s="392"/>
      <c r="R8" s="396"/>
      <c r="S8" s="392"/>
      <c r="T8" s="787">
        <v>585347.11</v>
      </c>
      <c r="U8" s="788">
        <v>6956395.9299999997</v>
      </c>
      <c r="V8" s="459">
        <v>1118.3699999999999</v>
      </c>
      <c r="W8" s="399"/>
    </row>
    <row r="9" spans="1:23" s="390" customFormat="1" ht="15" customHeight="1">
      <c r="A9" s="391">
        <v>45534</v>
      </c>
      <c r="B9" s="392" t="s">
        <v>133</v>
      </c>
      <c r="C9" s="393" t="s">
        <v>148</v>
      </c>
      <c r="D9" s="394" t="s">
        <v>123</v>
      </c>
      <c r="E9" s="395">
        <v>6</v>
      </c>
      <c r="F9" s="396">
        <v>3.32</v>
      </c>
      <c r="G9" s="383">
        <f>E9-F9</f>
        <v>2.68</v>
      </c>
      <c r="H9" s="384">
        <f>G9-G8</f>
        <v>-4.1099999999999994</v>
      </c>
      <c r="I9" s="392"/>
      <c r="J9" s="397"/>
      <c r="K9" s="396"/>
      <c r="L9" s="395"/>
      <c r="M9" s="396"/>
      <c r="N9" s="392"/>
      <c r="O9" s="502">
        <f>Q9-P8</f>
        <v>-2.1844000000000001</v>
      </c>
      <c r="P9" s="383"/>
      <c r="Q9" s="396">
        <f>0.9*(G9-G7)</f>
        <v>-1.1340000000000003</v>
      </c>
      <c r="R9" s="396"/>
      <c r="S9" s="392"/>
      <c r="T9" s="787"/>
      <c r="U9" s="788"/>
      <c r="V9" s="459"/>
      <c r="W9" s="399"/>
    </row>
    <row r="10" spans="1:23" s="390" customFormat="1" ht="15" customHeight="1">
      <c r="A10" s="391">
        <v>45534</v>
      </c>
      <c r="B10" s="392" t="s">
        <v>133</v>
      </c>
      <c r="C10" s="393" t="s">
        <v>124</v>
      </c>
      <c r="D10" s="394" t="s">
        <v>123</v>
      </c>
      <c r="E10" s="395">
        <v>4</v>
      </c>
      <c r="F10" s="396">
        <v>1.32</v>
      </c>
      <c r="G10" s="383">
        <f>E10-F10</f>
        <v>2.6799999999999997</v>
      </c>
      <c r="H10" s="384"/>
      <c r="I10" s="392"/>
      <c r="J10" s="397"/>
      <c r="K10" s="396"/>
      <c r="L10" s="395"/>
      <c r="M10" s="396"/>
      <c r="N10" s="392"/>
      <c r="O10" s="502"/>
      <c r="P10" s="383"/>
      <c r="Q10" s="392"/>
      <c r="R10" s="396"/>
      <c r="S10" s="392"/>
      <c r="T10" s="787"/>
      <c r="U10" s="788"/>
      <c r="V10" s="459"/>
      <c r="W10" s="399"/>
    </row>
    <row r="11" spans="1:23" s="390" customFormat="1" ht="15.75" customHeight="1">
      <c r="A11" s="400"/>
      <c r="B11" s="387"/>
      <c r="C11" s="401"/>
      <c r="D11" s="402"/>
      <c r="E11" s="403"/>
      <c r="F11" s="387"/>
      <c r="G11" s="383">
        <f t="shared" si="1"/>
        <v>0</v>
      </c>
      <c r="H11" s="384">
        <f>G11-G8</f>
        <v>-6.79</v>
      </c>
      <c r="I11" s="392"/>
      <c r="J11" s="392"/>
      <c r="K11" s="392"/>
      <c r="L11" s="395"/>
      <c r="M11" s="396"/>
      <c r="N11" s="392"/>
      <c r="O11" s="398">
        <f t="shared" ref="O11:O21" si="3">Q11-P11</f>
        <v>0</v>
      </c>
      <c r="P11" s="383">
        <f t="shared" si="0"/>
        <v>0</v>
      </c>
      <c r="Q11" s="392"/>
      <c r="R11" s="396"/>
      <c r="S11" s="392"/>
      <c r="T11" s="787"/>
      <c r="U11" s="788"/>
      <c r="V11" s="459"/>
      <c r="W11" s="399"/>
    </row>
    <row r="12" spans="1:23" s="118" customFormat="1" ht="15" customHeight="1">
      <c r="A12" s="114"/>
      <c r="B12" s="66"/>
      <c r="C12" s="85"/>
      <c r="D12" s="87"/>
      <c r="E12" s="84"/>
      <c r="F12" s="66"/>
      <c r="G12" s="66"/>
      <c r="H12" s="133"/>
      <c r="I12" s="58"/>
      <c r="J12" s="57"/>
      <c r="K12" s="57"/>
      <c r="L12" s="77"/>
      <c r="M12" s="57"/>
      <c r="N12" s="57"/>
      <c r="O12" s="211"/>
      <c r="P12" s="57"/>
      <c r="Q12" s="58"/>
      <c r="R12" s="57"/>
      <c r="S12" s="58"/>
      <c r="T12" s="499"/>
      <c r="U12" s="500"/>
      <c r="V12" s="492"/>
      <c r="W12" s="73"/>
    </row>
    <row r="13" spans="1:23" s="545" customFormat="1" ht="15" customHeight="1">
      <c r="A13" s="533">
        <v>45437</v>
      </c>
      <c r="B13" s="534" t="s">
        <v>133</v>
      </c>
      <c r="C13" s="535" t="s">
        <v>139</v>
      </c>
      <c r="D13" s="536" t="s">
        <v>140</v>
      </c>
      <c r="E13" s="537">
        <v>10</v>
      </c>
      <c r="F13" s="538">
        <v>0.87</v>
      </c>
      <c r="G13" s="538">
        <f t="shared" si="1"/>
        <v>9.1300000000000008</v>
      </c>
      <c r="H13" s="539"/>
      <c r="I13" s="538">
        <v>1.75</v>
      </c>
      <c r="J13" s="538">
        <v>1.88</v>
      </c>
      <c r="K13" s="538">
        <v>0.52</v>
      </c>
      <c r="L13" s="540">
        <f>G13-I13</f>
        <v>7.3800000000000008</v>
      </c>
      <c r="M13" s="538"/>
      <c r="N13" s="538"/>
      <c r="O13" s="541"/>
      <c r="P13" s="538">
        <f>I13*K13</f>
        <v>0.91</v>
      </c>
      <c r="Q13" s="538"/>
      <c r="R13" s="538"/>
      <c r="S13" s="542"/>
      <c r="T13" s="789">
        <v>585404.85</v>
      </c>
      <c r="U13" s="790">
        <v>6956517.1200000001</v>
      </c>
      <c r="V13" s="543">
        <v>1122.1600000000001</v>
      </c>
      <c r="W13" s="544"/>
    </row>
    <row r="14" spans="1:23" s="545" customFormat="1" ht="15" customHeight="1">
      <c r="A14" s="533"/>
      <c r="B14" s="534"/>
      <c r="C14" s="535"/>
      <c r="D14" s="536"/>
      <c r="E14" s="537">
        <v>8</v>
      </c>
      <c r="F14" s="538">
        <f>E14-G14</f>
        <v>-1.1300000000000008</v>
      </c>
      <c r="G14" s="538">
        <f>G13</f>
        <v>9.1300000000000008</v>
      </c>
      <c r="H14" s="539">
        <f t="shared" si="2"/>
        <v>0</v>
      </c>
      <c r="I14" s="538"/>
      <c r="J14" s="538"/>
      <c r="K14" s="538"/>
      <c r="L14" s="540"/>
      <c r="M14" s="538"/>
      <c r="N14" s="538"/>
      <c r="O14" s="541">
        <f t="shared" si="3"/>
        <v>0</v>
      </c>
      <c r="P14" s="538">
        <f t="shared" si="0"/>
        <v>0</v>
      </c>
      <c r="Q14" s="538"/>
      <c r="R14" s="538"/>
      <c r="S14" s="542"/>
      <c r="T14" s="549"/>
      <c r="U14" s="549"/>
      <c r="V14" s="546"/>
      <c r="W14" s="544"/>
    </row>
    <row r="15" spans="1:23" s="545" customFormat="1" ht="15" customHeight="1">
      <c r="A15" s="533">
        <v>45534</v>
      </c>
      <c r="B15" s="534" t="s">
        <v>133</v>
      </c>
      <c r="C15" s="535" t="s">
        <v>139</v>
      </c>
      <c r="D15" s="536" t="s">
        <v>123</v>
      </c>
      <c r="E15" s="537">
        <v>8</v>
      </c>
      <c r="F15" s="538">
        <f>E15-G15</f>
        <v>2.16</v>
      </c>
      <c r="G15" s="538">
        <v>5.84</v>
      </c>
      <c r="H15" s="539">
        <f t="shared" si="2"/>
        <v>-3.2900000000000009</v>
      </c>
      <c r="I15" s="538"/>
      <c r="J15" s="538"/>
      <c r="K15" s="538"/>
      <c r="L15" s="540"/>
      <c r="M15" s="538"/>
      <c r="N15" s="538"/>
      <c r="O15" s="541">
        <f>Q15-P13</f>
        <v>-2.2960000000000007</v>
      </c>
      <c r="P15" s="538">
        <f t="shared" si="0"/>
        <v>0</v>
      </c>
      <c r="Q15" s="538">
        <f>0.9*(G15-L13)</f>
        <v>-1.3860000000000008</v>
      </c>
      <c r="R15" s="538"/>
      <c r="S15" s="547"/>
      <c r="T15" s="548">
        <v>585375.81999999995</v>
      </c>
      <c r="U15" s="549">
        <v>6956460.3700000001</v>
      </c>
      <c r="V15" s="550">
        <v>1116.92</v>
      </c>
      <c r="W15" s="544"/>
    </row>
    <row r="16" spans="1:23" s="545" customFormat="1" ht="15" customHeight="1">
      <c r="A16" s="551">
        <v>45534</v>
      </c>
      <c r="B16" s="552" t="s">
        <v>133</v>
      </c>
      <c r="C16" s="553" t="s">
        <v>139</v>
      </c>
      <c r="D16" s="554" t="s">
        <v>123</v>
      </c>
      <c r="E16" s="555">
        <v>9</v>
      </c>
      <c r="F16" s="556">
        <v>3.16</v>
      </c>
      <c r="G16" s="556">
        <f t="shared" si="1"/>
        <v>5.84</v>
      </c>
      <c r="H16" s="539">
        <f t="shared" si="2"/>
        <v>0</v>
      </c>
      <c r="I16" s="538"/>
      <c r="J16" s="538"/>
      <c r="K16" s="538"/>
      <c r="L16" s="540"/>
      <c r="M16" s="538"/>
      <c r="N16" s="538"/>
      <c r="O16" s="541">
        <f t="shared" si="3"/>
        <v>0</v>
      </c>
      <c r="P16" s="538">
        <f t="shared" si="0"/>
        <v>0</v>
      </c>
      <c r="Q16" s="538"/>
      <c r="R16" s="538"/>
      <c r="S16" s="547"/>
      <c r="T16" s="548"/>
      <c r="U16" s="549"/>
      <c r="V16" s="546"/>
      <c r="W16" s="544"/>
    </row>
    <row r="17" spans="1:23" s="545" customFormat="1" ht="15" customHeight="1">
      <c r="A17" s="551">
        <v>45800</v>
      </c>
      <c r="B17" s="552" t="s">
        <v>167</v>
      </c>
      <c r="C17" s="553" t="s">
        <v>139</v>
      </c>
      <c r="D17" s="554" t="s">
        <v>140</v>
      </c>
      <c r="E17" s="555">
        <v>8</v>
      </c>
      <c r="F17" s="556">
        <v>0.7</v>
      </c>
      <c r="G17" s="556">
        <f>E17-F17</f>
        <v>7.3</v>
      </c>
      <c r="H17" s="539">
        <f>G17-G16</f>
        <v>1.46</v>
      </c>
      <c r="I17" s="538">
        <v>1.93</v>
      </c>
      <c r="J17" s="538">
        <v>2.0499999999999998</v>
      </c>
      <c r="K17" s="538">
        <v>0.47</v>
      </c>
      <c r="L17" s="540">
        <f>G17-I17</f>
        <v>5.37</v>
      </c>
      <c r="M17" s="538"/>
      <c r="N17" s="538"/>
      <c r="O17" s="541"/>
      <c r="P17" s="538">
        <f>K17*I17</f>
        <v>0.90709999999999991</v>
      </c>
      <c r="Q17" s="538"/>
      <c r="R17" s="538">
        <f>(L17-G16)*0.9</f>
        <v>-0.42299999999999977</v>
      </c>
      <c r="S17" s="547"/>
      <c r="T17" s="548">
        <v>585315.39399999997</v>
      </c>
      <c r="U17" s="549">
        <v>6956342.3190000001</v>
      </c>
      <c r="V17" s="546">
        <v>1116.6500000000001</v>
      </c>
      <c r="W17" s="544"/>
    </row>
    <row r="18" spans="1:23" s="545" customFormat="1" ht="15" customHeight="1">
      <c r="A18" s="551"/>
      <c r="B18" s="552"/>
      <c r="C18" s="553"/>
      <c r="D18" s="554"/>
      <c r="E18" s="555"/>
      <c r="F18" s="556"/>
      <c r="G18" s="556"/>
      <c r="H18" s="539"/>
      <c r="I18" s="538"/>
      <c r="J18" s="538"/>
      <c r="K18" s="538"/>
      <c r="L18" s="540"/>
      <c r="M18" s="538"/>
      <c r="N18" s="538"/>
      <c r="O18" s="541"/>
      <c r="P18" s="538"/>
      <c r="Q18" s="538"/>
      <c r="R18" s="538"/>
      <c r="S18" s="547"/>
      <c r="T18" s="548"/>
      <c r="U18" s="549"/>
      <c r="V18" s="546"/>
      <c r="W18" s="544"/>
    </row>
    <row r="19" spans="1:23" s="545" customFormat="1" ht="15" customHeight="1">
      <c r="A19" s="551"/>
      <c r="B19" s="552"/>
      <c r="C19" s="553"/>
      <c r="D19" s="554"/>
      <c r="E19" s="555"/>
      <c r="F19" s="556"/>
      <c r="G19" s="556"/>
      <c r="H19" s="539"/>
      <c r="I19" s="538"/>
      <c r="J19" s="538"/>
      <c r="K19" s="538"/>
      <c r="L19" s="540"/>
      <c r="M19" s="538"/>
      <c r="N19" s="538"/>
      <c r="O19" s="541"/>
      <c r="P19" s="538"/>
      <c r="Q19" s="538"/>
      <c r="R19" s="538"/>
      <c r="S19" s="547"/>
      <c r="T19" s="548"/>
      <c r="U19" s="549"/>
      <c r="V19" s="546"/>
      <c r="W19" s="544"/>
    </row>
    <row r="20" spans="1:23" s="118" customFormat="1" ht="15" customHeight="1">
      <c r="A20" s="125"/>
      <c r="B20" s="69"/>
      <c r="C20" s="128"/>
      <c r="D20" s="89"/>
      <c r="E20" s="91"/>
      <c r="F20" s="70"/>
      <c r="G20" s="70"/>
      <c r="H20" s="135"/>
      <c r="I20" s="70"/>
      <c r="J20" s="70"/>
      <c r="K20" s="70"/>
      <c r="L20" s="60"/>
      <c r="M20" s="70"/>
      <c r="N20" s="70"/>
      <c r="O20" s="213"/>
      <c r="P20" s="70"/>
      <c r="Q20" s="70"/>
      <c r="R20" s="70"/>
      <c r="S20" s="71"/>
      <c r="T20" s="791"/>
      <c r="U20" s="792"/>
      <c r="V20" s="492"/>
      <c r="W20" s="79"/>
    </row>
    <row r="21" spans="1:23" s="675" customFormat="1" ht="15" customHeight="1" thickBot="1">
      <c r="A21" s="662"/>
      <c r="B21" s="663"/>
      <c r="C21" s="664"/>
      <c r="D21" s="665"/>
      <c r="E21" s="666"/>
      <c r="F21" s="667"/>
      <c r="G21" s="667">
        <f t="shared" si="1"/>
        <v>0</v>
      </c>
      <c r="H21" s="668"/>
      <c r="I21" s="669"/>
      <c r="J21" s="670"/>
      <c r="K21" s="670"/>
      <c r="L21" s="671"/>
      <c r="M21" s="670"/>
      <c r="N21" s="669"/>
      <c r="O21" s="672">
        <f t="shared" si="3"/>
        <v>0</v>
      </c>
      <c r="P21" s="670">
        <f t="shared" si="0"/>
        <v>0</v>
      </c>
      <c r="Q21" s="669"/>
      <c r="R21" s="669"/>
      <c r="S21" s="669"/>
      <c r="T21" s="793"/>
      <c r="U21" s="794"/>
      <c r="V21" s="673"/>
      <c r="W21" s="674"/>
    </row>
    <row r="22" spans="1:23" ht="15" customHeight="1"/>
    <row r="23" spans="1:23" ht="15" customHeight="1">
      <c r="F23" s="141"/>
    </row>
    <row r="24" spans="1:23" ht="15" customHeight="1"/>
    <row r="25" spans="1:23" ht="15" customHeight="1"/>
    <row r="26" spans="1:23" ht="15" customHeight="1"/>
    <row r="27" spans="1:23" ht="15.75" customHeight="1" thickBot="1">
      <c r="A27" s="21"/>
      <c r="B27" s="21"/>
      <c r="C27" s="21"/>
      <c r="D27" s="21"/>
      <c r="E27" s="22"/>
      <c r="F27" s="22"/>
      <c r="G27" s="21"/>
      <c r="H27" s="21"/>
      <c r="I27" s="21"/>
      <c r="J27" s="21"/>
      <c r="K27" s="21"/>
      <c r="L27" s="21"/>
      <c r="M27" s="21"/>
      <c r="N27" s="21"/>
      <c r="O27" s="21"/>
      <c r="P27" s="21"/>
      <c r="Q27" s="21"/>
      <c r="R27" s="8"/>
      <c r="S27" s="8"/>
      <c r="T27" s="795"/>
      <c r="U27" s="795"/>
    </row>
    <row r="28" spans="1:23" ht="15.75" customHeight="1">
      <c r="A28" s="816" t="s">
        <v>5</v>
      </c>
      <c r="B28" s="817"/>
      <c r="C28" s="820" t="s">
        <v>78</v>
      </c>
      <c r="D28" s="820"/>
      <c r="E28" s="195" t="s">
        <v>75</v>
      </c>
      <c r="F28" s="196"/>
      <c r="G28" s="195" t="s">
        <v>76</v>
      </c>
      <c r="H28" s="196"/>
      <c r="I28" s="197" t="s">
        <v>77</v>
      </c>
      <c r="Q28" s="118"/>
      <c r="R28" s="59"/>
      <c r="S28" s="59"/>
      <c r="T28" s="796"/>
      <c r="U28" s="795"/>
    </row>
    <row r="29" spans="1:23" ht="15.75" customHeight="1">
      <c r="A29" s="818"/>
      <c r="B29" s="819"/>
      <c r="C29" s="220" t="s">
        <v>6</v>
      </c>
      <c r="D29" s="220" t="s">
        <v>64</v>
      </c>
      <c r="E29" s="221">
        <f>A16</f>
        <v>45534</v>
      </c>
      <c r="F29" s="222" t="s">
        <v>65</v>
      </c>
      <c r="G29" s="223">
        <f>A17</f>
        <v>45800</v>
      </c>
      <c r="H29" s="222" t="s">
        <v>65</v>
      </c>
      <c r="I29" s="224" t="s">
        <v>143</v>
      </c>
      <c r="Q29" s="118"/>
      <c r="R29" s="80"/>
      <c r="S29" s="80"/>
      <c r="T29" s="796"/>
      <c r="U29" s="795"/>
    </row>
    <row r="30" spans="1:23" ht="15.75" customHeight="1">
      <c r="A30" s="198"/>
      <c r="B30" s="216" t="s">
        <v>21</v>
      </c>
      <c r="C30" s="10">
        <f>AVERAGE(P17,J17*K17)</f>
        <v>0.93529999999999991</v>
      </c>
      <c r="D30" s="10">
        <f>C30+C34-C33</f>
        <v>0.5123000000000002</v>
      </c>
      <c r="E30" s="9"/>
      <c r="F30" s="9"/>
      <c r="G30" s="119"/>
      <c r="H30" s="10"/>
      <c r="I30" s="199"/>
      <c r="Q30" s="118"/>
      <c r="R30" s="80"/>
      <c r="S30" s="80"/>
      <c r="T30" s="796"/>
      <c r="U30" s="795"/>
    </row>
    <row r="31" spans="1:23" ht="15.75" customHeight="1">
      <c r="A31" s="198"/>
      <c r="B31" s="216" t="s">
        <v>22</v>
      </c>
      <c r="C31" s="10" t="s">
        <v>143</v>
      </c>
      <c r="D31" s="10"/>
      <c r="E31" s="9"/>
      <c r="F31" s="9"/>
      <c r="G31" s="119"/>
      <c r="H31" s="10"/>
      <c r="I31" s="199"/>
      <c r="Q31" s="118"/>
      <c r="R31" s="80"/>
      <c r="S31" s="80"/>
      <c r="T31" s="796"/>
      <c r="U31" s="795"/>
    </row>
    <row r="32" spans="1:23" ht="15.75" customHeight="1">
      <c r="A32" s="198"/>
      <c r="B32" s="216" t="s">
        <v>23</v>
      </c>
      <c r="C32" s="10" t="s">
        <v>143</v>
      </c>
      <c r="D32" s="10"/>
      <c r="E32" s="9"/>
      <c r="F32" s="9"/>
      <c r="G32" s="119"/>
      <c r="H32" s="10"/>
      <c r="I32" s="199"/>
      <c r="Q32" s="118"/>
      <c r="R32" s="80"/>
      <c r="S32" s="80"/>
      <c r="T32" s="796"/>
      <c r="U32" s="795"/>
    </row>
    <row r="33" spans="1:21" ht="15.75" customHeight="1">
      <c r="A33" s="198"/>
      <c r="B33" s="217" t="s">
        <v>59</v>
      </c>
      <c r="C33" s="10">
        <v>0</v>
      </c>
      <c r="D33" s="10"/>
      <c r="E33" s="9"/>
      <c r="F33" s="9"/>
      <c r="G33" s="10"/>
      <c r="H33" s="10"/>
      <c r="I33" s="199"/>
      <c r="Q33" s="118"/>
      <c r="R33" s="80"/>
      <c r="S33" s="80"/>
      <c r="T33" s="796"/>
      <c r="U33" s="795"/>
    </row>
    <row r="34" spans="1:21" ht="15.75" customHeight="1">
      <c r="A34" s="198"/>
      <c r="B34" s="218" t="s">
        <v>60</v>
      </c>
      <c r="C34" s="10">
        <f>R17</f>
        <v>-0.42299999999999977</v>
      </c>
      <c r="D34" s="10"/>
      <c r="E34" s="9"/>
      <c r="F34" s="9"/>
      <c r="G34" s="10"/>
      <c r="H34" s="10"/>
      <c r="I34" s="199"/>
      <c r="Q34" s="118"/>
      <c r="R34" s="80"/>
      <c r="S34" s="80"/>
      <c r="T34" s="796"/>
      <c r="U34" s="795"/>
    </row>
    <row r="35" spans="1:21" ht="15.75" customHeight="1" thickBot="1">
      <c r="A35" s="200"/>
      <c r="B35" s="219" t="s">
        <v>61</v>
      </c>
      <c r="C35" s="201" t="s">
        <v>143</v>
      </c>
      <c r="D35" s="201"/>
      <c r="E35" s="202"/>
      <c r="F35" s="202"/>
      <c r="G35" s="203"/>
      <c r="H35" s="203"/>
      <c r="I35" s="204"/>
      <c r="Q35" s="118"/>
      <c r="R35" s="80"/>
      <c r="S35" s="80"/>
      <c r="T35" s="796"/>
      <c r="U35" s="795"/>
    </row>
    <row r="36" spans="1:21" ht="15.75" customHeight="1">
      <c r="A36" s="8"/>
      <c r="B36" s="8"/>
      <c r="C36" s="8"/>
      <c r="D36" s="8"/>
      <c r="E36" s="8"/>
      <c r="F36" s="8"/>
      <c r="G36" s="8"/>
      <c r="H36" s="8"/>
      <c r="I36" s="8"/>
      <c r="J36" s="8"/>
      <c r="K36" s="8"/>
      <c r="L36" s="8"/>
      <c r="M36" s="8"/>
      <c r="N36" s="8"/>
      <c r="O36" s="8"/>
      <c r="P36" s="8"/>
      <c r="Q36" s="59"/>
      <c r="R36" s="59"/>
      <c r="S36" s="59"/>
      <c r="T36" s="796"/>
      <c r="U36" s="795"/>
    </row>
  </sheetData>
  <mergeCells count="6">
    <mergeCell ref="T1:V1"/>
    <mergeCell ref="T2:U2"/>
    <mergeCell ref="E3:G3"/>
    <mergeCell ref="T3:U3"/>
    <mergeCell ref="A28:B29"/>
    <mergeCell ref="C28:D28"/>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61D78-FCFF-4474-89E8-5D399ED53D83}">
  <dimension ref="A1:W35"/>
  <sheetViews>
    <sheetView topLeftCell="H1" workbookViewId="0">
      <selection activeCell="T4" sqref="T4"/>
    </sheetView>
  </sheetViews>
  <sheetFormatPr defaultColWidth="17.28515625" defaultRowHeight="12.75"/>
  <cols>
    <col min="1" max="1" width="12.42578125" style="76" customWidth="1"/>
    <col min="2" max="2" width="27.28515625" style="76" customWidth="1"/>
    <col min="3" max="3" width="11.28515625" style="76" bestFit="1" customWidth="1"/>
    <col min="4" max="4" width="20" style="76" bestFit="1" customWidth="1"/>
    <col min="5" max="5" width="10.5703125" style="76" bestFit="1" customWidth="1"/>
    <col min="6" max="7" width="13.7109375" style="76" bestFit="1" customWidth="1"/>
    <col min="8" max="8" width="14.42578125" style="76" bestFit="1" customWidth="1"/>
    <col min="9" max="9" width="17.28515625" style="76" bestFit="1" customWidth="1"/>
    <col min="10" max="10" width="19.5703125" style="76" bestFit="1" customWidth="1"/>
    <col min="11" max="11" width="16.42578125" style="76" bestFit="1" customWidth="1"/>
    <col min="12" max="12" width="18" style="76" customWidth="1"/>
    <col min="13" max="13" width="22.140625" style="76" customWidth="1"/>
    <col min="14" max="14" width="11.5703125" style="76" bestFit="1" customWidth="1"/>
    <col min="15" max="15" width="11.28515625" style="76" bestFit="1" customWidth="1"/>
    <col min="16" max="17" width="7.85546875" style="76" bestFit="1" customWidth="1"/>
    <col min="18" max="18" width="14.7109375" style="76" bestFit="1" customWidth="1"/>
    <col min="19" max="19" width="20.7109375" style="76" bestFit="1" customWidth="1"/>
    <col min="20" max="20" width="17.42578125" style="76" customWidth="1"/>
    <col min="21" max="21" width="13.5703125" style="76" customWidth="1"/>
    <col min="22" max="16384" width="17.28515625" style="76"/>
  </cols>
  <sheetData>
    <row r="1" spans="1:23">
      <c r="A1" s="92"/>
      <c r="B1" s="93"/>
      <c r="C1" s="115"/>
      <c r="D1" s="94"/>
      <c r="E1" s="95"/>
      <c r="F1" s="96"/>
      <c r="G1" s="97"/>
      <c r="H1" s="129"/>
      <c r="I1" s="97"/>
      <c r="J1" s="120"/>
      <c r="K1" s="96"/>
      <c r="L1" s="193"/>
      <c r="M1" s="206"/>
      <c r="N1" s="97"/>
      <c r="O1" s="207"/>
      <c r="P1" s="98"/>
      <c r="Q1" s="98"/>
      <c r="R1" s="98"/>
      <c r="S1" s="332"/>
      <c r="T1" s="808" t="s">
        <v>7</v>
      </c>
      <c r="U1" s="808"/>
      <c r="V1" s="809"/>
      <c r="W1" s="136"/>
    </row>
    <row r="2" spans="1:23">
      <c r="A2" s="99"/>
      <c r="B2" s="4"/>
      <c r="C2" s="82"/>
      <c r="D2" s="23"/>
      <c r="E2" s="344"/>
      <c r="F2" s="345"/>
      <c r="G2" s="3"/>
      <c r="H2" s="130"/>
      <c r="I2" s="3"/>
      <c r="J2" s="6"/>
      <c r="K2" s="1"/>
      <c r="L2" s="194"/>
      <c r="M2" s="205"/>
      <c r="N2" s="6"/>
      <c r="O2" s="140"/>
      <c r="S2" s="142"/>
      <c r="T2" s="821" t="s">
        <v>79</v>
      </c>
      <c r="U2" s="821"/>
      <c r="V2" s="346"/>
      <c r="W2" s="12"/>
    </row>
    <row r="3" spans="1:23">
      <c r="A3" s="99"/>
      <c r="B3" s="4"/>
      <c r="C3" s="82"/>
      <c r="D3" s="74"/>
      <c r="E3" s="811" t="s">
        <v>110</v>
      </c>
      <c r="F3" s="812"/>
      <c r="G3" s="813"/>
      <c r="H3" s="131"/>
      <c r="I3" s="345"/>
      <c r="J3" s="6"/>
      <c r="K3" s="345"/>
      <c r="L3" s="137"/>
      <c r="M3" s="2"/>
      <c r="N3" s="6"/>
      <c r="O3" s="208"/>
      <c r="P3" s="6"/>
      <c r="Q3" s="6"/>
      <c r="R3" s="63"/>
      <c r="S3" s="333"/>
      <c r="T3" s="822" t="s">
        <v>157</v>
      </c>
      <c r="U3" s="823"/>
      <c r="V3" s="346"/>
      <c r="W3" s="72"/>
    </row>
    <row r="4" spans="1:23" s="343" customFormat="1" ht="38.25">
      <c r="A4" s="101" t="s">
        <v>9</v>
      </c>
      <c r="B4" s="7" t="s">
        <v>10</v>
      </c>
      <c r="C4" s="83" t="s">
        <v>106</v>
      </c>
      <c r="D4" s="335" t="s">
        <v>107</v>
      </c>
      <c r="E4" s="336" t="s">
        <v>8</v>
      </c>
      <c r="F4" s="7" t="s">
        <v>108</v>
      </c>
      <c r="G4" s="11" t="s">
        <v>109</v>
      </c>
      <c r="H4" s="132" t="s">
        <v>111</v>
      </c>
      <c r="I4" s="11" t="s">
        <v>112</v>
      </c>
      <c r="J4" s="11" t="s">
        <v>113</v>
      </c>
      <c r="K4" s="7" t="s">
        <v>114</v>
      </c>
      <c r="L4" s="337" t="s">
        <v>115</v>
      </c>
      <c r="M4" s="337" t="s">
        <v>116</v>
      </c>
      <c r="N4" s="11" t="s">
        <v>117</v>
      </c>
      <c r="O4" s="338" t="s">
        <v>118</v>
      </c>
      <c r="P4" s="11" t="s">
        <v>119</v>
      </c>
      <c r="Q4" s="11" t="s">
        <v>120</v>
      </c>
      <c r="R4" s="339" t="s">
        <v>67</v>
      </c>
      <c r="S4" s="340" t="s">
        <v>68</v>
      </c>
      <c r="T4" s="341" t="s">
        <v>11</v>
      </c>
      <c r="U4" s="341" t="s">
        <v>12</v>
      </c>
      <c r="V4" s="342" t="s">
        <v>56</v>
      </c>
      <c r="W4" s="83" t="s">
        <v>0</v>
      </c>
    </row>
    <row r="5" spans="1:23" ht="13.5" thickBot="1">
      <c r="A5" s="102" t="s">
        <v>13</v>
      </c>
      <c r="B5" s="103"/>
      <c r="C5" s="116"/>
      <c r="D5" s="104"/>
      <c r="E5" s="106" t="s">
        <v>3</v>
      </c>
      <c r="F5" s="106" t="s">
        <v>3</v>
      </c>
      <c r="G5" s="106" t="s">
        <v>3</v>
      </c>
      <c r="H5" s="106" t="s">
        <v>3</v>
      </c>
      <c r="I5" s="106" t="s">
        <v>3</v>
      </c>
      <c r="J5" s="106" t="s">
        <v>3</v>
      </c>
      <c r="K5" s="105" t="s">
        <v>74</v>
      </c>
      <c r="L5" s="117" t="s">
        <v>3</v>
      </c>
      <c r="M5" s="107" t="s">
        <v>3</v>
      </c>
      <c r="N5" s="107" t="s">
        <v>74</v>
      </c>
      <c r="O5" s="209" t="s">
        <v>4</v>
      </c>
      <c r="P5" s="108" t="s">
        <v>4</v>
      </c>
      <c r="Q5" s="108" t="s">
        <v>4</v>
      </c>
      <c r="R5" s="111" t="s">
        <v>4</v>
      </c>
      <c r="S5" s="334" t="s">
        <v>4</v>
      </c>
      <c r="T5" s="109" t="s">
        <v>3</v>
      </c>
      <c r="U5" s="109" t="s">
        <v>3</v>
      </c>
      <c r="V5" s="110" t="s">
        <v>3</v>
      </c>
      <c r="W5" s="112"/>
    </row>
    <row r="6" spans="1:23" s="357" customFormat="1">
      <c r="A6" s="347">
        <v>45194</v>
      </c>
      <c r="B6" s="348" t="s">
        <v>122</v>
      </c>
      <c r="C6" s="349" t="s">
        <v>125</v>
      </c>
      <c r="D6" s="350" t="s">
        <v>126</v>
      </c>
      <c r="E6" s="351">
        <v>10</v>
      </c>
      <c r="F6" s="352">
        <f>E6-G6</f>
        <v>3.8100000000000005</v>
      </c>
      <c r="G6" s="352">
        <f>L7</f>
        <v>6.1899999999999995</v>
      </c>
      <c r="H6" s="353"/>
      <c r="I6" s="352">
        <v>0.6</v>
      </c>
      <c r="J6" s="352"/>
      <c r="K6" s="352">
        <f>0.29/I6</f>
        <v>0.48333333333333334</v>
      </c>
      <c r="L6" s="354">
        <f>G6-I6</f>
        <v>5.59</v>
      </c>
      <c r="M6" s="352">
        <f>AVERAGE(L6:L9)</f>
        <v>5.9899999999999993</v>
      </c>
      <c r="N6" s="352"/>
      <c r="O6" s="355">
        <f>Q6-P6</f>
        <v>0</v>
      </c>
      <c r="P6" s="352">
        <f>J6*K6</f>
        <v>0</v>
      </c>
      <c r="Q6" s="352"/>
      <c r="R6" s="352"/>
      <c r="S6" s="475"/>
      <c r="T6" s="355"/>
      <c r="U6" s="352"/>
      <c r="V6" s="449"/>
      <c r="W6" s="356"/>
    </row>
    <row r="7" spans="1:23" s="357" customFormat="1">
      <c r="A7" s="347">
        <v>45194</v>
      </c>
      <c r="B7" s="348" t="s">
        <v>122</v>
      </c>
      <c r="C7" s="349" t="s">
        <v>125</v>
      </c>
      <c r="D7" s="350" t="s">
        <v>130</v>
      </c>
      <c r="E7" s="351">
        <v>12</v>
      </c>
      <c r="F7" s="352">
        <v>4.99</v>
      </c>
      <c r="G7" s="352">
        <f t="shared" ref="G7:G20" si="0">E7-F7</f>
        <v>7.01</v>
      </c>
      <c r="H7" s="353">
        <f>G7-G6</f>
        <v>0.82000000000000028</v>
      </c>
      <c r="I7" s="352">
        <v>0.82</v>
      </c>
      <c r="J7" s="352"/>
      <c r="K7" s="352">
        <f>0.2/(0.82*0.9)</f>
        <v>0.2710027100271003</v>
      </c>
      <c r="L7" s="354">
        <f>G7-I7</f>
        <v>6.1899999999999995</v>
      </c>
      <c r="M7" s="352"/>
      <c r="N7" s="352"/>
      <c r="O7" s="355">
        <f>Q7-P7</f>
        <v>0</v>
      </c>
      <c r="P7" s="352">
        <f t="shared" ref="P7:P20" si="1">J7*K7</f>
        <v>0</v>
      </c>
      <c r="Q7" s="352"/>
      <c r="R7" s="352"/>
      <c r="S7" s="475">
        <f>K7*I7</f>
        <v>0.22222222222222224</v>
      </c>
      <c r="T7" s="355"/>
      <c r="U7" s="352"/>
      <c r="V7" s="449"/>
      <c r="W7" s="356"/>
    </row>
    <row r="8" spans="1:23" s="357" customFormat="1" ht="16.5">
      <c r="A8" s="358">
        <v>45437</v>
      </c>
      <c r="B8" s="359" t="s">
        <v>144</v>
      </c>
      <c r="C8" s="360" t="s">
        <v>125</v>
      </c>
      <c r="D8" s="361" t="s">
        <v>136</v>
      </c>
      <c r="E8" s="362">
        <v>12</v>
      </c>
      <c r="F8" s="363">
        <v>3.63</v>
      </c>
      <c r="G8" s="352">
        <f t="shared" si="0"/>
        <v>8.370000000000001</v>
      </c>
      <c r="H8" s="353">
        <f t="shared" ref="H8:H17" si="2">G8-G7</f>
        <v>1.3600000000000012</v>
      </c>
      <c r="I8" s="364">
        <f>G8-G6</f>
        <v>2.1800000000000015</v>
      </c>
      <c r="J8" s="364">
        <v>2.73</v>
      </c>
      <c r="K8" s="363">
        <v>0.45</v>
      </c>
      <c r="L8" s="362">
        <f>G8-I8</f>
        <v>6.1899999999999995</v>
      </c>
      <c r="M8" s="363"/>
      <c r="N8" s="359"/>
      <c r="O8" s="503"/>
      <c r="P8" s="352">
        <f>I8*K8</f>
        <v>0.98100000000000065</v>
      </c>
      <c r="Q8" s="364"/>
      <c r="R8" s="363">
        <v>0</v>
      </c>
      <c r="S8" s="476"/>
      <c r="T8" s="493">
        <v>589244.44999999995</v>
      </c>
      <c r="U8" s="494">
        <v>6982063.1299999999</v>
      </c>
      <c r="V8" s="495">
        <v>1948.23</v>
      </c>
      <c r="W8" s="365"/>
    </row>
    <row r="9" spans="1:23" s="451" customFormat="1" ht="16.5">
      <c r="A9" s="347">
        <v>45437</v>
      </c>
      <c r="B9" s="348" t="s">
        <v>144</v>
      </c>
      <c r="C9" s="349" t="s">
        <v>125</v>
      </c>
      <c r="D9" s="350" t="s">
        <v>136</v>
      </c>
      <c r="E9" s="351">
        <v>10</v>
      </c>
      <c r="F9" s="348">
        <v>1.63</v>
      </c>
      <c r="G9" s="352">
        <f t="shared" si="0"/>
        <v>8.370000000000001</v>
      </c>
      <c r="H9" s="353">
        <f t="shared" si="2"/>
        <v>0</v>
      </c>
      <c r="I9" s="359" t="s">
        <v>158</v>
      </c>
      <c r="J9" s="359"/>
      <c r="K9" s="359"/>
      <c r="L9" s="362"/>
      <c r="M9" s="363"/>
      <c r="N9" s="359"/>
      <c r="O9" s="503">
        <f>Q11-P9</f>
        <v>-0.90474999999999994</v>
      </c>
      <c r="P9" s="352">
        <f>J8*K8</f>
        <v>1.2284999999999999</v>
      </c>
      <c r="Q9" s="364"/>
      <c r="R9" s="363"/>
      <c r="S9" s="476"/>
      <c r="T9" s="496"/>
      <c r="U9" s="497"/>
      <c r="V9" s="498"/>
      <c r="W9" s="450"/>
    </row>
    <row r="10" spans="1:23" s="451" customFormat="1" ht="16.5">
      <c r="A10" s="347">
        <v>45565</v>
      </c>
      <c r="B10" s="348" t="s">
        <v>153</v>
      </c>
      <c r="C10" s="349" t="s">
        <v>125</v>
      </c>
      <c r="D10" s="350" t="s">
        <v>149</v>
      </c>
      <c r="E10" s="351">
        <v>10</v>
      </c>
      <c r="F10" s="348">
        <v>2.48</v>
      </c>
      <c r="G10" s="352">
        <f>E10-F10</f>
        <v>7.52</v>
      </c>
      <c r="H10" s="353"/>
      <c r="I10" s="363">
        <f>AVERAGE(65, 70, 69, 69)/100</f>
        <v>0.6825</v>
      </c>
      <c r="J10" s="363">
        <f>AVERAGE(65, 70, 69, 69)/100</f>
        <v>0.6825</v>
      </c>
      <c r="K10" s="359">
        <v>0.32</v>
      </c>
      <c r="L10" s="362">
        <f>G10-I10</f>
        <v>6.8374999999999995</v>
      </c>
      <c r="M10" s="363"/>
      <c r="N10" s="359"/>
      <c r="O10" s="503"/>
      <c r="P10" s="352"/>
      <c r="Q10" s="364"/>
      <c r="R10" s="363"/>
      <c r="S10" s="363">
        <f>K10*I10</f>
        <v>0.21840000000000001</v>
      </c>
      <c r="T10" s="496"/>
      <c r="U10" s="497"/>
      <c r="V10" s="498"/>
      <c r="W10" s="450"/>
    </row>
    <row r="11" spans="1:23" s="451" customFormat="1" ht="16.5">
      <c r="A11" s="347">
        <v>45565</v>
      </c>
      <c r="B11" s="348" t="s">
        <v>153</v>
      </c>
      <c r="C11" s="349" t="s">
        <v>125</v>
      </c>
      <c r="D11" s="350" t="s">
        <v>150</v>
      </c>
      <c r="E11" s="351">
        <v>10</v>
      </c>
      <c r="F11" s="348">
        <f>2.48+0.68</f>
        <v>3.16</v>
      </c>
      <c r="G11" s="352">
        <f>E11-F11</f>
        <v>6.84</v>
      </c>
      <c r="H11" s="353">
        <f>G11-L11</f>
        <v>0.65000000000000036</v>
      </c>
      <c r="I11" s="363">
        <f>L10-L8</f>
        <v>0.64749999999999996</v>
      </c>
      <c r="J11" s="359">
        <v>1.67</v>
      </c>
      <c r="K11" s="364">
        <f>K16</f>
        <v>0.5</v>
      </c>
      <c r="L11" s="362">
        <f>G6</f>
        <v>6.1899999999999995</v>
      </c>
      <c r="M11" s="363"/>
      <c r="N11" s="359"/>
      <c r="O11" s="503"/>
      <c r="P11" s="352"/>
      <c r="Q11" s="364">
        <f>K11*I11</f>
        <v>0.32374999999999998</v>
      </c>
      <c r="R11" s="363"/>
      <c r="S11" s="363"/>
      <c r="T11" s="496"/>
      <c r="U11" s="497"/>
      <c r="V11" s="498"/>
      <c r="W11" s="450"/>
    </row>
    <row r="12" spans="1:23" s="451" customFormat="1" ht="16.5">
      <c r="A12" s="347"/>
      <c r="B12" s="348"/>
      <c r="C12" s="349"/>
      <c r="D12" s="350"/>
      <c r="E12" s="351"/>
      <c r="F12" s="348"/>
      <c r="G12" s="352"/>
      <c r="H12" s="353"/>
      <c r="I12" s="363"/>
      <c r="J12" s="359"/>
      <c r="K12" s="364"/>
      <c r="L12" s="362"/>
      <c r="M12" s="363"/>
      <c r="N12" s="359"/>
      <c r="O12" s="503"/>
      <c r="P12" s="352"/>
      <c r="Q12" s="364"/>
      <c r="R12" s="363"/>
      <c r="S12" s="363"/>
      <c r="T12" s="496"/>
      <c r="U12" s="497"/>
      <c r="V12" s="498"/>
      <c r="W12" s="450"/>
    </row>
    <row r="13" spans="1:23" s="118" customFormat="1" ht="16.5">
      <c r="A13" s="114"/>
      <c r="B13" s="66"/>
      <c r="C13" s="85"/>
      <c r="D13" s="87"/>
      <c r="E13" s="84"/>
      <c r="F13" s="66"/>
      <c r="G13" s="66"/>
      <c r="H13" s="133"/>
      <c r="I13" s="58"/>
      <c r="J13" s="57"/>
      <c r="K13" s="57"/>
      <c r="L13" s="77"/>
      <c r="M13" s="57"/>
      <c r="N13" s="57"/>
      <c r="O13" s="504"/>
      <c r="P13" s="505"/>
      <c r="Q13" s="505"/>
      <c r="R13" s="57"/>
      <c r="S13" s="58"/>
      <c r="T13" s="499"/>
      <c r="U13" s="500"/>
      <c r="V13" s="501"/>
      <c r="W13" s="73"/>
    </row>
    <row r="14" spans="1:23" s="523" customFormat="1" ht="16.5">
      <c r="A14" s="509">
        <v>45437</v>
      </c>
      <c r="B14" s="510" t="s">
        <v>134</v>
      </c>
      <c r="C14" s="511" t="s">
        <v>138</v>
      </c>
      <c r="D14" s="512" t="s">
        <v>136</v>
      </c>
      <c r="E14" s="513">
        <v>8</v>
      </c>
      <c r="F14" s="514">
        <v>2.0099999999999998</v>
      </c>
      <c r="G14" s="514">
        <f t="shared" si="0"/>
        <v>5.99</v>
      </c>
      <c r="H14" s="515"/>
      <c r="I14" s="514">
        <f>G14-L16</f>
        <v>2.8200000000000003</v>
      </c>
      <c r="J14" s="514">
        <v>2.73</v>
      </c>
      <c r="K14" s="514">
        <v>0.45</v>
      </c>
      <c r="L14" s="516">
        <f>G14-J14</f>
        <v>3.2600000000000002</v>
      </c>
      <c r="M14" s="514"/>
      <c r="N14" s="514"/>
      <c r="O14" s="517"/>
      <c r="P14" s="514">
        <f>I14*K14</f>
        <v>1.2690000000000001</v>
      </c>
      <c r="Q14" s="514"/>
      <c r="R14" s="514"/>
      <c r="S14" s="518"/>
      <c r="T14" s="519">
        <v>589283.98</v>
      </c>
      <c r="U14" s="520">
        <v>6982183.2400000002</v>
      </c>
      <c r="V14" s="521">
        <v>1948.31</v>
      </c>
      <c r="W14" s="522"/>
    </row>
    <row r="15" spans="1:23" s="523" customFormat="1" ht="16.5">
      <c r="A15" s="509">
        <v>45565</v>
      </c>
      <c r="B15" s="510" t="s">
        <v>133</v>
      </c>
      <c r="C15" s="511" t="s">
        <v>138</v>
      </c>
      <c r="D15" s="512" t="s">
        <v>149</v>
      </c>
      <c r="E15" s="513">
        <v>8</v>
      </c>
      <c r="F15" s="514">
        <f>E15-G15</f>
        <v>3.1100000000000003</v>
      </c>
      <c r="G15" s="514">
        <v>4.8899999999999997</v>
      </c>
      <c r="H15" s="515">
        <f t="shared" si="2"/>
        <v>-1.1000000000000005</v>
      </c>
      <c r="I15" s="514">
        <f>AVERAGE(65,65, 69, 69)/100</f>
        <v>0.67</v>
      </c>
      <c r="J15" s="514">
        <v>0.62</v>
      </c>
      <c r="K15" s="514">
        <v>0.32</v>
      </c>
      <c r="L15" s="516">
        <f>G15-I15</f>
        <v>4.22</v>
      </c>
      <c r="M15" s="514"/>
      <c r="N15" s="514"/>
      <c r="O15" s="517"/>
      <c r="P15" s="514"/>
      <c r="Q15" s="514"/>
      <c r="R15" s="514"/>
      <c r="S15" s="518">
        <f>J15*K15</f>
        <v>0.19839999999999999</v>
      </c>
      <c r="T15" s="524">
        <v>589266.79</v>
      </c>
      <c r="U15" s="520">
        <v>6982129.9199999999</v>
      </c>
      <c r="V15" s="521">
        <v>1946.81</v>
      </c>
      <c r="W15" s="522"/>
    </row>
    <row r="16" spans="1:23" s="523" customFormat="1">
      <c r="A16" s="509">
        <v>45565</v>
      </c>
      <c r="B16" s="510" t="s">
        <v>133</v>
      </c>
      <c r="C16" s="511" t="s">
        <v>138</v>
      </c>
      <c r="D16" s="512" t="s">
        <v>150</v>
      </c>
      <c r="E16" s="513">
        <v>10</v>
      </c>
      <c r="F16" s="514">
        <f>E16-G16</f>
        <v>5.78</v>
      </c>
      <c r="G16" s="514">
        <f>L15</f>
        <v>4.22</v>
      </c>
      <c r="H16" s="515">
        <f t="shared" si="2"/>
        <v>-0.66999999999999993</v>
      </c>
      <c r="I16" s="514">
        <f>L15-L14</f>
        <v>0.95999999999999952</v>
      </c>
      <c r="J16" s="514">
        <v>1.05</v>
      </c>
      <c r="K16" s="514">
        <v>0.5</v>
      </c>
      <c r="L16" s="516">
        <f>G16-J16</f>
        <v>3.17</v>
      </c>
      <c r="M16" s="514"/>
      <c r="N16" s="514"/>
      <c r="O16" s="517">
        <f>Q16-P14</f>
        <v>-0.78900000000000037</v>
      </c>
      <c r="P16" s="514"/>
      <c r="Q16" s="514">
        <f>I16*K16</f>
        <v>0.47999999999999976</v>
      </c>
      <c r="R16" s="514"/>
      <c r="S16" s="525"/>
      <c r="T16" s="517"/>
      <c r="U16" s="514"/>
      <c r="V16" s="526"/>
      <c r="W16" s="522"/>
    </row>
    <row r="17" spans="1:23" s="523" customFormat="1">
      <c r="A17" s="527">
        <v>45800</v>
      </c>
      <c r="B17" s="528" t="s">
        <v>167</v>
      </c>
      <c r="C17" s="529" t="s">
        <v>138</v>
      </c>
      <c r="D17" s="530" t="s">
        <v>136</v>
      </c>
      <c r="E17" s="531">
        <v>10</v>
      </c>
      <c r="F17" s="532">
        <v>2.96</v>
      </c>
      <c r="G17" s="532">
        <f t="shared" si="0"/>
        <v>7.04</v>
      </c>
      <c r="H17" s="515">
        <f t="shared" si="2"/>
        <v>2.8200000000000003</v>
      </c>
      <c r="I17" s="514">
        <v>2.83</v>
      </c>
      <c r="J17" s="514">
        <v>2.8</v>
      </c>
      <c r="K17" s="514">
        <v>0.45</v>
      </c>
      <c r="L17" s="516">
        <f>G17-I17</f>
        <v>4.21</v>
      </c>
      <c r="M17" s="514"/>
      <c r="N17" s="514"/>
      <c r="O17" s="517"/>
      <c r="P17" s="514">
        <f>K17*I17</f>
        <v>1.2735000000000001</v>
      </c>
      <c r="Q17" s="514"/>
      <c r="R17" s="514">
        <v>0</v>
      </c>
      <c r="S17" s="525"/>
      <c r="T17" s="797">
        <v>589233.098</v>
      </c>
      <c r="U17" s="525">
        <v>6982023.642</v>
      </c>
      <c r="V17" s="798">
        <v>1948.355</v>
      </c>
      <c r="W17" s="522"/>
    </row>
    <row r="18" spans="1:23" s="523" customFormat="1">
      <c r="A18" s="527"/>
      <c r="B18" s="528"/>
      <c r="C18" s="529"/>
      <c r="D18" s="530"/>
      <c r="E18" s="531"/>
      <c r="F18" s="532"/>
      <c r="G18" s="532"/>
      <c r="H18" s="515"/>
      <c r="I18" s="514"/>
      <c r="J18" s="514"/>
      <c r="K18" s="514"/>
      <c r="L18" s="516"/>
      <c r="M18" s="514"/>
      <c r="N18" s="514"/>
      <c r="O18" s="517"/>
      <c r="P18" s="514"/>
      <c r="Q18" s="514"/>
      <c r="R18" s="514"/>
      <c r="S18" s="525"/>
      <c r="T18" s="517"/>
      <c r="U18" s="514"/>
      <c r="V18" s="526"/>
      <c r="W18" s="522"/>
    </row>
    <row r="19" spans="1:23" s="118" customFormat="1">
      <c r="A19" s="125"/>
      <c r="B19" s="69"/>
      <c r="C19" s="128"/>
      <c r="D19" s="89"/>
      <c r="E19" s="91"/>
      <c r="F19" s="70"/>
      <c r="G19" s="70"/>
      <c r="H19" s="135"/>
      <c r="I19" s="70"/>
      <c r="J19" s="70"/>
      <c r="K19" s="70"/>
      <c r="L19" s="60"/>
      <c r="M19" s="70"/>
      <c r="N19" s="70"/>
      <c r="O19" s="213"/>
      <c r="P19" s="70"/>
      <c r="Q19" s="70"/>
      <c r="R19" s="70"/>
      <c r="S19" s="477"/>
      <c r="T19" s="213"/>
      <c r="U19" s="70"/>
      <c r="V19" s="461"/>
      <c r="W19" s="79"/>
    </row>
    <row r="20" spans="1:23" s="377" customFormat="1" ht="13.5" thickBot="1">
      <c r="A20" s="366"/>
      <c r="B20" s="367"/>
      <c r="C20" s="368"/>
      <c r="D20" s="369"/>
      <c r="E20" s="370"/>
      <c r="F20" s="371"/>
      <c r="G20" s="371">
        <f t="shared" si="0"/>
        <v>0</v>
      </c>
      <c r="H20" s="372"/>
      <c r="I20" s="373"/>
      <c r="J20" s="374"/>
      <c r="K20" s="374"/>
      <c r="L20" s="375"/>
      <c r="M20" s="374"/>
      <c r="N20" s="373"/>
      <c r="O20" s="506">
        <f t="shared" ref="O20" si="3">Q20-P20</f>
        <v>0</v>
      </c>
      <c r="P20" s="507">
        <f t="shared" si="1"/>
        <v>0</v>
      </c>
      <c r="Q20" s="507"/>
      <c r="R20" s="373"/>
      <c r="S20" s="374"/>
      <c r="T20" s="462"/>
      <c r="U20" s="463"/>
      <c r="V20" s="464"/>
      <c r="W20" s="376"/>
    </row>
    <row r="21" spans="1:23">
      <c r="T21" s="465"/>
      <c r="U21" s="465"/>
    </row>
    <row r="22" spans="1:23">
      <c r="V22" s="465"/>
    </row>
    <row r="26" spans="1:23" ht="13.5" thickBot="1">
      <c r="A26" s="21"/>
      <c r="B26" s="21"/>
      <c r="C26" s="21"/>
      <c r="D26" s="21"/>
      <c r="E26" s="22"/>
      <c r="F26" s="22"/>
      <c r="G26" s="21"/>
      <c r="H26" s="21"/>
      <c r="I26" s="21"/>
      <c r="J26" s="21"/>
      <c r="K26" s="21"/>
      <c r="L26" s="21"/>
      <c r="M26" s="21"/>
      <c r="N26" s="21"/>
      <c r="O26" s="21"/>
      <c r="P26" s="21"/>
      <c r="Q26" s="21"/>
      <c r="R26" s="8"/>
      <c r="S26" s="8"/>
      <c r="T26" s="8"/>
      <c r="U26" s="8"/>
    </row>
    <row r="27" spans="1:23">
      <c r="A27" s="816" t="s">
        <v>5</v>
      </c>
      <c r="B27" s="817"/>
      <c r="C27" s="820" t="s">
        <v>78</v>
      </c>
      <c r="D27" s="820"/>
      <c r="E27" s="195" t="s">
        <v>75</v>
      </c>
      <c r="F27" s="196"/>
      <c r="G27" s="195" t="s">
        <v>76</v>
      </c>
      <c r="H27" s="196"/>
      <c r="I27" s="197" t="s">
        <v>77</v>
      </c>
      <c r="Q27" s="118"/>
      <c r="R27" s="59"/>
      <c r="S27" s="59"/>
      <c r="T27" s="59"/>
      <c r="U27" s="8"/>
    </row>
    <row r="28" spans="1:23">
      <c r="A28" s="818"/>
      <c r="B28" s="819"/>
      <c r="C28" s="220" t="s">
        <v>6</v>
      </c>
      <c r="D28" s="220" t="s">
        <v>64</v>
      </c>
      <c r="E28" s="221">
        <f>A16</f>
        <v>45565</v>
      </c>
      <c r="F28" s="222" t="s">
        <v>65</v>
      </c>
      <c r="G28" s="223">
        <f>A17</f>
        <v>45800</v>
      </c>
      <c r="H28" s="222" t="s">
        <v>65</v>
      </c>
      <c r="I28" s="224" t="s">
        <v>143</v>
      </c>
      <c r="Q28" s="118"/>
      <c r="R28" s="80"/>
      <c r="S28" s="80"/>
      <c r="T28" s="59"/>
      <c r="U28" s="8"/>
    </row>
    <row r="29" spans="1:23">
      <c r="A29" s="198"/>
      <c r="B29" s="216" t="s">
        <v>21</v>
      </c>
      <c r="C29" s="10">
        <f>AVERAGE(P17,J17*K17)</f>
        <v>1.26675</v>
      </c>
      <c r="D29" s="10">
        <f>C29+C33-C32</f>
        <v>1.0683500000000001</v>
      </c>
      <c r="E29" s="9"/>
      <c r="F29" s="9"/>
      <c r="G29" s="119"/>
      <c r="H29" s="10"/>
      <c r="I29" s="199"/>
      <c r="Q29" s="118"/>
      <c r="R29" s="80"/>
      <c r="S29" s="80"/>
      <c r="T29" s="59"/>
      <c r="U29" s="8"/>
    </row>
    <row r="30" spans="1:23">
      <c r="A30" s="198"/>
      <c r="B30" s="216" t="s">
        <v>22</v>
      </c>
      <c r="C30" s="10" t="s">
        <v>143</v>
      </c>
      <c r="D30" s="10" t="e">
        <f>C30+C34</f>
        <v>#VALUE!</v>
      </c>
      <c r="E30" s="9"/>
      <c r="F30" s="9"/>
      <c r="G30" s="119"/>
      <c r="H30" s="10"/>
      <c r="I30" s="199"/>
      <c r="Q30" s="118"/>
      <c r="R30" s="80"/>
      <c r="S30" s="80"/>
      <c r="T30" s="59"/>
      <c r="U30" s="8"/>
    </row>
    <row r="31" spans="1:23">
      <c r="A31" s="198"/>
      <c r="B31" s="216" t="s">
        <v>23</v>
      </c>
      <c r="C31" s="10" t="s">
        <v>143</v>
      </c>
      <c r="D31" s="10" t="e">
        <f>C31-C32+C33+C34</f>
        <v>#VALUE!</v>
      </c>
      <c r="E31" s="9"/>
      <c r="F31" s="9"/>
      <c r="G31" s="119"/>
      <c r="H31" s="10"/>
      <c r="I31" s="199"/>
      <c r="Q31" s="118"/>
      <c r="R31" s="80"/>
      <c r="S31" s="80"/>
      <c r="T31" s="59"/>
      <c r="U31" s="8"/>
    </row>
    <row r="32" spans="1:23">
      <c r="A32" s="198"/>
      <c r="B32" s="217" t="s">
        <v>59</v>
      </c>
      <c r="C32" s="10">
        <f>S15</f>
        <v>0.19839999999999999</v>
      </c>
      <c r="D32" s="10"/>
      <c r="E32" s="9"/>
      <c r="F32" s="9"/>
      <c r="G32" s="10"/>
      <c r="H32" s="10"/>
      <c r="I32" s="199"/>
      <c r="Q32" s="118"/>
      <c r="R32" s="80"/>
      <c r="S32" s="80"/>
      <c r="T32" s="59"/>
      <c r="U32" s="8"/>
    </row>
    <row r="33" spans="1:21">
      <c r="A33" s="198"/>
      <c r="B33" s="218" t="s">
        <v>60</v>
      </c>
      <c r="C33" s="10">
        <f>R17</f>
        <v>0</v>
      </c>
      <c r="D33" s="10"/>
      <c r="E33" s="9"/>
      <c r="F33" s="9"/>
      <c r="G33" s="10"/>
      <c r="H33" s="10"/>
      <c r="I33" s="199"/>
      <c r="Q33" s="118"/>
      <c r="R33" s="80"/>
      <c r="S33" s="80"/>
      <c r="T33" s="59"/>
      <c r="U33" s="8"/>
    </row>
    <row r="34" spans="1:21" ht="13.5" thickBot="1">
      <c r="A34" s="200"/>
      <c r="B34" s="219" t="s">
        <v>61</v>
      </c>
      <c r="C34" s="201" t="s">
        <v>143</v>
      </c>
      <c r="D34" s="201"/>
      <c r="E34" s="202"/>
      <c r="F34" s="202"/>
      <c r="G34" s="203"/>
      <c r="H34" s="203"/>
      <c r="I34" s="204"/>
      <c r="Q34" s="118"/>
      <c r="R34" s="80"/>
      <c r="S34" s="80"/>
      <c r="T34" s="59"/>
      <c r="U34" s="8"/>
    </row>
    <row r="35" spans="1:21">
      <c r="A35" s="8"/>
      <c r="B35" s="8"/>
      <c r="C35" s="8"/>
      <c r="D35" s="8"/>
      <c r="E35" s="8"/>
      <c r="F35" s="8"/>
      <c r="G35" s="8"/>
      <c r="H35" s="8"/>
      <c r="I35" s="8"/>
      <c r="J35" s="8"/>
      <c r="K35" s="8"/>
      <c r="L35" s="8"/>
      <c r="M35" s="8"/>
      <c r="N35" s="8"/>
      <c r="O35" s="8"/>
      <c r="P35" s="8"/>
      <c r="Q35" s="59"/>
      <c r="R35" s="59"/>
      <c r="S35" s="59"/>
      <c r="T35" s="59"/>
      <c r="U35" s="8"/>
    </row>
  </sheetData>
  <mergeCells count="6">
    <mergeCell ref="T1:V1"/>
    <mergeCell ref="T2:U2"/>
    <mergeCell ref="E3:G3"/>
    <mergeCell ref="T3:U3"/>
    <mergeCell ref="A27:B28"/>
    <mergeCell ref="C27:D27"/>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AB0D5-70E3-48FB-BA70-614A789C2A4E}">
  <dimension ref="A1:W35"/>
  <sheetViews>
    <sheetView topLeftCell="A2" workbookViewId="0">
      <selection activeCell="G29" sqref="G29"/>
    </sheetView>
  </sheetViews>
  <sheetFormatPr defaultColWidth="17.28515625" defaultRowHeight="15.75" customHeight="1"/>
  <cols>
    <col min="1" max="1" width="12.42578125" style="76" customWidth="1"/>
    <col min="2" max="2" width="27.28515625" style="76" customWidth="1"/>
    <col min="3" max="3" width="11.28515625" style="76" bestFit="1" customWidth="1"/>
    <col min="4" max="4" width="20" style="76" bestFit="1" customWidth="1"/>
    <col min="5" max="5" width="10.5703125" style="76" bestFit="1" customWidth="1"/>
    <col min="6" max="7" width="13.7109375" style="76" bestFit="1" customWidth="1"/>
    <col min="8" max="8" width="14.42578125" style="76" bestFit="1" customWidth="1"/>
    <col min="9" max="9" width="17.28515625" style="76" bestFit="1" customWidth="1"/>
    <col min="10" max="10" width="19.5703125" style="76" bestFit="1" customWidth="1"/>
    <col min="11" max="11" width="16.42578125" style="76" bestFit="1" customWidth="1"/>
    <col min="12" max="12" width="18" style="76" customWidth="1"/>
    <col min="13" max="13" width="22.140625" style="76" customWidth="1"/>
    <col min="14" max="14" width="11.5703125" style="76" bestFit="1" customWidth="1"/>
    <col min="15" max="15" width="11.28515625" style="76" bestFit="1" customWidth="1"/>
    <col min="16" max="17" width="7.85546875" style="76" bestFit="1" customWidth="1"/>
    <col min="18" max="18" width="14.7109375" style="76" bestFit="1" customWidth="1"/>
    <col min="19" max="19" width="20.7109375" style="76" bestFit="1" customWidth="1"/>
    <col min="20" max="20" width="21" style="76" bestFit="1" customWidth="1"/>
    <col min="21" max="21" width="8.7109375" style="76" bestFit="1" customWidth="1"/>
    <col min="22" max="16384" width="17.28515625" style="76"/>
  </cols>
  <sheetData>
    <row r="1" spans="1:23" ht="15" customHeight="1">
      <c r="A1" s="92"/>
      <c r="B1" s="93"/>
      <c r="C1" s="115"/>
      <c r="D1" s="94"/>
      <c r="E1" s="95"/>
      <c r="F1" s="96"/>
      <c r="G1" s="97"/>
      <c r="H1" s="129"/>
      <c r="I1" s="97"/>
      <c r="J1" s="120"/>
      <c r="K1" s="96"/>
      <c r="L1" s="193"/>
      <c r="M1" s="206"/>
      <c r="N1" s="97"/>
      <c r="O1" s="207"/>
      <c r="P1" s="98"/>
      <c r="Q1" s="98"/>
      <c r="R1" s="98"/>
      <c r="S1" s="332"/>
      <c r="T1" s="808" t="s">
        <v>7</v>
      </c>
      <c r="U1" s="808"/>
      <c r="V1" s="809"/>
      <c r="W1" s="136"/>
    </row>
    <row r="2" spans="1:23" ht="15" customHeight="1">
      <c r="A2" s="99"/>
      <c r="B2" s="4"/>
      <c r="C2" s="82"/>
      <c r="D2" s="23"/>
      <c r="E2" s="344"/>
      <c r="F2" s="345"/>
      <c r="G2" s="3"/>
      <c r="H2" s="130"/>
      <c r="I2" s="3"/>
      <c r="J2" s="6"/>
      <c r="K2" s="1"/>
      <c r="L2" s="194"/>
      <c r="M2" s="205"/>
      <c r="N2" s="6"/>
      <c r="O2" s="140"/>
      <c r="S2" s="142"/>
      <c r="T2" s="821" t="s">
        <v>79</v>
      </c>
      <c r="U2" s="821"/>
      <c r="V2" s="346"/>
      <c r="W2" s="12"/>
    </row>
    <row r="3" spans="1:23" ht="15" customHeight="1">
      <c r="A3" s="99"/>
      <c r="B3" s="4"/>
      <c r="C3" s="82"/>
      <c r="D3" s="74"/>
      <c r="E3" s="811" t="s">
        <v>110</v>
      </c>
      <c r="F3" s="812"/>
      <c r="G3" s="813"/>
      <c r="H3" s="131"/>
      <c r="I3" s="345"/>
      <c r="J3" s="6"/>
      <c r="K3" s="345"/>
      <c r="L3" s="137"/>
      <c r="M3" s="2"/>
      <c r="N3" s="6"/>
      <c r="O3" s="208"/>
      <c r="P3" s="6"/>
      <c r="Q3" s="6"/>
      <c r="R3" s="63"/>
      <c r="S3" s="333"/>
      <c r="T3" s="822" t="s">
        <v>157</v>
      </c>
      <c r="U3" s="823"/>
      <c r="V3" s="346"/>
      <c r="W3" s="72"/>
    </row>
    <row r="4" spans="1:23" s="343" customFormat="1" ht="38.25">
      <c r="A4" s="101" t="s">
        <v>9</v>
      </c>
      <c r="B4" s="7" t="s">
        <v>10</v>
      </c>
      <c r="C4" s="83" t="s">
        <v>106</v>
      </c>
      <c r="D4" s="335" t="s">
        <v>107</v>
      </c>
      <c r="E4" s="336" t="s">
        <v>8</v>
      </c>
      <c r="F4" s="7" t="s">
        <v>108</v>
      </c>
      <c r="G4" s="11" t="s">
        <v>109</v>
      </c>
      <c r="H4" s="132" t="s">
        <v>111</v>
      </c>
      <c r="I4" s="11" t="s">
        <v>112</v>
      </c>
      <c r="J4" s="11" t="s">
        <v>113</v>
      </c>
      <c r="K4" s="7" t="s">
        <v>114</v>
      </c>
      <c r="L4" s="337" t="s">
        <v>115</v>
      </c>
      <c r="M4" s="337" t="s">
        <v>116</v>
      </c>
      <c r="N4" s="11" t="s">
        <v>117</v>
      </c>
      <c r="O4" s="338" t="s">
        <v>118</v>
      </c>
      <c r="P4" s="11" t="s">
        <v>119</v>
      </c>
      <c r="Q4" s="11" t="s">
        <v>120</v>
      </c>
      <c r="R4" s="339" t="s">
        <v>67</v>
      </c>
      <c r="S4" s="340" t="s">
        <v>68</v>
      </c>
      <c r="T4" s="341" t="s">
        <v>11</v>
      </c>
      <c r="U4" s="341" t="s">
        <v>12</v>
      </c>
      <c r="V4" s="342" t="s">
        <v>56</v>
      </c>
      <c r="W4" s="83" t="s">
        <v>0</v>
      </c>
    </row>
    <row r="5" spans="1:23" ht="15.75" customHeight="1" thickBot="1">
      <c r="A5" s="102" t="s">
        <v>13</v>
      </c>
      <c r="B5" s="103"/>
      <c r="C5" s="116"/>
      <c r="D5" s="104"/>
      <c r="E5" s="106" t="s">
        <v>3</v>
      </c>
      <c r="F5" s="106" t="s">
        <v>3</v>
      </c>
      <c r="G5" s="483" t="s">
        <v>3</v>
      </c>
      <c r="H5" s="486" t="s">
        <v>3</v>
      </c>
      <c r="I5" s="106" t="s">
        <v>3</v>
      </c>
      <c r="J5" s="106" t="s">
        <v>3</v>
      </c>
      <c r="K5" s="105" t="s">
        <v>74</v>
      </c>
      <c r="L5" s="117" t="s">
        <v>3</v>
      </c>
      <c r="M5" s="107" t="s">
        <v>3</v>
      </c>
      <c r="N5" s="107" t="s">
        <v>74</v>
      </c>
      <c r="O5" s="209" t="s">
        <v>4</v>
      </c>
      <c r="P5" s="108" t="s">
        <v>4</v>
      </c>
      <c r="Q5" s="108" t="s">
        <v>4</v>
      </c>
      <c r="R5" s="111" t="s">
        <v>4</v>
      </c>
      <c r="S5" s="334" t="s">
        <v>4</v>
      </c>
      <c r="T5" s="109" t="s">
        <v>3</v>
      </c>
      <c r="U5" s="109" t="s">
        <v>3</v>
      </c>
      <c r="V5" s="110" t="s">
        <v>3</v>
      </c>
      <c r="W5" s="112"/>
    </row>
    <row r="6" spans="1:23" s="416" customFormat="1" ht="15" customHeight="1">
      <c r="A6" s="404">
        <v>45194</v>
      </c>
      <c r="B6" s="405" t="s">
        <v>122</v>
      </c>
      <c r="C6" s="406" t="s">
        <v>127</v>
      </c>
      <c r="D6" s="407" t="s">
        <v>129</v>
      </c>
      <c r="E6" s="408">
        <v>10</v>
      </c>
      <c r="F6" s="409">
        <f>E6-G6</f>
        <v>2.8499999999999996</v>
      </c>
      <c r="G6" s="409">
        <f>L7</f>
        <v>7.15</v>
      </c>
      <c r="H6" s="410"/>
      <c r="I6" s="409">
        <v>1.1200000000000001</v>
      </c>
      <c r="J6" s="409"/>
      <c r="K6" s="409"/>
      <c r="L6" s="411">
        <f>G6-I6</f>
        <v>6.03</v>
      </c>
      <c r="M6" s="409">
        <f>AVERAGE(L6:L9)</f>
        <v>6.59</v>
      </c>
      <c r="N6" s="409"/>
      <c r="O6" s="412">
        <f>Q6-P6</f>
        <v>0</v>
      </c>
      <c r="P6" s="409">
        <f>J6*K6</f>
        <v>0</v>
      </c>
      <c r="Q6" s="409"/>
      <c r="R6" s="409"/>
      <c r="S6" s="413"/>
      <c r="T6" s="412"/>
      <c r="U6" s="409"/>
      <c r="V6" s="414"/>
      <c r="W6" s="415"/>
    </row>
    <row r="7" spans="1:23" s="416" customFormat="1" ht="15" customHeight="1">
      <c r="A7" s="404">
        <v>45194</v>
      </c>
      <c r="B7" s="405" t="s">
        <v>122</v>
      </c>
      <c r="C7" s="406" t="s">
        <v>127</v>
      </c>
      <c r="D7" s="407" t="s">
        <v>130</v>
      </c>
      <c r="E7" s="408">
        <v>14</v>
      </c>
      <c r="F7" s="409">
        <v>5.84</v>
      </c>
      <c r="G7" s="409">
        <f t="shared" ref="G7:G14" si="0">E7-F7</f>
        <v>8.16</v>
      </c>
      <c r="H7" s="410">
        <f>G7-G6</f>
        <v>1.0099999999999998</v>
      </c>
      <c r="I7" s="409">
        <v>1.01</v>
      </c>
      <c r="J7" s="409"/>
      <c r="K7" s="409">
        <f>0.26/1.01</f>
        <v>0.25742574257425743</v>
      </c>
      <c r="L7" s="411">
        <f>G7-I7</f>
        <v>7.15</v>
      </c>
      <c r="M7" s="409"/>
      <c r="N7" s="409"/>
      <c r="O7" s="412">
        <f>Q7-P7</f>
        <v>0</v>
      </c>
      <c r="P7" s="409">
        <f t="shared" ref="P7:P20" si="1">J7*K7</f>
        <v>0</v>
      </c>
      <c r="Q7" s="409"/>
      <c r="R7" s="409"/>
      <c r="S7" s="413">
        <f>K7*I7</f>
        <v>0.26</v>
      </c>
      <c r="T7" s="412"/>
      <c r="U7" s="409"/>
      <c r="V7" s="414"/>
      <c r="W7" s="415"/>
    </row>
    <row r="8" spans="1:23" s="416" customFormat="1" ht="15" customHeight="1">
      <c r="A8" s="417">
        <v>45437</v>
      </c>
      <c r="B8" s="418" t="s">
        <v>145</v>
      </c>
      <c r="C8" s="419" t="s">
        <v>127</v>
      </c>
      <c r="D8" s="420" t="s">
        <v>136</v>
      </c>
      <c r="E8" s="421">
        <v>12</v>
      </c>
      <c r="F8" s="422">
        <v>2.34</v>
      </c>
      <c r="G8" s="409">
        <f t="shared" si="0"/>
        <v>9.66</v>
      </c>
      <c r="H8" s="410">
        <f t="shared" ref="H8:H14" si="2">G8-G7</f>
        <v>1.5</v>
      </c>
      <c r="I8" s="418"/>
      <c r="J8" s="423">
        <v>2.74</v>
      </c>
      <c r="K8" s="422">
        <v>0.41</v>
      </c>
      <c r="L8" s="421"/>
      <c r="M8" s="422"/>
      <c r="N8" s="418"/>
      <c r="O8" s="424"/>
      <c r="P8" s="409">
        <f>J8*K8</f>
        <v>1.1234</v>
      </c>
      <c r="Q8" s="418"/>
      <c r="R8" s="422">
        <v>0</v>
      </c>
      <c r="S8" s="418"/>
      <c r="T8" s="425"/>
      <c r="U8" s="426"/>
      <c r="V8" s="414"/>
      <c r="W8" s="427"/>
    </row>
    <row r="9" spans="1:23" s="456" customFormat="1" ht="15.75" customHeight="1">
      <c r="A9" s="404">
        <v>45437</v>
      </c>
      <c r="B9" s="405" t="s">
        <v>145</v>
      </c>
      <c r="C9" s="406" t="s">
        <v>127</v>
      </c>
      <c r="D9" s="407" t="s">
        <v>136</v>
      </c>
      <c r="E9" s="408">
        <v>12</v>
      </c>
      <c r="F9" s="508">
        <v>2.34</v>
      </c>
      <c r="G9" s="409">
        <f>E9-F9</f>
        <v>9.66</v>
      </c>
      <c r="H9" s="410">
        <f>G9-G7</f>
        <v>1.5</v>
      </c>
      <c r="I9" s="423">
        <f>G9-L7</f>
        <v>2.5099999999999998</v>
      </c>
      <c r="J9" s="418"/>
      <c r="K9" s="418"/>
      <c r="L9" s="421"/>
      <c r="M9" s="422"/>
      <c r="N9" s="418"/>
      <c r="O9" s="424">
        <f t="shared" ref="O9:O20" si="3">Q9-P9</f>
        <v>0</v>
      </c>
      <c r="P9" s="409">
        <f t="shared" si="1"/>
        <v>0</v>
      </c>
      <c r="Q9" s="418"/>
      <c r="R9" s="422"/>
      <c r="S9" s="418"/>
      <c r="T9" s="452">
        <v>592875.81000000006</v>
      </c>
      <c r="U9" s="453">
        <v>6983421.2000000002</v>
      </c>
      <c r="V9" s="454">
        <v>2173.9699999999998</v>
      </c>
      <c r="W9" s="455"/>
    </row>
    <row r="10" spans="1:23" s="118" customFormat="1" ht="15" customHeight="1">
      <c r="A10" s="114"/>
      <c r="B10" s="66"/>
      <c r="C10" s="85"/>
      <c r="D10" s="87"/>
      <c r="E10" s="84"/>
      <c r="F10" s="66"/>
      <c r="G10" s="66"/>
      <c r="H10" s="133"/>
      <c r="I10" s="58"/>
      <c r="J10" s="57"/>
      <c r="K10" s="57"/>
      <c r="L10" s="77"/>
      <c r="M10" s="57"/>
      <c r="N10" s="57"/>
      <c r="O10" s="211"/>
      <c r="P10" s="57"/>
      <c r="Q10" s="58"/>
      <c r="R10" s="57"/>
      <c r="S10" s="58"/>
      <c r="T10" s="215"/>
      <c r="U10" s="59"/>
      <c r="V10" s="122"/>
      <c r="W10" s="73"/>
    </row>
    <row r="11" spans="1:23" s="523" customFormat="1" ht="15" customHeight="1">
      <c r="A11" s="509">
        <v>45194</v>
      </c>
      <c r="B11" s="510" t="s">
        <v>122</v>
      </c>
      <c r="C11" s="511" t="s">
        <v>128</v>
      </c>
      <c r="D11" s="512" t="s">
        <v>129</v>
      </c>
      <c r="E11" s="513"/>
      <c r="F11" s="514"/>
      <c r="G11" s="514">
        <f t="shared" si="0"/>
        <v>0</v>
      </c>
      <c r="H11" s="515"/>
      <c r="I11" s="514"/>
      <c r="J11" s="514"/>
      <c r="K11" s="514"/>
      <c r="L11" s="516"/>
      <c r="M11" s="514"/>
      <c r="N11" s="514"/>
      <c r="O11" s="517">
        <f t="shared" si="3"/>
        <v>0</v>
      </c>
      <c r="P11" s="514">
        <f t="shared" si="1"/>
        <v>0</v>
      </c>
      <c r="Q11" s="514"/>
      <c r="R11" s="514"/>
      <c r="S11" s="699"/>
      <c r="T11" s="517"/>
      <c r="U11" s="514"/>
      <c r="V11" s="700"/>
      <c r="W11" s="522"/>
    </row>
    <row r="12" spans="1:23" s="523" customFormat="1" ht="15" customHeight="1">
      <c r="A12" s="509">
        <v>45194</v>
      </c>
      <c r="B12" s="510" t="s">
        <v>122</v>
      </c>
      <c r="C12" s="511" t="s">
        <v>128</v>
      </c>
      <c r="D12" s="512" t="s">
        <v>130</v>
      </c>
      <c r="E12" s="513"/>
      <c r="F12" s="514"/>
      <c r="G12" s="514">
        <f t="shared" si="0"/>
        <v>0</v>
      </c>
      <c r="H12" s="515">
        <f t="shared" si="2"/>
        <v>0</v>
      </c>
      <c r="I12" s="514"/>
      <c r="J12" s="514"/>
      <c r="K12" s="514"/>
      <c r="L12" s="516"/>
      <c r="M12" s="514"/>
      <c r="N12" s="514"/>
      <c r="O12" s="517">
        <f t="shared" si="3"/>
        <v>0</v>
      </c>
      <c r="P12" s="514">
        <f t="shared" si="1"/>
        <v>0</v>
      </c>
      <c r="Q12" s="514"/>
      <c r="R12" s="514"/>
      <c r="S12" s="699"/>
      <c r="T12" s="517"/>
      <c r="U12" s="514"/>
      <c r="V12" s="700"/>
      <c r="W12" s="522"/>
    </row>
    <row r="13" spans="1:23" s="523" customFormat="1" ht="15" customHeight="1">
      <c r="A13" s="509">
        <v>45437</v>
      </c>
      <c r="B13" s="510" t="s">
        <v>146</v>
      </c>
      <c r="C13" s="511" t="s">
        <v>128</v>
      </c>
      <c r="D13" s="512" t="s">
        <v>136</v>
      </c>
      <c r="E13" s="513">
        <v>6.2</v>
      </c>
      <c r="F13" s="514">
        <v>2.1800000000000002</v>
      </c>
      <c r="G13" s="514">
        <f t="shared" si="0"/>
        <v>4.0199999999999996</v>
      </c>
      <c r="H13" s="515">
        <f t="shared" si="2"/>
        <v>4.0199999999999996</v>
      </c>
      <c r="I13" s="514"/>
      <c r="J13" s="514">
        <v>2.74</v>
      </c>
      <c r="K13" s="514">
        <v>0.41</v>
      </c>
      <c r="L13" s="516">
        <f>G13-J13</f>
        <v>1.2799999999999994</v>
      </c>
      <c r="M13" s="514"/>
      <c r="N13" s="514"/>
      <c r="O13" s="517"/>
      <c r="P13" s="514">
        <f t="shared" si="1"/>
        <v>1.1234</v>
      </c>
      <c r="Q13" s="514"/>
      <c r="R13" s="514"/>
      <c r="S13" s="699"/>
      <c r="T13" s="517"/>
      <c r="U13" s="514"/>
      <c r="V13" s="700"/>
      <c r="W13" s="522"/>
    </row>
    <row r="14" spans="1:23" s="523" customFormat="1" ht="15" customHeight="1">
      <c r="A14" s="527">
        <v>45437</v>
      </c>
      <c r="B14" s="528" t="s">
        <v>146</v>
      </c>
      <c r="C14" s="529" t="s">
        <v>128</v>
      </c>
      <c r="D14" s="530" t="s">
        <v>136</v>
      </c>
      <c r="E14" s="531">
        <v>9.15</v>
      </c>
      <c r="F14" s="532">
        <v>5.13</v>
      </c>
      <c r="G14" s="532">
        <f t="shared" si="0"/>
        <v>4.0200000000000005</v>
      </c>
      <c r="H14" s="515">
        <f t="shared" si="2"/>
        <v>0</v>
      </c>
      <c r="I14" s="514"/>
      <c r="J14" s="514"/>
      <c r="K14" s="514"/>
      <c r="L14" s="516"/>
      <c r="M14" s="514"/>
      <c r="N14" s="514"/>
      <c r="O14" s="517">
        <f t="shared" si="3"/>
        <v>0</v>
      </c>
      <c r="P14" s="514">
        <f t="shared" si="1"/>
        <v>0</v>
      </c>
      <c r="Q14" s="514"/>
      <c r="R14" s="514"/>
      <c r="S14" s="699"/>
      <c r="T14" s="517"/>
      <c r="U14" s="514"/>
      <c r="V14" s="700"/>
      <c r="W14" s="522"/>
    </row>
    <row r="15" spans="1:23" s="523" customFormat="1" ht="15" customHeight="1">
      <c r="A15" s="527">
        <v>45565</v>
      </c>
      <c r="B15" s="528" t="s">
        <v>146</v>
      </c>
      <c r="C15" s="529" t="s">
        <v>128</v>
      </c>
      <c r="D15" s="530" t="s">
        <v>151</v>
      </c>
      <c r="E15" s="531">
        <v>6.2</v>
      </c>
      <c r="F15" s="532">
        <v>2.4</v>
      </c>
      <c r="G15" s="532">
        <f>E15-F15</f>
        <v>3.8000000000000003</v>
      </c>
      <c r="H15" s="515"/>
      <c r="I15" s="514">
        <v>0.78</v>
      </c>
      <c r="J15" s="514"/>
      <c r="K15" s="514">
        <v>0.32</v>
      </c>
      <c r="L15" s="516">
        <f>G15-I15</f>
        <v>3.0200000000000005</v>
      </c>
      <c r="M15" s="514"/>
      <c r="N15" s="514"/>
      <c r="O15" s="517"/>
      <c r="P15" s="514"/>
      <c r="Q15" s="514"/>
      <c r="R15" s="514"/>
      <c r="S15" s="701">
        <f>K15*I15</f>
        <v>0.24960000000000002</v>
      </c>
      <c r="T15" s="517"/>
      <c r="U15" s="514"/>
      <c r="V15" s="700"/>
      <c r="W15" s="522"/>
    </row>
    <row r="16" spans="1:23" s="523" customFormat="1" ht="15" customHeight="1">
      <c r="A16" s="527">
        <v>45565</v>
      </c>
      <c r="B16" s="528" t="s">
        <v>146</v>
      </c>
      <c r="C16" s="529" t="s">
        <v>128</v>
      </c>
      <c r="D16" s="530" t="s">
        <v>152</v>
      </c>
      <c r="E16" s="531">
        <v>9.15</v>
      </c>
      <c r="F16" s="532">
        <f>E16-G16</f>
        <v>6.13</v>
      </c>
      <c r="G16" s="532">
        <f>G15-I15</f>
        <v>3.0200000000000005</v>
      </c>
      <c r="H16" s="515"/>
      <c r="I16" s="514">
        <f>L15-L13</f>
        <v>1.7400000000000011</v>
      </c>
      <c r="J16" s="514"/>
      <c r="K16" s="514">
        <v>0.5</v>
      </c>
      <c r="L16" s="516"/>
      <c r="M16" s="514"/>
      <c r="N16" s="514"/>
      <c r="O16" s="517">
        <f>Q16-P13</f>
        <v>-0.2533999999999994</v>
      </c>
      <c r="P16" s="514"/>
      <c r="Q16" s="514">
        <f>I16*K16</f>
        <v>0.87000000000000055</v>
      </c>
      <c r="R16" s="514"/>
      <c r="S16" s="699"/>
      <c r="T16" s="517"/>
      <c r="U16" s="514"/>
      <c r="V16" s="700"/>
      <c r="W16" s="522"/>
    </row>
    <row r="17" spans="1:23" s="523" customFormat="1" ht="15" customHeight="1">
      <c r="A17" s="527">
        <v>45819</v>
      </c>
      <c r="B17" s="528" t="s">
        <v>199</v>
      </c>
      <c r="C17" s="529" t="s">
        <v>128</v>
      </c>
      <c r="D17" s="530" t="s">
        <v>136</v>
      </c>
      <c r="E17" s="531">
        <v>6.2</v>
      </c>
      <c r="F17" s="532">
        <v>0.45</v>
      </c>
      <c r="G17" s="532">
        <f>E17-F17</f>
        <v>5.75</v>
      </c>
      <c r="H17" s="515"/>
      <c r="I17" s="514">
        <f>G17-G16</f>
        <v>2.7299999999999995</v>
      </c>
      <c r="J17" s="514"/>
      <c r="K17" s="514">
        <v>0.48</v>
      </c>
      <c r="L17" s="516"/>
      <c r="M17" s="514"/>
      <c r="N17" s="514"/>
      <c r="O17" s="517"/>
      <c r="P17" s="514">
        <f>K17*I17</f>
        <v>1.3103999999999998</v>
      </c>
      <c r="Q17" s="514"/>
      <c r="R17" s="514"/>
      <c r="S17" s="699"/>
      <c r="T17" s="517"/>
      <c r="U17" s="514"/>
      <c r="V17" s="700"/>
      <c r="W17" s="522"/>
    </row>
    <row r="18" spans="1:23" s="523" customFormat="1" ht="15" customHeight="1">
      <c r="A18" s="527"/>
      <c r="B18" s="528"/>
      <c r="C18" s="529"/>
      <c r="D18" s="530"/>
      <c r="E18" s="531"/>
      <c r="F18" s="532"/>
      <c r="G18" s="532"/>
      <c r="H18" s="515"/>
      <c r="I18" s="514"/>
      <c r="J18" s="514"/>
      <c r="K18" s="514"/>
      <c r="L18" s="516"/>
      <c r="M18" s="514"/>
      <c r="N18" s="514"/>
      <c r="O18" s="517"/>
      <c r="P18" s="514"/>
      <c r="Q18" s="514"/>
      <c r="R18" s="514"/>
      <c r="S18" s="699"/>
      <c r="T18" s="517"/>
      <c r="U18" s="514"/>
      <c r="V18" s="700"/>
      <c r="W18" s="522"/>
    </row>
    <row r="19" spans="1:23" s="118" customFormat="1" ht="15" customHeight="1">
      <c r="A19" s="125"/>
      <c r="B19" s="69"/>
      <c r="C19" s="128"/>
      <c r="D19" s="89"/>
      <c r="E19" s="91"/>
      <c r="F19" s="70"/>
      <c r="G19" s="70"/>
      <c r="H19" s="135"/>
      <c r="I19" s="70"/>
      <c r="J19" s="70"/>
      <c r="K19" s="70"/>
      <c r="L19" s="60"/>
      <c r="M19" s="70"/>
      <c r="N19" s="70"/>
      <c r="O19" s="213"/>
      <c r="P19" s="70"/>
      <c r="Q19" s="70"/>
      <c r="R19" s="70"/>
      <c r="S19" s="71"/>
      <c r="T19" s="213"/>
      <c r="U19" s="70"/>
      <c r="V19" s="122"/>
      <c r="W19" s="79"/>
    </row>
    <row r="20" spans="1:23" s="443" customFormat="1" ht="15" customHeight="1" thickBot="1">
      <c r="A20" s="428"/>
      <c r="B20" s="429"/>
      <c r="C20" s="430"/>
      <c r="D20" s="431"/>
      <c r="E20" s="432"/>
      <c r="F20" s="433"/>
      <c r="G20" s="433"/>
      <c r="H20" s="434"/>
      <c r="I20" s="435"/>
      <c r="J20" s="436"/>
      <c r="K20" s="436"/>
      <c r="L20" s="437"/>
      <c r="M20" s="436"/>
      <c r="N20" s="435"/>
      <c r="O20" s="438">
        <f t="shared" si="3"/>
        <v>0</v>
      </c>
      <c r="P20" s="436">
        <f t="shared" si="1"/>
        <v>0</v>
      </c>
      <c r="Q20" s="435"/>
      <c r="R20" s="435"/>
      <c r="S20" s="435"/>
      <c r="T20" s="439"/>
      <c r="U20" s="440"/>
      <c r="V20" s="441"/>
      <c r="W20" s="442"/>
    </row>
    <row r="21" spans="1:23" ht="15" customHeight="1"/>
    <row r="22" spans="1:23" ht="15" customHeight="1"/>
    <row r="23" spans="1:23" ht="15" customHeight="1"/>
    <row r="24" spans="1:23" ht="15" customHeight="1">
      <c r="K24" s="76">
        <f>1.74+0.78</f>
        <v>2.52</v>
      </c>
    </row>
    <row r="25" spans="1:23" ht="15" customHeight="1"/>
    <row r="26" spans="1:23" ht="15.75" customHeight="1" thickBot="1">
      <c r="A26" s="21"/>
      <c r="B26" s="21"/>
      <c r="C26" s="21"/>
      <c r="D26" s="21"/>
      <c r="E26" s="22"/>
      <c r="F26" s="22"/>
      <c r="G26" s="21"/>
      <c r="H26" s="21"/>
      <c r="I26" s="21"/>
      <c r="J26" s="21"/>
      <c r="K26" s="21"/>
      <c r="L26" s="21"/>
      <c r="M26" s="21"/>
      <c r="N26" s="21"/>
      <c r="O26" s="21"/>
      <c r="P26" s="21"/>
      <c r="Q26" s="21"/>
      <c r="R26" s="8"/>
      <c r="S26" s="8"/>
      <c r="T26" s="8"/>
      <c r="U26" s="8"/>
    </row>
    <row r="27" spans="1:23" ht="15.75" customHeight="1">
      <c r="A27" s="816" t="s">
        <v>5</v>
      </c>
      <c r="B27" s="817"/>
      <c r="C27" s="820" t="s">
        <v>78</v>
      </c>
      <c r="D27" s="820"/>
      <c r="E27" s="195" t="s">
        <v>75</v>
      </c>
      <c r="F27" s="196"/>
      <c r="G27" s="195" t="s">
        <v>76</v>
      </c>
      <c r="H27" s="196"/>
      <c r="I27" s="197" t="s">
        <v>77</v>
      </c>
      <c r="Q27" s="118"/>
      <c r="R27" s="59"/>
      <c r="S27" s="59"/>
      <c r="T27" s="59"/>
      <c r="U27" s="8"/>
    </row>
    <row r="28" spans="1:23" ht="15.75" customHeight="1">
      <c r="A28" s="818"/>
      <c r="B28" s="819"/>
      <c r="C28" s="220" t="s">
        <v>6</v>
      </c>
      <c r="D28" s="220" t="s">
        <v>64</v>
      </c>
      <c r="E28" s="221">
        <f>A16</f>
        <v>45565</v>
      </c>
      <c r="F28" s="222" t="s">
        <v>65</v>
      </c>
      <c r="G28" s="223">
        <f>A17</f>
        <v>45819</v>
      </c>
      <c r="H28" s="222" t="s">
        <v>65</v>
      </c>
      <c r="I28" s="224" t="s">
        <v>143</v>
      </c>
      <c r="Q28" s="118"/>
      <c r="R28" s="80"/>
      <c r="S28" s="80"/>
      <c r="T28" s="59"/>
      <c r="U28" s="8"/>
    </row>
    <row r="29" spans="1:23" ht="15.75" customHeight="1">
      <c r="A29" s="198"/>
      <c r="B29" s="216" t="s">
        <v>21</v>
      </c>
      <c r="C29" s="10">
        <f>P17</f>
        <v>1.3103999999999998</v>
      </c>
      <c r="D29" s="10">
        <f>C29+C33-C32</f>
        <v>1.0607999999999997</v>
      </c>
      <c r="E29" s="9"/>
      <c r="F29" s="9"/>
      <c r="G29" s="119"/>
      <c r="H29" s="10"/>
      <c r="I29" s="199"/>
      <c r="Q29" s="118"/>
      <c r="R29" s="80"/>
      <c r="S29" s="80"/>
      <c r="T29" s="59"/>
      <c r="U29" s="8"/>
    </row>
    <row r="30" spans="1:23" ht="15.75" customHeight="1">
      <c r="A30" s="198"/>
      <c r="B30" s="216" t="s">
        <v>22</v>
      </c>
      <c r="C30" s="10" t="s">
        <v>143</v>
      </c>
      <c r="D30" s="10"/>
      <c r="E30" s="9"/>
      <c r="F30" s="9"/>
      <c r="G30" s="119"/>
      <c r="H30" s="10"/>
      <c r="I30" s="199"/>
      <c r="Q30" s="118"/>
      <c r="R30" s="80"/>
      <c r="S30" s="80"/>
      <c r="T30" s="59"/>
      <c r="U30" s="8"/>
    </row>
    <row r="31" spans="1:23" ht="15.75" customHeight="1">
      <c r="A31" s="198"/>
      <c r="B31" s="216" t="s">
        <v>23</v>
      </c>
      <c r="C31" s="10" t="s">
        <v>143</v>
      </c>
      <c r="D31" s="10"/>
      <c r="E31" s="9"/>
      <c r="F31" s="9"/>
      <c r="G31" s="119"/>
      <c r="H31" s="10"/>
      <c r="I31" s="199"/>
      <c r="Q31" s="118"/>
      <c r="R31" s="80"/>
      <c r="S31" s="80"/>
      <c r="T31" s="59"/>
      <c r="U31" s="8"/>
    </row>
    <row r="32" spans="1:23" ht="15.75" customHeight="1">
      <c r="A32" s="198"/>
      <c r="B32" s="217" t="s">
        <v>59</v>
      </c>
      <c r="C32" s="10">
        <f>S15</f>
        <v>0.24960000000000002</v>
      </c>
      <c r="D32" s="10"/>
      <c r="E32" s="9"/>
      <c r="F32" s="9"/>
      <c r="G32" s="10"/>
      <c r="H32" s="10"/>
      <c r="I32" s="199"/>
      <c r="Q32" s="118"/>
      <c r="R32" s="80"/>
      <c r="S32" s="80"/>
      <c r="T32" s="59"/>
      <c r="U32" s="8"/>
    </row>
    <row r="33" spans="1:21" ht="15.75" customHeight="1">
      <c r="A33" s="198"/>
      <c r="B33" s="218" t="s">
        <v>60</v>
      </c>
      <c r="C33" s="10">
        <f>R8</f>
        <v>0</v>
      </c>
      <c r="D33" s="10"/>
      <c r="E33" s="9"/>
      <c r="F33" s="9"/>
      <c r="G33" s="10"/>
      <c r="H33" s="10"/>
      <c r="I33" s="199"/>
      <c r="Q33" s="118"/>
      <c r="R33" s="80"/>
      <c r="S33" s="80"/>
      <c r="T33" s="59"/>
      <c r="U33" s="8"/>
    </row>
    <row r="34" spans="1:21" ht="15.75" customHeight="1" thickBot="1">
      <c r="A34" s="200"/>
      <c r="B34" s="219" t="s">
        <v>61</v>
      </c>
      <c r="C34" s="201" t="s">
        <v>143</v>
      </c>
      <c r="D34" s="201"/>
      <c r="E34" s="202"/>
      <c r="F34" s="202"/>
      <c r="G34" s="203"/>
      <c r="H34" s="203"/>
      <c r="I34" s="204"/>
      <c r="Q34" s="118"/>
      <c r="R34" s="80"/>
      <c r="S34" s="80"/>
      <c r="T34" s="59"/>
      <c r="U34" s="8"/>
    </row>
    <row r="35" spans="1:21" ht="15.75" customHeight="1">
      <c r="A35" s="8"/>
      <c r="B35" s="8"/>
      <c r="C35" s="8"/>
      <c r="D35" s="8"/>
      <c r="E35" s="8"/>
      <c r="F35" s="8"/>
      <c r="G35" s="8"/>
      <c r="H35" s="8"/>
      <c r="I35" s="8"/>
      <c r="J35" s="8"/>
      <c r="K35" s="8"/>
      <c r="L35" s="8"/>
      <c r="M35" s="8"/>
      <c r="N35" s="8"/>
      <c r="O35" s="8"/>
      <c r="P35" s="8"/>
      <c r="Q35" s="59"/>
      <c r="R35" s="59"/>
      <c r="S35" s="59"/>
      <c r="T35" s="59"/>
      <c r="U35" s="8"/>
    </row>
  </sheetData>
  <mergeCells count="6">
    <mergeCell ref="T1:V1"/>
    <mergeCell ref="T2:U2"/>
    <mergeCell ref="E3:G3"/>
    <mergeCell ref="T3:U3"/>
    <mergeCell ref="A27:B28"/>
    <mergeCell ref="C27:D27"/>
  </mergeCells>
  <pageMargins left="0.7" right="0.7" top="0.75" bottom="0.75" header="0.3" footer="0.3"/>
  <pageSetup orientation="portrait" verticalDpi="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7CE88-ACC8-4536-BC4E-A38EF358C197}">
  <dimension ref="A1:W25"/>
  <sheetViews>
    <sheetView topLeftCell="H1" workbookViewId="0">
      <selection activeCell="T4" sqref="T4"/>
    </sheetView>
  </sheetViews>
  <sheetFormatPr defaultColWidth="17.28515625" defaultRowHeight="15.75" customHeight="1"/>
  <cols>
    <col min="1" max="1" width="12.42578125" style="76" customWidth="1"/>
    <col min="2" max="2" width="27.28515625" style="76" customWidth="1"/>
    <col min="3" max="3" width="11.28515625" style="76" bestFit="1" customWidth="1"/>
    <col min="4" max="4" width="20" style="76" bestFit="1" customWidth="1"/>
    <col min="5" max="5" width="10.5703125" style="76" bestFit="1" customWidth="1"/>
    <col min="6" max="7" width="13.7109375" style="76" bestFit="1" customWidth="1"/>
    <col min="8" max="8" width="14.42578125" style="76" bestFit="1" customWidth="1"/>
    <col min="9" max="9" width="17.28515625" style="76" bestFit="1" customWidth="1"/>
    <col min="10" max="10" width="19.5703125" style="76" bestFit="1" customWidth="1"/>
    <col min="11" max="11" width="16.42578125" style="76" bestFit="1" customWidth="1"/>
    <col min="12" max="12" width="18" style="76" customWidth="1"/>
    <col min="13" max="13" width="22.140625" style="76" customWidth="1"/>
    <col min="14" max="14" width="11.5703125" style="76" bestFit="1" customWidth="1"/>
    <col min="15" max="15" width="11.28515625" style="76" bestFit="1" customWidth="1"/>
    <col min="16" max="17" width="7.85546875" style="76" bestFit="1" customWidth="1"/>
    <col min="18" max="18" width="14.7109375" style="76" bestFit="1" customWidth="1"/>
    <col min="19" max="19" width="20.7109375" style="76" bestFit="1" customWidth="1"/>
    <col min="20" max="20" width="21" style="76" bestFit="1" customWidth="1"/>
    <col min="21" max="21" width="13.140625" style="76" customWidth="1"/>
    <col min="22" max="16384" width="17.28515625" style="76"/>
  </cols>
  <sheetData>
    <row r="1" spans="1:23" ht="15" customHeight="1">
      <c r="A1" s="92"/>
      <c r="B1" s="93"/>
      <c r="C1" s="115"/>
      <c r="D1" s="94"/>
      <c r="E1" s="95"/>
      <c r="F1" s="96"/>
      <c r="G1" s="97"/>
      <c r="H1" s="129"/>
      <c r="I1" s="97"/>
      <c r="J1" s="120"/>
      <c r="K1" s="96"/>
      <c r="L1" s="193"/>
      <c r="M1" s="206"/>
      <c r="N1" s="97"/>
      <c r="O1" s="207"/>
      <c r="P1" s="98"/>
      <c r="Q1" s="98"/>
      <c r="R1" s="98"/>
      <c r="S1" s="332"/>
      <c r="T1" s="808" t="s">
        <v>7</v>
      </c>
      <c r="U1" s="808"/>
      <c r="V1" s="809"/>
      <c r="W1" s="136"/>
    </row>
    <row r="2" spans="1:23" ht="15" customHeight="1">
      <c r="A2" s="99"/>
      <c r="B2" s="4"/>
      <c r="C2" s="82"/>
      <c r="D2" s="23"/>
      <c r="E2" s="557"/>
      <c r="F2" s="558"/>
      <c r="G2" s="3"/>
      <c r="H2" s="130"/>
      <c r="I2" s="3"/>
      <c r="J2" s="6"/>
      <c r="K2" s="1"/>
      <c r="L2" s="194"/>
      <c r="M2" s="205"/>
      <c r="N2" s="6"/>
      <c r="O2" s="140"/>
      <c r="S2" s="142"/>
      <c r="T2" s="821" t="s">
        <v>79</v>
      </c>
      <c r="U2" s="821"/>
      <c r="V2" s="559"/>
      <c r="W2" s="12"/>
    </row>
    <row r="3" spans="1:23" ht="15" customHeight="1">
      <c r="A3" s="99"/>
      <c r="B3" s="4"/>
      <c r="C3" s="82"/>
      <c r="D3" s="74"/>
      <c r="E3" s="811" t="s">
        <v>110</v>
      </c>
      <c r="F3" s="812"/>
      <c r="G3" s="813"/>
      <c r="H3" s="131"/>
      <c r="I3" s="558"/>
      <c r="J3" s="6"/>
      <c r="K3" s="558"/>
      <c r="L3" s="137"/>
      <c r="M3" s="2"/>
      <c r="N3" s="6"/>
      <c r="O3" s="208"/>
      <c r="P3" s="6"/>
      <c r="Q3" s="6"/>
      <c r="R3" s="63"/>
      <c r="S3" s="333"/>
      <c r="T3" s="822" t="s">
        <v>157</v>
      </c>
      <c r="U3" s="823"/>
      <c r="V3" s="559"/>
      <c r="W3" s="72"/>
    </row>
    <row r="4" spans="1:23" s="343" customFormat="1" ht="38.25">
      <c r="A4" s="101" t="s">
        <v>9</v>
      </c>
      <c r="B4" s="7" t="s">
        <v>10</v>
      </c>
      <c r="C4" s="83" t="s">
        <v>106</v>
      </c>
      <c r="D4" s="335" t="s">
        <v>107</v>
      </c>
      <c r="E4" s="336" t="s">
        <v>8</v>
      </c>
      <c r="F4" s="7" t="s">
        <v>108</v>
      </c>
      <c r="G4" s="11" t="s">
        <v>109</v>
      </c>
      <c r="H4" s="132" t="s">
        <v>111</v>
      </c>
      <c r="I4" s="11" t="s">
        <v>112</v>
      </c>
      <c r="J4" s="11" t="s">
        <v>113</v>
      </c>
      <c r="K4" s="7" t="s">
        <v>114</v>
      </c>
      <c r="L4" s="337" t="s">
        <v>115</v>
      </c>
      <c r="M4" s="337" t="s">
        <v>116</v>
      </c>
      <c r="N4" s="11" t="s">
        <v>117</v>
      </c>
      <c r="O4" s="338" t="s">
        <v>118</v>
      </c>
      <c r="P4" s="11" t="s">
        <v>119</v>
      </c>
      <c r="Q4" s="11" t="s">
        <v>120</v>
      </c>
      <c r="R4" s="339" t="s">
        <v>67</v>
      </c>
      <c r="S4" s="340" t="s">
        <v>68</v>
      </c>
      <c r="T4" s="341" t="s">
        <v>11</v>
      </c>
      <c r="U4" s="341" t="s">
        <v>12</v>
      </c>
      <c r="V4" s="342" t="s">
        <v>56</v>
      </c>
      <c r="W4" s="83" t="s">
        <v>0</v>
      </c>
    </row>
    <row r="5" spans="1:23" ht="15.75" customHeight="1" thickBot="1">
      <c r="A5" s="102" t="s">
        <v>13</v>
      </c>
      <c r="B5" s="103"/>
      <c r="C5" s="116"/>
      <c r="D5" s="104"/>
      <c r="E5" s="106" t="s">
        <v>3</v>
      </c>
      <c r="F5" s="106" t="s">
        <v>3</v>
      </c>
      <c r="G5" s="483" t="s">
        <v>3</v>
      </c>
      <c r="H5" s="486" t="s">
        <v>3</v>
      </c>
      <c r="I5" s="106" t="s">
        <v>3</v>
      </c>
      <c r="J5" s="106" t="s">
        <v>3</v>
      </c>
      <c r="K5" s="105" t="s">
        <v>74</v>
      </c>
      <c r="L5" s="117" t="s">
        <v>3</v>
      </c>
      <c r="M5" s="107" t="s">
        <v>3</v>
      </c>
      <c r="N5" s="107" t="s">
        <v>74</v>
      </c>
      <c r="O5" s="209" t="s">
        <v>4</v>
      </c>
      <c r="P5" s="108" t="s">
        <v>4</v>
      </c>
      <c r="Q5" s="108" t="s">
        <v>4</v>
      </c>
      <c r="R5" s="111" t="s">
        <v>4</v>
      </c>
      <c r="S5" s="334" t="s">
        <v>4</v>
      </c>
      <c r="T5" s="109" t="s">
        <v>3</v>
      </c>
      <c r="U5" s="109" t="s">
        <v>3</v>
      </c>
      <c r="V5" s="110" t="s">
        <v>3</v>
      </c>
      <c r="W5" s="112"/>
    </row>
    <row r="6" spans="1:23" s="416" customFormat="1" ht="15" customHeight="1">
      <c r="A6" s="404">
        <v>45800</v>
      </c>
      <c r="B6" s="405" t="s">
        <v>167</v>
      </c>
      <c r="C6" s="406" t="s">
        <v>174</v>
      </c>
      <c r="D6" s="407" t="s">
        <v>136</v>
      </c>
      <c r="E6" s="408">
        <v>10</v>
      </c>
      <c r="F6" s="409">
        <v>2.08</v>
      </c>
      <c r="G6" s="409">
        <f>E6-F6</f>
        <v>7.92</v>
      </c>
      <c r="H6" s="410"/>
      <c r="I6" s="409">
        <v>3.55</v>
      </c>
      <c r="J6" s="409">
        <v>3.55</v>
      </c>
      <c r="K6" s="409">
        <v>0.42</v>
      </c>
      <c r="L6" s="411">
        <f>G6-I6</f>
        <v>4.37</v>
      </c>
      <c r="M6" s="409">
        <f>AVERAGE(L6:L9)</f>
        <v>4.37</v>
      </c>
      <c r="N6" s="409"/>
      <c r="O6" s="412"/>
      <c r="P6" s="409">
        <f>J6*K6</f>
        <v>1.4909999999999999</v>
      </c>
      <c r="Q6" s="409"/>
      <c r="R6" s="409"/>
      <c r="S6" s="413"/>
      <c r="T6" s="799">
        <v>593035.64399999997</v>
      </c>
      <c r="U6" s="508">
        <v>6989596.9649999999</v>
      </c>
      <c r="V6" s="800">
        <v>2314.06</v>
      </c>
      <c r="W6" s="415"/>
    </row>
    <row r="7" spans="1:23" s="416" customFormat="1" ht="15" customHeight="1">
      <c r="A7" s="404"/>
      <c r="B7" s="405"/>
      <c r="C7" s="406"/>
      <c r="D7" s="407"/>
      <c r="E7" s="408"/>
      <c r="F7" s="409"/>
      <c r="G7" s="409"/>
      <c r="H7" s="410"/>
      <c r="I7" s="409"/>
      <c r="J7" s="409"/>
      <c r="K7" s="409"/>
      <c r="L7" s="411"/>
      <c r="M7" s="409"/>
      <c r="N7" s="409"/>
      <c r="O7" s="412"/>
      <c r="P7" s="409"/>
      <c r="Q7" s="409"/>
      <c r="R7" s="409"/>
      <c r="S7" s="413"/>
      <c r="T7" s="412"/>
      <c r="U7" s="409"/>
      <c r="V7" s="414"/>
      <c r="W7" s="415"/>
    </row>
    <row r="8" spans="1:23" s="416" customFormat="1" ht="15" customHeight="1">
      <c r="A8" s="417"/>
      <c r="B8" s="418"/>
      <c r="C8" s="419"/>
      <c r="D8" s="420"/>
      <c r="E8" s="421"/>
      <c r="F8" s="422"/>
      <c r="G8" s="409"/>
      <c r="H8" s="410"/>
      <c r="I8" s="418"/>
      <c r="J8" s="423"/>
      <c r="K8" s="422"/>
      <c r="L8" s="421"/>
      <c r="M8" s="422"/>
      <c r="N8" s="418"/>
      <c r="O8" s="424"/>
      <c r="P8" s="409"/>
      <c r="Q8" s="418"/>
      <c r="R8" s="422"/>
      <c r="S8" s="418"/>
      <c r="T8" s="425"/>
      <c r="U8" s="426"/>
      <c r="V8" s="414"/>
      <c r="W8" s="427"/>
    </row>
    <row r="9" spans="1:23" s="456" customFormat="1" ht="15.75" customHeight="1">
      <c r="A9" s="404"/>
      <c r="B9" s="405"/>
      <c r="C9" s="406"/>
      <c r="D9" s="407"/>
      <c r="E9" s="408"/>
      <c r="F9" s="508"/>
      <c r="G9" s="409"/>
      <c r="H9" s="410"/>
      <c r="I9" s="423"/>
      <c r="J9" s="418"/>
      <c r="K9" s="418"/>
      <c r="L9" s="421"/>
      <c r="M9" s="422"/>
      <c r="N9" s="418"/>
      <c r="O9" s="424"/>
      <c r="P9" s="409"/>
      <c r="Q9" s="418"/>
      <c r="R9" s="422"/>
      <c r="S9" s="418"/>
      <c r="T9" s="452"/>
      <c r="U9" s="453"/>
      <c r="V9" s="454"/>
      <c r="W9" s="455"/>
    </row>
    <row r="10" spans="1:23" s="118" customFormat="1" ht="15" customHeight="1">
      <c r="A10" s="114"/>
      <c r="B10" s="66"/>
      <c r="C10" s="85"/>
      <c r="D10" s="87"/>
      <c r="E10" s="84"/>
      <c r="F10" s="66"/>
      <c r="G10" s="66"/>
      <c r="H10" s="133"/>
      <c r="I10" s="58"/>
      <c r="J10" s="57"/>
      <c r="K10" s="57"/>
      <c r="L10" s="77"/>
      <c r="M10" s="57"/>
      <c r="N10" s="57"/>
      <c r="O10" s="211"/>
      <c r="P10" s="57"/>
      <c r="Q10" s="58"/>
      <c r="R10" s="57"/>
      <c r="S10" s="58"/>
      <c r="T10" s="215"/>
      <c r="U10" s="59"/>
      <c r="V10" s="122"/>
      <c r="W10" s="73"/>
    </row>
    <row r="11" spans="1:23" ht="15" customHeight="1"/>
    <row r="12" spans="1:23" ht="15" customHeight="1"/>
    <row r="13" spans="1:23" ht="15" customHeight="1"/>
    <row r="14" spans="1:23" ht="15" customHeight="1">
      <c r="K14" s="76">
        <f>1.74+0.78</f>
        <v>2.52</v>
      </c>
    </row>
    <row r="15" spans="1:23" ht="15" customHeight="1"/>
    <row r="16" spans="1:23" ht="15.75" customHeight="1" thickBot="1">
      <c r="A16" s="21"/>
      <c r="B16" s="21"/>
      <c r="C16" s="21"/>
      <c r="D16" s="21"/>
      <c r="E16" s="22"/>
      <c r="F16" s="22"/>
      <c r="G16" s="21"/>
      <c r="H16" s="21"/>
      <c r="I16" s="21"/>
      <c r="J16" s="21"/>
      <c r="K16" s="21"/>
      <c r="L16" s="21"/>
      <c r="M16" s="21"/>
      <c r="N16" s="21"/>
      <c r="O16" s="21"/>
      <c r="P16" s="21"/>
      <c r="Q16" s="21"/>
      <c r="R16" s="8"/>
      <c r="S16" s="8"/>
      <c r="T16" s="8"/>
      <c r="U16" s="8"/>
    </row>
    <row r="17" spans="1:21" ht="15.75" customHeight="1">
      <c r="A17" s="816" t="s">
        <v>5</v>
      </c>
      <c r="B17" s="817"/>
      <c r="C17" s="820" t="s">
        <v>78</v>
      </c>
      <c r="D17" s="820"/>
      <c r="E17" s="195" t="s">
        <v>75</v>
      </c>
      <c r="F17" s="196"/>
      <c r="G17" s="195" t="s">
        <v>76</v>
      </c>
      <c r="H17" s="196"/>
      <c r="I17" s="197" t="s">
        <v>77</v>
      </c>
      <c r="Q17" s="118"/>
      <c r="R17" s="59"/>
      <c r="S17" s="59"/>
      <c r="T17" s="59"/>
      <c r="U17" s="8"/>
    </row>
    <row r="18" spans="1:21" ht="15.75" customHeight="1">
      <c r="A18" s="818"/>
      <c r="B18" s="819"/>
      <c r="C18" s="220" t="s">
        <v>6</v>
      </c>
      <c r="D18" s="220" t="s">
        <v>64</v>
      </c>
      <c r="E18" s="221" t="s">
        <v>143</v>
      </c>
      <c r="F18" s="222" t="s">
        <v>65</v>
      </c>
      <c r="G18" s="223">
        <f>A6</f>
        <v>45800</v>
      </c>
      <c r="H18" s="222" t="s">
        <v>65</v>
      </c>
      <c r="I18" s="224" t="s">
        <v>143</v>
      </c>
      <c r="Q18" s="118"/>
      <c r="R18" s="80"/>
      <c r="S18" s="80"/>
      <c r="T18" s="59"/>
      <c r="U18" s="8"/>
    </row>
    <row r="19" spans="1:21" ht="15.75" customHeight="1">
      <c r="A19" s="198"/>
      <c r="B19" s="216" t="s">
        <v>21</v>
      </c>
      <c r="C19" s="10">
        <f>AVERAGE(P6,J6*K6)</f>
        <v>1.4909999999999999</v>
      </c>
      <c r="D19" s="10" t="e">
        <f>C19+C23-C22</f>
        <v>#VALUE!</v>
      </c>
      <c r="E19" s="9"/>
      <c r="F19" s="9"/>
      <c r="G19" s="119"/>
      <c r="H19" s="10"/>
      <c r="I19" s="199"/>
      <c r="Q19" s="118"/>
      <c r="R19" s="80"/>
      <c r="S19" s="80"/>
      <c r="T19" s="59"/>
      <c r="U19" s="8"/>
    </row>
    <row r="20" spans="1:21" ht="15.75" customHeight="1">
      <c r="A20" s="198"/>
      <c r="B20" s="216" t="s">
        <v>22</v>
      </c>
      <c r="C20" s="10" t="s">
        <v>143</v>
      </c>
      <c r="D20" s="10"/>
      <c r="E20" s="9"/>
      <c r="F20" s="9"/>
      <c r="G20" s="119"/>
      <c r="H20" s="10"/>
      <c r="I20" s="199"/>
      <c r="Q20" s="118"/>
      <c r="R20" s="80"/>
      <c r="S20" s="80"/>
      <c r="T20" s="59"/>
      <c r="U20" s="8"/>
    </row>
    <row r="21" spans="1:21" ht="15.75" customHeight="1">
      <c r="A21" s="198"/>
      <c r="B21" s="216" t="s">
        <v>23</v>
      </c>
      <c r="C21" s="10" t="s">
        <v>143</v>
      </c>
      <c r="D21" s="10"/>
      <c r="E21" s="9"/>
      <c r="F21" s="9"/>
      <c r="G21" s="119"/>
      <c r="H21" s="10"/>
      <c r="I21" s="199"/>
      <c r="Q21" s="118"/>
      <c r="R21" s="80"/>
      <c r="S21" s="80"/>
      <c r="T21" s="59"/>
      <c r="U21" s="8"/>
    </row>
    <row r="22" spans="1:21" ht="15.75" customHeight="1">
      <c r="A22" s="198"/>
      <c r="B22" s="217" t="s">
        <v>59</v>
      </c>
      <c r="C22" s="10" t="s">
        <v>143</v>
      </c>
      <c r="D22" s="10"/>
      <c r="E22" s="9"/>
      <c r="F22" s="9"/>
      <c r="G22" s="10"/>
      <c r="H22" s="10"/>
      <c r="I22" s="199"/>
      <c r="Q22" s="118"/>
      <c r="R22" s="80"/>
      <c r="S22" s="80"/>
      <c r="T22" s="59"/>
      <c r="U22" s="8"/>
    </row>
    <row r="23" spans="1:21" ht="15.75" customHeight="1">
      <c r="A23" s="198"/>
      <c r="B23" s="218" t="s">
        <v>60</v>
      </c>
      <c r="C23" s="10">
        <f>R8</f>
        <v>0</v>
      </c>
      <c r="D23" s="10"/>
      <c r="E23" s="9"/>
      <c r="F23" s="9"/>
      <c r="G23" s="10"/>
      <c r="H23" s="10"/>
      <c r="I23" s="199"/>
      <c r="Q23" s="118"/>
      <c r="R23" s="80"/>
      <c r="S23" s="80"/>
      <c r="T23" s="59"/>
      <c r="U23" s="8"/>
    </row>
    <row r="24" spans="1:21" ht="15.75" customHeight="1" thickBot="1">
      <c r="A24" s="200"/>
      <c r="B24" s="219" t="s">
        <v>61</v>
      </c>
      <c r="C24" s="201" t="s">
        <v>143</v>
      </c>
      <c r="D24" s="201"/>
      <c r="E24" s="202"/>
      <c r="F24" s="202"/>
      <c r="G24" s="203"/>
      <c r="H24" s="203"/>
      <c r="I24" s="204"/>
      <c r="Q24" s="118"/>
      <c r="R24" s="80"/>
      <c r="S24" s="80"/>
      <c r="T24" s="59"/>
      <c r="U24" s="8"/>
    </row>
    <row r="25" spans="1:21" ht="15.75" customHeight="1">
      <c r="A25" s="8"/>
      <c r="B25" s="8"/>
      <c r="C25" s="8"/>
      <c r="D25" s="8"/>
      <c r="E25" s="8"/>
      <c r="F25" s="8"/>
      <c r="G25" s="8"/>
      <c r="H25" s="8"/>
      <c r="I25" s="8"/>
      <c r="J25" s="8"/>
      <c r="K25" s="8"/>
      <c r="L25" s="8"/>
      <c r="M25" s="8"/>
      <c r="N25" s="8"/>
      <c r="O25" s="8"/>
      <c r="P25" s="8"/>
      <c r="Q25" s="59"/>
      <c r="R25" s="59"/>
      <c r="S25" s="59"/>
      <c r="T25" s="59"/>
      <c r="U25" s="8"/>
    </row>
  </sheetData>
  <mergeCells count="6">
    <mergeCell ref="T1:V1"/>
    <mergeCell ref="T2:U2"/>
    <mergeCell ref="E3:G3"/>
    <mergeCell ref="T3:U3"/>
    <mergeCell ref="A17:B18"/>
    <mergeCell ref="C17:D17"/>
  </mergeCells>
  <pageMargins left="0.7" right="0.7" top="0.75" bottom="0.75" header="0.3" footer="0.3"/>
  <pageSetup orientation="portrait" verticalDpi="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33"/>
  <sheetViews>
    <sheetView topLeftCell="F1" workbookViewId="0">
      <selection activeCell="S30" sqref="S29:S30"/>
    </sheetView>
  </sheetViews>
  <sheetFormatPr defaultColWidth="17.28515625" defaultRowHeight="15.75" customHeight="1"/>
  <cols>
    <col min="1" max="1" width="12.42578125" style="76" customWidth="1"/>
    <col min="2" max="2" width="16.85546875" style="76" customWidth="1"/>
    <col min="3" max="3" width="11.28515625" style="76" bestFit="1" customWidth="1"/>
    <col min="4" max="4" width="12.85546875" style="76" customWidth="1"/>
    <col min="5" max="5" width="10.5703125" style="76" bestFit="1" customWidth="1"/>
    <col min="6" max="7" width="13.7109375" style="76" bestFit="1" customWidth="1"/>
    <col min="8" max="8" width="14.42578125" style="76" bestFit="1" customWidth="1"/>
    <col min="9" max="9" width="15.140625" style="76" customWidth="1"/>
    <col min="10" max="10" width="13.140625" style="76" customWidth="1"/>
    <col min="11" max="11" width="12.140625" style="76" customWidth="1"/>
    <col min="12" max="12" width="18" style="76" customWidth="1"/>
    <col min="13" max="13" width="22.140625" style="76" customWidth="1"/>
    <col min="14" max="14" width="11.5703125" style="76" bestFit="1" customWidth="1"/>
    <col min="15" max="15" width="11.28515625" style="76" bestFit="1" customWidth="1"/>
    <col min="16" max="17" width="7.85546875" style="76" bestFit="1" customWidth="1"/>
    <col min="18" max="18" width="14.7109375" style="76" bestFit="1" customWidth="1"/>
    <col min="19" max="19" width="20.7109375" style="76" bestFit="1" customWidth="1"/>
    <col min="20" max="20" width="21" style="76" bestFit="1" customWidth="1"/>
    <col min="21" max="21" width="15.140625" style="76" customWidth="1"/>
    <col min="22" max="16384" width="17.28515625" style="76"/>
  </cols>
  <sheetData>
    <row r="1" spans="1:23" ht="15" customHeight="1">
      <c r="A1" s="92"/>
      <c r="B1" s="93"/>
      <c r="C1" s="115"/>
      <c r="D1" s="94"/>
      <c r="E1" s="95"/>
      <c r="F1" s="96"/>
      <c r="G1" s="97"/>
      <c r="H1" s="129"/>
      <c r="I1" s="97"/>
      <c r="J1" s="120"/>
      <c r="K1" s="96"/>
      <c r="L1" s="193"/>
      <c r="M1" s="206"/>
      <c r="N1" s="97"/>
      <c r="O1" s="207"/>
      <c r="P1" s="98"/>
      <c r="Q1" s="98"/>
      <c r="R1" s="98"/>
      <c r="S1" s="332"/>
      <c r="T1" s="808" t="s">
        <v>7</v>
      </c>
      <c r="U1" s="808"/>
      <c r="V1" s="809"/>
      <c r="W1" s="136"/>
    </row>
    <row r="2" spans="1:23" ht="15" customHeight="1">
      <c r="A2" s="99"/>
      <c r="B2" s="4"/>
      <c r="C2" s="82"/>
      <c r="D2" s="23"/>
      <c r="E2" s="75"/>
      <c r="F2" s="5"/>
      <c r="G2" s="3"/>
      <c r="H2" s="130"/>
      <c r="I2" s="3"/>
      <c r="J2" s="6"/>
      <c r="K2" s="1"/>
      <c r="L2" s="194"/>
      <c r="M2" s="205"/>
      <c r="N2" s="6"/>
      <c r="O2" s="140"/>
      <c r="S2" s="142"/>
      <c r="T2" s="821" t="s">
        <v>79</v>
      </c>
      <c r="U2" s="821"/>
      <c r="V2" s="100"/>
      <c r="W2" s="12"/>
    </row>
    <row r="3" spans="1:23" ht="15" customHeight="1">
      <c r="A3" s="99"/>
      <c r="B3" s="4"/>
      <c r="C3" s="82"/>
      <c r="D3" s="74"/>
      <c r="E3" s="811" t="s">
        <v>110</v>
      </c>
      <c r="F3" s="812"/>
      <c r="G3" s="813"/>
      <c r="H3" s="131"/>
      <c r="I3" s="5"/>
      <c r="J3" s="6"/>
      <c r="K3" s="5"/>
      <c r="L3" s="137"/>
      <c r="M3" s="2"/>
      <c r="N3" s="6"/>
      <c r="O3" s="208"/>
      <c r="P3" s="6"/>
      <c r="Q3" s="6"/>
      <c r="R3" s="63"/>
      <c r="S3" s="333"/>
      <c r="T3" s="822" t="s">
        <v>157</v>
      </c>
      <c r="U3" s="823"/>
      <c r="V3" s="100"/>
      <c r="W3" s="72"/>
    </row>
    <row r="4" spans="1:23" s="343" customFormat="1" ht="38.25">
      <c r="A4" s="101" t="s">
        <v>9</v>
      </c>
      <c r="B4" s="7" t="s">
        <v>10</v>
      </c>
      <c r="C4" s="83" t="s">
        <v>106</v>
      </c>
      <c r="D4" s="335" t="s">
        <v>107</v>
      </c>
      <c r="E4" s="336" t="s">
        <v>8</v>
      </c>
      <c r="F4" s="7" t="s">
        <v>108</v>
      </c>
      <c r="G4" s="11" t="s">
        <v>109</v>
      </c>
      <c r="H4" s="132" t="s">
        <v>111</v>
      </c>
      <c r="I4" s="11" t="s">
        <v>112</v>
      </c>
      <c r="J4" s="11" t="s">
        <v>113</v>
      </c>
      <c r="K4" s="7" t="s">
        <v>114</v>
      </c>
      <c r="L4" s="337" t="s">
        <v>115</v>
      </c>
      <c r="M4" s="337" t="s">
        <v>116</v>
      </c>
      <c r="N4" s="11" t="s">
        <v>117</v>
      </c>
      <c r="O4" s="338" t="s">
        <v>118</v>
      </c>
      <c r="P4" s="11" t="s">
        <v>119</v>
      </c>
      <c r="Q4" s="11" t="s">
        <v>120</v>
      </c>
      <c r="R4" s="339" t="s">
        <v>67</v>
      </c>
      <c r="S4" s="340" t="s">
        <v>68</v>
      </c>
      <c r="T4" s="341" t="s">
        <v>11</v>
      </c>
      <c r="U4" s="341" t="s">
        <v>12</v>
      </c>
      <c r="V4" s="342" t="s">
        <v>56</v>
      </c>
      <c r="W4" s="83" t="s">
        <v>0</v>
      </c>
    </row>
    <row r="5" spans="1:23" ht="15.75" customHeight="1" thickBot="1">
      <c r="A5" s="102" t="s">
        <v>13</v>
      </c>
      <c r="B5" s="103"/>
      <c r="C5" s="116"/>
      <c r="D5" s="104"/>
      <c r="E5" s="106" t="s">
        <v>3</v>
      </c>
      <c r="F5" s="106" t="s">
        <v>3</v>
      </c>
      <c r="G5" s="483" t="s">
        <v>3</v>
      </c>
      <c r="H5" s="106" t="s">
        <v>3</v>
      </c>
      <c r="I5" s="484" t="s">
        <v>3</v>
      </c>
      <c r="J5" s="106" t="s">
        <v>14</v>
      </c>
      <c r="K5" s="105" t="s">
        <v>74</v>
      </c>
      <c r="L5" s="117" t="s">
        <v>15</v>
      </c>
      <c r="M5" s="107" t="s">
        <v>3</v>
      </c>
      <c r="N5" s="107" t="s">
        <v>74</v>
      </c>
      <c r="O5" s="209" t="s">
        <v>4</v>
      </c>
      <c r="P5" s="108" t="s">
        <v>16</v>
      </c>
      <c r="Q5" s="108" t="s">
        <v>17</v>
      </c>
      <c r="R5" s="111" t="s">
        <v>4</v>
      </c>
      <c r="S5" s="334" t="s">
        <v>4</v>
      </c>
      <c r="T5" s="109" t="s">
        <v>18</v>
      </c>
      <c r="U5" s="109" t="s">
        <v>19</v>
      </c>
      <c r="V5" s="110" t="s">
        <v>20</v>
      </c>
      <c r="W5" s="112"/>
    </row>
    <row r="6" spans="1:23" s="754" customFormat="1" ht="15" customHeight="1">
      <c r="A6" s="740">
        <v>45437</v>
      </c>
      <c r="B6" s="741" t="s">
        <v>134</v>
      </c>
      <c r="C6" s="742" t="s">
        <v>135</v>
      </c>
      <c r="D6" s="743" t="s">
        <v>136</v>
      </c>
      <c r="E6" s="744">
        <v>10</v>
      </c>
      <c r="F6" s="745">
        <v>3.39</v>
      </c>
      <c r="G6" s="745">
        <f>E6-F6</f>
        <v>6.6099999999999994</v>
      </c>
      <c r="H6" s="746">
        <v>10</v>
      </c>
      <c r="I6" s="747"/>
      <c r="J6" s="747">
        <v>2.61</v>
      </c>
      <c r="K6" s="747">
        <v>0.4</v>
      </c>
      <c r="L6" s="748">
        <f>G6-J6</f>
        <v>3.9999999999999996</v>
      </c>
      <c r="M6" s="747">
        <f>AVERAGE(L6:L9)</f>
        <v>5.2466666666666661</v>
      </c>
      <c r="N6" s="747"/>
      <c r="O6" s="749"/>
      <c r="P6" s="745">
        <f>J6*K6</f>
        <v>1.044</v>
      </c>
      <c r="Q6" s="745"/>
      <c r="R6" s="745"/>
      <c r="S6" s="745"/>
      <c r="T6" s="750">
        <v>597808.19999999995</v>
      </c>
      <c r="U6" s="751">
        <v>6984468.54</v>
      </c>
      <c r="V6" s="752">
        <v>2657.26</v>
      </c>
      <c r="W6" s="753"/>
    </row>
    <row r="7" spans="1:23" s="754" customFormat="1" ht="15" customHeight="1">
      <c r="A7" s="740">
        <v>45565</v>
      </c>
      <c r="B7" s="741" t="s">
        <v>154</v>
      </c>
      <c r="C7" s="742" t="s">
        <v>135</v>
      </c>
      <c r="D7" s="743" t="s">
        <v>149</v>
      </c>
      <c r="E7" s="744">
        <v>10</v>
      </c>
      <c r="F7" s="745">
        <v>3.1</v>
      </c>
      <c r="G7" s="745">
        <f t="shared" ref="G7:G13" si="0">E7-F7</f>
        <v>6.9</v>
      </c>
      <c r="H7" s="746">
        <f>G7-G6</f>
        <v>0.29000000000000092</v>
      </c>
      <c r="I7" s="747">
        <v>1.35</v>
      </c>
      <c r="J7" s="747">
        <v>1.03</v>
      </c>
      <c r="K7" s="747">
        <v>0.32</v>
      </c>
      <c r="L7" s="748">
        <f>G7-J7</f>
        <v>5.87</v>
      </c>
      <c r="M7" s="747"/>
      <c r="N7" s="747"/>
      <c r="O7" s="749">
        <f>Q7-P7</f>
        <v>0</v>
      </c>
      <c r="P7" s="745"/>
      <c r="Q7" s="745"/>
      <c r="R7" s="745"/>
      <c r="S7" s="745">
        <f>K7*I7</f>
        <v>0.43200000000000005</v>
      </c>
      <c r="T7" s="750"/>
      <c r="U7" s="751"/>
      <c r="V7" s="752"/>
      <c r="W7" s="753"/>
    </row>
    <row r="8" spans="1:23" s="754" customFormat="1" ht="15" customHeight="1">
      <c r="A8" s="755">
        <v>45565</v>
      </c>
      <c r="B8" s="756" t="s">
        <v>154</v>
      </c>
      <c r="C8" s="757" t="s">
        <v>135</v>
      </c>
      <c r="D8" s="758" t="s">
        <v>150</v>
      </c>
      <c r="E8" s="759">
        <v>11</v>
      </c>
      <c r="F8" s="760">
        <f>E8-G8</f>
        <v>5.13</v>
      </c>
      <c r="G8" s="745">
        <f>L7</f>
        <v>5.87</v>
      </c>
      <c r="H8" s="746">
        <f t="shared" ref="H8" si="1">G8-G7</f>
        <v>-1.0300000000000002</v>
      </c>
      <c r="I8" s="761">
        <f>L7-L6</f>
        <v>1.8700000000000006</v>
      </c>
      <c r="J8" s="761">
        <v>2.1</v>
      </c>
      <c r="K8" s="760">
        <f>0.5</f>
        <v>0.5</v>
      </c>
      <c r="L8" s="759"/>
      <c r="M8" s="760"/>
      <c r="N8" s="756"/>
      <c r="O8" s="762">
        <f>Q8-P6</f>
        <v>-0.10899999999999976</v>
      </c>
      <c r="P8" s="745"/>
      <c r="Q8" s="760">
        <f>K8*I8</f>
        <v>0.93500000000000028</v>
      </c>
      <c r="R8" s="760"/>
      <c r="S8" s="763"/>
      <c r="T8" s="764">
        <v>597801.47</v>
      </c>
      <c r="U8" s="764">
        <v>6984464.2699999996</v>
      </c>
      <c r="V8" s="752">
        <v>2655.92</v>
      </c>
      <c r="W8" s="765"/>
    </row>
    <row r="9" spans="1:23" s="754" customFormat="1" ht="15.75" customHeight="1">
      <c r="A9" s="740">
        <v>45800</v>
      </c>
      <c r="B9" s="741" t="s">
        <v>167</v>
      </c>
      <c r="C9" s="742" t="s">
        <v>135</v>
      </c>
      <c r="D9" s="743" t="s">
        <v>136</v>
      </c>
      <c r="E9" s="744">
        <v>11</v>
      </c>
      <c r="F9" s="745">
        <f>E9-G9</f>
        <v>1.67</v>
      </c>
      <c r="G9" s="745">
        <f>G8+J9</f>
        <v>9.33</v>
      </c>
      <c r="H9" s="746">
        <f>G9-G8</f>
        <v>3.46</v>
      </c>
      <c r="I9" s="760">
        <f>G9-G7</f>
        <v>2.4299999999999997</v>
      </c>
      <c r="J9" s="756">
        <v>3.46</v>
      </c>
      <c r="K9" s="756">
        <v>0.41</v>
      </c>
      <c r="L9" s="759">
        <f>L7</f>
        <v>5.87</v>
      </c>
      <c r="M9" s="760"/>
      <c r="N9" s="756"/>
      <c r="O9" s="762"/>
      <c r="P9" s="745">
        <f t="shared" ref="P9:P13" si="2">J9*K9</f>
        <v>1.4185999999999999</v>
      </c>
      <c r="Q9" s="760"/>
      <c r="R9" s="760"/>
      <c r="S9" s="763"/>
      <c r="T9" s="769">
        <f>T8-T6</f>
        <v>-6.7299999999813735</v>
      </c>
      <c r="U9" s="764">
        <f>U8-U6</f>
        <v>-4.2700000004842877</v>
      </c>
      <c r="V9" s="752">
        <f>V8-V6</f>
        <v>-1.3400000000001455</v>
      </c>
      <c r="W9" s="765"/>
    </row>
    <row r="10" spans="1:23" s="754" customFormat="1" ht="15.75" customHeight="1">
      <c r="A10" s="770"/>
      <c r="B10" s="741"/>
      <c r="C10" s="742"/>
      <c r="D10" s="768"/>
      <c r="E10" s="744"/>
      <c r="F10" s="745"/>
      <c r="G10" s="745"/>
      <c r="H10" s="746"/>
      <c r="I10" s="756"/>
      <c r="J10" s="756"/>
      <c r="K10" s="756"/>
      <c r="L10" s="759"/>
      <c r="M10" s="760"/>
      <c r="N10" s="756"/>
      <c r="O10" s="762"/>
      <c r="P10" s="745"/>
      <c r="Q10" s="760"/>
      <c r="R10" s="760"/>
      <c r="S10" s="763"/>
      <c r="T10" s="769"/>
      <c r="U10" s="764"/>
      <c r="V10" s="752"/>
      <c r="W10" s="765"/>
    </row>
    <row r="11" spans="1:23" s="754" customFormat="1" ht="15.75" customHeight="1">
      <c r="A11" s="770"/>
      <c r="B11" s="766"/>
      <c r="C11" s="767"/>
      <c r="D11" s="768"/>
      <c r="E11" s="744"/>
      <c r="F11" s="745"/>
      <c r="G11" s="745"/>
      <c r="H11" s="746"/>
      <c r="I11" s="756"/>
      <c r="J11" s="756"/>
      <c r="K11" s="756"/>
      <c r="L11" s="759"/>
      <c r="M11" s="760"/>
      <c r="N11" s="756"/>
      <c r="O11" s="762"/>
      <c r="P11" s="745"/>
      <c r="Q11" s="760"/>
      <c r="R11" s="760"/>
      <c r="S11" s="763"/>
      <c r="T11" s="769"/>
      <c r="U11" s="764"/>
      <c r="V11" s="752"/>
      <c r="W11" s="765"/>
    </row>
    <row r="12" spans="1:23" s="118" customFormat="1" ht="15" customHeight="1">
      <c r="A12" s="771"/>
      <c r="B12" s="66"/>
      <c r="C12" s="85"/>
      <c r="D12" s="87"/>
      <c r="E12" s="84"/>
      <c r="F12" s="66"/>
      <c r="G12" s="66"/>
      <c r="H12" s="133"/>
      <c r="I12" s="58"/>
      <c r="J12" s="57"/>
      <c r="K12" s="57"/>
      <c r="L12" s="77"/>
      <c r="M12" s="57"/>
      <c r="N12" s="57"/>
      <c r="O12" s="211"/>
      <c r="P12" s="58"/>
      <c r="Q12" s="58"/>
      <c r="R12" s="58"/>
      <c r="S12" s="482"/>
      <c r="T12" s="59"/>
      <c r="U12" s="59"/>
      <c r="V12" s="122"/>
      <c r="W12" s="73"/>
    </row>
    <row r="13" spans="1:23" s="718" customFormat="1" ht="15" customHeight="1">
      <c r="A13" s="705">
        <v>45800</v>
      </c>
      <c r="B13" s="706" t="s">
        <v>167</v>
      </c>
      <c r="C13" s="707" t="s">
        <v>184</v>
      </c>
      <c r="D13" s="708" t="s">
        <v>136</v>
      </c>
      <c r="E13" s="709">
        <v>10</v>
      </c>
      <c r="F13" s="710">
        <v>2.38</v>
      </c>
      <c r="G13" s="710">
        <f t="shared" si="0"/>
        <v>7.62</v>
      </c>
      <c r="H13" s="711"/>
      <c r="I13" s="710"/>
      <c r="J13" s="710">
        <v>3.46</v>
      </c>
      <c r="K13" s="710">
        <v>0.41</v>
      </c>
      <c r="L13" s="712"/>
      <c r="M13" s="710"/>
      <c r="N13" s="710"/>
      <c r="O13" s="713"/>
      <c r="P13" s="714">
        <f t="shared" si="2"/>
        <v>1.4185999999999999</v>
      </c>
      <c r="Q13" s="714"/>
      <c r="R13" s="714"/>
      <c r="S13" s="714"/>
      <c r="T13" s="713">
        <v>597813.09100000001</v>
      </c>
      <c r="U13" s="714">
        <v>6984484.75</v>
      </c>
      <c r="V13" s="801">
        <v>2660.3609999999999</v>
      </c>
      <c r="W13" s="717"/>
    </row>
    <row r="14" spans="1:23" s="718" customFormat="1" ht="15" customHeight="1">
      <c r="A14" s="705"/>
      <c r="B14" s="706"/>
      <c r="C14" s="707"/>
      <c r="D14" s="708"/>
      <c r="E14" s="709"/>
      <c r="F14" s="710"/>
      <c r="G14" s="710"/>
      <c r="H14" s="711"/>
      <c r="I14" s="710"/>
      <c r="J14" s="710"/>
      <c r="K14" s="710"/>
      <c r="L14" s="712"/>
      <c r="M14" s="710"/>
      <c r="N14" s="710"/>
      <c r="O14" s="713"/>
      <c r="P14" s="714"/>
      <c r="Q14" s="714"/>
      <c r="R14" s="714"/>
      <c r="S14" s="714"/>
      <c r="T14" s="715"/>
      <c r="U14" s="710"/>
      <c r="V14" s="716"/>
      <c r="W14" s="717"/>
    </row>
    <row r="15" spans="1:23" s="718" customFormat="1" ht="15" customHeight="1">
      <c r="A15" s="705"/>
      <c r="B15" s="706"/>
      <c r="C15" s="707"/>
      <c r="D15" s="708"/>
      <c r="E15" s="709"/>
      <c r="F15" s="710"/>
      <c r="G15" s="710"/>
      <c r="H15" s="711"/>
      <c r="I15" s="710"/>
      <c r="J15" s="710"/>
      <c r="K15" s="710"/>
      <c r="L15" s="712"/>
      <c r="M15" s="710"/>
      <c r="N15" s="710"/>
      <c r="O15" s="713"/>
      <c r="P15" s="714"/>
      <c r="Q15" s="714"/>
      <c r="R15" s="714"/>
      <c r="S15" s="714"/>
      <c r="T15" s="715"/>
      <c r="U15" s="710"/>
      <c r="V15" s="716"/>
      <c r="W15" s="717"/>
    </row>
    <row r="16" spans="1:23" s="718" customFormat="1" ht="15" customHeight="1">
      <c r="A16" s="719"/>
      <c r="B16" s="720"/>
      <c r="C16" s="721"/>
      <c r="D16" s="722"/>
      <c r="E16" s="723"/>
      <c r="F16" s="724"/>
      <c r="G16" s="724"/>
      <c r="H16" s="711"/>
      <c r="I16" s="710"/>
      <c r="J16" s="710"/>
      <c r="K16" s="710"/>
      <c r="L16" s="712"/>
      <c r="M16" s="710"/>
      <c r="N16" s="710"/>
      <c r="O16" s="713"/>
      <c r="P16" s="714"/>
      <c r="Q16" s="714"/>
      <c r="R16" s="714"/>
      <c r="S16" s="714"/>
      <c r="T16" s="715"/>
      <c r="U16" s="710"/>
      <c r="V16" s="716"/>
      <c r="W16" s="717"/>
    </row>
    <row r="17" spans="1:23" s="718" customFormat="1" ht="15" customHeight="1">
      <c r="A17" s="705"/>
      <c r="B17" s="706"/>
      <c r="C17" s="707"/>
      <c r="D17" s="708"/>
      <c r="E17" s="709"/>
      <c r="F17" s="710"/>
      <c r="G17" s="710"/>
      <c r="H17" s="711"/>
      <c r="I17" s="710"/>
      <c r="J17" s="710"/>
      <c r="K17" s="710"/>
      <c r="L17" s="712"/>
      <c r="M17" s="710"/>
      <c r="N17" s="710"/>
      <c r="O17" s="713"/>
      <c r="P17" s="714"/>
      <c r="Q17" s="714"/>
      <c r="R17" s="714"/>
      <c r="S17" s="714"/>
      <c r="T17" s="715"/>
      <c r="U17" s="710"/>
      <c r="V17" s="716"/>
      <c r="W17" s="717"/>
    </row>
    <row r="18" spans="1:23" s="718" customFormat="1" ht="15" customHeight="1" thickBot="1">
      <c r="A18" s="725"/>
      <c r="B18" s="726"/>
      <c r="C18" s="727"/>
      <c r="D18" s="728"/>
      <c r="E18" s="729"/>
      <c r="F18" s="730"/>
      <c r="G18" s="730"/>
      <c r="H18" s="731"/>
      <c r="I18" s="732"/>
      <c r="J18" s="733"/>
      <c r="K18" s="733"/>
      <c r="L18" s="734"/>
      <c r="M18" s="733"/>
      <c r="N18" s="732"/>
      <c r="O18" s="735"/>
      <c r="P18" s="733"/>
      <c r="Q18" s="733"/>
      <c r="R18" s="733"/>
      <c r="S18" s="733"/>
      <c r="T18" s="736"/>
      <c r="U18" s="737"/>
      <c r="V18" s="738"/>
      <c r="W18" s="739"/>
    </row>
    <row r="19" spans="1:23" ht="15" customHeight="1"/>
    <row r="20" spans="1:23" ht="15" customHeight="1"/>
    <row r="21" spans="1:23" ht="15" customHeight="1"/>
    <row r="22" spans="1:23" ht="15" customHeight="1"/>
    <row r="23" spans="1:23" ht="15" customHeight="1"/>
    <row r="24" spans="1:23" ht="15.75" customHeight="1" thickBot="1">
      <c r="A24" s="21"/>
      <c r="B24" s="21"/>
      <c r="C24" s="21"/>
      <c r="D24" s="21"/>
      <c r="E24" s="22"/>
      <c r="F24" s="22"/>
      <c r="G24" s="21"/>
      <c r="H24" s="21"/>
      <c r="I24" s="21"/>
      <c r="J24" s="21"/>
      <c r="K24" s="21"/>
      <c r="L24" s="21"/>
      <c r="M24" s="21"/>
      <c r="N24" s="21"/>
      <c r="O24" s="21"/>
      <c r="P24" s="21"/>
      <c r="Q24" s="21"/>
      <c r="R24" s="8"/>
      <c r="S24" s="8"/>
      <c r="T24" s="8"/>
      <c r="U24" s="8"/>
    </row>
    <row r="25" spans="1:23" ht="15.75" customHeight="1">
      <c r="A25" s="816" t="s">
        <v>5</v>
      </c>
      <c r="B25" s="817"/>
      <c r="C25" s="820" t="s">
        <v>78</v>
      </c>
      <c r="D25" s="820"/>
      <c r="E25" s="195" t="s">
        <v>75</v>
      </c>
      <c r="F25" s="196"/>
      <c r="G25" s="195" t="s">
        <v>76</v>
      </c>
      <c r="H25" s="196"/>
      <c r="I25" s="197" t="s">
        <v>77</v>
      </c>
      <c r="Q25" s="118"/>
      <c r="R25" s="59"/>
      <c r="S25" s="59"/>
      <c r="T25" s="59"/>
      <c r="U25" s="8"/>
    </row>
    <row r="26" spans="1:23" ht="15.75" customHeight="1">
      <c r="A26" s="818"/>
      <c r="B26" s="819"/>
      <c r="C26" s="220" t="s">
        <v>6</v>
      </c>
      <c r="D26" s="220" t="s">
        <v>64</v>
      </c>
      <c r="E26" s="221">
        <f>A8</f>
        <v>45565</v>
      </c>
      <c r="F26" s="222" t="s">
        <v>65</v>
      </c>
      <c r="G26" s="223">
        <f>A13</f>
        <v>45800</v>
      </c>
      <c r="H26" s="222" t="s">
        <v>65</v>
      </c>
      <c r="I26" s="224" t="s">
        <v>143</v>
      </c>
      <c r="Q26" s="118"/>
      <c r="R26" s="80"/>
      <c r="S26" s="80"/>
      <c r="T26" s="59"/>
      <c r="U26" s="8"/>
    </row>
    <row r="27" spans="1:23" ht="15.75" customHeight="1">
      <c r="A27" s="198"/>
      <c r="B27" s="216" t="s">
        <v>21</v>
      </c>
      <c r="C27" s="10">
        <f>P13</f>
        <v>1.4185999999999999</v>
      </c>
      <c r="D27" s="10">
        <f>C27+C31-C30</f>
        <v>0.98659999999999981</v>
      </c>
      <c r="E27" s="9"/>
      <c r="F27" s="9"/>
      <c r="G27" s="119"/>
      <c r="H27" s="10"/>
      <c r="I27" s="199"/>
      <c r="Q27" s="118"/>
      <c r="R27" s="80"/>
      <c r="S27" s="80"/>
      <c r="T27" s="59"/>
      <c r="U27" s="8"/>
    </row>
    <row r="28" spans="1:23" ht="15.75" customHeight="1">
      <c r="A28" s="198"/>
      <c r="B28" s="216" t="s">
        <v>22</v>
      </c>
      <c r="C28" s="10" t="e">
        <f>C29-C27</f>
        <v>#VALUE!</v>
      </c>
      <c r="D28" s="10"/>
      <c r="E28" s="9"/>
      <c r="F28" s="9"/>
      <c r="G28" s="119"/>
      <c r="H28" s="10"/>
      <c r="I28" s="199"/>
      <c r="Q28" s="118"/>
      <c r="R28" s="80"/>
      <c r="S28" s="80"/>
      <c r="T28" s="59"/>
      <c r="U28" s="8"/>
    </row>
    <row r="29" spans="1:23" ht="15.75" customHeight="1">
      <c r="A29" s="198"/>
      <c r="B29" s="216" t="s">
        <v>23</v>
      </c>
      <c r="C29" s="10" t="s">
        <v>143</v>
      </c>
      <c r="D29" s="10"/>
      <c r="E29" s="9"/>
      <c r="F29" s="9"/>
      <c r="G29" s="119"/>
      <c r="H29" s="10"/>
      <c r="I29" s="199"/>
      <c r="Q29" s="118"/>
      <c r="R29" s="80"/>
      <c r="S29" s="80"/>
      <c r="T29" s="59"/>
      <c r="U29" s="8"/>
    </row>
    <row r="30" spans="1:23" ht="15.75" customHeight="1">
      <c r="A30" s="198"/>
      <c r="B30" s="217" t="s">
        <v>59</v>
      </c>
      <c r="C30" s="10">
        <f>S7</f>
        <v>0.43200000000000005</v>
      </c>
      <c r="D30" s="10"/>
      <c r="E30" s="9"/>
      <c r="F30" s="9"/>
      <c r="G30" s="10"/>
      <c r="H30" s="10"/>
      <c r="I30" s="199"/>
      <c r="Q30" s="118"/>
      <c r="R30" s="80"/>
      <c r="S30" s="80"/>
      <c r="T30" s="59"/>
      <c r="U30" s="8"/>
    </row>
    <row r="31" spans="1:23" ht="15.75" customHeight="1">
      <c r="A31" s="198"/>
      <c r="B31" s="218" t="s">
        <v>60</v>
      </c>
      <c r="C31" s="10">
        <v>0</v>
      </c>
      <c r="D31" s="10"/>
      <c r="E31" s="9"/>
      <c r="F31" s="9"/>
      <c r="G31" s="10"/>
      <c r="H31" s="10"/>
      <c r="I31" s="199"/>
      <c r="Q31" s="118"/>
      <c r="R31" s="80"/>
      <c r="S31" s="80"/>
      <c r="T31" s="59"/>
      <c r="U31" s="8"/>
    </row>
    <row r="32" spans="1:23" ht="15.75" customHeight="1" thickBot="1">
      <c r="A32" s="200"/>
      <c r="B32" s="219" t="s">
        <v>61</v>
      </c>
      <c r="C32" s="201" t="s">
        <v>143</v>
      </c>
      <c r="D32" s="201"/>
      <c r="E32" s="202"/>
      <c r="F32" s="202"/>
      <c r="G32" s="203"/>
      <c r="H32" s="203"/>
      <c r="I32" s="204"/>
      <c r="Q32" s="118"/>
      <c r="R32" s="80"/>
      <c r="S32" s="80"/>
      <c r="T32" s="59"/>
      <c r="U32" s="8"/>
    </row>
    <row r="33" spans="1:21" ht="15.75" customHeight="1">
      <c r="A33" s="8"/>
      <c r="B33" s="8"/>
      <c r="C33" s="8"/>
      <c r="D33" s="8"/>
      <c r="E33" s="8"/>
      <c r="F33" s="8"/>
      <c r="G33" s="8"/>
      <c r="H33" s="8"/>
      <c r="I33" s="8"/>
      <c r="J33" s="8"/>
      <c r="K33" s="8"/>
      <c r="L33" s="8"/>
      <c r="M33" s="8"/>
      <c r="N33" s="8"/>
      <c r="O33" s="8"/>
      <c r="P33" s="8"/>
      <c r="Q33" s="59"/>
      <c r="R33" s="59"/>
      <c r="S33" s="59"/>
      <c r="T33" s="59"/>
      <c r="U33" s="8"/>
    </row>
  </sheetData>
  <mergeCells count="6">
    <mergeCell ref="T1:V1"/>
    <mergeCell ref="A25:B26"/>
    <mergeCell ref="C25:D25"/>
    <mergeCell ref="T3:U3"/>
    <mergeCell ref="T2:U2"/>
    <mergeCell ref="E3:G3"/>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89E58-434B-4927-9E7C-DD31E463F6F3}">
  <dimension ref="A1:W26"/>
  <sheetViews>
    <sheetView topLeftCell="I1" zoomScale="98" workbookViewId="0">
      <selection activeCell="T3" sqref="T3:U3"/>
    </sheetView>
  </sheetViews>
  <sheetFormatPr defaultColWidth="17.28515625" defaultRowHeight="15.75" customHeight="1"/>
  <cols>
    <col min="1" max="1" width="12.42578125" style="76" customWidth="1"/>
    <col min="2" max="2" width="17.7109375" style="76" customWidth="1"/>
    <col min="3" max="3" width="11.28515625" style="76" bestFit="1" customWidth="1"/>
    <col min="4" max="4" width="20" style="76" bestFit="1" customWidth="1"/>
    <col min="5" max="5" width="10.5703125" style="76" bestFit="1" customWidth="1"/>
    <col min="6" max="7" width="13.7109375" style="76" bestFit="1" customWidth="1"/>
    <col min="8" max="8" width="14.42578125" style="76" bestFit="1" customWidth="1"/>
    <col min="9" max="9" width="17.28515625" style="76" bestFit="1" customWidth="1"/>
    <col min="10" max="10" width="19.5703125" style="76" bestFit="1" customWidth="1"/>
    <col min="11" max="11" width="16.42578125" style="76" bestFit="1" customWidth="1"/>
    <col min="12" max="12" width="18" style="76" customWidth="1"/>
    <col min="13" max="13" width="22.140625" style="76" customWidth="1"/>
    <col min="14" max="14" width="11.5703125" style="76" bestFit="1" customWidth="1"/>
    <col min="15" max="15" width="11.28515625" style="76" bestFit="1" customWidth="1"/>
    <col min="16" max="17" width="7.85546875" style="76" bestFit="1" customWidth="1"/>
    <col min="18" max="18" width="14.7109375" style="76" bestFit="1" customWidth="1"/>
    <col min="19" max="19" width="20.7109375" style="76" bestFit="1" customWidth="1"/>
    <col min="20" max="20" width="21" style="76" bestFit="1" customWidth="1"/>
    <col min="21" max="21" width="16.28515625" style="76" customWidth="1"/>
    <col min="22" max="16384" width="17.28515625" style="76"/>
  </cols>
  <sheetData>
    <row r="1" spans="1:23" ht="15" customHeight="1">
      <c r="A1" s="92"/>
      <c r="B1" s="93"/>
      <c r="C1" s="115"/>
      <c r="D1" s="94"/>
      <c r="E1" s="95"/>
      <c r="F1" s="96"/>
      <c r="G1" s="97"/>
      <c r="H1" s="129"/>
      <c r="I1" s="97"/>
      <c r="J1" s="120"/>
      <c r="K1" s="96"/>
      <c r="L1" s="193"/>
      <c r="M1" s="206"/>
      <c r="N1" s="97"/>
      <c r="O1" s="207"/>
      <c r="P1" s="98"/>
      <c r="Q1" s="98"/>
      <c r="R1" s="98"/>
      <c r="S1" s="332"/>
      <c r="T1" s="808" t="s">
        <v>7</v>
      </c>
      <c r="U1" s="808"/>
      <c r="V1" s="809"/>
      <c r="W1" s="136"/>
    </row>
    <row r="2" spans="1:23" ht="15" customHeight="1">
      <c r="A2" s="99"/>
      <c r="B2" s="4"/>
      <c r="C2" s="82"/>
      <c r="D2" s="23"/>
      <c r="E2" s="472"/>
      <c r="F2" s="473"/>
      <c r="G2" s="3"/>
      <c r="H2" s="130"/>
      <c r="I2" s="3"/>
      <c r="J2" s="6"/>
      <c r="K2" s="1"/>
      <c r="L2" s="194"/>
      <c r="M2" s="205"/>
      <c r="N2" s="6"/>
      <c r="O2" s="140"/>
      <c r="S2" s="142"/>
      <c r="T2" s="821" t="s">
        <v>79</v>
      </c>
      <c r="U2" s="821"/>
      <c r="V2" s="474"/>
      <c r="W2" s="12"/>
    </row>
    <row r="3" spans="1:23" ht="15" customHeight="1">
      <c r="A3" s="99"/>
      <c r="B3" s="4"/>
      <c r="C3" s="82"/>
      <c r="D3" s="74"/>
      <c r="E3" s="811" t="s">
        <v>110</v>
      </c>
      <c r="F3" s="812"/>
      <c r="G3" s="813"/>
      <c r="H3" s="131"/>
      <c r="I3" s="473"/>
      <c r="J3" s="6"/>
      <c r="K3" s="473"/>
      <c r="L3" s="137"/>
      <c r="M3" s="2"/>
      <c r="N3" s="6"/>
      <c r="O3" s="208"/>
      <c r="P3" s="6"/>
      <c r="Q3" s="6"/>
      <c r="R3" s="63"/>
      <c r="S3" s="333"/>
      <c r="T3" s="822" t="s">
        <v>157</v>
      </c>
      <c r="U3" s="823"/>
      <c r="V3" s="474"/>
      <c r="W3" s="72"/>
    </row>
    <row r="4" spans="1:23" s="343" customFormat="1" ht="38.25">
      <c r="A4" s="101" t="s">
        <v>9</v>
      </c>
      <c r="B4" s="7" t="s">
        <v>10</v>
      </c>
      <c r="C4" s="83" t="s">
        <v>106</v>
      </c>
      <c r="D4" s="335" t="s">
        <v>107</v>
      </c>
      <c r="E4" s="336" t="s">
        <v>8</v>
      </c>
      <c r="F4" s="7" t="s">
        <v>108</v>
      </c>
      <c r="G4" s="11" t="s">
        <v>109</v>
      </c>
      <c r="H4" s="132" t="s">
        <v>111</v>
      </c>
      <c r="I4" s="11" t="s">
        <v>112</v>
      </c>
      <c r="J4" s="11" t="s">
        <v>113</v>
      </c>
      <c r="K4" s="7" t="s">
        <v>114</v>
      </c>
      <c r="L4" s="337" t="s">
        <v>115</v>
      </c>
      <c r="M4" s="337" t="s">
        <v>116</v>
      </c>
      <c r="N4" s="11" t="s">
        <v>117</v>
      </c>
      <c r="O4" s="338" t="s">
        <v>118</v>
      </c>
      <c r="P4" s="11" t="s">
        <v>119</v>
      </c>
      <c r="Q4" s="11" t="s">
        <v>120</v>
      </c>
      <c r="R4" s="339" t="s">
        <v>67</v>
      </c>
      <c r="S4" s="340" t="s">
        <v>68</v>
      </c>
      <c r="T4" s="341" t="s">
        <v>11</v>
      </c>
      <c r="U4" s="341" t="s">
        <v>12</v>
      </c>
      <c r="V4" s="342" t="s">
        <v>56</v>
      </c>
      <c r="W4" s="83" t="s">
        <v>0</v>
      </c>
    </row>
    <row r="5" spans="1:23" ht="15.75" customHeight="1" thickBot="1">
      <c r="A5" s="102" t="s">
        <v>13</v>
      </c>
      <c r="B5" s="103"/>
      <c r="C5" s="116"/>
      <c r="D5" s="104"/>
      <c r="E5" s="106" t="s">
        <v>3</v>
      </c>
      <c r="F5" s="106" t="s">
        <v>3</v>
      </c>
      <c r="G5" s="483" t="s">
        <v>3</v>
      </c>
      <c r="H5" s="486" t="s">
        <v>3</v>
      </c>
      <c r="I5" s="106" t="s">
        <v>3</v>
      </c>
      <c r="J5" s="106" t="s">
        <v>3</v>
      </c>
      <c r="K5" s="105" t="s">
        <v>74</v>
      </c>
      <c r="L5" s="117" t="s">
        <v>3</v>
      </c>
      <c r="M5" s="107" t="s">
        <v>3</v>
      </c>
      <c r="N5" s="107" t="s">
        <v>74</v>
      </c>
      <c r="O5" s="209" t="s">
        <v>4</v>
      </c>
      <c r="P5" s="108" t="s">
        <v>4</v>
      </c>
      <c r="Q5" s="108" t="s">
        <v>4</v>
      </c>
      <c r="R5" s="111" t="s">
        <v>4</v>
      </c>
      <c r="S5" s="334" t="s">
        <v>4</v>
      </c>
      <c r="T5" s="109" t="s">
        <v>3</v>
      </c>
      <c r="U5" s="109" t="s">
        <v>3</v>
      </c>
      <c r="V5" s="110" t="s">
        <v>3</v>
      </c>
      <c r="W5" s="112"/>
    </row>
    <row r="6" spans="1:23" ht="15" customHeight="1">
      <c r="A6" s="121">
        <v>45565</v>
      </c>
      <c r="B6" s="64" t="s">
        <v>156</v>
      </c>
      <c r="C6" s="458" t="s">
        <v>92</v>
      </c>
      <c r="D6" s="86" t="s">
        <v>149</v>
      </c>
      <c r="E6" s="458" t="s">
        <v>92</v>
      </c>
      <c r="F6" s="458" t="s">
        <v>92</v>
      </c>
      <c r="G6" s="485" t="s">
        <v>92</v>
      </c>
      <c r="H6" s="487" t="s">
        <v>92</v>
      </c>
      <c r="I6" s="65"/>
      <c r="J6" s="65">
        <v>1.79</v>
      </c>
      <c r="K6" s="65">
        <v>0.35</v>
      </c>
      <c r="L6" s="61" t="e">
        <f>G6-I6</f>
        <v>#VALUE!</v>
      </c>
      <c r="M6" s="65" t="e">
        <f>AVERAGE(L6:L7)</f>
        <v>#VALUE!</v>
      </c>
      <c r="N6" s="65"/>
      <c r="O6" s="210"/>
      <c r="P6" s="65"/>
      <c r="Q6" s="65"/>
      <c r="R6" s="65">
        <v>0</v>
      </c>
      <c r="S6" s="480">
        <f>J6*K6</f>
        <v>0.62649999999999995</v>
      </c>
      <c r="T6" s="479"/>
      <c r="U6" s="480"/>
      <c r="V6" s="481"/>
      <c r="W6" s="81"/>
    </row>
    <row r="7" spans="1:23" ht="15" customHeight="1">
      <c r="A7" s="121"/>
      <c r="B7" s="64"/>
      <c r="C7" s="126"/>
      <c r="D7" s="86" t="s">
        <v>150</v>
      </c>
      <c r="E7" s="458" t="s">
        <v>92</v>
      </c>
      <c r="F7" s="458" t="s">
        <v>92</v>
      </c>
      <c r="G7" s="485" t="s">
        <v>92</v>
      </c>
      <c r="H7" s="487" t="s">
        <v>92</v>
      </c>
      <c r="I7" s="65"/>
      <c r="J7" s="65">
        <v>5.12</v>
      </c>
      <c r="K7" s="65">
        <v>0.47499999999999998</v>
      </c>
      <c r="L7" s="61"/>
      <c r="M7" s="65"/>
      <c r="N7" s="65"/>
      <c r="O7" s="210"/>
      <c r="P7" s="65"/>
      <c r="Q7" s="65">
        <f>J7*K7</f>
        <v>2.4319999999999999</v>
      </c>
      <c r="R7" s="65"/>
      <c r="S7" s="480"/>
      <c r="T7" s="479">
        <v>592080.02</v>
      </c>
      <c r="U7" s="480">
        <v>6995114.0599999996</v>
      </c>
      <c r="V7" s="481">
        <v>3050.03</v>
      </c>
      <c r="W7" s="81"/>
    </row>
    <row r="8" spans="1:23" s="118" customFormat="1" ht="15" customHeight="1">
      <c r="A8" s="114"/>
      <c r="B8" s="66"/>
      <c r="C8" s="85"/>
      <c r="D8" s="87"/>
      <c r="E8" s="84"/>
      <c r="F8" s="66"/>
      <c r="G8" s="66"/>
      <c r="H8" s="133"/>
      <c r="I8" s="58"/>
      <c r="J8" s="57"/>
      <c r="K8" s="57"/>
      <c r="L8" s="77"/>
      <c r="M8" s="57"/>
      <c r="N8" s="57"/>
      <c r="O8" s="211"/>
      <c r="P8" s="57"/>
      <c r="Q8" s="58"/>
      <c r="R8" s="57"/>
      <c r="S8" s="58"/>
      <c r="T8" s="215"/>
      <c r="U8" s="59"/>
      <c r="V8" s="122"/>
      <c r="W8" s="73"/>
    </row>
    <row r="9" spans="1:23" ht="15" customHeight="1">
      <c r="A9" s="123">
        <v>45800</v>
      </c>
      <c r="B9" s="67" t="s">
        <v>167</v>
      </c>
      <c r="C9" s="127"/>
      <c r="D9" s="88" t="s">
        <v>136</v>
      </c>
      <c r="E9" s="90"/>
      <c r="F9" s="68"/>
      <c r="G9" s="68">
        <f t="shared" ref="G9" si="0">E9-F9</f>
        <v>0</v>
      </c>
      <c r="H9" s="134"/>
      <c r="I9" s="68"/>
      <c r="J9" s="68">
        <v>5.89</v>
      </c>
      <c r="K9" s="68">
        <v>0.44</v>
      </c>
      <c r="L9" s="62"/>
      <c r="M9" s="68"/>
      <c r="N9" s="68"/>
      <c r="O9" s="212"/>
      <c r="P9" s="68">
        <f>J9*K9</f>
        <v>2.5915999999999997</v>
      </c>
      <c r="Q9" s="68"/>
      <c r="R9" s="68"/>
      <c r="S9" s="214"/>
      <c r="T9" s="802">
        <v>592135.79799999995</v>
      </c>
      <c r="U9" s="803">
        <v>6995199.4689999996</v>
      </c>
      <c r="V9" s="804">
        <v>3060.527</v>
      </c>
      <c r="W9" s="78"/>
    </row>
    <row r="10" spans="1:23" ht="15" customHeight="1">
      <c r="A10" s="123"/>
      <c r="B10" s="67"/>
      <c r="C10" s="127"/>
      <c r="D10" s="88"/>
      <c r="E10" s="90"/>
      <c r="F10" s="68"/>
      <c r="G10" s="68"/>
      <c r="H10" s="134"/>
      <c r="I10" s="68"/>
      <c r="J10" s="68"/>
      <c r="K10" s="68"/>
      <c r="L10" s="62"/>
      <c r="M10" s="68"/>
      <c r="N10" s="68"/>
      <c r="O10" s="212"/>
      <c r="P10" s="68"/>
      <c r="Q10" s="68"/>
      <c r="R10" s="68"/>
      <c r="S10" s="214"/>
      <c r="T10" s="212"/>
      <c r="U10" s="68"/>
      <c r="V10" s="124"/>
      <c r="W10" s="78"/>
    </row>
    <row r="11" spans="1:23" s="118" customFormat="1" ht="15" customHeight="1">
      <c r="A11" s="125"/>
      <c r="B11" s="69"/>
      <c r="C11" s="128"/>
      <c r="D11" s="89"/>
      <c r="E11" s="91"/>
      <c r="F11" s="70"/>
      <c r="G11" s="70"/>
      <c r="H11" s="135"/>
      <c r="I11" s="70"/>
      <c r="J11" s="70"/>
      <c r="K11" s="70"/>
      <c r="L11" s="60"/>
      <c r="M11" s="70"/>
      <c r="N11" s="70"/>
      <c r="O11" s="213"/>
      <c r="P11" s="70"/>
      <c r="Q11" s="70"/>
      <c r="R11" s="70"/>
      <c r="S11" s="71"/>
      <c r="T11" s="213"/>
      <c r="U11" s="70"/>
      <c r="V11" s="122"/>
      <c r="W11" s="79"/>
    </row>
    <row r="12" spans="1:23" ht="15" customHeight="1"/>
    <row r="13" spans="1:23" ht="15" customHeight="1"/>
    <row r="14" spans="1:23" ht="15" customHeight="1"/>
    <row r="15" spans="1:23" ht="30" customHeight="1">
      <c r="D15" s="457" t="s">
        <v>147</v>
      </c>
    </row>
    <row r="16" spans="1:23" ht="15" customHeight="1"/>
    <row r="17" spans="1:21" ht="15.75" customHeight="1" thickBot="1">
      <c r="A17" s="21"/>
      <c r="B17" s="21"/>
      <c r="C17" s="21"/>
      <c r="D17" s="21"/>
      <c r="E17" s="22"/>
      <c r="F17" s="22"/>
      <c r="G17" s="21"/>
      <c r="H17" s="21"/>
      <c r="I17" s="21"/>
      <c r="J17" s="21"/>
      <c r="K17" s="21"/>
      <c r="L17" s="21"/>
      <c r="M17" s="21"/>
      <c r="N17" s="21"/>
      <c r="O17" s="21"/>
      <c r="P17" s="21"/>
      <c r="Q17" s="21"/>
      <c r="R17" s="8"/>
      <c r="S17" s="8"/>
      <c r="T17" s="8"/>
      <c r="U17" s="8"/>
    </row>
    <row r="18" spans="1:21" ht="15.75" customHeight="1">
      <c r="A18" s="816" t="s">
        <v>5</v>
      </c>
      <c r="B18" s="817"/>
      <c r="C18" s="820" t="s">
        <v>78</v>
      </c>
      <c r="D18" s="820"/>
      <c r="E18" s="195" t="s">
        <v>75</v>
      </c>
      <c r="F18" s="196"/>
      <c r="G18" s="195" t="s">
        <v>76</v>
      </c>
      <c r="H18" s="196"/>
      <c r="I18" s="197" t="s">
        <v>77</v>
      </c>
      <c r="Q18" s="118"/>
      <c r="R18" s="59"/>
      <c r="S18" s="59"/>
      <c r="T18" s="59"/>
      <c r="U18" s="8"/>
    </row>
    <row r="19" spans="1:21" ht="15.75" customHeight="1">
      <c r="A19" s="818"/>
      <c r="B19" s="819"/>
      <c r="C19" s="220" t="s">
        <v>6</v>
      </c>
      <c r="D19" s="220" t="s">
        <v>64</v>
      </c>
      <c r="E19" s="221">
        <f>A6</f>
        <v>45565</v>
      </c>
      <c r="F19" s="222" t="s">
        <v>65</v>
      </c>
      <c r="G19" s="223">
        <f>A9</f>
        <v>45800</v>
      </c>
      <c r="H19" s="222" t="s">
        <v>65</v>
      </c>
      <c r="I19" s="224" t="s">
        <v>143</v>
      </c>
      <c r="Q19" s="118"/>
      <c r="R19" s="80"/>
      <c r="S19" s="80"/>
      <c r="T19" s="59"/>
      <c r="U19" s="8"/>
    </row>
    <row r="20" spans="1:21" ht="15.75" customHeight="1">
      <c r="A20" s="198"/>
      <c r="B20" s="216" t="s">
        <v>21</v>
      </c>
      <c r="C20" s="10">
        <f>P9</f>
        <v>2.5915999999999997</v>
      </c>
      <c r="D20" s="10">
        <f>C20+C24-C23</f>
        <v>1.9650999999999996</v>
      </c>
      <c r="E20" s="9"/>
      <c r="F20" s="9"/>
      <c r="G20" s="119"/>
      <c r="H20" s="10"/>
      <c r="I20" s="199"/>
      <c r="Q20" s="118"/>
      <c r="R20" s="80"/>
      <c r="S20" s="80"/>
      <c r="T20" s="59"/>
      <c r="U20" s="8"/>
    </row>
    <row r="21" spans="1:21" ht="15.75" customHeight="1">
      <c r="A21" s="198"/>
      <c r="B21" s="216" t="s">
        <v>22</v>
      </c>
      <c r="C21" s="10" t="s">
        <v>143</v>
      </c>
      <c r="D21" s="10"/>
      <c r="E21" s="9"/>
      <c r="F21" s="9"/>
      <c r="G21" s="119"/>
      <c r="H21" s="10"/>
      <c r="I21" s="199"/>
      <c r="Q21" s="118"/>
      <c r="R21" s="80"/>
      <c r="S21" s="80"/>
      <c r="T21" s="59"/>
      <c r="U21" s="8"/>
    </row>
    <row r="22" spans="1:21" ht="15.75" customHeight="1">
      <c r="A22" s="198"/>
      <c r="B22" s="216" t="s">
        <v>23</v>
      </c>
      <c r="C22" s="10" t="s">
        <v>143</v>
      </c>
      <c r="D22" s="10"/>
      <c r="E22" s="9"/>
      <c r="F22" s="9"/>
      <c r="G22" s="119"/>
      <c r="H22" s="10"/>
      <c r="I22" s="199"/>
      <c r="Q22" s="118"/>
      <c r="R22" s="80"/>
      <c r="S22" s="80"/>
      <c r="T22" s="59"/>
      <c r="U22" s="8"/>
    </row>
    <row r="23" spans="1:21" ht="15.75" customHeight="1">
      <c r="A23" s="198"/>
      <c r="B23" s="217" t="s">
        <v>59</v>
      </c>
      <c r="C23" s="10">
        <f>S6</f>
        <v>0.62649999999999995</v>
      </c>
      <c r="D23" s="10"/>
      <c r="E23" s="9"/>
      <c r="F23" s="9"/>
      <c r="G23" s="10"/>
      <c r="H23" s="10"/>
      <c r="I23" s="199"/>
      <c r="Q23" s="118"/>
      <c r="R23" s="80"/>
      <c r="S23" s="80"/>
      <c r="T23" s="59"/>
      <c r="U23" s="8"/>
    </row>
    <row r="24" spans="1:21" ht="15.75" customHeight="1">
      <c r="A24" s="198"/>
      <c r="B24" s="218" t="s">
        <v>60</v>
      </c>
      <c r="C24" s="10">
        <f>R6</f>
        <v>0</v>
      </c>
      <c r="D24" s="10"/>
      <c r="E24" s="9"/>
      <c r="F24" s="9"/>
      <c r="G24" s="10"/>
      <c r="H24" s="10"/>
      <c r="I24" s="199"/>
      <c r="Q24" s="118"/>
      <c r="R24" s="80"/>
      <c r="S24" s="80"/>
      <c r="T24" s="59"/>
      <c r="U24" s="8"/>
    </row>
    <row r="25" spans="1:21" ht="15.75" customHeight="1" thickBot="1">
      <c r="A25" s="200"/>
      <c r="B25" s="219" t="s">
        <v>61</v>
      </c>
      <c r="C25" s="201" t="s">
        <v>143</v>
      </c>
      <c r="D25" s="201"/>
      <c r="E25" s="202"/>
      <c r="F25" s="202"/>
      <c r="G25" s="203"/>
      <c r="H25" s="203"/>
      <c r="I25" s="204"/>
      <c r="Q25" s="118"/>
      <c r="R25" s="80"/>
      <c r="S25" s="80"/>
      <c r="T25" s="59"/>
      <c r="U25" s="8"/>
    </row>
    <row r="26" spans="1:21" ht="15.75" customHeight="1">
      <c r="A26" s="8"/>
      <c r="B26" s="8"/>
      <c r="C26" s="8"/>
      <c r="D26" s="8"/>
      <c r="E26" s="8"/>
      <c r="F26" s="8"/>
      <c r="G26" s="8"/>
      <c r="H26" s="8"/>
      <c r="I26" s="8"/>
      <c r="J26" s="8"/>
      <c r="K26" s="8"/>
      <c r="L26" s="8"/>
      <c r="M26" s="8"/>
      <c r="N26" s="8"/>
      <c r="O26" s="8"/>
      <c r="P26" s="8"/>
      <c r="Q26" s="59"/>
      <c r="R26" s="59"/>
      <c r="S26" s="59"/>
      <c r="T26" s="59"/>
      <c r="U26" s="8"/>
    </row>
  </sheetData>
  <mergeCells count="6">
    <mergeCell ref="T1:V1"/>
    <mergeCell ref="T2:U2"/>
    <mergeCell ref="E3:G3"/>
    <mergeCell ref="T3:U3"/>
    <mergeCell ref="A18:B19"/>
    <mergeCell ref="C18:D18"/>
  </mergeCell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B239E-CCFE-4E0A-A918-DEC0E9330BE8}">
  <dimension ref="A1:Q151"/>
  <sheetViews>
    <sheetView workbookViewId="0">
      <selection activeCell="G16" sqref="G16"/>
    </sheetView>
  </sheetViews>
  <sheetFormatPr defaultColWidth="7.85546875" defaultRowHeight="11.25"/>
  <cols>
    <col min="1" max="1" width="15.7109375" style="622" bestFit="1" customWidth="1"/>
    <col min="2" max="2" width="9.5703125" style="622" bestFit="1" customWidth="1"/>
    <col min="3" max="3" width="5.140625" style="650" customWidth="1"/>
    <col min="4" max="6" width="7.7109375" style="650" customWidth="1"/>
    <col min="7" max="7" width="6.28515625" style="54" customWidth="1"/>
    <col min="8" max="8" width="6.85546875" style="56" customWidth="1"/>
    <col min="9" max="9" width="9.7109375" style="54" customWidth="1"/>
    <col min="10" max="10" width="8.7109375" style="54" bestFit="1" customWidth="1"/>
    <col min="11" max="11" width="12.5703125" style="51" customWidth="1"/>
    <col min="12" max="12" width="17.28515625" style="648" bestFit="1" customWidth="1"/>
    <col min="13" max="13" width="12.85546875" style="622" customWidth="1"/>
    <col min="14" max="14" width="11.28515625" style="622" customWidth="1"/>
    <col min="15" max="15" width="14.5703125" style="591" customWidth="1"/>
    <col min="16" max="16" width="2.42578125" style="591" customWidth="1"/>
    <col min="17" max="17" width="14" style="622" bestFit="1" customWidth="1"/>
    <col min="18" max="18" width="5.42578125" style="622" customWidth="1"/>
    <col min="19" max="27" width="5.28515625" style="622" customWidth="1"/>
    <col min="28" max="28" width="17" style="622" customWidth="1"/>
    <col min="29" max="16384" width="7.85546875" style="622"/>
  </cols>
  <sheetData>
    <row r="1" spans="1:15" s="24" customFormat="1" ht="12.75">
      <c r="A1" s="562" t="s">
        <v>51</v>
      </c>
      <c r="B1" s="232" t="s">
        <v>131</v>
      </c>
      <c r="C1" s="177"/>
      <c r="D1" s="232"/>
      <c r="E1" s="178"/>
      <c r="F1" s="178"/>
      <c r="G1" s="179"/>
      <c r="H1" s="563" t="s">
        <v>69</v>
      </c>
      <c r="I1" s="564">
        <v>205</v>
      </c>
      <c r="J1" s="180"/>
      <c r="K1" s="232"/>
      <c r="L1" s="232"/>
      <c r="M1" s="27"/>
      <c r="N1" s="25"/>
    </row>
    <row r="2" spans="1:15" s="24" customFormat="1" ht="12.75">
      <c r="A2" s="565" t="s">
        <v>25</v>
      </c>
      <c r="B2" s="185" t="s">
        <v>141</v>
      </c>
      <c r="C2" s="181"/>
      <c r="D2" s="185"/>
      <c r="E2" s="182"/>
      <c r="F2" s="182"/>
      <c r="G2" s="183"/>
      <c r="H2" s="566" t="s">
        <v>70</v>
      </c>
      <c r="I2" s="567">
        <v>205</v>
      </c>
      <c r="J2" s="184"/>
      <c r="K2" s="185"/>
      <c r="L2" s="185"/>
      <c r="M2" s="233"/>
      <c r="N2" s="26"/>
    </row>
    <row r="3" spans="1:15" s="573" customFormat="1" ht="11.25" customHeight="1">
      <c r="A3" s="568" t="s">
        <v>50</v>
      </c>
      <c r="B3" s="445">
        <v>45800</v>
      </c>
      <c r="C3" s="181"/>
      <c r="D3" s="182"/>
      <c r="E3" s="182"/>
      <c r="F3" s="182"/>
      <c r="G3" s="183"/>
      <c r="H3" s="569" t="s">
        <v>71</v>
      </c>
      <c r="I3" s="570">
        <f>AVERAGE(M22,M36)/100</f>
        <v>1.99125</v>
      </c>
      <c r="J3" s="184"/>
      <c r="K3" s="185"/>
      <c r="L3" s="185"/>
      <c r="M3" s="571"/>
      <c r="N3" s="572"/>
    </row>
    <row r="4" spans="1:15" s="24" customFormat="1" ht="12.75">
      <c r="A4" s="568" t="s">
        <v>49</v>
      </c>
      <c r="B4" s="185" t="s">
        <v>167</v>
      </c>
      <c r="C4" s="181"/>
      <c r="D4" s="182"/>
      <c r="E4" s="182"/>
      <c r="F4" s="182"/>
      <c r="G4" s="183"/>
      <c r="H4" s="569" t="s">
        <v>72</v>
      </c>
      <c r="I4" s="570">
        <f>J22</f>
        <v>0.474390243902439</v>
      </c>
      <c r="J4" s="184"/>
      <c r="K4" s="185"/>
      <c r="L4" s="185"/>
      <c r="M4" s="233"/>
      <c r="N4" s="25"/>
    </row>
    <row r="5" spans="1:15" s="577" customFormat="1" ht="12.75">
      <c r="A5" s="565" t="s">
        <v>24</v>
      </c>
      <c r="B5" s="186" t="s">
        <v>26</v>
      </c>
      <c r="C5" s="181"/>
      <c r="D5" s="182"/>
      <c r="E5" s="182"/>
      <c r="F5" s="182"/>
      <c r="G5" s="183"/>
      <c r="H5" s="569" t="s">
        <v>159</v>
      </c>
      <c r="I5" s="661">
        <f>I22</f>
        <v>0.97249999999999992</v>
      </c>
      <c r="J5" s="184"/>
      <c r="K5" s="185"/>
      <c r="L5" s="185"/>
      <c r="M5" s="575"/>
      <c r="N5" s="576"/>
    </row>
    <row r="6" spans="1:15" s="576" customFormat="1" ht="13.5" thickBot="1">
      <c r="A6" s="234"/>
      <c r="B6" s="235"/>
      <c r="C6" s="188"/>
      <c r="D6" s="189"/>
      <c r="E6" s="189"/>
      <c r="F6" s="189"/>
      <c r="G6" s="190"/>
      <c r="H6" s="191"/>
      <c r="I6" s="192"/>
      <c r="J6" s="190"/>
      <c r="K6" s="260"/>
      <c r="L6" s="235"/>
      <c r="M6" s="578"/>
    </row>
    <row r="7" spans="1:15" s="577" customFormat="1" ht="13.15" customHeight="1">
      <c r="A7" s="579" t="s">
        <v>27</v>
      </c>
      <c r="B7" s="17"/>
      <c r="C7" s="18"/>
      <c r="D7" s="157"/>
      <c r="E7" s="229" t="s">
        <v>54</v>
      </c>
      <c r="F7" s="17"/>
      <c r="G7" s="29" t="s">
        <v>28</v>
      </c>
      <c r="H7" s="30"/>
      <c r="I7" s="31" t="s">
        <v>29</v>
      </c>
      <c r="J7" s="31"/>
      <c r="K7" s="32"/>
      <c r="L7" s="824" t="s">
        <v>160</v>
      </c>
      <c r="M7" s="825"/>
      <c r="N7" s="576"/>
      <c r="O7" s="576"/>
    </row>
    <row r="8" spans="1:15" s="587" customFormat="1" ht="11.25" customHeight="1">
      <c r="A8" s="580"/>
      <c r="B8" s="581"/>
      <c r="C8" s="582"/>
      <c r="D8" s="583"/>
      <c r="E8" s="584"/>
      <c r="F8" s="583"/>
      <c r="G8" s="33"/>
      <c r="H8" s="34"/>
      <c r="I8" s="35"/>
      <c r="J8" s="35"/>
      <c r="K8" s="585"/>
      <c r="L8" s="575"/>
      <c r="M8" s="575"/>
      <c r="N8" s="586"/>
    </row>
    <row r="9" spans="1:15" s="588" customFormat="1">
      <c r="C9" s="589"/>
      <c r="D9" s="590"/>
      <c r="E9" s="584" t="s">
        <v>30</v>
      </c>
      <c r="F9" s="583"/>
      <c r="G9" s="33"/>
      <c r="H9" s="34"/>
      <c r="I9" s="591"/>
      <c r="J9" s="591"/>
      <c r="K9" s="585"/>
      <c r="L9" s="592"/>
      <c r="M9" s="593"/>
      <c r="N9" s="594"/>
      <c r="O9" s="595"/>
    </row>
    <row r="10" spans="1:15" s="588" customFormat="1">
      <c r="A10" s="596" t="s">
        <v>31</v>
      </c>
      <c r="B10" s="597" t="s">
        <v>32</v>
      </c>
      <c r="C10" s="37" t="s">
        <v>33</v>
      </c>
      <c r="D10" s="38" t="s">
        <v>66</v>
      </c>
      <c r="E10" s="36" t="s">
        <v>34</v>
      </c>
      <c r="F10" s="38" t="s">
        <v>35</v>
      </c>
      <c r="G10" s="33" t="s">
        <v>2</v>
      </c>
      <c r="H10" s="34" t="s">
        <v>36</v>
      </c>
      <c r="I10" s="35" t="s">
        <v>36</v>
      </c>
      <c r="J10" s="35" t="s">
        <v>2</v>
      </c>
      <c r="K10" s="598" t="s">
        <v>48</v>
      </c>
      <c r="L10" s="592" t="s">
        <v>161</v>
      </c>
      <c r="M10" s="592" t="s">
        <v>53</v>
      </c>
      <c r="N10" s="599"/>
    </row>
    <row r="11" spans="1:15" s="588" customFormat="1" ht="12" thickBot="1">
      <c r="A11" s="600" t="s">
        <v>37</v>
      </c>
      <c r="B11" s="601" t="s">
        <v>37</v>
      </c>
      <c r="C11" s="39" t="s">
        <v>38</v>
      </c>
      <c r="D11" s="40" t="s">
        <v>80</v>
      </c>
      <c r="E11" s="44" t="s">
        <v>38</v>
      </c>
      <c r="F11" s="40" t="s">
        <v>38</v>
      </c>
      <c r="G11" s="41" t="s">
        <v>52</v>
      </c>
      <c r="H11" s="42" t="s">
        <v>39</v>
      </c>
      <c r="I11" s="43" t="s">
        <v>39</v>
      </c>
      <c r="J11" s="43" t="s">
        <v>52</v>
      </c>
      <c r="K11" s="602"/>
      <c r="L11" s="603"/>
      <c r="M11" s="604" t="s">
        <v>83</v>
      </c>
      <c r="N11" s="599"/>
    </row>
    <row r="12" spans="1:15" s="588" customFormat="1">
      <c r="A12" s="172"/>
      <c r="B12" s="48"/>
      <c r="C12" s="225">
        <v>0</v>
      </c>
      <c r="D12" s="173"/>
      <c r="E12" s="230"/>
      <c r="F12" s="231"/>
      <c r="G12" s="19"/>
      <c r="H12" s="45"/>
      <c r="I12" s="155"/>
      <c r="J12" s="156"/>
      <c r="K12" s="152"/>
      <c r="L12" s="605" t="s">
        <v>40</v>
      </c>
      <c r="M12" s="606">
        <v>205</v>
      </c>
      <c r="N12" s="607"/>
    </row>
    <row r="13" spans="1:15" s="588" customFormat="1">
      <c r="A13" s="172">
        <v>470</v>
      </c>
      <c r="B13" s="48">
        <v>0</v>
      </c>
      <c r="C13" s="225">
        <v>10</v>
      </c>
      <c r="D13" s="173">
        <v>1000</v>
      </c>
      <c r="E13" s="608">
        <f>C12</f>
        <v>0</v>
      </c>
      <c r="F13" s="609">
        <f>(C13+C14-10)/2</f>
        <v>15</v>
      </c>
      <c r="G13" s="15">
        <f>(A13-B13)/D13</f>
        <v>0.47</v>
      </c>
      <c r="H13" s="610">
        <f>(G13*(F13-E13))/100</f>
        <v>7.0499999999999993E-2</v>
      </c>
      <c r="I13" s="611">
        <f>SUM(H$13:H13)</f>
        <v>7.0499999999999993E-2</v>
      </c>
      <c r="J13" s="612">
        <f t="shared" ref="J13:J22" si="0">I13/F13*100</f>
        <v>0.46999999999999992</v>
      </c>
      <c r="K13" s="152"/>
      <c r="L13" s="613" t="s">
        <v>41</v>
      </c>
      <c r="M13" s="614"/>
      <c r="N13" s="599"/>
    </row>
    <row r="14" spans="1:15" s="588" customFormat="1">
      <c r="A14" s="172">
        <v>490</v>
      </c>
      <c r="B14" s="48">
        <v>0</v>
      </c>
      <c r="C14" s="225">
        <v>30</v>
      </c>
      <c r="D14" s="173">
        <v>1000</v>
      </c>
      <c r="E14" s="608">
        <f>(C13+C14-10)/2</f>
        <v>15</v>
      </c>
      <c r="F14" s="609">
        <f t="shared" ref="F14:F21" si="1">(C14+C15-10)/2</f>
        <v>35</v>
      </c>
      <c r="G14" s="15">
        <f t="shared" ref="G14:G22" si="2">(A14-B14)/D14</f>
        <v>0.49</v>
      </c>
      <c r="H14" s="610">
        <f t="shared" ref="H14:H22" si="3">(G14*(F14-E14))/100</f>
        <v>9.8000000000000004E-2</v>
      </c>
      <c r="I14" s="611">
        <f>SUM(H$13:H14)</f>
        <v>0.16849999999999998</v>
      </c>
      <c r="J14" s="612">
        <f t="shared" si="0"/>
        <v>0.48142857142857137</v>
      </c>
      <c r="K14" s="152"/>
      <c r="L14" s="613" t="s">
        <v>41</v>
      </c>
      <c r="M14" s="614"/>
      <c r="N14" s="599"/>
    </row>
    <row r="15" spans="1:15" s="588" customFormat="1">
      <c r="A15" s="172">
        <v>520</v>
      </c>
      <c r="B15" s="48">
        <v>0</v>
      </c>
      <c r="C15" s="225">
        <v>50</v>
      </c>
      <c r="D15" s="173">
        <v>1000</v>
      </c>
      <c r="E15" s="608">
        <f>(C14+C15-10)/2</f>
        <v>35</v>
      </c>
      <c r="F15" s="609">
        <f t="shared" si="1"/>
        <v>55</v>
      </c>
      <c r="G15" s="15">
        <f t="shared" si="2"/>
        <v>0.52</v>
      </c>
      <c r="H15" s="610">
        <f t="shared" si="3"/>
        <v>0.10400000000000001</v>
      </c>
      <c r="I15" s="611">
        <f>SUM(H$13:H15)</f>
        <v>0.27249999999999996</v>
      </c>
      <c r="J15" s="612">
        <f t="shared" si="0"/>
        <v>0.49545454545454537</v>
      </c>
      <c r="K15" s="152"/>
      <c r="L15" s="613" t="s">
        <v>41</v>
      </c>
      <c r="M15" s="615"/>
      <c r="N15" s="599"/>
    </row>
    <row r="16" spans="1:15" s="588" customFormat="1">
      <c r="A16" s="174">
        <v>425</v>
      </c>
      <c r="B16" s="48">
        <v>0</v>
      </c>
      <c r="C16" s="225">
        <v>70</v>
      </c>
      <c r="D16" s="173">
        <v>1000</v>
      </c>
      <c r="E16" s="608">
        <f t="shared" ref="E16:E22" si="4">(C15+C16-10)/2</f>
        <v>55</v>
      </c>
      <c r="F16" s="609">
        <f t="shared" si="1"/>
        <v>75</v>
      </c>
      <c r="G16" s="15">
        <f t="shared" si="2"/>
        <v>0.42499999999999999</v>
      </c>
      <c r="H16" s="610">
        <f t="shared" si="3"/>
        <v>8.5000000000000006E-2</v>
      </c>
      <c r="I16" s="611">
        <f>SUM(H$13:H16)</f>
        <v>0.35749999999999998</v>
      </c>
      <c r="J16" s="612">
        <f t="shared" si="0"/>
        <v>0.47666666666666663</v>
      </c>
      <c r="K16" s="152"/>
      <c r="L16" s="613" t="s">
        <v>41</v>
      </c>
      <c r="M16" s="614"/>
      <c r="N16" s="599"/>
    </row>
    <row r="17" spans="1:16" s="588" customFormat="1">
      <c r="A17" s="174">
        <v>505</v>
      </c>
      <c r="B17" s="48">
        <v>0</v>
      </c>
      <c r="C17" s="225">
        <v>90</v>
      </c>
      <c r="D17" s="173">
        <v>1000</v>
      </c>
      <c r="E17" s="608">
        <f t="shared" si="4"/>
        <v>75</v>
      </c>
      <c r="F17" s="609">
        <f t="shared" si="1"/>
        <v>95</v>
      </c>
      <c r="G17" s="15">
        <f t="shared" si="2"/>
        <v>0.505</v>
      </c>
      <c r="H17" s="610">
        <f t="shared" si="3"/>
        <v>0.10099999999999999</v>
      </c>
      <c r="I17" s="611">
        <f>SUM(H$13:H17)</f>
        <v>0.45849999999999996</v>
      </c>
      <c r="J17" s="612">
        <f t="shared" si="0"/>
        <v>0.48263157894736836</v>
      </c>
      <c r="K17" s="153" t="s">
        <v>47</v>
      </c>
      <c r="L17" s="613" t="s">
        <v>41</v>
      </c>
      <c r="M17" s="614"/>
      <c r="N17" s="594"/>
    </row>
    <row r="18" spans="1:16" s="588" customFormat="1">
      <c r="A18" s="174">
        <v>480</v>
      </c>
      <c r="B18" s="48">
        <v>0</v>
      </c>
      <c r="C18" s="225">
        <v>110</v>
      </c>
      <c r="D18" s="173">
        <v>1000</v>
      </c>
      <c r="E18" s="608">
        <f t="shared" si="4"/>
        <v>95</v>
      </c>
      <c r="F18" s="609">
        <f t="shared" si="1"/>
        <v>115</v>
      </c>
      <c r="G18" s="15">
        <f t="shared" si="2"/>
        <v>0.48</v>
      </c>
      <c r="H18" s="610">
        <f t="shared" si="3"/>
        <v>9.6000000000000002E-2</v>
      </c>
      <c r="I18" s="611">
        <f>SUM(H$13:H18)</f>
        <v>0.55449999999999999</v>
      </c>
      <c r="J18" s="612">
        <f t="shared" si="0"/>
        <v>0.48217391304347823</v>
      </c>
      <c r="K18" s="616"/>
      <c r="L18" s="613" t="s">
        <v>41</v>
      </c>
      <c r="M18" s="614"/>
      <c r="N18" s="594"/>
    </row>
    <row r="19" spans="1:16" s="588" customFormat="1" ht="10.15" customHeight="1">
      <c r="A19" s="174">
        <v>485</v>
      </c>
      <c r="B19" s="48">
        <v>0</v>
      </c>
      <c r="C19" s="225">
        <v>130</v>
      </c>
      <c r="D19" s="173">
        <v>1000</v>
      </c>
      <c r="E19" s="608">
        <f t="shared" si="4"/>
        <v>115</v>
      </c>
      <c r="F19" s="609">
        <f t="shared" si="1"/>
        <v>135</v>
      </c>
      <c r="G19" s="15">
        <f t="shared" si="2"/>
        <v>0.48499999999999999</v>
      </c>
      <c r="H19" s="610">
        <f t="shared" si="3"/>
        <v>9.6999999999999989E-2</v>
      </c>
      <c r="I19" s="611">
        <f>SUM(H$13:H19)</f>
        <v>0.65149999999999997</v>
      </c>
      <c r="J19" s="612">
        <f t="shared" si="0"/>
        <v>0.48259259259259252</v>
      </c>
      <c r="K19" s="616"/>
      <c r="L19" s="613" t="s">
        <v>41</v>
      </c>
      <c r="M19" s="614"/>
      <c r="N19" s="46"/>
    </row>
    <row r="20" spans="1:16" s="588" customFormat="1">
      <c r="A20" s="174">
        <v>490</v>
      </c>
      <c r="B20" s="48">
        <v>0</v>
      </c>
      <c r="C20" s="225">
        <v>150</v>
      </c>
      <c r="D20" s="173">
        <v>1000</v>
      </c>
      <c r="E20" s="608">
        <f t="shared" si="4"/>
        <v>135</v>
      </c>
      <c r="F20" s="609">
        <f t="shared" si="1"/>
        <v>155</v>
      </c>
      <c r="G20" s="15">
        <f t="shared" si="2"/>
        <v>0.49</v>
      </c>
      <c r="H20" s="610">
        <f t="shared" si="3"/>
        <v>9.8000000000000004E-2</v>
      </c>
      <c r="I20" s="611">
        <f>SUM(H$13:H20)</f>
        <v>0.74949999999999994</v>
      </c>
      <c r="J20" s="612">
        <f t="shared" si="0"/>
        <v>0.48354838709677411</v>
      </c>
      <c r="K20" s="152"/>
      <c r="L20" s="613" t="s">
        <v>41</v>
      </c>
      <c r="M20" s="614"/>
      <c r="N20" s="47"/>
    </row>
    <row r="21" spans="1:16" s="618" customFormat="1" ht="12" thickBot="1">
      <c r="A21" s="174">
        <v>455</v>
      </c>
      <c r="B21" s="48">
        <v>0</v>
      </c>
      <c r="C21" s="225">
        <v>170</v>
      </c>
      <c r="D21" s="173">
        <v>1000</v>
      </c>
      <c r="E21" s="608">
        <f t="shared" si="4"/>
        <v>155</v>
      </c>
      <c r="F21" s="609">
        <f t="shared" si="1"/>
        <v>175</v>
      </c>
      <c r="G21" s="15">
        <f t="shared" si="2"/>
        <v>0.45500000000000002</v>
      </c>
      <c r="H21" s="610">
        <f t="shared" si="3"/>
        <v>9.0999999999999998E-2</v>
      </c>
      <c r="I21" s="611">
        <f>SUM(H$13:H21)</f>
        <v>0.84049999999999991</v>
      </c>
      <c r="J21" s="612">
        <f t="shared" si="0"/>
        <v>0.48028571428571426</v>
      </c>
      <c r="K21" s="617"/>
      <c r="L21" s="613" t="s">
        <v>41</v>
      </c>
      <c r="M21" s="614"/>
      <c r="N21" s="47"/>
    </row>
    <row r="22" spans="1:16" s="618" customFormat="1">
      <c r="A22" s="174">
        <v>440</v>
      </c>
      <c r="B22" s="48">
        <v>0</v>
      </c>
      <c r="C22" s="225">
        <v>190</v>
      </c>
      <c r="D22" s="173">
        <v>1000</v>
      </c>
      <c r="E22" s="608">
        <f t="shared" si="4"/>
        <v>175</v>
      </c>
      <c r="F22" s="609">
        <v>205</v>
      </c>
      <c r="G22" s="15">
        <f t="shared" si="2"/>
        <v>0.44</v>
      </c>
      <c r="H22" s="610">
        <f t="shared" si="3"/>
        <v>0.13200000000000001</v>
      </c>
      <c r="I22" s="611">
        <f>SUM(H$13:H22)</f>
        <v>0.97249999999999992</v>
      </c>
      <c r="J22" s="612">
        <f t="shared" si="0"/>
        <v>0.474390243902439</v>
      </c>
      <c r="K22" s="152"/>
      <c r="L22" s="149" t="s">
        <v>42</v>
      </c>
      <c r="M22" s="49">
        <f>AVERAGE(M12:M21)</f>
        <v>205</v>
      </c>
      <c r="N22" s="47"/>
    </row>
    <row r="23" spans="1:16" s="618" customFormat="1">
      <c r="A23" s="175" t="s">
        <v>73</v>
      </c>
      <c r="B23" s="158"/>
      <c r="C23" s="226"/>
      <c r="D23" s="159"/>
      <c r="E23" s="628"/>
      <c r="F23" s="629"/>
      <c r="G23" s="160"/>
      <c r="H23" s="630"/>
      <c r="I23" s="631"/>
      <c r="J23" s="632"/>
      <c r="K23" s="161"/>
      <c r="L23" s="25" t="s">
        <v>43</v>
      </c>
      <c r="M23" s="619" t="e">
        <f>STDEV(M12:M21)</f>
        <v>#DIV/0!</v>
      </c>
      <c r="N23" s="620"/>
    </row>
    <row r="24" spans="1:16" s="618" customFormat="1">
      <c r="A24" s="633"/>
      <c r="B24" s="634"/>
      <c r="C24" s="227"/>
      <c r="D24" s="162"/>
      <c r="E24" s="635"/>
      <c r="F24" s="636"/>
      <c r="G24" s="163"/>
      <c r="H24" s="164"/>
      <c r="I24" s="165"/>
      <c r="J24" s="166"/>
      <c r="K24" s="637"/>
      <c r="L24" s="25" t="s">
        <v>44</v>
      </c>
      <c r="M24" s="619" t="e">
        <f>M23/SQRT(COUNT(M12:M21))</f>
        <v>#DIV/0!</v>
      </c>
      <c r="N24" s="620"/>
    </row>
    <row r="25" spans="1:16" s="618" customFormat="1" ht="12" thickBot="1">
      <c r="A25" s="638"/>
      <c r="B25" s="639"/>
      <c r="C25" s="228"/>
      <c r="D25" s="167"/>
      <c r="E25" s="640"/>
      <c r="F25" s="641"/>
      <c r="G25" s="168"/>
      <c r="H25" s="169"/>
      <c r="I25" s="170"/>
      <c r="J25" s="171"/>
      <c r="K25" s="642"/>
      <c r="L25" s="659" t="s">
        <v>45</v>
      </c>
      <c r="M25" s="619">
        <f>MAX(M12:M21)</f>
        <v>205</v>
      </c>
      <c r="N25" s="620"/>
    </row>
    <row r="26" spans="1:16" s="618" customFormat="1" ht="12" thickBot="1">
      <c r="A26" s="643"/>
      <c r="B26" s="643"/>
      <c r="C26" s="14"/>
      <c r="D26" s="644"/>
      <c r="E26" s="644"/>
      <c r="F26" s="644"/>
      <c r="G26" s="13"/>
      <c r="H26" s="52"/>
      <c r="I26" s="53"/>
      <c r="J26" s="51"/>
      <c r="K26" s="645"/>
      <c r="L26" s="658" t="s">
        <v>46</v>
      </c>
      <c r="M26" s="621">
        <f>MIN(M12:M21)</f>
        <v>205</v>
      </c>
      <c r="N26" s="620"/>
    </row>
    <row r="27" spans="1:16" s="618" customFormat="1">
      <c r="A27" s="591"/>
      <c r="B27" s="591"/>
      <c r="C27" s="646"/>
      <c r="D27" s="646"/>
      <c r="E27" s="646"/>
      <c r="F27" s="646"/>
      <c r="G27" s="53"/>
      <c r="H27" s="52"/>
      <c r="I27" s="53"/>
      <c r="J27" s="51"/>
      <c r="K27" s="647"/>
      <c r="L27" s="826" t="s">
        <v>168</v>
      </c>
      <c r="M27" s="825"/>
      <c r="N27" s="620"/>
    </row>
    <row r="28" spans="1:16" s="618" customFormat="1">
      <c r="A28" s="54"/>
      <c r="B28" s="54"/>
      <c r="C28" s="54"/>
      <c r="D28" s="54"/>
      <c r="E28" s="51"/>
      <c r="F28" s="648"/>
      <c r="G28" s="591"/>
      <c r="H28" s="622"/>
      <c r="I28" s="591"/>
      <c r="J28" s="622"/>
      <c r="K28" s="622"/>
      <c r="L28" s="651"/>
      <c r="M28" s="575"/>
      <c r="N28" s="620"/>
    </row>
    <row r="29" spans="1:16">
      <c r="A29" s="55"/>
      <c r="B29" s="55"/>
      <c r="C29" s="54"/>
      <c r="D29" s="54"/>
      <c r="E29" s="51"/>
      <c r="F29" s="648"/>
      <c r="G29" s="622"/>
      <c r="H29" s="622"/>
      <c r="I29" s="591"/>
      <c r="J29" s="622"/>
      <c r="K29" s="622"/>
      <c r="L29" s="652"/>
      <c r="M29" s="593"/>
      <c r="N29" s="620"/>
      <c r="O29" s="618"/>
      <c r="P29" s="618"/>
    </row>
    <row r="30" spans="1:16">
      <c r="A30" s="35"/>
      <c r="B30" s="35"/>
      <c r="C30" s="54"/>
      <c r="D30" s="54"/>
      <c r="E30" s="51"/>
      <c r="F30" s="648"/>
      <c r="G30" s="622"/>
      <c r="H30" s="622"/>
      <c r="I30" s="591"/>
      <c r="J30" s="622"/>
      <c r="K30" s="622"/>
      <c r="L30" s="652" t="s">
        <v>161</v>
      </c>
      <c r="M30" s="592" t="s">
        <v>53</v>
      </c>
      <c r="N30" s="620"/>
      <c r="O30" s="618"/>
      <c r="P30" s="618"/>
    </row>
    <row r="31" spans="1:16" ht="12" thickBot="1">
      <c r="A31" s="54"/>
      <c r="B31" s="54"/>
      <c r="C31" s="54"/>
      <c r="D31" s="54"/>
      <c r="E31" s="51"/>
      <c r="F31" s="648"/>
      <c r="G31" s="622"/>
      <c r="H31" s="622"/>
      <c r="I31" s="591"/>
      <c r="J31" s="622"/>
      <c r="K31" s="622"/>
      <c r="L31" s="653"/>
      <c r="M31" s="604" t="s">
        <v>83</v>
      </c>
      <c r="N31" s="620"/>
      <c r="O31" s="618"/>
      <c r="P31" s="618"/>
    </row>
    <row r="32" spans="1:16">
      <c r="A32" s="54"/>
      <c r="B32" s="54"/>
      <c r="C32" s="54"/>
      <c r="D32" s="54"/>
      <c r="E32" s="51"/>
      <c r="F32" s="648"/>
      <c r="G32" s="622"/>
      <c r="H32" s="622"/>
      <c r="I32" s="591"/>
      <c r="J32" s="53"/>
      <c r="K32" s="622"/>
      <c r="L32" s="654" t="s">
        <v>169</v>
      </c>
      <c r="M32" s="606">
        <v>185</v>
      </c>
      <c r="N32" s="620"/>
      <c r="O32" s="618"/>
      <c r="P32" s="618"/>
    </row>
    <row r="33" spans="1:17">
      <c r="A33" s="54"/>
      <c r="B33" s="54"/>
      <c r="C33" s="54"/>
      <c r="D33" s="54"/>
      <c r="E33" s="51"/>
      <c r="F33" s="648"/>
      <c r="G33" s="622"/>
      <c r="H33" s="622"/>
      <c r="I33" s="591"/>
      <c r="J33" s="53"/>
      <c r="K33" s="622"/>
      <c r="L33" s="655" t="s">
        <v>170</v>
      </c>
      <c r="M33" s="614">
        <v>201</v>
      </c>
      <c r="N33" s="620"/>
      <c r="O33" s="618"/>
      <c r="P33" s="618"/>
    </row>
    <row r="34" spans="1:17">
      <c r="A34" s="54"/>
      <c r="B34" s="54"/>
      <c r="C34" s="54"/>
      <c r="D34" s="54"/>
      <c r="E34" s="51"/>
      <c r="F34" s="648"/>
      <c r="G34" s="622"/>
      <c r="H34" s="622"/>
      <c r="I34" s="591"/>
      <c r="J34" s="622"/>
      <c r="K34" s="622"/>
      <c r="L34" s="655" t="s">
        <v>171</v>
      </c>
      <c r="M34" s="614">
        <v>200</v>
      </c>
      <c r="N34" s="623"/>
      <c r="O34" s="622"/>
      <c r="P34" s="622"/>
    </row>
    <row r="35" spans="1:17" ht="12" thickBot="1">
      <c r="A35" s="54"/>
      <c r="B35" s="54"/>
      <c r="C35" s="54"/>
      <c r="D35" s="54"/>
      <c r="E35" s="51"/>
      <c r="F35" s="648"/>
      <c r="G35" s="622"/>
      <c r="H35" s="622"/>
      <c r="I35" s="591"/>
      <c r="J35" s="622"/>
      <c r="K35" s="622"/>
      <c r="L35" s="656" t="s">
        <v>172</v>
      </c>
      <c r="M35" s="657">
        <v>187</v>
      </c>
      <c r="N35" s="146"/>
      <c r="O35" s="624"/>
      <c r="P35" s="147"/>
      <c r="Q35" s="624"/>
    </row>
    <row r="36" spans="1:17">
      <c r="A36" s="54"/>
      <c r="B36" s="54"/>
      <c r="C36" s="54"/>
      <c r="D36" s="54"/>
      <c r="E36" s="51"/>
      <c r="F36" s="648"/>
      <c r="G36" s="622"/>
      <c r="H36" s="622"/>
      <c r="I36" s="591"/>
      <c r="J36" s="622"/>
      <c r="K36" s="660"/>
      <c r="L36" s="149" t="s">
        <v>42</v>
      </c>
      <c r="M36" s="49">
        <f>AVERAGE(M32:M35)</f>
        <v>193.25</v>
      </c>
      <c r="N36" s="146"/>
      <c r="O36" s="624"/>
      <c r="P36" s="148"/>
      <c r="Q36" s="624"/>
    </row>
    <row r="37" spans="1:17">
      <c r="A37" s="54"/>
      <c r="B37" s="54"/>
      <c r="C37" s="54"/>
      <c r="D37" s="54"/>
      <c r="E37" s="51"/>
      <c r="F37" s="648"/>
      <c r="G37" s="622"/>
      <c r="H37" s="622"/>
      <c r="I37" s="591"/>
      <c r="J37" s="622"/>
      <c r="K37" s="660"/>
      <c r="L37" s="25" t="s">
        <v>43</v>
      </c>
      <c r="M37" s="619">
        <f>STDEV(M32:M35)</f>
        <v>8.421203397773187</v>
      </c>
      <c r="N37" s="625"/>
      <c r="O37" s="624"/>
      <c r="P37" s="624"/>
      <c r="Q37" s="624"/>
    </row>
    <row r="38" spans="1:17">
      <c r="A38" s="54"/>
      <c r="B38" s="54"/>
      <c r="C38" s="54"/>
      <c r="D38" s="54"/>
      <c r="E38" s="51"/>
      <c r="F38" s="648"/>
      <c r="G38" s="622"/>
      <c r="H38" s="622"/>
      <c r="I38" s="591"/>
      <c r="J38" s="622"/>
      <c r="K38" s="660"/>
      <c r="L38" s="25" t="s">
        <v>44</v>
      </c>
      <c r="M38" s="619">
        <f>M37/SQRT(COUNT(M32:M35))</f>
        <v>4.2106016988865935</v>
      </c>
      <c r="N38" s="626"/>
      <c r="O38" s="627"/>
      <c r="P38" s="622"/>
    </row>
    <row r="39" spans="1:17">
      <c r="A39" s="54"/>
      <c r="B39" s="54"/>
      <c r="C39" s="54"/>
      <c r="D39" s="54"/>
      <c r="E39" s="51"/>
      <c r="F39" s="648"/>
      <c r="G39" s="622"/>
      <c r="H39" s="622"/>
      <c r="I39" s="591"/>
      <c r="J39" s="622"/>
      <c r="K39" s="660"/>
      <c r="L39" s="25" t="s">
        <v>45</v>
      </c>
      <c r="M39" s="619">
        <f>MAX(M32:M35)</f>
        <v>201</v>
      </c>
      <c r="N39" s="627"/>
      <c r="O39" s="627"/>
      <c r="P39" s="622"/>
    </row>
    <row r="40" spans="1:17" ht="12" thickBot="1">
      <c r="A40" s="54"/>
      <c r="B40" s="54"/>
      <c r="C40" s="54"/>
      <c r="D40" s="54"/>
      <c r="E40" s="51"/>
      <c r="F40" s="648"/>
      <c r="G40" s="622"/>
      <c r="H40" s="622"/>
      <c r="I40" s="591"/>
      <c r="J40" s="622"/>
      <c r="K40" s="660"/>
      <c r="L40" s="150" t="s">
        <v>46</v>
      </c>
      <c r="M40" s="621">
        <f>MIN(M32:M35)</f>
        <v>185</v>
      </c>
      <c r="O40" s="622"/>
      <c r="P40" s="622"/>
    </row>
    <row r="41" spans="1:17">
      <c r="A41" s="54"/>
      <c r="B41" s="54"/>
      <c r="C41" s="54"/>
      <c r="D41" s="54"/>
      <c r="E41" s="51"/>
      <c r="F41" s="648"/>
      <c r="G41" s="622"/>
      <c r="H41" s="622"/>
      <c r="I41" s="591"/>
      <c r="J41" s="622"/>
      <c r="K41" s="622"/>
      <c r="L41" s="591"/>
      <c r="M41" s="591"/>
      <c r="O41" s="622"/>
      <c r="P41" s="622"/>
    </row>
    <row r="42" spans="1:17">
      <c r="A42" s="54"/>
      <c r="B42" s="54"/>
      <c r="C42" s="54"/>
      <c r="D42" s="54"/>
      <c r="E42" s="51"/>
      <c r="F42" s="648"/>
      <c r="G42" s="622"/>
      <c r="H42" s="622"/>
      <c r="I42" s="591"/>
      <c r="J42" s="622"/>
      <c r="K42" s="622"/>
      <c r="L42" s="591"/>
      <c r="M42" s="591"/>
      <c r="O42" s="622"/>
      <c r="P42" s="622"/>
    </row>
    <row r="43" spans="1:17">
      <c r="A43" s="54"/>
      <c r="B43" s="54"/>
      <c r="C43" s="54"/>
      <c r="D43" s="54"/>
      <c r="E43" s="51"/>
      <c r="F43" s="648"/>
      <c r="G43" s="622"/>
      <c r="H43" s="622"/>
      <c r="I43" s="591"/>
      <c r="J43" s="622"/>
      <c r="K43" s="622"/>
      <c r="L43" s="591"/>
      <c r="M43" s="591"/>
      <c r="O43" s="622"/>
      <c r="P43" s="622"/>
    </row>
    <row r="44" spans="1:17">
      <c r="A44" s="54"/>
      <c r="B44" s="54"/>
      <c r="C44" s="54"/>
      <c r="D44" s="54"/>
      <c r="E44" s="51"/>
      <c r="F44" s="648"/>
      <c r="G44" s="622"/>
      <c r="H44" s="622"/>
      <c r="I44" s="591"/>
      <c r="J44" s="622"/>
      <c r="K44" s="622"/>
      <c r="L44" s="591"/>
      <c r="M44" s="591"/>
      <c r="O44" s="622"/>
      <c r="P44" s="622"/>
    </row>
    <row r="45" spans="1:17">
      <c r="A45" s="54"/>
      <c r="B45" s="54"/>
      <c r="C45" s="54"/>
      <c r="D45" s="54"/>
      <c r="E45" s="51"/>
      <c r="F45" s="648"/>
      <c r="G45" s="622"/>
      <c r="H45" s="622"/>
      <c r="I45" s="591"/>
      <c r="J45" s="622"/>
      <c r="K45" s="622"/>
      <c r="L45" s="591"/>
      <c r="M45" s="591"/>
      <c r="O45" s="622"/>
      <c r="P45" s="622"/>
    </row>
    <row r="46" spans="1:17">
      <c r="A46" s="54"/>
      <c r="B46" s="54"/>
      <c r="C46" s="54"/>
      <c r="D46" s="54"/>
      <c r="E46" s="51"/>
      <c r="F46" s="648"/>
      <c r="G46" s="622"/>
      <c r="H46" s="622"/>
      <c r="I46" s="591"/>
      <c r="J46" s="622"/>
      <c r="K46" s="622"/>
      <c r="L46" s="591"/>
      <c r="M46" s="591"/>
      <c r="O46" s="622"/>
      <c r="P46" s="622"/>
    </row>
    <row r="47" spans="1:17">
      <c r="A47" s="54"/>
      <c r="B47" s="54"/>
      <c r="C47" s="54"/>
      <c r="D47" s="54"/>
      <c r="E47" s="51"/>
      <c r="F47" s="648"/>
      <c r="G47" s="622"/>
      <c r="H47" s="622"/>
      <c r="I47" s="591"/>
      <c r="J47" s="622"/>
      <c r="K47" s="622"/>
      <c r="L47" s="591"/>
      <c r="M47" s="591"/>
      <c r="O47" s="622"/>
      <c r="P47" s="622"/>
    </row>
    <row r="48" spans="1:17">
      <c r="A48" s="54"/>
      <c r="B48" s="54"/>
      <c r="C48" s="54"/>
      <c r="D48" s="54"/>
      <c r="E48" s="51"/>
      <c r="F48" s="648"/>
      <c r="G48" s="622"/>
      <c r="H48" s="622"/>
      <c r="I48" s="591"/>
      <c r="J48" s="622"/>
      <c r="K48" s="622"/>
      <c r="L48" s="591"/>
      <c r="M48" s="591"/>
      <c r="O48" s="622"/>
      <c r="P48" s="622"/>
    </row>
    <row r="49" spans="1:17">
      <c r="A49" s="54"/>
      <c r="B49" s="54"/>
      <c r="C49" s="54"/>
      <c r="D49" s="54"/>
      <c r="E49" s="51"/>
      <c r="F49" s="648"/>
      <c r="G49" s="622"/>
      <c r="H49" s="622"/>
      <c r="I49" s="591"/>
      <c r="J49" s="622"/>
      <c r="K49" s="622"/>
      <c r="L49" s="591"/>
      <c r="O49" s="622"/>
      <c r="P49" s="622"/>
    </row>
    <row r="50" spans="1:17">
      <c r="A50" s="54"/>
      <c r="B50" s="54"/>
      <c r="C50" s="54"/>
      <c r="D50" s="54"/>
      <c r="E50" s="51"/>
      <c r="F50" s="648"/>
      <c r="G50" s="622"/>
      <c r="H50" s="622"/>
      <c r="I50" s="591"/>
      <c r="J50" s="622"/>
      <c r="K50" s="622"/>
      <c r="L50" s="591"/>
      <c r="O50" s="622"/>
      <c r="P50" s="622"/>
    </row>
    <row r="51" spans="1:17">
      <c r="A51" s="54"/>
      <c r="B51" s="54"/>
      <c r="C51" s="54"/>
      <c r="D51" s="54"/>
      <c r="E51" s="51"/>
      <c r="F51" s="648"/>
      <c r="G51" s="622"/>
      <c r="H51" s="622"/>
      <c r="I51" s="591"/>
      <c r="J51" s="622"/>
      <c r="K51" s="622"/>
      <c r="L51" s="622"/>
      <c r="O51" s="622"/>
      <c r="P51" s="622"/>
    </row>
    <row r="52" spans="1:17">
      <c r="A52" s="54"/>
      <c r="B52" s="54"/>
      <c r="C52" s="54"/>
      <c r="D52" s="54"/>
      <c r="E52" s="51"/>
      <c r="F52" s="648"/>
      <c r="G52" s="649"/>
      <c r="H52" s="622"/>
      <c r="I52" s="591"/>
      <c r="J52" s="622"/>
      <c r="K52" s="622"/>
      <c r="L52" s="622"/>
      <c r="O52" s="622"/>
      <c r="P52" s="622"/>
    </row>
    <row r="53" spans="1:17">
      <c r="A53" s="54"/>
      <c r="B53" s="54"/>
      <c r="C53" s="54"/>
      <c r="D53" s="54"/>
      <c r="E53" s="51"/>
      <c r="F53" s="648"/>
      <c r="G53" s="649"/>
      <c r="H53" s="622"/>
      <c r="I53" s="591"/>
      <c r="J53" s="622"/>
      <c r="K53" s="622"/>
      <c r="L53" s="622"/>
      <c r="O53" s="622"/>
      <c r="P53" s="622"/>
    </row>
    <row r="54" spans="1:17">
      <c r="A54" s="54"/>
      <c r="B54" s="54"/>
      <c r="C54" s="54"/>
      <c r="D54" s="54"/>
      <c r="E54" s="51"/>
      <c r="F54" s="648"/>
      <c r="G54" s="649"/>
      <c r="H54" s="622"/>
      <c r="I54" s="591"/>
      <c r="J54" s="622"/>
      <c r="K54" s="622"/>
      <c r="L54" s="622"/>
      <c r="N54" s="591"/>
      <c r="P54" s="622"/>
    </row>
    <row r="55" spans="1:17">
      <c r="A55" s="54"/>
      <c r="B55" s="54"/>
      <c r="C55" s="54"/>
      <c r="D55" s="54"/>
      <c r="E55" s="51"/>
      <c r="F55" s="648"/>
      <c r="G55" s="649"/>
      <c r="H55" s="622"/>
      <c r="I55" s="591"/>
      <c r="J55" s="622"/>
      <c r="K55" s="622"/>
      <c r="L55" s="622"/>
      <c r="N55" s="626"/>
      <c r="Q55" s="591"/>
    </row>
    <row r="56" spans="1:17">
      <c r="A56" s="54"/>
      <c r="B56" s="54"/>
      <c r="C56" s="54"/>
      <c r="D56" s="54"/>
      <c r="E56" s="51"/>
      <c r="F56" s="648"/>
      <c r="G56" s="622"/>
      <c r="H56" s="622"/>
      <c r="I56" s="591"/>
      <c r="J56" s="622"/>
      <c r="K56" s="622"/>
      <c r="L56" s="622"/>
      <c r="N56" s="626"/>
      <c r="O56" s="622"/>
      <c r="P56" s="622"/>
    </row>
    <row r="57" spans="1:17">
      <c r="A57" s="54"/>
      <c r="B57" s="54"/>
      <c r="C57" s="54"/>
      <c r="D57" s="54"/>
      <c r="E57" s="51"/>
      <c r="F57" s="648"/>
      <c r="G57" s="622"/>
      <c r="H57" s="622"/>
      <c r="I57" s="591"/>
      <c r="J57" s="622"/>
      <c r="K57" s="622"/>
      <c r="L57" s="622"/>
      <c r="N57" s="591"/>
      <c r="O57" s="622"/>
      <c r="P57" s="622"/>
    </row>
    <row r="58" spans="1:17">
      <c r="A58" s="54"/>
      <c r="B58" s="54"/>
      <c r="C58" s="54"/>
      <c r="D58" s="54"/>
      <c r="E58" s="51"/>
      <c r="F58" s="648"/>
      <c r="G58" s="622"/>
      <c r="H58" s="622"/>
      <c r="I58" s="591"/>
      <c r="J58" s="622"/>
      <c r="K58" s="622"/>
      <c r="L58" s="622"/>
      <c r="O58" s="622"/>
      <c r="P58" s="622"/>
    </row>
    <row r="59" spans="1:17">
      <c r="A59" s="54"/>
      <c r="B59" s="54"/>
      <c r="C59" s="54"/>
      <c r="D59" s="54"/>
      <c r="E59" s="51"/>
      <c r="F59" s="648"/>
      <c r="G59" s="622"/>
      <c r="H59" s="622"/>
      <c r="I59" s="591"/>
      <c r="J59" s="622"/>
      <c r="K59" s="622"/>
      <c r="L59" s="622"/>
      <c r="O59" s="622"/>
      <c r="P59" s="622"/>
    </row>
    <row r="60" spans="1:17">
      <c r="A60" s="54"/>
      <c r="B60" s="54"/>
      <c r="C60" s="54"/>
      <c r="D60" s="54"/>
      <c r="E60" s="51"/>
      <c r="F60" s="648"/>
      <c r="G60" s="622"/>
      <c r="H60" s="622"/>
      <c r="I60" s="591"/>
      <c r="J60" s="622"/>
      <c r="K60" s="622"/>
      <c r="L60" s="622"/>
      <c r="O60" s="622"/>
      <c r="P60" s="622"/>
    </row>
    <row r="61" spans="1:17">
      <c r="A61" s="54"/>
      <c r="B61" s="54"/>
      <c r="C61" s="54"/>
      <c r="D61" s="54"/>
      <c r="E61" s="51"/>
      <c r="F61" s="648"/>
      <c r="G61" s="622"/>
      <c r="H61" s="622"/>
      <c r="I61" s="591"/>
      <c r="J61" s="622"/>
      <c r="K61" s="622"/>
      <c r="L61" s="622"/>
      <c r="O61" s="622"/>
      <c r="P61" s="622"/>
    </row>
    <row r="62" spans="1:17">
      <c r="A62" s="54"/>
      <c r="B62" s="54"/>
      <c r="C62" s="54"/>
      <c r="D62" s="54"/>
      <c r="E62" s="51"/>
      <c r="F62" s="648"/>
      <c r="G62" s="622"/>
      <c r="H62" s="622"/>
      <c r="I62" s="591"/>
      <c r="J62" s="622"/>
      <c r="K62" s="622"/>
      <c r="L62" s="622"/>
      <c r="O62" s="622"/>
      <c r="P62" s="622"/>
    </row>
    <row r="63" spans="1:17">
      <c r="A63" s="54"/>
      <c r="B63" s="54"/>
      <c r="C63" s="54"/>
      <c r="D63" s="54"/>
      <c r="E63" s="51"/>
      <c r="F63" s="648"/>
      <c r="G63" s="622"/>
      <c r="H63" s="622"/>
      <c r="I63" s="591"/>
      <c r="J63" s="622"/>
      <c r="K63" s="622"/>
      <c r="L63" s="622"/>
      <c r="O63" s="622"/>
      <c r="P63" s="622"/>
    </row>
    <row r="64" spans="1:17">
      <c r="A64" s="54"/>
      <c r="B64" s="54"/>
      <c r="C64" s="54"/>
      <c r="D64" s="54"/>
      <c r="E64" s="51"/>
      <c r="F64" s="648"/>
      <c r="G64" s="622"/>
      <c r="H64" s="622"/>
      <c r="I64" s="591"/>
      <c r="J64" s="622"/>
      <c r="K64" s="622"/>
      <c r="L64" s="622"/>
      <c r="O64" s="622"/>
      <c r="P64" s="622"/>
    </row>
    <row r="65" spans="1:16">
      <c r="A65" s="54"/>
      <c r="B65" s="54"/>
      <c r="C65" s="54"/>
      <c r="D65" s="54"/>
      <c r="E65" s="51"/>
      <c r="F65" s="648"/>
      <c r="G65" s="622"/>
      <c r="H65" s="622"/>
      <c r="I65" s="591"/>
      <c r="J65" s="622"/>
      <c r="K65" s="622"/>
      <c r="L65" s="622"/>
      <c r="O65" s="622"/>
      <c r="P65" s="622"/>
    </row>
    <row r="66" spans="1:16">
      <c r="A66" s="54"/>
      <c r="B66" s="54"/>
      <c r="C66" s="54"/>
      <c r="D66" s="54"/>
      <c r="E66" s="51"/>
      <c r="F66" s="648"/>
      <c r="G66" s="622"/>
      <c r="H66" s="622"/>
      <c r="I66" s="591"/>
      <c r="J66" s="622"/>
      <c r="K66" s="622"/>
      <c r="L66" s="622"/>
      <c r="O66" s="622"/>
      <c r="P66" s="622"/>
    </row>
    <row r="67" spans="1:16">
      <c r="A67" s="54"/>
      <c r="B67" s="54"/>
      <c r="C67" s="54"/>
      <c r="D67" s="54"/>
      <c r="E67" s="51"/>
      <c r="F67" s="648"/>
      <c r="G67" s="622"/>
      <c r="H67" s="622"/>
      <c r="I67" s="591"/>
      <c r="J67" s="622"/>
      <c r="K67" s="622"/>
      <c r="L67" s="622"/>
      <c r="O67" s="622"/>
      <c r="P67" s="622"/>
    </row>
    <row r="68" spans="1:16">
      <c r="A68" s="54"/>
      <c r="B68" s="54"/>
      <c r="C68" s="54"/>
      <c r="D68" s="54"/>
      <c r="E68" s="51"/>
      <c r="F68" s="648"/>
      <c r="G68" s="622"/>
      <c r="H68" s="622"/>
      <c r="I68" s="591"/>
      <c r="J68" s="622"/>
      <c r="K68" s="622"/>
      <c r="L68" s="622"/>
      <c r="O68" s="622"/>
      <c r="P68" s="622"/>
    </row>
    <row r="69" spans="1:16">
      <c r="A69" s="54"/>
      <c r="B69" s="54"/>
      <c r="C69" s="54"/>
      <c r="D69" s="54"/>
      <c r="E69" s="51"/>
      <c r="F69" s="648"/>
      <c r="G69" s="622"/>
      <c r="H69" s="622"/>
      <c r="I69" s="591"/>
      <c r="J69" s="622"/>
      <c r="K69" s="622"/>
      <c r="L69" s="622"/>
      <c r="O69" s="622"/>
      <c r="P69" s="622"/>
    </row>
    <row r="70" spans="1:16">
      <c r="A70" s="54"/>
      <c r="B70" s="54"/>
      <c r="C70" s="54"/>
      <c r="D70" s="54"/>
      <c r="E70" s="51"/>
      <c r="F70" s="648"/>
      <c r="G70" s="622"/>
      <c r="H70" s="622"/>
      <c r="I70" s="591"/>
      <c r="J70" s="622"/>
      <c r="K70" s="622"/>
      <c r="L70" s="622"/>
      <c r="O70" s="622"/>
      <c r="P70" s="622"/>
    </row>
    <row r="71" spans="1:16">
      <c r="A71" s="54"/>
      <c r="B71" s="54"/>
      <c r="C71" s="54"/>
      <c r="D71" s="54"/>
      <c r="E71" s="51"/>
      <c r="F71" s="648"/>
      <c r="G71" s="622"/>
      <c r="H71" s="622"/>
      <c r="I71" s="591"/>
      <c r="J71" s="622"/>
      <c r="K71" s="622"/>
      <c r="L71" s="622"/>
      <c r="O71" s="622"/>
      <c r="P71" s="622"/>
    </row>
    <row r="72" spans="1:16">
      <c r="A72" s="54"/>
      <c r="B72" s="54"/>
      <c r="C72" s="54"/>
      <c r="D72" s="54"/>
      <c r="E72" s="51"/>
      <c r="F72" s="648"/>
      <c r="G72" s="622"/>
      <c r="H72" s="622"/>
      <c r="I72" s="591"/>
      <c r="J72" s="622"/>
      <c r="K72" s="622"/>
      <c r="L72" s="622"/>
      <c r="O72" s="622"/>
      <c r="P72" s="622"/>
    </row>
    <row r="73" spans="1:16">
      <c r="A73" s="54"/>
      <c r="B73" s="54"/>
      <c r="C73" s="54"/>
      <c r="D73" s="54"/>
      <c r="E73" s="51"/>
      <c r="F73" s="648"/>
      <c r="G73" s="622"/>
      <c r="H73" s="622"/>
      <c r="I73" s="591"/>
      <c r="J73" s="622"/>
      <c r="K73" s="622"/>
      <c r="L73" s="622"/>
      <c r="O73" s="622"/>
      <c r="P73" s="622"/>
    </row>
    <row r="74" spans="1:16">
      <c r="A74" s="54"/>
      <c r="B74" s="54"/>
      <c r="C74" s="54"/>
      <c r="D74" s="54"/>
      <c r="E74" s="51"/>
      <c r="F74" s="648"/>
      <c r="G74" s="622"/>
      <c r="H74" s="622"/>
      <c r="I74" s="591"/>
      <c r="J74" s="622"/>
      <c r="K74" s="622"/>
      <c r="L74" s="622"/>
      <c r="O74" s="622"/>
      <c r="P74" s="622"/>
    </row>
    <row r="75" spans="1:16">
      <c r="A75" s="54"/>
      <c r="B75" s="54"/>
      <c r="C75" s="54"/>
      <c r="D75" s="54"/>
      <c r="E75" s="51"/>
      <c r="F75" s="648"/>
      <c r="G75" s="622"/>
      <c r="H75" s="622"/>
      <c r="I75" s="591"/>
      <c r="J75" s="622"/>
      <c r="K75" s="622"/>
      <c r="L75" s="622"/>
      <c r="O75" s="622"/>
      <c r="P75" s="622"/>
    </row>
    <row r="76" spans="1:16">
      <c r="A76" s="54"/>
      <c r="B76" s="54"/>
      <c r="C76" s="54"/>
      <c r="D76" s="54"/>
      <c r="E76" s="51"/>
      <c r="F76" s="648"/>
      <c r="G76" s="622"/>
      <c r="H76" s="622"/>
      <c r="I76" s="591"/>
      <c r="J76" s="622"/>
      <c r="K76" s="622"/>
      <c r="L76" s="622"/>
      <c r="O76" s="622"/>
      <c r="P76" s="622"/>
    </row>
    <row r="77" spans="1:16">
      <c r="A77" s="54"/>
      <c r="B77" s="54"/>
      <c r="C77" s="54"/>
      <c r="D77" s="54"/>
      <c r="E77" s="51"/>
      <c r="F77" s="648"/>
      <c r="G77" s="622"/>
      <c r="H77" s="622"/>
      <c r="I77" s="591"/>
      <c r="J77" s="622"/>
      <c r="K77" s="622"/>
      <c r="L77" s="622"/>
      <c r="O77" s="622"/>
      <c r="P77" s="622"/>
    </row>
    <row r="78" spans="1:16">
      <c r="A78" s="54"/>
      <c r="B78" s="54"/>
      <c r="C78" s="54"/>
      <c r="D78" s="54"/>
      <c r="E78" s="51"/>
      <c r="F78" s="648"/>
      <c r="G78" s="622"/>
      <c r="H78" s="622"/>
      <c r="I78" s="591"/>
      <c r="J78" s="622"/>
      <c r="K78" s="622"/>
      <c r="L78" s="622"/>
      <c r="O78" s="622"/>
      <c r="P78" s="622"/>
    </row>
    <row r="79" spans="1:16">
      <c r="A79" s="54"/>
      <c r="B79" s="54"/>
      <c r="C79" s="54"/>
      <c r="D79" s="54"/>
      <c r="E79" s="51"/>
      <c r="F79" s="648"/>
      <c r="G79" s="622"/>
      <c r="H79" s="622"/>
      <c r="I79" s="591"/>
      <c r="J79" s="622"/>
      <c r="K79" s="622"/>
      <c r="L79" s="622"/>
      <c r="O79" s="622"/>
      <c r="P79" s="622"/>
    </row>
    <row r="80" spans="1:16">
      <c r="A80" s="54"/>
      <c r="B80" s="54"/>
      <c r="C80" s="54"/>
      <c r="D80" s="54"/>
      <c r="E80" s="51"/>
      <c r="F80" s="648"/>
      <c r="G80" s="622"/>
      <c r="H80" s="622"/>
      <c r="I80" s="591"/>
      <c r="J80" s="622"/>
      <c r="K80" s="622"/>
      <c r="L80" s="622"/>
      <c r="O80" s="622"/>
      <c r="P80" s="622"/>
    </row>
    <row r="81" spans="1:17">
      <c r="A81" s="54"/>
      <c r="B81" s="54"/>
      <c r="C81" s="54"/>
      <c r="D81" s="54"/>
      <c r="E81" s="51"/>
      <c r="F81" s="648"/>
      <c r="G81" s="622"/>
      <c r="H81" s="622"/>
      <c r="I81" s="591"/>
      <c r="J81" s="622"/>
      <c r="K81" s="622"/>
      <c r="L81" s="622"/>
      <c r="O81" s="622"/>
      <c r="P81" s="622"/>
    </row>
    <row r="82" spans="1:17">
      <c r="A82" s="54"/>
      <c r="B82" s="54"/>
      <c r="C82" s="54"/>
      <c r="D82" s="54"/>
      <c r="E82" s="51"/>
      <c r="F82" s="648"/>
      <c r="G82" s="622"/>
      <c r="H82" s="622"/>
      <c r="I82" s="591"/>
      <c r="J82" s="622"/>
      <c r="K82" s="622"/>
      <c r="L82" s="622"/>
      <c r="O82" s="622"/>
      <c r="P82" s="622"/>
    </row>
    <row r="83" spans="1:17">
      <c r="A83" s="54"/>
      <c r="B83" s="54"/>
      <c r="C83" s="54"/>
      <c r="D83" s="54"/>
      <c r="E83" s="51"/>
      <c r="F83" s="648"/>
      <c r="G83" s="622"/>
      <c r="H83" s="622"/>
      <c r="I83" s="591"/>
      <c r="J83" s="622"/>
      <c r="K83" s="622"/>
      <c r="L83" s="622"/>
      <c r="O83" s="622"/>
      <c r="P83" s="622"/>
    </row>
    <row r="84" spans="1:17">
      <c r="A84" s="54"/>
      <c r="B84" s="54"/>
      <c r="C84" s="54"/>
      <c r="D84" s="54"/>
      <c r="E84" s="51"/>
      <c r="F84" s="648"/>
      <c r="G84" s="622"/>
      <c r="H84" s="622"/>
      <c r="I84" s="591"/>
      <c r="J84" s="622"/>
      <c r="K84" s="622"/>
      <c r="L84" s="622"/>
      <c r="O84" s="622"/>
      <c r="P84" s="622"/>
    </row>
    <row r="85" spans="1:17">
      <c r="A85" s="54"/>
      <c r="B85" s="54"/>
      <c r="C85" s="54"/>
      <c r="D85" s="54"/>
      <c r="E85" s="51"/>
      <c r="F85" s="648"/>
      <c r="G85" s="622"/>
      <c r="H85" s="622"/>
      <c r="I85" s="591"/>
      <c r="J85" s="622"/>
      <c r="K85" s="622"/>
      <c r="L85" s="622"/>
      <c r="O85" s="622"/>
      <c r="P85" s="622"/>
    </row>
    <row r="86" spans="1:17">
      <c r="A86" s="54"/>
      <c r="B86" s="54"/>
      <c r="C86" s="54"/>
      <c r="D86" s="54"/>
      <c r="E86" s="51"/>
      <c r="F86" s="648"/>
      <c r="G86" s="622"/>
      <c r="H86" s="622"/>
      <c r="I86" s="591"/>
      <c r="J86" s="622"/>
      <c r="K86" s="622"/>
      <c r="L86" s="622"/>
      <c r="O86" s="622"/>
      <c r="P86" s="622"/>
    </row>
    <row r="87" spans="1:17">
      <c r="A87" s="54"/>
      <c r="B87" s="54"/>
      <c r="C87" s="54"/>
      <c r="D87" s="54"/>
      <c r="E87" s="51"/>
      <c r="F87" s="648"/>
      <c r="G87" s="622"/>
      <c r="H87" s="622"/>
      <c r="I87" s="591"/>
      <c r="J87" s="622"/>
      <c r="K87" s="622"/>
      <c r="L87" s="622"/>
      <c r="O87" s="622"/>
      <c r="P87" s="622"/>
    </row>
    <row r="88" spans="1:17">
      <c r="A88" s="54"/>
      <c r="B88" s="54"/>
      <c r="C88" s="54"/>
      <c r="D88" s="54"/>
      <c r="E88" s="51"/>
      <c r="F88" s="648"/>
      <c r="G88" s="622"/>
      <c r="H88" s="622"/>
      <c r="I88" s="591"/>
      <c r="J88" s="622"/>
      <c r="K88" s="622"/>
      <c r="L88" s="622"/>
      <c r="M88" s="54"/>
      <c r="O88" s="622"/>
      <c r="P88" s="622"/>
    </row>
    <row r="89" spans="1:17">
      <c r="A89" s="54"/>
      <c r="B89" s="54"/>
      <c r="C89" s="54"/>
      <c r="D89" s="54"/>
      <c r="E89" s="51"/>
      <c r="F89" s="648"/>
      <c r="G89" s="622"/>
      <c r="H89" s="622"/>
      <c r="I89" s="591"/>
      <c r="J89" s="622"/>
      <c r="K89" s="622"/>
      <c r="L89" s="622"/>
      <c r="M89" s="54"/>
      <c r="O89" s="622"/>
      <c r="P89" s="622"/>
    </row>
    <row r="90" spans="1:17" s="54" customFormat="1">
      <c r="E90" s="51"/>
      <c r="F90" s="648"/>
      <c r="G90" s="622"/>
      <c r="H90" s="622"/>
      <c r="I90" s="591"/>
      <c r="J90" s="622"/>
      <c r="K90" s="622"/>
      <c r="L90" s="622"/>
      <c r="N90" s="622"/>
      <c r="O90" s="622"/>
      <c r="P90" s="622"/>
      <c r="Q90" s="622"/>
    </row>
    <row r="91" spans="1:17" s="54" customFormat="1">
      <c r="E91" s="51"/>
      <c r="F91" s="648"/>
      <c r="G91" s="622"/>
      <c r="H91" s="622"/>
      <c r="I91" s="591"/>
      <c r="J91" s="622"/>
      <c r="K91" s="622"/>
      <c r="L91" s="622"/>
      <c r="N91" s="622"/>
      <c r="O91" s="622"/>
      <c r="P91" s="622"/>
      <c r="Q91" s="622"/>
    </row>
    <row r="92" spans="1:17" s="54" customFormat="1">
      <c r="E92" s="51"/>
      <c r="F92" s="648"/>
      <c r="G92" s="622"/>
      <c r="H92" s="622"/>
      <c r="I92" s="591"/>
      <c r="J92" s="622"/>
      <c r="K92" s="622"/>
      <c r="L92" s="622"/>
      <c r="N92" s="622"/>
      <c r="O92" s="622"/>
      <c r="P92" s="622"/>
      <c r="Q92" s="622"/>
    </row>
    <row r="93" spans="1:17" s="54" customFormat="1">
      <c r="E93" s="51"/>
      <c r="F93" s="648"/>
      <c r="G93" s="622"/>
      <c r="H93" s="622"/>
      <c r="I93" s="591"/>
      <c r="J93" s="622"/>
      <c r="K93" s="622"/>
      <c r="L93" s="622"/>
      <c r="N93" s="622"/>
      <c r="O93" s="622"/>
      <c r="P93" s="622"/>
      <c r="Q93" s="622"/>
    </row>
    <row r="94" spans="1:17" s="54" customFormat="1">
      <c r="E94" s="51"/>
      <c r="F94" s="648"/>
      <c r="G94" s="622"/>
      <c r="H94" s="622"/>
      <c r="I94" s="591"/>
      <c r="J94" s="622"/>
      <c r="K94" s="622"/>
      <c r="L94" s="622"/>
      <c r="N94" s="622"/>
      <c r="O94" s="622"/>
      <c r="P94" s="622"/>
      <c r="Q94" s="622"/>
    </row>
    <row r="95" spans="1:17" s="54" customFormat="1">
      <c r="E95" s="51"/>
      <c r="F95" s="648"/>
      <c r="G95" s="622"/>
      <c r="H95" s="622"/>
      <c r="I95" s="591"/>
      <c r="J95" s="622"/>
      <c r="K95" s="622"/>
      <c r="L95" s="622"/>
    </row>
    <row r="96" spans="1:17" s="54" customFormat="1">
      <c r="E96" s="51"/>
      <c r="F96" s="648"/>
      <c r="G96" s="622"/>
      <c r="H96" s="622"/>
      <c r="I96" s="591"/>
      <c r="J96" s="622"/>
      <c r="K96" s="622"/>
      <c r="L96" s="622"/>
    </row>
    <row r="97" spans="5:12" s="54" customFormat="1">
      <c r="E97" s="51"/>
      <c r="F97" s="648"/>
      <c r="G97" s="622"/>
      <c r="H97" s="622"/>
      <c r="I97" s="591"/>
      <c r="J97" s="622"/>
      <c r="K97" s="622"/>
      <c r="L97" s="622"/>
    </row>
    <row r="98" spans="5:12" s="54" customFormat="1">
      <c r="E98" s="51"/>
      <c r="F98" s="648"/>
      <c r="G98" s="622"/>
      <c r="H98" s="622"/>
      <c r="I98" s="591"/>
      <c r="J98" s="622"/>
      <c r="K98" s="622"/>
      <c r="L98" s="622"/>
    </row>
    <row r="99" spans="5:12" s="54" customFormat="1">
      <c r="E99" s="51"/>
      <c r="F99" s="648"/>
      <c r="G99" s="622"/>
      <c r="H99" s="622"/>
      <c r="I99" s="591"/>
      <c r="J99" s="622"/>
      <c r="K99" s="622"/>
      <c r="L99" s="622"/>
    </row>
    <row r="100" spans="5:12" s="54" customFormat="1">
      <c r="E100" s="51"/>
      <c r="F100" s="648"/>
      <c r="G100" s="622"/>
      <c r="H100" s="622"/>
      <c r="I100" s="591"/>
      <c r="J100" s="622"/>
      <c r="K100" s="622"/>
      <c r="L100" s="622"/>
    </row>
    <row r="101" spans="5:12" s="54" customFormat="1">
      <c r="E101" s="51"/>
      <c r="F101" s="648"/>
      <c r="G101" s="622"/>
      <c r="H101" s="622"/>
      <c r="I101" s="591"/>
      <c r="J101" s="622"/>
      <c r="K101" s="622"/>
      <c r="L101" s="622"/>
    </row>
    <row r="102" spans="5:12" s="54" customFormat="1">
      <c r="E102" s="51"/>
      <c r="F102" s="648"/>
      <c r="G102" s="622"/>
      <c r="H102" s="622"/>
      <c r="I102" s="591"/>
      <c r="J102" s="622"/>
      <c r="K102" s="622"/>
      <c r="L102" s="622"/>
    </row>
    <row r="103" spans="5:12" s="54" customFormat="1">
      <c r="E103" s="51"/>
      <c r="F103" s="648"/>
      <c r="G103" s="622"/>
      <c r="H103" s="622"/>
      <c r="I103" s="591"/>
      <c r="J103" s="622"/>
      <c r="K103" s="622"/>
      <c r="L103" s="622"/>
    </row>
    <row r="104" spans="5:12" s="54" customFormat="1">
      <c r="E104" s="51"/>
      <c r="F104" s="648"/>
      <c r="G104" s="622"/>
      <c r="H104" s="622"/>
      <c r="I104" s="591"/>
      <c r="J104" s="622"/>
      <c r="K104" s="622"/>
      <c r="L104" s="622"/>
    </row>
    <row r="105" spans="5:12" s="54" customFormat="1">
      <c r="E105" s="51"/>
      <c r="F105" s="648"/>
      <c r="G105" s="622"/>
      <c r="H105" s="622"/>
      <c r="I105" s="591"/>
      <c r="J105" s="622"/>
      <c r="K105" s="622"/>
      <c r="L105" s="622"/>
    </row>
    <row r="106" spans="5:12" s="54" customFormat="1">
      <c r="E106" s="51"/>
      <c r="F106" s="648"/>
      <c r="G106" s="622"/>
      <c r="H106" s="622"/>
      <c r="I106" s="591"/>
      <c r="J106" s="622"/>
      <c r="K106" s="622"/>
      <c r="L106" s="622"/>
    </row>
    <row r="107" spans="5:12" s="54" customFormat="1">
      <c r="E107" s="51"/>
      <c r="F107" s="648"/>
      <c r="G107" s="622"/>
      <c r="H107" s="622"/>
      <c r="I107" s="591"/>
      <c r="J107" s="622"/>
      <c r="K107" s="622"/>
      <c r="L107" s="622"/>
    </row>
    <row r="108" spans="5:12" s="54" customFormat="1">
      <c r="E108" s="51"/>
      <c r="F108" s="648"/>
      <c r="G108" s="622"/>
      <c r="H108" s="622"/>
      <c r="I108" s="591"/>
      <c r="J108" s="622"/>
      <c r="K108" s="622"/>
      <c r="L108" s="622"/>
    </row>
    <row r="109" spans="5:12" s="54" customFormat="1">
      <c r="E109" s="51"/>
      <c r="F109" s="648"/>
      <c r="G109" s="622"/>
      <c r="H109" s="622"/>
      <c r="I109" s="591"/>
      <c r="J109" s="622"/>
      <c r="K109" s="622"/>
      <c r="L109" s="622"/>
    </row>
    <row r="110" spans="5:12" s="54" customFormat="1">
      <c r="E110" s="51"/>
      <c r="F110" s="648"/>
      <c r="G110" s="622"/>
      <c r="H110" s="622"/>
      <c r="I110" s="591"/>
      <c r="J110" s="622"/>
      <c r="K110" s="622"/>
      <c r="L110" s="622"/>
    </row>
    <row r="111" spans="5:12" s="54" customFormat="1">
      <c r="E111" s="51"/>
      <c r="F111" s="648"/>
      <c r="G111" s="622"/>
      <c r="H111" s="622"/>
      <c r="I111" s="591"/>
      <c r="J111" s="622"/>
      <c r="K111" s="622"/>
      <c r="L111" s="622"/>
    </row>
    <row r="112" spans="5:12" s="54" customFormat="1">
      <c r="E112" s="51"/>
      <c r="F112" s="648"/>
      <c r="G112" s="622"/>
      <c r="H112" s="622"/>
      <c r="I112" s="591"/>
      <c r="J112" s="622"/>
      <c r="K112" s="622"/>
      <c r="L112" s="622"/>
    </row>
    <row r="113" spans="1:12" s="54" customFormat="1">
      <c r="E113" s="51"/>
      <c r="F113" s="648"/>
      <c r="G113" s="622"/>
      <c r="H113" s="622"/>
      <c r="I113" s="591"/>
      <c r="J113" s="622"/>
      <c r="K113" s="622"/>
      <c r="L113" s="622"/>
    </row>
    <row r="114" spans="1:12" s="54" customFormat="1">
      <c r="E114" s="51"/>
      <c r="F114" s="648"/>
      <c r="G114" s="622"/>
      <c r="H114" s="622"/>
      <c r="I114" s="591"/>
      <c r="J114" s="622"/>
      <c r="K114" s="622"/>
      <c r="L114" s="622"/>
    </row>
    <row r="115" spans="1:12" s="54" customFormat="1">
      <c r="E115" s="51"/>
      <c r="F115" s="648"/>
      <c r="G115" s="622"/>
      <c r="H115" s="622"/>
      <c r="I115" s="591"/>
      <c r="J115" s="622"/>
      <c r="K115" s="622"/>
      <c r="L115" s="622"/>
    </row>
    <row r="116" spans="1:12" s="54" customFormat="1">
      <c r="E116" s="51"/>
      <c r="F116" s="648"/>
      <c r="G116" s="622"/>
      <c r="H116" s="622"/>
      <c r="I116" s="591"/>
      <c r="J116" s="622"/>
      <c r="K116" s="622"/>
      <c r="L116" s="622"/>
    </row>
    <row r="117" spans="1:12" s="54" customFormat="1">
      <c r="E117" s="51"/>
      <c r="F117" s="648"/>
      <c r="G117" s="622"/>
      <c r="H117" s="622"/>
      <c r="I117" s="591"/>
      <c r="J117" s="622"/>
      <c r="K117" s="622"/>
      <c r="L117" s="622"/>
    </row>
    <row r="118" spans="1:12" s="54" customFormat="1">
      <c r="E118" s="51"/>
      <c r="F118" s="648"/>
      <c r="G118" s="622"/>
      <c r="H118" s="622"/>
      <c r="I118" s="591"/>
      <c r="J118" s="622"/>
      <c r="K118" s="622"/>
      <c r="L118" s="622"/>
    </row>
    <row r="119" spans="1:12" s="54" customFormat="1">
      <c r="E119" s="51"/>
      <c r="F119" s="648"/>
      <c r="G119" s="622"/>
      <c r="H119" s="622"/>
      <c r="I119" s="591"/>
      <c r="J119" s="622"/>
      <c r="K119" s="622"/>
      <c r="L119" s="622"/>
    </row>
    <row r="120" spans="1:12" s="54" customFormat="1">
      <c r="E120" s="51"/>
      <c r="F120" s="648"/>
      <c r="G120" s="622"/>
      <c r="H120" s="622"/>
      <c r="I120" s="591"/>
      <c r="J120" s="622"/>
      <c r="K120" s="622"/>
      <c r="L120" s="622"/>
    </row>
    <row r="121" spans="1:12" s="54" customFormat="1">
      <c r="E121" s="51"/>
      <c r="F121" s="648"/>
      <c r="G121" s="622"/>
      <c r="H121" s="622"/>
      <c r="I121" s="591"/>
      <c r="J121" s="622"/>
      <c r="K121" s="622"/>
      <c r="L121" s="622"/>
    </row>
    <row r="122" spans="1:12" s="54" customFormat="1">
      <c r="E122" s="51"/>
      <c r="F122" s="648"/>
      <c r="G122" s="622"/>
      <c r="H122" s="622"/>
      <c r="I122" s="591"/>
      <c r="J122" s="622"/>
      <c r="K122" s="622"/>
      <c r="L122" s="622"/>
    </row>
    <row r="123" spans="1:12" s="54" customFormat="1">
      <c r="E123" s="51"/>
      <c r="F123" s="648"/>
      <c r="G123" s="622"/>
      <c r="H123" s="622"/>
      <c r="I123" s="591"/>
      <c r="J123" s="622"/>
      <c r="K123" s="622"/>
      <c r="L123" s="622"/>
    </row>
    <row r="124" spans="1:12" s="54" customFormat="1">
      <c r="A124" s="622"/>
      <c r="B124" s="622"/>
      <c r="C124" s="650"/>
      <c r="D124" s="650"/>
      <c r="E124" s="650"/>
      <c r="F124" s="650"/>
      <c r="H124" s="56"/>
      <c r="J124" s="622"/>
      <c r="K124" s="622"/>
      <c r="L124" s="622"/>
    </row>
    <row r="125" spans="1:12" s="54" customFormat="1">
      <c r="A125" s="622"/>
      <c r="B125" s="622"/>
      <c r="C125" s="650"/>
      <c r="D125" s="650"/>
      <c r="E125" s="650"/>
      <c r="F125" s="650"/>
      <c r="H125" s="56"/>
      <c r="J125" s="622"/>
      <c r="K125" s="622"/>
      <c r="L125" s="622"/>
    </row>
    <row r="126" spans="1:12" s="54" customFormat="1">
      <c r="A126" s="622"/>
      <c r="B126" s="622"/>
      <c r="C126" s="650"/>
      <c r="D126" s="650"/>
      <c r="E126" s="650"/>
      <c r="F126" s="650"/>
      <c r="H126" s="56"/>
      <c r="J126" s="622"/>
      <c r="K126" s="622"/>
      <c r="L126" s="622"/>
    </row>
    <row r="127" spans="1:12" s="54" customFormat="1">
      <c r="A127" s="622"/>
      <c r="B127" s="622"/>
      <c r="C127" s="650"/>
      <c r="D127" s="650"/>
      <c r="E127" s="650"/>
      <c r="F127" s="650"/>
      <c r="H127" s="56"/>
      <c r="J127" s="622"/>
      <c r="K127" s="622"/>
      <c r="L127" s="622"/>
    </row>
    <row r="128" spans="1:12" s="54" customFormat="1">
      <c r="A128" s="622"/>
      <c r="B128" s="622"/>
      <c r="C128" s="650"/>
      <c r="D128" s="650"/>
      <c r="E128" s="650"/>
      <c r="F128" s="650"/>
      <c r="H128" s="56"/>
      <c r="J128" s="622"/>
      <c r="K128" s="622"/>
      <c r="L128" s="622"/>
    </row>
    <row r="129" spans="1:12" s="54" customFormat="1">
      <c r="A129" s="622"/>
      <c r="B129" s="622"/>
      <c r="C129" s="650"/>
      <c r="D129" s="650"/>
      <c r="E129" s="650"/>
      <c r="F129" s="650"/>
      <c r="H129" s="56"/>
      <c r="J129" s="622"/>
      <c r="K129" s="622"/>
      <c r="L129" s="622"/>
    </row>
    <row r="130" spans="1:12" s="54" customFormat="1">
      <c r="A130" s="622"/>
      <c r="B130" s="622"/>
      <c r="C130" s="650"/>
      <c r="D130" s="650"/>
      <c r="E130" s="650"/>
      <c r="F130" s="650"/>
      <c r="H130" s="56"/>
      <c r="K130" s="622"/>
      <c r="L130" s="622"/>
    </row>
    <row r="131" spans="1:12" s="54" customFormat="1">
      <c r="A131" s="622"/>
      <c r="B131" s="622"/>
      <c r="C131" s="650"/>
      <c r="D131" s="650"/>
      <c r="E131" s="650"/>
      <c r="F131" s="650"/>
      <c r="H131" s="56"/>
      <c r="K131" s="622"/>
      <c r="L131" s="622"/>
    </row>
    <row r="132" spans="1:12" s="54" customFormat="1">
      <c r="A132" s="622"/>
      <c r="B132" s="622"/>
      <c r="C132" s="650"/>
      <c r="D132" s="650"/>
      <c r="E132" s="650"/>
      <c r="F132" s="650"/>
      <c r="H132" s="56"/>
      <c r="K132" s="622"/>
      <c r="L132" s="622"/>
    </row>
    <row r="133" spans="1:12" s="54" customFormat="1">
      <c r="A133" s="622"/>
      <c r="B133" s="622"/>
      <c r="C133" s="650"/>
      <c r="D133" s="650"/>
      <c r="E133" s="650"/>
      <c r="F133" s="650"/>
      <c r="H133" s="56"/>
      <c r="K133" s="51"/>
      <c r="L133" s="622"/>
    </row>
    <row r="134" spans="1:12" s="54" customFormat="1">
      <c r="A134" s="622"/>
      <c r="B134" s="622"/>
      <c r="C134" s="650"/>
      <c r="D134" s="650"/>
      <c r="E134" s="650"/>
      <c r="F134" s="650"/>
      <c r="H134" s="56"/>
      <c r="K134" s="51"/>
      <c r="L134" s="622"/>
    </row>
    <row r="135" spans="1:12" s="54" customFormat="1">
      <c r="A135" s="622"/>
      <c r="B135" s="622"/>
      <c r="C135" s="650"/>
      <c r="D135" s="650"/>
      <c r="E135" s="650"/>
      <c r="F135" s="650"/>
      <c r="H135" s="56"/>
      <c r="K135" s="51"/>
      <c r="L135" s="622"/>
    </row>
    <row r="136" spans="1:12" s="54" customFormat="1">
      <c r="A136" s="622"/>
      <c r="B136" s="622"/>
      <c r="C136" s="650"/>
      <c r="D136" s="650"/>
      <c r="E136" s="650"/>
      <c r="F136" s="650"/>
      <c r="H136" s="56"/>
      <c r="K136" s="51"/>
      <c r="L136" s="622"/>
    </row>
    <row r="137" spans="1:12" s="54" customFormat="1">
      <c r="A137" s="622"/>
      <c r="B137" s="622"/>
      <c r="C137" s="650"/>
      <c r="D137" s="650"/>
      <c r="E137" s="650"/>
      <c r="F137" s="650"/>
      <c r="H137" s="56"/>
      <c r="K137" s="51"/>
      <c r="L137" s="622"/>
    </row>
    <row r="138" spans="1:12" s="54" customFormat="1">
      <c r="A138" s="622"/>
      <c r="B138" s="622"/>
      <c r="C138" s="650"/>
      <c r="D138" s="650"/>
      <c r="E138" s="650"/>
      <c r="F138" s="650"/>
      <c r="H138" s="56"/>
      <c r="K138" s="51"/>
      <c r="L138" s="622"/>
    </row>
    <row r="139" spans="1:12" s="54" customFormat="1">
      <c r="A139" s="622"/>
      <c r="B139" s="622"/>
      <c r="C139" s="650"/>
      <c r="D139" s="650"/>
      <c r="E139" s="650"/>
      <c r="F139" s="650"/>
      <c r="H139" s="56"/>
      <c r="K139" s="51"/>
      <c r="L139" s="622"/>
    </row>
    <row r="140" spans="1:12" s="54" customFormat="1">
      <c r="A140" s="622"/>
      <c r="B140" s="622"/>
      <c r="C140" s="650"/>
      <c r="D140" s="650"/>
      <c r="E140" s="650"/>
      <c r="F140" s="650"/>
      <c r="H140" s="56"/>
      <c r="K140" s="51"/>
      <c r="L140" s="622"/>
    </row>
    <row r="141" spans="1:12" s="54" customFormat="1">
      <c r="A141" s="622"/>
      <c r="B141" s="622"/>
      <c r="C141" s="650"/>
      <c r="D141" s="650"/>
      <c r="E141" s="650"/>
      <c r="F141" s="650"/>
      <c r="H141" s="56"/>
      <c r="K141" s="51"/>
      <c r="L141" s="622"/>
    </row>
    <row r="142" spans="1:12" s="54" customFormat="1">
      <c r="A142" s="622"/>
      <c r="B142" s="622"/>
      <c r="C142" s="650"/>
      <c r="D142" s="650"/>
      <c r="E142" s="650"/>
      <c r="F142" s="650"/>
      <c r="H142" s="56"/>
      <c r="K142" s="51"/>
      <c r="L142" s="622"/>
    </row>
    <row r="143" spans="1:12" s="54" customFormat="1">
      <c r="A143" s="622"/>
      <c r="B143" s="622"/>
      <c r="C143" s="650"/>
      <c r="D143" s="650"/>
      <c r="E143" s="650"/>
      <c r="F143" s="650"/>
      <c r="H143" s="56"/>
      <c r="K143" s="51"/>
      <c r="L143" s="622"/>
    </row>
    <row r="144" spans="1:12" s="54" customFormat="1">
      <c r="A144" s="622"/>
      <c r="B144" s="622"/>
      <c r="C144" s="650"/>
      <c r="D144" s="650"/>
      <c r="E144" s="650"/>
      <c r="F144" s="650"/>
      <c r="H144" s="56"/>
      <c r="K144" s="51"/>
      <c r="L144" s="622"/>
    </row>
    <row r="145" spans="1:17" s="54" customFormat="1">
      <c r="A145" s="622"/>
      <c r="B145" s="622"/>
      <c r="C145" s="650"/>
      <c r="D145" s="650"/>
      <c r="E145" s="650"/>
      <c r="F145" s="650"/>
      <c r="H145" s="56"/>
      <c r="K145" s="51"/>
      <c r="L145" s="622"/>
      <c r="M145" s="622"/>
    </row>
    <row r="146" spans="1:17" s="54" customFormat="1">
      <c r="A146" s="622"/>
      <c r="B146" s="622"/>
      <c r="C146" s="650"/>
      <c r="D146" s="650"/>
      <c r="E146" s="650"/>
      <c r="F146" s="650"/>
      <c r="H146" s="56"/>
      <c r="K146" s="51"/>
      <c r="L146" s="622"/>
      <c r="M146" s="622"/>
    </row>
    <row r="147" spans="1:17">
      <c r="L147" s="622"/>
      <c r="N147" s="54"/>
      <c r="O147" s="54"/>
      <c r="P147" s="54"/>
      <c r="Q147" s="54"/>
    </row>
    <row r="148" spans="1:17">
      <c r="N148" s="54"/>
      <c r="O148" s="54"/>
      <c r="P148" s="54"/>
      <c r="Q148" s="54"/>
    </row>
    <row r="149" spans="1:17">
      <c r="N149" s="54"/>
      <c r="O149" s="54"/>
      <c r="P149" s="54"/>
      <c r="Q149" s="54"/>
    </row>
    <row r="150" spans="1:17">
      <c r="N150" s="54"/>
      <c r="O150" s="54"/>
      <c r="P150" s="54"/>
      <c r="Q150" s="54"/>
    </row>
    <row r="151" spans="1:17">
      <c r="N151" s="54"/>
      <c r="O151" s="54"/>
      <c r="P151" s="54"/>
      <c r="Q151" s="54"/>
    </row>
  </sheetData>
  <mergeCells count="2">
    <mergeCell ref="L7:M7"/>
    <mergeCell ref="L27:M27"/>
  </mergeCells>
  <dataValidations count="1">
    <dataValidation type="list" allowBlank="1" showInputMessage="1" showErrorMessage="1" sqref="B5" xr:uid="{0D40C70C-9276-4874-B9C0-2A723D84886B}">
      <formula1>$AB$5:$AB$8</formula1>
    </dataValidation>
  </dataValidations>
  <pageMargins left="0.7" right="0.7" top="0.75" bottom="0.75" header="0.3" footer="0.3"/>
  <pageSetup orientation="portrait"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1EF91-6B4C-43FA-A695-2D0348B394BE}">
  <dimension ref="A1:Z146"/>
  <sheetViews>
    <sheetView workbookViewId="0">
      <selection activeCell="P18" sqref="P18"/>
    </sheetView>
  </sheetViews>
  <sheetFormatPr defaultColWidth="7.85546875" defaultRowHeight="11.25"/>
  <cols>
    <col min="1" max="1" width="15.7109375" style="622" bestFit="1" customWidth="1"/>
    <col min="2" max="2" width="9.5703125" style="622" bestFit="1" customWidth="1"/>
    <col min="3" max="3" width="5.140625" style="650" customWidth="1"/>
    <col min="4" max="6" width="7.7109375" style="650" customWidth="1"/>
    <col min="7" max="7" width="12" style="54" bestFit="1" customWidth="1"/>
    <col min="8" max="8" width="9.28515625" style="56" customWidth="1"/>
    <col min="9" max="10" width="8.42578125" style="54" bestFit="1" customWidth="1"/>
    <col min="11" max="11" width="8.42578125" style="51" bestFit="1" customWidth="1"/>
    <col min="12" max="12" width="13.7109375" style="648" bestFit="1" customWidth="1"/>
    <col min="13" max="13" width="6.28515625" style="622" bestFit="1" customWidth="1"/>
    <col min="14" max="14" width="5.7109375" style="622" bestFit="1" customWidth="1"/>
    <col min="15" max="15" width="5.85546875" style="591" bestFit="1" customWidth="1"/>
    <col min="16" max="16" width="5.85546875" style="686" bestFit="1" customWidth="1"/>
    <col min="17" max="17" width="14" style="649" bestFit="1" customWidth="1"/>
    <col min="18" max="18" width="6" style="649" bestFit="1" customWidth="1"/>
    <col min="19" max="19" width="8.7109375" style="649" bestFit="1" customWidth="1"/>
    <col min="20" max="21" width="17.28515625" style="622" bestFit="1" customWidth="1"/>
    <col min="22" max="22" width="9.28515625" style="622" bestFit="1" customWidth="1"/>
    <col min="23" max="27" width="5.28515625" style="622" customWidth="1"/>
    <col min="28" max="28" width="17" style="622" customWidth="1"/>
    <col min="29" max="16384" width="7.85546875" style="622"/>
  </cols>
  <sheetData>
    <row r="1" spans="1:24" s="24" customFormat="1" ht="12.75">
      <c r="A1" s="676" t="s">
        <v>51</v>
      </c>
      <c r="B1" s="176" t="s">
        <v>131</v>
      </c>
      <c r="C1" s="177"/>
      <c r="D1" s="176"/>
      <c r="E1" s="178"/>
      <c r="F1" s="178"/>
      <c r="G1" s="179"/>
      <c r="H1" s="563" t="s">
        <v>88</v>
      </c>
      <c r="I1" s="564">
        <v>344</v>
      </c>
      <c r="J1" s="180"/>
      <c r="K1" s="176"/>
      <c r="L1" s="176"/>
      <c r="N1" s="25"/>
      <c r="P1" s="277"/>
      <c r="Q1" s="277"/>
      <c r="R1" s="277"/>
      <c r="S1" s="277"/>
    </row>
    <row r="2" spans="1:24" s="24" customFormat="1" ht="12.75">
      <c r="A2" s="677" t="s">
        <v>25</v>
      </c>
      <c r="B2" s="176" t="s">
        <v>137</v>
      </c>
      <c r="C2" s="181"/>
      <c r="D2" s="176"/>
      <c r="E2" s="182"/>
      <c r="F2" s="182"/>
      <c r="G2" s="183"/>
      <c r="H2" s="566" t="s">
        <v>89</v>
      </c>
      <c r="I2" s="678">
        <v>280</v>
      </c>
      <c r="J2" s="184"/>
      <c r="K2" s="176"/>
      <c r="L2" s="176"/>
      <c r="N2" s="26"/>
      <c r="P2" s="277"/>
      <c r="Q2" s="277"/>
      <c r="R2" s="277"/>
      <c r="S2" s="277"/>
    </row>
    <row r="3" spans="1:24" s="573" customFormat="1" ht="11.25" customHeight="1">
      <c r="A3" s="569" t="s">
        <v>50</v>
      </c>
      <c r="B3" s="445">
        <v>45800</v>
      </c>
      <c r="C3" s="181"/>
      <c r="D3" s="182"/>
      <c r="E3" s="182"/>
      <c r="F3" s="182"/>
      <c r="G3" s="183"/>
      <c r="H3" s="569" t="s">
        <v>90</v>
      </c>
      <c r="I3" s="681">
        <f>AVERAGE(V22,V36)/100</f>
        <v>2.8162500000000001</v>
      </c>
      <c r="J3" s="184"/>
      <c r="K3" s="176"/>
      <c r="L3" s="176"/>
      <c r="N3" s="572"/>
      <c r="P3" s="680"/>
      <c r="Q3" s="680"/>
      <c r="R3" s="680"/>
      <c r="S3" s="680"/>
    </row>
    <row r="4" spans="1:24" s="24" customFormat="1" ht="12.75">
      <c r="A4" s="569" t="s">
        <v>49</v>
      </c>
      <c r="B4" s="185" t="s">
        <v>167</v>
      </c>
      <c r="C4" s="181"/>
      <c r="D4" s="182"/>
      <c r="E4" s="182"/>
      <c r="F4" s="182"/>
      <c r="G4" s="183"/>
      <c r="H4" s="569" t="s">
        <v>91</v>
      </c>
      <c r="I4" s="681">
        <f>S28</f>
        <v>0.45367081556644401</v>
      </c>
      <c r="J4" s="184"/>
      <c r="K4" s="176"/>
      <c r="L4" s="176"/>
      <c r="M4" s="25"/>
      <c r="N4" s="25"/>
      <c r="P4" s="277"/>
      <c r="Q4" s="277"/>
      <c r="R4" s="277"/>
      <c r="S4" s="277"/>
    </row>
    <row r="5" spans="1:24" s="577" customFormat="1" ht="12.75">
      <c r="A5" s="677" t="s">
        <v>24</v>
      </c>
      <c r="B5" s="186" t="s">
        <v>26</v>
      </c>
      <c r="C5" s="181"/>
      <c r="D5" s="182"/>
      <c r="E5" s="182"/>
      <c r="F5" s="182"/>
      <c r="G5" s="183"/>
      <c r="H5" s="569" t="s">
        <v>159</v>
      </c>
      <c r="I5" s="574">
        <f>I4*I2/100</f>
        <v>1.2702782835860433</v>
      </c>
      <c r="J5" s="184"/>
      <c r="K5" s="176"/>
      <c r="L5" s="176"/>
      <c r="M5" s="576"/>
      <c r="N5" s="576"/>
      <c r="P5" s="682"/>
      <c r="Q5" s="682"/>
      <c r="R5" s="682"/>
      <c r="S5" s="682"/>
    </row>
    <row r="6" spans="1:24" s="576" customFormat="1" ht="13.5" thickBot="1">
      <c r="A6" s="239"/>
      <c r="B6" s="187"/>
      <c r="C6" s="240"/>
      <c r="D6" s="241"/>
      <c r="E6" s="241"/>
      <c r="F6" s="241"/>
      <c r="G6" s="242"/>
      <c r="H6" s="243"/>
      <c r="I6" s="244"/>
      <c r="J6" s="242"/>
      <c r="K6" s="187"/>
      <c r="L6" s="187"/>
      <c r="M6" s="581"/>
      <c r="P6" s="683"/>
      <c r="Q6" s="683"/>
      <c r="R6" s="683"/>
      <c r="S6" s="683"/>
    </row>
    <row r="7" spans="1:24" s="577" customFormat="1" ht="13.15" customHeight="1">
      <c r="A7" s="827" t="s">
        <v>27</v>
      </c>
      <c r="B7" s="828"/>
      <c r="C7" s="828"/>
      <c r="D7" s="828"/>
      <c r="E7" s="828"/>
      <c r="F7" s="828"/>
      <c r="G7" s="828"/>
      <c r="H7" s="828"/>
      <c r="I7" s="828"/>
      <c r="J7" s="828"/>
      <c r="K7" s="828"/>
      <c r="L7" s="828"/>
      <c r="M7" s="829" t="s">
        <v>54</v>
      </c>
      <c r="N7" s="830"/>
      <c r="O7" s="831"/>
      <c r="P7" s="278" t="s">
        <v>28</v>
      </c>
      <c r="Q7" s="30"/>
      <c r="R7" s="278" t="s">
        <v>29</v>
      </c>
      <c r="S7" s="278"/>
      <c r="T7" s="32"/>
      <c r="U7" s="824" t="s">
        <v>160</v>
      </c>
      <c r="V7" s="825"/>
      <c r="W7" s="576"/>
      <c r="X7" s="576"/>
    </row>
    <row r="8" spans="1:24" s="587" customFormat="1">
      <c r="A8" s="580"/>
      <c r="B8" s="581"/>
      <c r="C8" s="582"/>
      <c r="D8" s="320"/>
      <c r="E8" s="236"/>
      <c r="F8" s="321"/>
      <c r="G8" s="249"/>
      <c r="H8" s="237"/>
      <c r="I8" s="237"/>
      <c r="J8" s="237"/>
      <c r="K8" s="237"/>
      <c r="L8" s="311"/>
      <c r="M8" s="313"/>
      <c r="N8" s="684"/>
      <c r="O8" s="583"/>
      <c r="P8" s="280"/>
      <c r="Q8" s="34"/>
      <c r="R8" s="280"/>
      <c r="S8" s="280"/>
      <c r="T8" s="585"/>
      <c r="U8" s="575"/>
      <c r="V8" s="575"/>
      <c r="W8" s="586"/>
    </row>
    <row r="9" spans="1:24" s="588" customFormat="1" ht="13.15" customHeight="1">
      <c r="A9" s="685"/>
      <c r="B9" s="576"/>
      <c r="C9" s="589"/>
      <c r="D9" s="832" t="s">
        <v>81</v>
      </c>
      <c r="E9" s="833"/>
      <c r="F9" s="834"/>
      <c r="G9" s="250"/>
      <c r="H9" s="835" t="s">
        <v>82</v>
      </c>
      <c r="I9" s="836"/>
      <c r="J9" s="836"/>
      <c r="K9" s="837"/>
      <c r="L9" s="560"/>
      <c r="M9" s="314"/>
      <c r="N9" s="684" t="s">
        <v>30</v>
      </c>
      <c r="O9" s="583"/>
      <c r="P9" s="280"/>
      <c r="Q9" s="34"/>
      <c r="R9" s="686"/>
      <c r="S9" s="686"/>
      <c r="T9" s="585"/>
      <c r="U9" s="592"/>
      <c r="V9" s="593"/>
      <c r="W9" s="594"/>
      <c r="X9" s="595"/>
    </row>
    <row r="10" spans="1:24" s="588" customFormat="1">
      <c r="A10" s="596" t="s">
        <v>31</v>
      </c>
      <c r="B10" s="597" t="s">
        <v>32</v>
      </c>
      <c r="C10" s="37" t="s">
        <v>33</v>
      </c>
      <c r="D10" s="322" t="s">
        <v>97</v>
      </c>
      <c r="E10" s="318" t="s">
        <v>98</v>
      </c>
      <c r="F10" s="319" t="s">
        <v>99</v>
      </c>
      <c r="G10" s="250" t="s">
        <v>105</v>
      </c>
      <c r="H10" s="561" t="s">
        <v>100</v>
      </c>
      <c r="I10" s="561" t="s">
        <v>101</v>
      </c>
      <c r="J10" s="561" t="s">
        <v>102</v>
      </c>
      <c r="K10" s="561" t="s">
        <v>103</v>
      </c>
      <c r="L10" s="560" t="s">
        <v>104</v>
      </c>
      <c r="M10" s="36" t="s">
        <v>66</v>
      </c>
      <c r="N10" s="315" t="s">
        <v>34</v>
      </c>
      <c r="O10" s="38" t="s">
        <v>35</v>
      </c>
      <c r="P10" s="35" t="s">
        <v>2</v>
      </c>
      <c r="Q10" s="34" t="s">
        <v>36</v>
      </c>
      <c r="R10" s="35" t="s">
        <v>36</v>
      </c>
      <c r="S10" s="35" t="s">
        <v>2</v>
      </c>
      <c r="T10" s="598" t="s">
        <v>48</v>
      </c>
      <c r="U10" s="592" t="s">
        <v>161</v>
      </c>
      <c r="V10" s="592" t="s">
        <v>53</v>
      </c>
      <c r="W10" s="599"/>
    </row>
    <row r="11" spans="1:24" s="588" customFormat="1" ht="12" thickBot="1">
      <c r="A11" s="600" t="s">
        <v>37</v>
      </c>
      <c r="B11" s="601" t="s">
        <v>37</v>
      </c>
      <c r="C11" s="39" t="s">
        <v>38</v>
      </c>
      <c r="D11" s="323" t="s">
        <v>83</v>
      </c>
      <c r="E11" s="246" t="s">
        <v>83</v>
      </c>
      <c r="F11" s="324" t="s">
        <v>83</v>
      </c>
      <c r="G11" s="298" t="s">
        <v>83</v>
      </c>
      <c r="H11" s="247" t="s">
        <v>83</v>
      </c>
      <c r="I11" s="247" t="s">
        <v>83</v>
      </c>
      <c r="J11" s="247" t="s">
        <v>83</v>
      </c>
      <c r="K11" s="247" t="s">
        <v>83</v>
      </c>
      <c r="L11" s="312" t="s">
        <v>83</v>
      </c>
      <c r="M11" s="44" t="s">
        <v>80</v>
      </c>
      <c r="N11" s="316" t="s">
        <v>38</v>
      </c>
      <c r="O11" s="40" t="s">
        <v>38</v>
      </c>
      <c r="P11" s="43" t="s">
        <v>52</v>
      </c>
      <c r="Q11" s="42" t="s">
        <v>39</v>
      </c>
      <c r="R11" s="282" t="s">
        <v>4</v>
      </c>
      <c r="S11" s="282" t="s">
        <v>85</v>
      </c>
      <c r="T11" s="602"/>
      <c r="U11" s="603"/>
      <c r="V11" s="604" t="s">
        <v>83</v>
      </c>
      <c r="W11" s="599"/>
    </row>
    <row r="12" spans="1:24" s="588" customFormat="1">
      <c r="A12" s="273" t="s">
        <v>86</v>
      </c>
      <c r="B12" s="269"/>
      <c r="C12" s="270">
        <v>0</v>
      </c>
      <c r="D12" s="325" t="s">
        <v>92</v>
      </c>
      <c r="E12" s="297" t="s">
        <v>92</v>
      </c>
      <c r="F12" s="301" t="s">
        <v>92</v>
      </c>
      <c r="G12" s="304" t="s">
        <v>92</v>
      </c>
      <c r="H12" s="297" t="s">
        <v>92</v>
      </c>
      <c r="I12" s="297" t="s">
        <v>92</v>
      </c>
      <c r="J12" s="297" t="s">
        <v>92</v>
      </c>
      <c r="K12" s="297" t="s">
        <v>92</v>
      </c>
      <c r="L12" s="306" t="s">
        <v>92</v>
      </c>
      <c r="M12" s="225"/>
      <c r="N12" s="317"/>
      <c r="O12" s="20"/>
      <c r="P12" s="283"/>
      <c r="Q12" s="272"/>
      <c r="R12" s="284"/>
      <c r="S12" s="285"/>
      <c r="T12" s="151"/>
      <c r="U12" s="605" t="s">
        <v>40</v>
      </c>
      <c r="V12" s="606">
        <v>280</v>
      </c>
      <c r="W12" s="607"/>
    </row>
    <row r="13" spans="1:24" s="588" customFormat="1">
      <c r="A13" s="48">
        <v>415</v>
      </c>
      <c r="B13" s="48">
        <v>0</v>
      </c>
      <c r="C13" s="225">
        <v>10</v>
      </c>
      <c r="D13" s="326" t="s">
        <v>92</v>
      </c>
      <c r="E13" s="300" t="s">
        <v>92</v>
      </c>
      <c r="F13" s="302" t="s">
        <v>92</v>
      </c>
      <c r="G13" s="305" t="s">
        <v>92</v>
      </c>
      <c r="H13" s="300" t="s">
        <v>92</v>
      </c>
      <c r="I13" s="300" t="s">
        <v>92</v>
      </c>
      <c r="J13" s="300" t="s">
        <v>92</v>
      </c>
      <c r="K13" s="300" t="s">
        <v>92</v>
      </c>
      <c r="L13" s="307" t="s">
        <v>92</v>
      </c>
      <c r="M13" s="225">
        <v>1000</v>
      </c>
      <c r="N13" s="687">
        <f>C12</f>
        <v>0</v>
      </c>
      <c r="O13" s="688">
        <f t="shared" ref="O13:O20" si="0">(C13+C14-10)/2</f>
        <v>10</v>
      </c>
      <c r="P13" s="15">
        <f>(A13-B13)/M13</f>
        <v>0.41499999999999998</v>
      </c>
      <c r="Q13" s="45">
        <f>(P13*(O13-N13))/100</f>
        <v>4.1499999999999995E-2</v>
      </c>
      <c r="R13" s="286">
        <f>SUM(Q$13:Q13)</f>
        <v>4.1499999999999995E-2</v>
      </c>
      <c r="S13" s="612">
        <f>R13/O13*100</f>
        <v>0.41499999999999992</v>
      </c>
      <c r="T13" s="152"/>
      <c r="U13" s="613" t="s">
        <v>41</v>
      </c>
      <c r="V13" s="614"/>
      <c r="W13" s="599"/>
    </row>
    <row r="14" spans="1:24" s="588" customFormat="1">
      <c r="A14" s="48">
        <v>350</v>
      </c>
      <c r="B14" s="48">
        <v>0</v>
      </c>
      <c r="C14" s="225">
        <v>20</v>
      </c>
      <c r="D14" s="326" t="s">
        <v>92</v>
      </c>
      <c r="E14" s="300" t="s">
        <v>92</v>
      </c>
      <c r="F14" s="302" t="s">
        <v>92</v>
      </c>
      <c r="G14" s="305" t="s">
        <v>92</v>
      </c>
      <c r="H14" s="300" t="s">
        <v>92</v>
      </c>
      <c r="I14" s="300" t="s">
        <v>92</v>
      </c>
      <c r="J14" s="300" t="s">
        <v>92</v>
      </c>
      <c r="K14" s="300" t="s">
        <v>92</v>
      </c>
      <c r="L14" s="307" t="s">
        <v>92</v>
      </c>
      <c r="M14" s="225">
        <v>1000</v>
      </c>
      <c r="N14" s="687">
        <f t="shared" ref="N14:N21" si="1">(C13+C14-10)/2</f>
        <v>10</v>
      </c>
      <c r="O14" s="688">
        <f t="shared" si="0"/>
        <v>20</v>
      </c>
      <c r="P14" s="15">
        <f t="shared" ref="P14:P18" si="2">(A14-B14)/M14</f>
        <v>0.35</v>
      </c>
      <c r="Q14" s="45">
        <f t="shared" ref="Q14:Q18" si="3">(P14*(O14-N14))/100</f>
        <v>3.5000000000000003E-2</v>
      </c>
      <c r="R14" s="286">
        <f>SUM(Q$13:Q14)</f>
        <v>7.6499999999999999E-2</v>
      </c>
      <c r="S14" s="612">
        <f t="shared" ref="S14:S18" si="4">R14/O14*100</f>
        <v>0.38250000000000001</v>
      </c>
      <c r="T14" s="152"/>
      <c r="U14" s="613" t="s">
        <v>41</v>
      </c>
      <c r="V14" s="614"/>
      <c r="W14" s="599"/>
    </row>
    <row r="15" spans="1:24" s="588" customFormat="1">
      <c r="A15" s="48">
        <v>330</v>
      </c>
      <c r="B15" s="48">
        <v>0</v>
      </c>
      <c r="C15" s="225">
        <v>30</v>
      </c>
      <c r="D15" s="326" t="s">
        <v>92</v>
      </c>
      <c r="E15" s="300" t="s">
        <v>92</v>
      </c>
      <c r="F15" s="302" t="s">
        <v>92</v>
      </c>
      <c r="G15" s="305" t="s">
        <v>92</v>
      </c>
      <c r="H15" s="300" t="s">
        <v>92</v>
      </c>
      <c r="I15" s="300" t="s">
        <v>92</v>
      </c>
      <c r="J15" s="300" t="s">
        <v>92</v>
      </c>
      <c r="K15" s="300" t="s">
        <v>92</v>
      </c>
      <c r="L15" s="307" t="s">
        <v>92</v>
      </c>
      <c r="M15" s="225">
        <v>1000</v>
      </c>
      <c r="N15" s="687">
        <f t="shared" si="1"/>
        <v>20</v>
      </c>
      <c r="O15" s="688">
        <f t="shared" si="0"/>
        <v>30</v>
      </c>
      <c r="P15" s="15">
        <f t="shared" si="2"/>
        <v>0.33</v>
      </c>
      <c r="Q15" s="45">
        <f t="shared" si="3"/>
        <v>3.3000000000000002E-2</v>
      </c>
      <c r="R15" s="286">
        <f>SUM(Q$13:Q15)</f>
        <v>0.1095</v>
      </c>
      <c r="S15" s="612">
        <f t="shared" si="4"/>
        <v>0.36499999999999999</v>
      </c>
      <c r="T15" s="152"/>
      <c r="U15" s="613" t="s">
        <v>41</v>
      </c>
      <c r="V15" s="615"/>
      <c r="W15" s="599"/>
    </row>
    <row r="16" spans="1:24" s="588" customFormat="1">
      <c r="A16" s="48">
        <v>330</v>
      </c>
      <c r="B16" s="48">
        <v>0</v>
      </c>
      <c r="C16" s="225">
        <v>40</v>
      </c>
      <c r="D16" s="326" t="s">
        <v>92</v>
      </c>
      <c r="E16" s="300" t="s">
        <v>92</v>
      </c>
      <c r="F16" s="302" t="s">
        <v>92</v>
      </c>
      <c r="G16" s="305" t="s">
        <v>92</v>
      </c>
      <c r="H16" s="300" t="s">
        <v>92</v>
      </c>
      <c r="I16" s="300" t="s">
        <v>92</v>
      </c>
      <c r="J16" s="300" t="s">
        <v>92</v>
      </c>
      <c r="K16" s="300" t="s">
        <v>92</v>
      </c>
      <c r="L16" s="307" t="s">
        <v>92</v>
      </c>
      <c r="M16" s="225">
        <v>1000</v>
      </c>
      <c r="N16" s="687">
        <f t="shared" si="1"/>
        <v>30</v>
      </c>
      <c r="O16" s="688">
        <f t="shared" si="0"/>
        <v>40</v>
      </c>
      <c r="P16" s="15">
        <f t="shared" si="2"/>
        <v>0.33</v>
      </c>
      <c r="Q16" s="45">
        <f t="shared" si="3"/>
        <v>3.3000000000000002E-2</v>
      </c>
      <c r="R16" s="286">
        <f>SUM(Q$13:Q16)</f>
        <v>0.14250000000000002</v>
      </c>
      <c r="S16" s="612">
        <f t="shared" si="4"/>
        <v>0.35625000000000007</v>
      </c>
      <c r="T16" s="152"/>
      <c r="U16" s="613" t="s">
        <v>41</v>
      </c>
      <c r="V16" s="614"/>
      <c r="W16" s="599"/>
    </row>
    <row r="17" spans="1:25" s="588" customFormat="1">
      <c r="A17" s="48">
        <v>350</v>
      </c>
      <c r="B17" s="48">
        <v>0</v>
      </c>
      <c r="C17" s="225">
        <v>50</v>
      </c>
      <c r="D17" s="326" t="s">
        <v>92</v>
      </c>
      <c r="E17" s="300" t="s">
        <v>92</v>
      </c>
      <c r="F17" s="302" t="s">
        <v>92</v>
      </c>
      <c r="G17" s="305" t="s">
        <v>92</v>
      </c>
      <c r="H17" s="300" t="s">
        <v>92</v>
      </c>
      <c r="I17" s="300" t="s">
        <v>92</v>
      </c>
      <c r="J17" s="300" t="s">
        <v>92</v>
      </c>
      <c r="K17" s="300" t="s">
        <v>92</v>
      </c>
      <c r="L17" s="307" t="s">
        <v>92</v>
      </c>
      <c r="M17" s="225">
        <v>1000</v>
      </c>
      <c r="N17" s="687">
        <f t="shared" si="1"/>
        <v>40</v>
      </c>
      <c r="O17" s="688">
        <f t="shared" si="0"/>
        <v>50</v>
      </c>
      <c r="P17" s="15">
        <f t="shared" si="2"/>
        <v>0.35</v>
      </c>
      <c r="Q17" s="45">
        <f t="shared" si="3"/>
        <v>3.5000000000000003E-2</v>
      </c>
      <c r="R17" s="286">
        <f>SUM(Q$13:Q17)</f>
        <v>0.17750000000000002</v>
      </c>
      <c r="S17" s="612">
        <f t="shared" si="4"/>
        <v>0.35500000000000004</v>
      </c>
      <c r="T17" s="152" t="s">
        <v>47</v>
      </c>
      <c r="U17" s="613" t="s">
        <v>41</v>
      </c>
      <c r="V17" s="614"/>
      <c r="W17" s="594"/>
    </row>
    <row r="18" spans="1:25" s="588" customFormat="1">
      <c r="A18" s="48">
        <v>375</v>
      </c>
      <c r="B18" s="48">
        <v>0</v>
      </c>
      <c r="C18" s="225">
        <v>60</v>
      </c>
      <c r="D18" s="326" t="s">
        <v>92</v>
      </c>
      <c r="E18" s="300" t="s">
        <v>92</v>
      </c>
      <c r="F18" s="302" t="s">
        <v>92</v>
      </c>
      <c r="G18" s="305" t="s">
        <v>92</v>
      </c>
      <c r="H18" s="300" t="s">
        <v>92</v>
      </c>
      <c r="I18" s="300" t="s">
        <v>92</v>
      </c>
      <c r="J18" s="300" t="s">
        <v>92</v>
      </c>
      <c r="K18" s="300" t="s">
        <v>92</v>
      </c>
      <c r="L18" s="307" t="s">
        <v>92</v>
      </c>
      <c r="M18" s="225">
        <v>1000</v>
      </c>
      <c r="N18" s="687">
        <f t="shared" si="1"/>
        <v>50</v>
      </c>
      <c r="O18" s="688">
        <f t="shared" si="0"/>
        <v>60</v>
      </c>
      <c r="P18" s="15">
        <f t="shared" si="2"/>
        <v>0.375</v>
      </c>
      <c r="Q18" s="45">
        <f t="shared" si="3"/>
        <v>3.7499999999999999E-2</v>
      </c>
      <c r="R18" s="286">
        <f>SUM(Q$13:Q18)</f>
        <v>0.21500000000000002</v>
      </c>
      <c r="S18" s="612">
        <f t="shared" si="4"/>
        <v>0.35833333333333339</v>
      </c>
      <c r="T18" s="616"/>
      <c r="U18" s="613" t="s">
        <v>41</v>
      </c>
      <c r="V18" s="614"/>
      <c r="W18" s="594"/>
    </row>
    <row r="19" spans="1:25" s="588" customFormat="1" ht="10.15" customHeight="1">
      <c r="A19" s="48">
        <v>350</v>
      </c>
      <c r="B19" s="48">
        <v>0</v>
      </c>
      <c r="C19" s="225">
        <v>70</v>
      </c>
      <c r="D19" s="326" t="s">
        <v>92</v>
      </c>
      <c r="E19" s="300" t="s">
        <v>92</v>
      </c>
      <c r="F19" s="302" t="s">
        <v>92</v>
      </c>
      <c r="G19" s="305" t="s">
        <v>92</v>
      </c>
      <c r="H19" s="300" t="s">
        <v>92</v>
      </c>
      <c r="I19" s="300" t="s">
        <v>92</v>
      </c>
      <c r="J19" s="300" t="s">
        <v>92</v>
      </c>
      <c r="K19" s="300" t="s">
        <v>92</v>
      </c>
      <c r="L19" s="307" t="s">
        <v>92</v>
      </c>
      <c r="M19" s="225">
        <v>1000</v>
      </c>
      <c r="N19" s="687">
        <f t="shared" si="1"/>
        <v>60</v>
      </c>
      <c r="O19" s="688">
        <f t="shared" si="0"/>
        <v>70</v>
      </c>
      <c r="P19" s="15">
        <f t="shared" ref="P19:P21" si="5">(A19-B19)/M19</f>
        <v>0.35</v>
      </c>
      <c r="Q19" s="45">
        <f t="shared" ref="Q19:Q21" si="6">(P19*(O19-N19))/100</f>
        <v>3.5000000000000003E-2</v>
      </c>
      <c r="R19" s="286">
        <f>SUM(Q$13:Q19)</f>
        <v>0.25</v>
      </c>
      <c r="S19" s="612">
        <f t="shared" ref="S19:S21" si="7">R19/O19*100</f>
        <v>0.35714285714285715</v>
      </c>
      <c r="T19" s="616"/>
      <c r="U19" s="613" t="s">
        <v>41</v>
      </c>
      <c r="V19" s="614"/>
      <c r="W19" s="46"/>
    </row>
    <row r="20" spans="1:25" s="588" customFormat="1">
      <c r="A20" s="48">
        <v>395</v>
      </c>
      <c r="B20" s="48">
        <v>0</v>
      </c>
      <c r="C20" s="225">
        <v>80</v>
      </c>
      <c r="D20" s="326" t="s">
        <v>92</v>
      </c>
      <c r="E20" s="300" t="s">
        <v>92</v>
      </c>
      <c r="F20" s="302" t="s">
        <v>92</v>
      </c>
      <c r="G20" s="305" t="s">
        <v>92</v>
      </c>
      <c r="H20" s="300" t="s">
        <v>92</v>
      </c>
      <c r="I20" s="300" t="s">
        <v>92</v>
      </c>
      <c r="J20" s="300" t="s">
        <v>92</v>
      </c>
      <c r="K20" s="300" t="s">
        <v>92</v>
      </c>
      <c r="L20" s="307" t="s">
        <v>92</v>
      </c>
      <c r="M20" s="225">
        <v>1000</v>
      </c>
      <c r="N20" s="687">
        <f t="shared" si="1"/>
        <v>70</v>
      </c>
      <c r="O20" s="688">
        <f t="shared" si="0"/>
        <v>80</v>
      </c>
      <c r="P20" s="15">
        <f t="shared" si="5"/>
        <v>0.39500000000000002</v>
      </c>
      <c r="Q20" s="45">
        <f t="shared" si="6"/>
        <v>3.95E-2</v>
      </c>
      <c r="R20" s="286">
        <f>SUM(Q$13:Q20)</f>
        <v>0.28949999999999998</v>
      </c>
      <c r="S20" s="612">
        <f t="shared" si="7"/>
        <v>0.36187499999999995</v>
      </c>
      <c r="T20" s="152"/>
      <c r="U20" s="613" t="s">
        <v>41</v>
      </c>
      <c r="V20" s="614"/>
      <c r="W20" s="47"/>
    </row>
    <row r="21" spans="1:25" s="618" customFormat="1" ht="12" thickBot="1">
      <c r="A21" s="48">
        <v>400</v>
      </c>
      <c r="B21" s="48">
        <v>0</v>
      </c>
      <c r="C21" s="225">
        <v>90</v>
      </c>
      <c r="D21" s="326" t="s">
        <v>92</v>
      </c>
      <c r="E21" s="300" t="s">
        <v>92</v>
      </c>
      <c r="F21" s="302" t="s">
        <v>92</v>
      </c>
      <c r="G21" s="305" t="s">
        <v>92</v>
      </c>
      <c r="H21" s="300" t="s">
        <v>92</v>
      </c>
      <c r="I21" s="300" t="s">
        <v>92</v>
      </c>
      <c r="J21" s="300" t="s">
        <v>92</v>
      </c>
      <c r="K21" s="300" t="s">
        <v>92</v>
      </c>
      <c r="L21" s="307" t="s">
        <v>92</v>
      </c>
      <c r="M21" s="225">
        <v>1000</v>
      </c>
      <c r="N21" s="687">
        <f t="shared" si="1"/>
        <v>80</v>
      </c>
      <c r="O21" s="688">
        <f>(C21+C24-G24)/2</f>
        <v>94</v>
      </c>
      <c r="P21" s="15">
        <f t="shared" si="5"/>
        <v>0.4</v>
      </c>
      <c r="Q21" s="45">
        <f t="shared" si="6"/>
        <v>5.6000000000000008E-2</v>
      </c>
      <c r="R21" s="286">
        <f>SUM(Q$13:Q21)</f>
        <v>0.34549999999999997</v>
      </c>
      <c r="S21" s="612">
        <f t="shared" si="7"/>
        <v>0.36755319148936166</v>
      </c>
      <c r="T21" s="154"/>
      <c r="U21" s="613" t="s">
        <v>41</v>
      </c>
      <c r="V21" s="614"/>
      <c r="W21" s="47"/>
    </row>
    <row r="22" spans="1:25" s="618" customFormat="1" ht="12" thickBot="1">
      <c r="A22" s="261"/>
      <c r="B22" s="262"/>
      <c r="C22" s="263"/>
      <c r="D22" s="327"/>
      <c r="E22" s="263"/>
      <c r="F22" s="303"/>
      <c r="G22" s="264"/>
      <c r="H22" s="263"/>
      <c r="I22" s="263"/>
      <c r="J22" s="263"/>
      <c r="K22" s="263"/>
      <c r="L22" s="265"/>
      <c r="M22" s="263"/>
      <c r="N22" s="689"/>
      <c r="O22" s="690"/>
      <c r="P22" s="266"/>
      <c r="Q22" s="287"/>
      <c r="R22" s="288"/>
      <c r="S22" s="691"/>
      <c r="T22" s="267"/>
      <c r="U22" s="149" t="s">
        <v>42</v>
      </c>
      <c r="V22" s="49">
        <f>AVERAGE(V12:V21)</f>
        <v>280</v>
      </c>
      <c r="W22" s="47"/>
    </row>
    <row r="23" spans="1:25" s="618" customFormat="1">
      <c r="A23" s="268" t="s">
        <v>87</v>
      </c>
      <c r="B23" s="48"/>
      <c r="C23" s="225"/>
      <c r="D23" s="328"/>
      <c r="E23" s="225"/>
      <c r="F23" s="248"/>
      <c r="G23" s="251"/>
      <c r="H23" s="225"/>
      <c r="I23" s="225"/>
      <c r="J23" s="225"/>
      <c r="K23" s="225"/>
      <c r="L23" s="256"/>
      <c r="M23" s="225"/>
      <c r="N23" s="687"/>
      <c r="O23" s="688"/>
      <c r="P23" s="15"/>
      <c r="Q23" s="45"/>
      <c r="R23" s="286"/>
      <c r="S23" s="612"/>
      <c r="T23" s="154"/>
      <c r="U23" s="25" t="s">
        <v>43</v>
      </c>
      <c r="V23" s="619" t="e">
        <f>STDEV(V12:V21)</f>
        <v>#DIV/0!</v>
      </c>
      <c r="W23" s="620"/>
    </row>
    <row r="24" spans="1:25" s="618" customFormat="1">
      <c r="A24" s="174">
        <v>540</v>
      </c>
      <c r="B24" s="48">
        <v>0</v>
      </c>
      <c r="C24" s="225">
        <f t="shared" ref="C24:C26" si="8">C25-D25</f>
        <v>145</v>
      </c>
      <c r="D24" s="329">
        <v>47</v>
      </c>
      <c r="E24" s="274"/>
      <c r="F24" s="330"/>
      <c r="G24" s="276">
        <f t="shared" ref="G24:G29" si="9">AVERAGE(D24:F24)</f>
        <v>47</v>
      </c>
      <c r="H24" s="274">
        <v>5.7</v>
      </c>
      <c r="I24" s="274"/>
      <c r="J24" s="274"/>
      <c r="K24" s="274"/>
      <c r="L24" s="275">
        <f t="shared" ref="L24:L29" si="10">AVERAGE(H24:K24)</f>
        <v>5.7</v>
      </c>
      <c r="M24" s="225">
        <f>G24*    PI()* (L24/2)^2</f>
        <v>1199.3265574528057</v>
      </c>
      <c r="N24" s="687">
        <f>(C21+C24-G24)/2</f>
        <v>94</v>
      </c>
      <c r="O24" s="688">
        <f>(C24+C25-G25)/2</f>
        <v>145</v>
      </c>
      <c r="P24" s="15">
        <f>(A24-B24)/M24</f>
        <v>0.45025268276129987</v>
      </c>
      <c r="Q24" s="45">
        <f t="shared" ref="Q24:Q29" si="11">(P24*(O24-N24))/100</f>
        <v>0.22962886820826295</v>
      </c>
      <c r="R24" s="286">
        <f>SUM(Q$13:Q24)</f>
        <v>0.57512886820826292</v>
      </c>
      <c r="S24" s="612">
        <f t="shared" ref="S24:S29" si="12">R24/O24*100</f>
        <v>0.39664059876431923</v>
      </c>
      <c r="T24" s="154"/>
      <c r="U24" s="25" t="s">
        <v>44</v>
      </c>
      <c r="V24" s="619" t="e">
        <f>V23/SQRT(COUNT(V12:V21))</f>
        <v>#DIV/0!</v>
      </c>
      <c r="W24" s="620"/>
    </row>
    <row r="25" spans="1:25" s="618" customFormat="1">
      <c r="A25" s="174">
        <v>470</v>
      </c>
      <c r="B25" s="48">
        <v>0</v>
      </c>
      <c r="C25" s="225">
        <v>185</v>
      </c>
      <c r="D25" s="329">
        <v>40</v>
      </c>
      <c r="E25" s="274"/>
      <c r="F25" s="330"/>
      <c r="G25" s="276">
        <f t="shared" si="9"/>
        <v>40</v>
      </c>
      <c r="H25" s="274">
        <v>5.7</v>
      </c>
      <c r="I25" s="274"/>
      <c r="J25" s="274"/>
      <c r="K25" s="274"/>
      <c r="L25" s="275">
        <f t="shared" si="10"/>
        <v>5.7</v>
      </c>
      <c r="M25" s="225">
        <f t="shared" ref="M25:M29" si="13">G25*    PI()* (L25/2)^2</f>
        <v>1020.7034531513239</v>
      </c>
      <c r="N25" s="687">
        <f>(C24+C25-G25)/2</f>
        <v>145</v>
      </c>
      <c r="O25" s="688">
        <f>(C25+C26-G26)/2</f>
        <v>191</v>
      </c>
      <c r="P25" s="15">
        <f>(A25-B25)/M25</f>
        <v>0.46046674824986644</v>
      </c>
      <c r="Q25" s="45">
        <f t="shared" si="11"/>
        <v>0.21181470419493856</v>
      </c>
      <c r="R25" s="286">
        <f>SUM(Q$13:Q25)</f>
        <v>0.78694357240320145</v>
      </c>
      <c r="S25" s="612">
        <f t="shared" si="12"/>
        <v>0.41201234157235672</v>
      </c>
      <c r="T25" s="154"/>
      <c r="U25" s="25" t="s">
        <v>45</v>
      </c>
      <c r="V25" s="619">
        <f>MAX(V12:V21)</f>
        <v>280</v>
      </c>
      <c r="W25" s="620"/>
    </row>
    <row r="26" spans="1:25" s="618" customFormat="1" ht="12" thickBot="1">
      <c r="A26" s="174">
        <v>600</v>
      </c>
      <c r="B26" s="48">
        <v>0</v>
      </c>
      <c r="C26" s="225">
        <f t="shared" si="8"/>
        <v>239</v>
      </c>
      <c r="D26" s="329">
        <v>42</v>
      </c>
      <c r="E26" s="274"/>
      <c r="F26" s="330"/>
      <c r="G26" s="276">
        <f t="shared" si="9"/>
        <v>42</v>
      </c>
      <c r="H26" s="274">
        <v>5.7</v>
      </c>
      <c r="I26" s="274"/>
      <c r="J26" s="274"/>
      <c r="K26" s="274"/>
      <c r="L26" s="275">
        <f t="shared" si="10"/>
        <v>5.7</v>
      </c>
      <c r="M26" s="225">
        <f t="shared" si="13"/>
        <v>1071.73862580889</v>
      </c>
      <c r="N26" s="687">
        <f t="shared" ref="N26:N29" si="14">(C25+C26-G26)/2</f>
        <v>191</v>
      </c>
      <c r="O26" s="688">
        <f t="shared" ref="O26:O28" si="15">(C26+C27-G27)/2</f>
        <v>239</v>
      </c>
      <c r="P26" s="15">
        <f t="shared" ref="P26:P29" si="16">(A26-B26)/M26</f>
        <v>0.55983799179315075</v>
      </c>
      <c r="Q26" s="45">
        <f t="shared" si="11"/>
        <v>0.26872223606071238</v>
      </c>
      <c r="R26" s="286">
        <f>SUM(Q$13:Q26)</f>
        <v>1.0556658084639139</v>
      </c>
      <c r="S26" s="612">
        <f t="shared" si="12"/>
        <v>0.44170117508950374</v>
      </c>
      <c r="T26" s="154"/>
      <c r="U26" s="150" t="s">
        <v>46</v>
      </c>
      <c r="V26" s="621">
        <f>MIN(V12:V21)</f>
        <v>280</v>
      </c>
      <c r="W26" s="620"/>
    </row>
    <row r="27" spans="1:25" s="618" customFormat="1">
      <c r="A27" s="174">
        <v>410</v>
      </c>
      <c r="B27" s="48">
        <v>0</v>
      </c>
      <c r="C27" s="225">
        <v>271</v>
      </c>
      <c r="D27" s="329">
        <v>32</v>
      </c>
      <c r="E27" s="274"/>
      <c r="F27" s="330"/>
      <c r="G27" s="276">
        <f t="shared" si="9"/>
        <v>32</v>
      </c>
      <c r="H27" s="274">
        <v>5.7</v>
      </c>
      <c r="I27" s="274"/>
      <c r="J27" s="274"/>
      <c r="K27" s="274"/>
      <c r="L27" s="275">
        <f t="shared" si="10"/>
        <v>5.7</v>
      </c>
      <c r="M27" s="225">
        <f t="shared" si="13"/>
        <v>816.56276252105908</v>
      </c>
      <c r="N27" s="687">
        <f t="shared" si="14"/>
        <v>239</v>
      </c>
      <c r="O27" s="688">
        <f t="shared" si="15"/>
        <v>271.5</v>
      </c>
      <c r="P27" s="15">
        <f t="shared" si="16"/>
        <v>0.50210469888948206</v>
      </c>
      <c r="Q27" s="45">
        <f t="shared" si="11"/>
        <v>0.16318402713908167</v>
      </c>
      <c r="R27" s="286">
        <f>SUM(Q$13:Q27)</f>
        <v>1.2188498356029955</v>
      </c>
      <c r="S27" s="612">
        <f t="shared" si="12"/>
        <v>0.44893179948544953</v>
      </c>
      <c r="T27" s="154"/>
      <c r="U27" s="824" t="s">
        <v>162</v>
      </c>
      <c r="V27" s="825"/>
      <c r="W27" s="620"/>
    </row>
    <row r="28" spans="1:25" s="618" customFormat="1">
      <c r="A28" s="174">
        <v>310</v>
      </c>
      <c r="B28" s="48">
        <v>0</v>
      </c>
      <c r="C28" s="225">
        <f>C29-D29</f>
        <v>296</v>
      </c>
      <c r="D28" s="329">
        <v>24</v>
      </c>
      <c r="E28" s="274"/>
      <c r="F28" s="330"/>
      <c r="G28" s="276">
        <f t="shared" si="9"/>
        <v>24</v>
      </c>
      <c r="H28" s="274">
        <v>5.7</v>
      </c>
      <c r="I28" s="274"/>
      <c r="J28" s="274"/>
      <c r="K28" s="274"/>
      <c r="L28" s="275">
        <f t="shared" si="10"/>
        <v>5.7</v>
      </c>
      <c r="M28" s="225">
        <f t="shared" si="13"/>
        <v>612.42207189079431</v>
      </c>
      <c r="N28" s="687">
        <f t="shared" si="14"/>
        <v>271.5</v>
      </c>
      <c r="O28" s="688">
        <f t="shared" si="15"/>
        <v>296</v>
      </c>
      <c r="P28" s="15">
        <f t="shared" si="16"/>
        <v>0.50618685091297377</v>
      </c>
      <c r="Q28" s="45">
        <f t="shared" si="11"/>
        <v>0.12401577847367858</v>
      </c>
      <c r="R28" s="286">
        <f>SUM(Q$13:Q28)</f>
        <v>1.3428656140766742</v>
      </c>
      <c r="S28" s="612">
        <f t="shared" si="12"/>
        <v>0.45367081556644401</v>
      </c>
      <c r="T28" s="154" t="s">
        <v>173</v>
      </c>
      <c r="U28" s="575"/>
      <c r="V28" s="575"/>
      <c r="W28" s="620"/>
    </row>
    <row r="29" spans="1:25">
      <c r="A29" s="174">
        <v>660</v>
      </c>
      <c r="B29" s="48">
        <v>0</v>
      </c>
      <c r="C29" s="225">
        <v>344</v>
      </c>
      <c r="D29" s="329">
        <v>48</v>
      </c>
      <c r="E29" s="274"/>
      <c r="F29" s="330"/>
      <c r="G29" s="276">
        <f t="shared" si="9"/>
        <v>48</v>
      </c>
      <c r="H29" s="274">
        <v>5.7</v>
      </c>
      <c r="I29" s="274"/>
      <c r="J29" s="274"/>
      <c r="K29" s="274"/>
      <c r="L29" s="275">
        <f t="shared" si="10"/>
        <v>5.7</v>
      </c>
      <c r="M29" s="225">
        <f t="shared" si="13"/>
        <v>1224.8441437815886</v>
      </c>
      <c r="N29" s="687">
        <f t="shared" si="14"/>
        <v>296</v>
      </c>
      <c r="O29" s="688">
        <f>C29</f>
        <v>344</v>
      </c>
      <c r="P29" s="15">
        <f t="shared" si="16"/>
        <v>0.5388440671009076</v>
      </c>
      <c r="Q29" s="45">
        <f t="shared" si="11"/>
        <v>0.25864515220843565</v>
      </c>
      <c r="R29" s="286">
        <f>SUM(Q$13:Q29)</f>
        <v>1.6015107662851098</v>
      </c>
      <c r="S29" s="612">
        <f t="shared" si="12"/>
        <v>0.46555545531543885</v>
      </c>
      <c r="T29" s="154"/>
      <c r="U29" s="592"/>
      <c r="V29" s="593"/>
      <c r="W29" s="620"/>
      <c r="X29" s="618"/>
      <c r="Y29" s="618"/>
    </row>
    <row r="30" spans="1:25">
      <c r="A30" s="175" t="s">
        <v>73</v>
      </c>
      <c r="B30" s="158"/>
      <c r="C30" s="226"/>
      <c r="D30" s="226"/>
      <c r="E30" s="226"/>
      <c r="F30" s="226"/>
      <c r="G30" s="252"/>
      <c r="H30" s="226"/>
      <c r="I30" s="226"/>
      <c r="J30" s="226"/>
      <c r="K30" s="226"/>
      <c r="L30" s="257"/>
      <c r="M30" s="226"/>
      <c r="N30" s="692"/>
      <c r="O30" s="693"/>
      <c r="P30" s="160"/>
      <c r="Q30" s="289"/>
      <c r="R30" s="290"/>
      <c r="S30" s="632"/>
      <c r="T30" s="161"/>
      <c r="U30" s="592" t="s">
        <v>161</v>
      </c>
      <c r="V30" s="592" t="s">
        <v>53</v>
      </c>
      <c r="W30" s="620"/>
      <c r="X30" s="618"/>
      <c r="Y30" s="618"/>
    </row>
    <row r="31" spans="1:25" ht="12" thickBot="1">
      <c r="A31" s="633"/>
      <c r="B31" s="634"/>
      <c r="C31" s="227"/>
      <c r="D31" s="227"/>
      <c r="E31" s="227"/>
      <c r="F31" s="227"/>
      <c r="G31" s="253"/>
      <c r="H31" s="227"/>
      <c r="I31" s="227"/>
      <c r="J31" s="227"/>
      <c r="K31" s="227"/>
      <c r="L31" s="258"/>
      <c r="M31" s="227"/>
      <c r="N31" s="694"/>
      <c r="O31" s="695"/>
      <c r="P31" s="291"/>
      <c r="Q31" s="164"/>
      <c r="R31" s="292"/>
      <c r="S31" s="293"/>
      <c r="T31" s="637"/>
      <c r="U31" s="603"/>
      <c r="V31" s="604" t="s">
        <v>83</v>
      </c>
      <c r="W31" s="620"/>
      <c r="X31" s="618"/>
      <c r="Y31" s="618"/>
    </row>
    <row r="32" spans="1:25" ht="12" thickBot="1">
      <c r="A32" s="638"/>
      <c r="B32" s="639"/>
      <c r="C32" s="228"/>
      <c r="D32" s="228"/>
      <c r="E32" s="228"/>
      <c r="F32" s="228"/>
      <c r="G32" s="254"/>
      <c r="H32" s="228"/>
      <c r="I32" s="228"/>
      <c r="J32" s="228"/>
      <c r="K32" s="228"/>
      <c r="L32" s="259"/>
      <c r="M32" s="228"/>
      <c r="N32" s="696"/>
      <c r="O32" s="697"/>
      <c r="P32" s="294"/>
      <c r="Q32" s="169"/>
      <c r="R32" s="295"/>
      <c r="S32" s="296"/>
      <c r="T32" s="642"/>
      <c r="U32" s="605" t="s">
        <v>163</v>
      </c>
      <c r="V32" s="606">
        <v>281</v>
      </c>
      <c r="W32" s="620"/>
      <c r="X32" s="618"/>
      <c r="Y32" s="618"/>
    </row>
    <row r="33" spans="1:26">
      <c r="A33" s="643"/>
      <c r="B33" s="643"/>
      <c r="C33" s="14"/>
      <c r="D33" s="644"/>
      <c r="E33" s="644"/>
      <c r="F33" s="644"/>
      <c r="G33" s="13"/>
      <c r="H33" s="52"/>
      <c r="I33" s="53"/>
      <c r="J33" s="51"/>
      <c r="K33" s="645"/>
      <c r="L33" s="50"/>
      <c r="M33" s="591"/>
      <c r="O33" s="622"/>
      <c r="P33" s="649"/>
      <c r="T33" s="698"/>
      <c r="U33" s="613" t="s">
        <v>164</v>
      </c>
      <c r="V33" s="614">
        <v>283</v>
      </c>
      <c r="W33" s="620"/>
      <c r="X33" s="618"/>
      <c r="Y33" s="618"/>
    </row>
    <row r="34" spans="1:26">
      <c r="A34" s="591"/>
      <c r="B34" s="591"/>
      <c r="C34" s="646"/>
      <c r="D34" s="646"/>
      <c r="E34" s="646"/>
      <c r="F34" s="646"/>
      <c r="G34" s="53"/>
      <c r="H34" s="52"/>
      <c r="I34" s="53"/>
      <c r="J34" s="51"/>
      <c r="K34" s="647"/>
      <c r="L34" s="50"/>
      <c r="M34" s="591"/>
      <c r="O34" s="622"/>
      <c r="P34" s="649"/>
      <c r="T34" s="660"/>
      <c r="U34" s="613" t="s">
        <v>165</v>
      </c>
      <c r="V34" s="614">
        <v>285</v>
      </c>
      <c r="W34" s="623"/>
    </row>
    <row r="35" spans="1:26" ht="12" thickBot="1">
      <c r="A35" s="54"/>
      <c r="B35" s="54"/>
      <c r="C35" s="54"/>
      <c r="D35" s="54"/>
      <c r="E35" s="51"/>
      <c r="F35" s="648"/>
      <c r="G35" s="591"/>
      <c r="H35" s="622"/>
      <c r="I35" s="591"/>
      <c r="J35" s="622"/>
      <c r="K35" s="622"/>
      <c r="L35" s="591"/>
      <c r="M35" s="591"/>
      <c r="O35" s="622"/>
      <c r="P35" s="649"/>
      <c r="T35" s="660"/>
      <c r="U35" s="613" t="s">
        <v>166</v>
      </c>
      <c r="V35" s="615">
        <v>284</v>
      </c>
      <c r="W35" s="146"/>
      <c r="X35" s="624"/>
      <c r="Y35" s="147"/>
      <c r="Z35" s="624"/>
    </row>
    <row r="36" spans="1:26">
      <c r="A36" s="55"/>
      <c r="B36" s="55"/>
      <c r="C36" s="54"/>
      <c r="D36" s="54"/>
      <c r="E36" s="51"/>
      <c r="F36" s="648"/>
      <c r="G36" s="622"/>
      <c r="H36" s="622"/>
      <c r="I36" s="591"/>
      <c r="J36" s="622"/>
      <c r="K36" s="622"/>
      <c r="L36" s="591"/>
      <c r="M36" s="591"/>
      <c r="O36" s="622"/>
      <c r="P36" s="649"/>
      <c r="T36" s="660"/>
      <c r="U36" s="149" t="s">
        <v>42</v>
      </c>
      <c r="V36" s="49">
        <f>AVERAGE(V32:V35)</f>
        <v>283.25</v>
      </c>
      <c r="W36" s="146"/>
      <c r="X36" s="624"/>
      <c r="Y36" s="148"/>
      <c r="Z36" s="624"/>
    </row>
    <row r="37" spans="1:26">
      <c r="A37" s="35"/>
      <c r="B37" s="35"/>
      <c r="C37" s="54"/>
      <c r="D37" s="54"/>
      <c r="E37" s="51"/>
      <c r="F37" s="648"/>
      <c r="G37" s="622"/>
      <c r="H37" s="622"/>
      <c r="I37" s="591"/>
      <c r="J37" s="622"/>
      <c r="K37" s="622"/>
      <c r="L37" s="591"/>
      <c r="M37" s="591"/>
      <c r="O37" s="622"/>
      <c r="P37" s="649"/>
      <c r="T37" s="660"/>
      <c r="U37" s="25" t="s">
        <v>43</v>
      </c>
      <c r="V37" s="619">
        <f>STDEV(V32:V35)</f>
        <v>1.707825127659933</v>
      </c>
      <c r="W37" s="625"/>
      <c r="X37" s="624"/>
      <c r="Y37" s="624"/>
      <c r="Z37" s="624"/>
    </row>
    <row r="38" spans="1:26">
      <c r="A38" s="54"/>
      <c r="B38" s="54"/>
      <c r="C38" s="54"/>
      <c r="D38" s="54"/>
      <c r="E38" s="51"/>
      <c r="F38" s="648"/>
      <c r="G38" s="622"/>
      <c r="H38" s="622"/>
      <c r="I38" s="591"/>
      <c r="J38" s="622"/>
      <c r="K38" s="622"/>
      <c r="L38" s="591"/>
      <c r="M38" s="591"/>
      <c r="O38" s="622"/>
      <c r="P38" s="649"/>
      <c r="T38" s="660"/>
      <c r="U38" s="25" t="s">
        <v>44</v>
      </c>
      <c r="V38" s="619">
        <f>V37/SQRT(COUNT(V32:V35))</f>
        <v>0.8539125638299665</v>
      </c>
      <c r="W38" s="626"/>
      <c r="X38" s="627"/>
    </row>
    <row r="39" spans="1:26">
      <c r="A39" s="54"/>
      <c r="B39" s="54"/>
      <c r="C39" s="54"/>
      <c r="D39" s="54"/>
      <c r="E39" s="51"/>
      <c r="F39" s="648"/>
      <c r="G39" s="622"/>
      <c r="H39" s="622"/>
      <c r="I39" s="591"/>
      <c r="J39" s="53"/>
      <c r="K39" s="622"/>
      <c r="L39" s="591"/>
      <c r="M39" s="591"/>
      <c r="O39" s="622"/>
      <c r="P39" s="649"/>
      <c r="T39" s="660"/>
      <c r="U39" s="25" t="s">
        <v>45</v>
      </c>
      <c r="V39" s="619">
        <f>MAX(V32:V35)</f>
        <v>285</v>
      </c>
      <c r="W39" s="627"/>
      <c r="X39" s="627"/>
    </row>
    <row r="40" spans="1:26" ht="12" thickBot="1">
      <c r="A40" s="54"/>
      <c r="B40" s="54"/>
      <c r="C40" s="54"/>
      <c r="D40" s="54"/>
      <c r="E40" s="51"/>
      <c r="F40" s="648"/>
      <c r="G40" s="622"/>
      <c r="H40" s="622"/>
      <c r="I40" s="591"/>
      <c r="J40" s="53"/>
      <c r="K40" s="622"/>
      <c r="L40" s="591"/>
      <c r="M40" s="591"/>
      <c r="O40" s="622"/>
      <c r="P40" s="649"/>
      <c r="T40" s="660"/>
      <c r="U40" s="150" t="s">
        <v>46</v>
      </c>
      <c r="V40" s="621">
        <f>MIN(V32:V35)</f>
        <v>281</v>
      </c>
    </row>
    <row r="41" spans="1:26">
      <c r="A41" s="54"/>
      <c r="B41" s="54"/>
      <c r="C41" s="54"/>
      <c r="D41" s="54"/>
      <c r="E41" s="51"/>
      <c r="F41" s="648"/>
      <c r="G41" s="622"/>
      <c r="H41" s="622"/>
      <c r="I41" s="591"/>
      <c r="J41" s="622"/>
      <c r="K41" s="622"/>
      <c r="L41" s="591"/>
      <c r="M41" s="591"/>
      <c r="O41" s="622"/>
      <c r="P41" s="649"/>
    </row>
    <row r="42" spans="1:26">
      <c r="A42" s="54"/>
      <c r="B42" s="54"/>
      <c r="C42" s="54"/>
      <c r="D42" s="54"/>
      <c r="E42" s="51"/>
      <c r="F42" s="648"/>
      <c r="G42" s="622"/>
      <c r="H42" s="622"/>
      <c r="I42" s="591"/>
      <c r="J42" s="622"/>
      <c r="K42" s="622"/>
      <c r="L42" s="591"/>
      <c r="M42" s="591"/>
      <c r="O42" s="622"/>
      <c r="P42" s="649"/>
    </row>
    <row r="43" spans="1:26">
      <c r="A43" s="54"/>
      <c r="B43" s="54"/>
      <c r="C43" s="54"/>
      <c r="D43" s="54"/>
      <c r="E43" s="51"/>
      <c r="F43" s="648"/>
      <c r="G43" s="622"/>
      <c r="H43" s="622"/>
      <c r="I43" s="591"/>
      <c r="J43" s="622"/>
      <c r="K43" s="622"/>
      <c r="L43" s="591"/>
      <c r="M43" s="591"/>
      <c r="O43" s="622"/>
      <c r="P43" s="649"/>
    </row>
    <row r="44" spans="1:26">
      <c r="A44" s="54"/>
      <c r="B44" s="54"/>
      <c r="C44" s="54"/>
      <c r="D44" s="54"/>
      <c r="E44" s="51"/>
      <c r="F44" s="648"/>
      <c r="G44" s="622"/>
      <c r="H44" s="622"/>
      <c r="I44" s="591"/>
      <c r="J44" s="622"/>
      <c r="K44" s="622"/>
      <c r="L44" s="591"/>
      <c r="M44" s="591"/>
      <c r="O44" s="622"/>
      <c r="P44" s="649"/>
    </row>
    <row r="45" spans="1:26">
      <c r="A45" s="54"/>
      <c r="B45" s="54"/>
      <c r="C45" s="54"/>
      <c r="D45" s="54"/>
      <c r="E45" s="51"/>
      <c r="F45" s="648"/>
      <c r="G45" s="622"/>
      <c r="H45" s="622"/>
      <c r="I45" s="591"/>
      <c r="J45" s="622"/>
      <c r="K45" s="622"/>
      <c r="L45" s="591"/>
      <c r="M45" s="591"/>
      <c r="O45" s="622"/>
      <c r="P45" s="649"/>
    </row>
    <row r="46" spans="1:26">
      <c r="A46" s="54"/>
      <c r="B46" s="54"/>
      <c r="C46" s="54"/>
      <c r="D46" s="54"/>
      <c r="E46" s="51"/>
      <c r="F46" s="648"/>
      <c r="G46" s="622"/>
      <c r="H46" s="622"/>
      <c r="I46" s="591"/>
      <c r="J46" s="622"/>
      <c r="K46" s="622"/>
      <c r="L46" s="591"/>
      <c r="O46" s="622"/>
      <c r="P46" s="649"/>
    </row>
    <row r="47" spans="1:26">
      <c r="A47" s="54"/>
      <c r="B47" s="54"/>
      <c r="C47" s="54"/>
      <c r="D47" s="54"/>
      <c r="E47" s="51"/>
      <c r="F47" s="648"/>
      <c r="G47" s="622"/>
      <c r="H47" s="622"/>
      <c r="I47" s="591"/>
      <c r="J47" s="622"/>
      <c r="K47" s="622"/>
      <c r="L47" s="591"/>
      <c r="O47" s="622"/>
      <c r="P47" s="649"/>
    </row>
    <row r="48" spans="1:26">
      <c r="A48" s="54"/>
      <c r="B48" s="54"/>
      <c r="C48" s="54"/>
      <c r="D48" s="54"/>
      <c r="E48" s="51"/>
      <c r="F48" s="648"/>
      <c r="G48" s="622"/>
      <c r="H48" s="622"/>
      <c r="I48" s="591"/>
      <c r="J48" s="622"/>
      <c r="K48" s="622"/>
      <c r="L48" s="622"/>
      <c r="O48" s="622"/>
      <c r="P48" s="649"/>
    </row>
    <row r="49" spans="1:26">
      <c r="A49" s="54"/>
      <c r="B49" s="54"/>
      <c r="C49" s="54"/>
      <c r="D49" s="54"/>
      <c r="E49" s="51"/>
      <c r="F49" s="648"/>
      <c r="G49" s="622"/>
      <c r="H49" s="622"/>
      <c r="I49" s="591"/>
      <c r="J49" s="622"/>
      <c r="K49" s="622"/>
      <c r="L49" s="622"/>
      <c r="O49" s="622"/>
      <c r="P49" s="649"/>
    </row>
    <row r="50" spans="1:26">
      <c r="A50" s="54"/>
      <c r="B50" s="54"/>
      <c r="C50" s="54"/>
      <c r="D50" s="54"/>
      <c r="E50" s="51"/>
      <c r="F50" s="648"/>
      <c r="G50" s="622"/>
      <c r="H50" s="622"/>
      <c r="I50" s="591"/>
      <c r="J50" s="622"/>
      <c r="K50" s="622"/>
      <c r="L50" s="622"/>
      <c r="O50" s="622"/>
      <c r="P50" s="649"/>
    </row>
    <row r="51" spans="1:26">
      <c r="A51" s="54"/>
      <c r="B51" s="54"/>
      <c r="C51" s="54"/>
      <c r="D51" s="54"/>
      <c r="E51" s="51"/>
      <c r="F51" s="648"/>
      <c r="G51" s="622"/>
      <c r="H51" s="622"/>
      <c r="I51" s="591"/>
      <c r="J51" s="622"/>
      <c r="K51" s="622"/>
      <c r="L51" s="622"/>
      <c r="O51" s="622"/>
      <c r="P51" s="649"/>
    </row>
    <row r="52" spans="1:26">
      <c r="A52" s="54"/>
      <c r="B52" s="54"/>
      <c r="C52" s="54"/>
      <c r="D52" s="54"/>
      <c r="E52" s="51"/>
      <c r="F52" s="648"/>
      <c r="G52" s="622"/>
      <c r="H52" s="622"/>
      <c r="I52" s="591"/>
      <c r="J52" s="622"/>
      <c r="K52" s="622"/>
      <c r="L52" s="622"/>
      <c r="O52" s="622"/>
      <c r="P52" s="649"/>
    </row>
    <row r="53" spans="1:26">
      <c r="A53" s="54"/>
      <c r="B53" s="54"/>
      <c r="C53" s="54"/>
      <c r="D53" s="54"/>
      <c r="E53" s="51"/>
      <c r="F53" s="648"/>
      <c r="G53" s="622"/>
      <c r="H53" s="622"/>
      <c r="I53" s="591"/>
      <c r="J53" s="622"/>
      <c r="K53" s="622"/>
      <c r="L53" s="622"/>
      <c r="O53" s="622"/>
      <c r="P53" s="649"/>
    </row>
    <row r="54" spans="1:26">
      <c r="A54" s="54"/>
      <c r="B54" s="54"/>
      <c r="C54" s="54"/>
      <c r="D54" s="54"/>
      <c r="E54" s="51"/>
      <c r="F54" s="648"/>
      <c r="G54" s="622"/>
      <c r="H54" s="622"/>
      <c r="I54" s="591"/>
      <c r="J54" s="622"/>
      <c r="K54" s="622"/>
      <c r="L54" s="622"/>
      <c r="O54" s="622"/>
      <c r="P54" s="649"/>
      <c r="W54" s="591"/>
      <c r="X54" s="591"/>
    </row>
    <row r="55" spans="1:26">
      <c r="A55" s="54"/>
      <c r="B55" s="54"/>
      <c r="C55" s="54"/>
      <c r="D55" s="54"/>
      <c r="E55" s="51"/>
      <c r="F55" s="648"/>
      <c r="G55" s="622"/>
      <c r="H55" s="622"/>
      <c r="I55" s="591"/>
      <c r="J55" s="622"/>
      <c r="K55" s="622"/>
      <c r="L55" s="622"/>
      <c r="O55" s="622"/>
      <c r="P55" s="649"/>
      <c r="W55" s="626"/>
      <c r="X55" s="591"/>
      <c r="Y55" s="591"/>
      <c r="Z55" s="591"/>
    </row>
    <row r="56" spans="1:26">
      <c r="A56" s="54"/>
      <c r="B56" s="54"/>
      <c r="C56" s="54"/>
      <c r="D56" s="54"/>
      <c r="E56" s="51"/>
      <c r="F56" s="648"/>
      <c r="G56" s="622"/>
      <c r="H56" s="622"/>
      <c r="I56" s="591"/>
      <c r="J56" s="622"/>
      <c r="K56" s="622"/>
      <c r="L56" s="622"/>
      <c r="O56" s="622"/>
      <c r="P56" s="649"/>
      <c r="W56" s="626"/>
    </row>
    <row r="57" spans="1:26">
      <c r="A57" s="54"/>
      <c r="B57" s="54"/>
      <c r="C57" s="54"/>
      <c r="D57" s="54"/>
      <c r="E57" s="51"/>
      <c r="F57" s="648"/>
      <c r="G57" s="622"/>
      <c r="H57" s="622"/>
      <c r="I57" s="591"/>
      <c r="J57" s="622"/>
      <c r="K57" s="622"/>
      <c r="L57" s="622"/>
      <c r="O57" s="622"/>
      <c r="P57" s="649"/>
      <c r="W57" s="591"/>
    </row>
    <row r="58" spans="1:26">
      <c r="A58" s="54"/>
      <c r="B58" s="54"/>
      <c r="C58" s="54"/>
      <c r="D58" s="54"/>
      <c r="E58" s="51"/>
      <c r="F58" s="648"/>
      <c r="G58" s="622"/>
      <c r="H58" s="622"/>
      <c r="I58" s="591"/>
      <c r="J58" s="622"/>
      <c r="K58" s="622"/>
      <c r="L58" s="622"/>
      <c r="O58" s="622"/>
      <c r="P58" s="649"/>
    </row>
    <row r="59" spans="1:26">
      <c r="A59" s="54"/>
      <c r="B59" s="54"/>
      <c r="C59" s="54"/>
      <c r="D59" s="54"/>
      <c r="E59" s="51"/>
      <c r="F59" s="648"/>
      <c r="G59" s="649"/>
      <c r="H59" s="622"/>
      <c r="I59" s="591"/>
      <c r="J59" s="622"/>
      <c r="K59" s="622"/>
      <c r="L59" s="622"/>
      <c r="O59" s="622"/>
      <c r="P59" s="649"/>
    </row>
    <row r="60" spans="1:26">
      <c r="A60" s="54"/>
      <c r="B60" s="54"/>
      <c r="C60" s="54"/>
      <c r="D60" s="54"/>
      <c r="E60" s="51"/>
      <c r="F60" s="648"/>
      <c r="G60" s="649"/>
      <c r="H60" s="622"/>
      <c r="I60" s="591"/>
      <c r="J60" s="622"/>
      <c r="K60" s="622"/>
      <c r="L60" s="622"/>
      <c r="O60" s="622"/>
      <c r="P60" s="649"/>
    </row>
    <row r="61" spans="1:26">
      <c r="A61" s="54"/>
      <c r="B61" s="54"/>
      <c r="C61" s="54"/>
      <c r="D61" s="54"/>
      <c r="E61" s="51"/>
      <c r="F61" s="648"/>
      <c r="G61" s="649"/>
      <c r="H61" s="622"/>
      <c r="I61" s="591"/>
      <c r="J61" s="622"/>
      <c r="K61" s="622"/>
      <c r="L61" s="622"/>
      <c r="O61" s="622"/>
      <c r="P61" s="649"/>
    </row>
    <row r="62" spans="1:26">
      <c r="A62" s="54"/>
      <c r="B62" s="54"/>
      <c r="C62" s="54"/>
      <c r="D62" s="54"/>
      <c r="E62" s="51"/>
      <c r="F62" s="648"/>
      <c r="G62" s="649"/>
      <c r="H62" s="622"/>
      <c r="I62" s="591"/>
      <c r="J62" s="622"/>
      <c r="K62" s="622"/>
      <c r="L62" s="622"/>
      <c r="O62" s="622"/>
      <c r="P62" s="649"/>
    </row>
    <row r="63" spans="1:26">
      <c r="A63" s="54"/>
      <c r="B63" s="54"/>
      <c r="C63" s="54"/>
      <c r="D63" s="54"/>
      <c r="E63" s="51"/>
      <c r="F63" s="648"/>
      <c r="G63" s="622"/>
      <c r="H63" s="622"/>
      <c r="I63" s="591"/>
      <c r="J63" s="622"/>
      <c r="K63" s="622"/>
      <c r="L63" s="622"/>
      <c r="O63" s="622"/>
      <c r="P63" s="649"/>
    </row>
    <row r="64" spans="1:26">
      <c r="A64" s="54"/>
      <c r="B64" s="54"/>
      <c r="C64" s="54"/>
      <c r="D64" s="54"/>
      <c r="E64" s="51"/>
      <c r="F64" s="648"/>
      <c r="G64" s="622"/>
      <c r="H64" s="622"/>
      <c r="I64" s="591"/>
      <c r="J64" s="622"/>
      <c r="K64" s="622"/>
      <c r="L64" s="622"/>
      <c r="O64" s="622"/>
      <c r="P64" s="649"/>
    </row>
    <row r="65" spans="1:22">
      <c r="A65" s="54"/>
      <c r="B65" s="54"/>
      <c r="C65" s="54"/>
      <c r="D65" s="54"/>
      <c r="E65" s="51"/>
      <c r="F65" s="648"/>
      <c r="G65" s="622"/>
      <c r="H65" s="622"/>
      <c r="I65" s="591"/>
      <c r="J65" s="622"/>
      <c r="K65" s="622"/>
      <c r="L65" s="622"/>
      <c r="O65" s="622"/>
      <c r="P65" s="649"/>
      <c r="R65" s="56"/>
      <c r="S65" s="56"/>
      <c r="T65" s="54"/>
    </row>
    <row r="66" spans="1:22">
      <c r="A66" s="54"/>
      <c r="B66" s="54"/>
      <c r="C66" s="54"/>
      <c r="D66" s="54"/>
      <c r="E66" s="51"/>
      <c r="F66" s="648"/>
      <c r="G66" s="622"/>
      <c r="H66" s="622"/>
      <c r="I66" s="591"/>
      <c r="J66" s="622"/>
      <c r="K66" s="622"/>
      <c r="L66" s="622"/>
      <c r="O66" s="622"/>
      <c r="P66" s="649"/>
      <c r="R66" s="56"/>
      <c r="S66" s="56"/>
      <c r="T66" s="54"/>
    </row>
    <row r="67" spans="1:22">
      <c r="A67" s="54"/>
      <c r="B67" s="54"/>
      <c r="C67" s="54"/>
      <c r="D67" s="54"/>
      <c r="E67" s="51"/>
      <c r="F67" s="648"/>
      <c r="G67" s="622"/>
      <c r="H67" s="622"/>
      <c r="I67" s="591"/>
      <c r="J67" s="622"/>
      <c r="K67" s="622"/>
      <c r="L67" s="622"/>
      <c r="O67" s="622"/>
      <c r="P67" s="649"/>
      <c r="R67" s="56"/>
      <c r="S67" s="56"/>
      <c r="T67" s="54"/>
    </row>
    <row r="68" spans="1:22">
      <c r="A68" s="54"/>
      <c r="B68" s="54"/>
      <c r="C68" s="54"/>
      <c r="D68" s="54"/>
      <c r="E68" s="51"/>
      <c r="F68" s="648"/>
      <c r="G68" s="622"/>
      <c r="H68" s="622"/>
      <c r="I68" s="591"/>
      <c r="J68" s="622"/>
      <c r="K68" s="622"/>
      <c r="L68" s="622"/>
      <c r="O68" s="622"/>
      <c r="P68" s="649"/>
      <c r="R68" s="56"/>
      <c r="S68" s="56"/>
      <c r="T68" s="54"/>
    </row>
    <row r="69" spans="1:22">
      <c r="A69" s="54"/>
      <c r="B69" s="54"/>
      <c r="C69" s="54"/>
      <c r="D69" s="54"/>
      <c r="E69" s="51"/>
      <c r="F69" s="648"/>
      <c r="G69" s="622"/>
      <c r="H69" s="622"/>
      <c r="I69" s="591"/>
      <c r="J69" s="622"/>
      <c r="K69" s="622"/>
      <c r="L69" s="622"/>
      <c r="O69" s="622"/>
      <c r="P69" s="649"/>
      <c r="R69" s="56"/>
      <c r="S69" s="56"/>
      <c r="T69" s="54"/>
    </row>
    <row r="70" spans="1:22">
      <c r="A70" s="54"/>
      <c r="B70" s="54"/>
      <c r="C70" s="54"/>
      <c r="D70" s="54"/>
      <c r="E70" s="51"/>
      <c r="F70" s="648"/>
      <c r="G70" s="622"/>
      <c r="H70" s="622"/>
      <c r="I70" s="591"/>
      <c r="J70" s="622"/>
      <c r="K70" s="622"/>
      <c r="L70" s="622"/>
      <c r="N70" s="54"/>
      <c r="O70" s="54"/>
      <c r="P70" s="56"/>
      <c r="Q70" s="56"/>
      <c r="R70" s="56"/>
      <c r="S70" s="56"/>
      <c r="T70" s="54"/>
    </row>
    <row r="71" spans="1:22">
      <c r="A71" s="54"/>
      <c r="B71" s="54"/>
      <c r="C71" s="54"/>
      <c r="D71" s="54"/>
      <c r="E71" s="51"/>
      <c r="F71" s="648"/>
      <c r="G71" s="622"/>
      <c r="H71" s="622"/>
      <c r="I71" s="591"/>
      <c r="J71" s="622"/>
      <c r="K71" s="622"/>
      <c r="L71" s="622"/>
      <c r="N71" s="54"/>
      <c r="O71" s="54"/>
      <c r="P71" s="56"/>
      <c r="Q71" s="56"/>
      <c r="R71" s="56"/>
      <c r="S71" s="56"/>
      <c r="T71" s="54"/>
    </row>
    <row r="72" spans="1:22">
      <c r="A72" s="54"/>
      <c r="B72" s="54"/>
      <c r="C72" s="54"/>
      <c r="D72" s="54"/>
      <c r="E72" s="51"/>
      <c r="F72" s="648"/>
      <c r="G72" s="622"/>
      <c r="H72" s="622"/>
      <c r="I72" s="591"/>
      <c r="J72" s="622"/>
      <c r="K72" s="622"/>
      <c r="L72" s="622"/>
      <c r="N72" s="54"/>
      <c r="O72" s="54"/>
      <c r="P72" s="56"/>
      <c r="Q72" s="56"/>
      <c r="R72" s="56"/>
      <c r="S72" s="56"/>
      <c r="T72" s="54"/>
    </row>
    <row r="73" spans="1:22">
      <c r="A73" s="54"/>
      <c r="B73" s="54"/>
      <c r="C73" s="54"/>
      <c r="D73" s="54"/>
      <c r="E73" s="51"/>
      <c r="F73" s="648"/>
      <c r="G73" s="622"/>
      <c r="H73" s="622"/>
      <c r="I73" s="591"/>
      <c r="J73" s="622"/>
      <c r="K73" s="622"/>
      <c r="L73" s="622"/>
      <c r="N73" s="54"/>
      <c r="O73" s="54"/>
      <c r="P73" s="56"/>
      <c r="Q73" s="56"/>
      <c r="R73" s="56"/>
      <c r="S73" s="56"/>
      <c r="T73" s="54"/>
      <c r="U73" s="54"/>
      <c r="V73" s="54"/>
    </row>
    <row r="74" spans="1:22">
      <c r="A74" s="54"/>
      <c r="B74" s="54"/>
      <c r="C74" s="54"/>
      <c r="D74" s="54"/>
      <c r="E74" s="51"/>
      <c r="F74" s="648"/>
      <c r="G74" s="622"/>
      <c r="H74" s="622"/>
      <c r="I74" s="591"/>
      <c r="J74" s="622"/>
      <c r="K74" s="622"/>
      <c r="L74" s="622"/>
      <c r="N74" s="54"/>
      <c r="O74" s="54"/>
      <c r="P74" s="56"/>
      <c r="Q74" s="56"/>
      <c r="R74" s="56"/>
      <c r="S74" s="56"/>
      <c r="T74" s="54"/>
      <c r="U74" s="54"/>
      <c r="V74" s="54"/>
    </row>
    <row r="75" spans="1:22">
      <c r="A75" s="54"/>
      <c r="B75" s="54"/>
      <c r="C75" s="54"/>
      <c r="D75" s="54"/>
      <c r="E75" s="51"/>
      <c r="F75" s="648"/>
      <c r="G75" s="622"/>
      <c r="H75" s="622"/>
      <c r="I75" s="591"/>
      <c r="J75" s="622"/>
      <c r="K75" s="622"/>
      <c r="L75" s="622"/>
      <c r="N75" s="54"/>
      <c r="O75" s="54"/>
      <c r="P75" s="56"/>
      <c r="Q75" s="56"/>
      <c r="R75" s="56"/>
      <c r="S75" s="56"/>
      <c r="T75" s="54"/>
      <c r="U75" s="54"/>
      <c r="V75" s="54"/>
    </row>
    <row r="76" spans="1:22">
      <c r="A76" s="54"/>
      <c r="B76" s="54"/>
      <c r="C76" s="54"/>
      <c r="D76" s="54"/>
      <c r="E76" s="51"/>
      <c r="F76" s="648"/>
      <c r="G76" s="622"/>
      <c r="H76" s="622"/>
      <c r="I76" s="591"/>
      <c r="J76" s="622"/>
      <c r="K76" s="622"/>
      <c r="L76" s="622"/>
      <c r="N76" s="54"/>
      <c r="O76" s="54"/>
      <c r="P76" s="56"/>
      <c r="Q76" s="56"/>
      <c r="R76" s="56"/>
      <c r="S76" s="56"/>
      <c r="T76" s="54"/>
      <c r="U76" s="54"/>
      <c r="V76" s="54"/>
    </row>
    <row r="77" spans="1:22">
      <c r="A77" s="54"/>
      <c r="B77" s="54"/>
      <c r="C77" s="54"/>
      <c r="D77" s="54"/>
      <c r="E77" s="51"/>
      <c r="F77" s="648"/>
      <c r="G77" s="622"/>
      <c r="H77" s="622"/>
      <c r="I77" s="591"/>
      <c r="J77" s="622"/>
      <c r="K77" s="622"/>
      <c r="L77" s="622"/>
      <c r="N77" s="54"/>
      <c r="O77" s="54"/>
      <c r="P77" s="56"/>
      <c r="Q77" s="56"/>
      <c r="R77" s="56"/>
      <c r="S77" s="56"/>
      <c r="T77" s="54"/>
      <c r="U77" s="54"/>
      <c r="V77" s="54"/>
    </row>
    <row r="78" spans="1:22">
      <c r="A78" s="54"/>
      <c r="B78" s="54"/>
      <c r="C78" s="54"/>
      <c r="D78" s="54"/>
      <c r="E78" s="51"/>
      <c r="F78" s="648"/>
      <c r="G78" s="622"/>
      <c r="H78" s="622"/>
      <c r="I78" s="591"/>
      <c r="J78" s="622"/>
      <c r="K78" s="622"/>
      <c r="L78" s="622"/>
      <c r="N78" s="54"/>
      <c r="O78" s="54"/>
      <c r="P78" s="56"/>
      <c r="Q78" s="56"/>
      <c r="R78" s="56"/>
      <c r="S78" s="56"/>
      <c r="T78" s="54"/>
      <c r="U78" s="54"/>
      <c r="V78" s="54"/>
    </row>
    <row r="79" spans="1:22">
      <c r="A79" s="54"/>
      <c r="B79" s="54"/>
      <c r="C79" s="54"/>
      <c r="D79" s="54"/>
      <c r="E79" s="51"/>
      <c r="F79" s="648"/>
      <c r="G79" s="622"/>
      <c r="H79" s="622"/>
      <c r="I79" s="591"/>
      <c r="J79" s="622"/>
      <c r="K79" s="622"/>
      <c r="L79" s="622"/>
      <c r="N79" s="54"/>
      <c r="O79" s="54"/>
      <c r="P79" s="56"/>
      <c r="Q79" s="56"/>
      <c r="R79" s="56"/>
      <c r="S79" s="56"/>
      <c r="T79" s="54"/>
      <c r="U79" s="54"/>
      <c r="V79" s="54"/>
    </row>
    <row r="80" spans="1:22">
      <c r="A80" s="54"/>
      <c r="B80" s="54"/>
      <c r="C80" s="54"/>
      <c r="D80" s="54"/>
      <c r="E80" s="51"/>
      <c r="F80" s="648"/>
      <c r="G80" s="622"/>
      <c r="H80" s="622"/>
      <c r="I80" s="591"/>
      <c r="J80" s="622"/>
      <c r="K80" s="622"/>
      <c r="L80" s="622"/>
      <c r="N80" s="54"/>
      <c r="O80" s="54"/>
      <c r="P80" s="56"/>
      <c r="Q80" s="56"/>
      <c r="R80" s="56"/>
      <c r="S80" s="56"/>
      <c r="T80" s="54"/>
      <c r="U80" s="54"/>
      <c r="V80" s="54"/>
    </row>
    <row r="81" spans="1:22">
      <c r="A81" s="54"/>
      <c r="B81" s="54"/>
      <c r="C81" s="54"/>
      <c r="D81" s="54"/>
      <c r="E81" s="51"/>
      <c r="F81" s="648"/>
      <c r="G81" s="622"/>
      <c r="H81" s="622"/>
      <c r="I81" s="591"/>
      <c r="J81" s="622"/>
      <c r="K81" s="622"/>
      <c r="L81" s="622"/>
      <c r="N81" s="54"/>
      <c r="O81" s="54"/>
      <c r="P81" s="56"/>
      <c r="Q81" s="56"/>
      <c r="R81" s="56"/>
      <c r="S81" s="56"/>
      <c r="T81" s="54"/>
      <c r="U81" s="54"/>
      <c r="V81" s="54"/>
    </row>
    <row r="82" spans="1:22">
      <c r="A82" s="54"/>
      <c r="B82" s="54"/>
      <c r="C82" s="54"/>
      <c r="D82" s="54"/>
      <c r="E82" s="51"/>
      <c r="F82" s="648"/>
      <c r="G82" s="622"/>
      <c r="H82" s="622"/>
      <c r="I82" s="591"/>
      <c r="J82" s="622"/>
      <c r="K82" s="622"/>
      <c r="L82" s="622"/>
      <c r="N82" s="54"/>
      <c r="O82" s="54"/>
      <c r="P82" s="56"/>
      <c r="Q82" s="56"/>
      <c r="R82" s="56"/>
      <c r="S82" s="56"/>
      <c r="T82" s="54"/>
      <c r="U82" s="54"/>
      <c r="V82" s="54"/>
    </row>
    <row r="83" spans="1:22">
      <c r="A83" s="54"/>
      <c r="B83" s="54"/>
      <c r="C83" s="54"/>
      <c r="D83" s="54"/>
      <c r="E83" s="51"/>
      <c r="F83" s="648"/>
      <c r="G83" s="622"/>
      <c r="H83" s="622"/>
      <c r="I83" s="591"/>
      <c r="J83" s="622"/>
      <c r="K83" s="622"/>
      <c r="L83" s="622"/>
      <c r="N83" s="54"/>
      <c r="O83" s="54"/>
      <c r="P83" s="56"/>
      <c r="Q83" s="56"/>
      <c r="R83" s="56"/>
      <c r="S83" s="56"/>
      <c r="T83" s="54"/>
      <c r="U83" s="54"/>
      <c r="V83" s="54"/>
    </row>
    <row r="84" spans="1:22">
      <c r="A84" s="54"/>
      <c r="B84" s="54"/>
      <c r="C84" s="54"/>
      <c r="D84" s="54"/>
      <c r="E84" s="51"/>
      <c r="F84" s="648"/>
      <c r="G84" s="622"/>
      <c r="H84" s="622"/>
      <c r="I84" s="591"/>
      <c r="J84" s="622"/>
      <c r="K84" s="622"/>
      <c r="L84" s="622"/>
      <c r="N84" s="54"/>
      <c r="O84" s="54"/>
      <c r="P84" s="56"/>
      <c r="Q84" s="56"/>
      <c r="R84" s="56"/>
      <c r="S84" s="56"/>
      <c r="T84" s="54"/>
      <c r="U84" s="54"/>
      <c r="V84" s="54"/>
    </row>
    <row r="85" spans="1:22">
      <c r="A85" s="54"/>
      <c r="B85" s="54"/>
      <c r="C85" s="54"/>
      <c r="D85" s="54"/>
      <c r="E85" s="51"/>
      <c r="F85" s="648"/>
      <c r="G85" s="622"/>
      <c r="H85" s="622"/>
      <c r="I85" s="591"/>
      <c r="J85" s="622"/>
      <c r="K85" s="622"/>
      <c r="L85" s="622"/>
      <c r="M85" s="54"/>
      <c r="N85" s="54"/>
      <c r="O85" s="54"/>
      <c r="P85" s="56"/>
      <c r="Q85" s="56"/>
      <c r="R85" s="56"/>
      <c r="S85" s="56"/>
      <c r="T85" s="54"/>
      <c r="U85" s="54"/>
      <c r="V85" s="54"/>
    </row>
    <row r="86" spans="1:22">
      <c r="A86" s="54"/>
      <c r="B86" s="54"/>
      <c r="C86" s="54"/>
      <c r="D86" s="54"/>
      <c r="E86" s="51"/>
      <c r="F86" s="648"/>
      <c r="G86" s="622"/>
      <c r="H86" s="622"/>
      <c r="I86" s="591"/>
      <c r="J86" s="622"/>
      <c r="K86" s="622"/>
      <c r="L86" s="622"/>
      <c r="M86" s="54"/>
      <c r="N86" s="54"/>
      <c r="O86" s="54"/>
      <c r="P86" s="56"/>
      <c r="Q86" s="56"/>
      <c r="R86" s="56"/>
      <c r="S86" s="56"/>
      <c r="T86" s="54"/>
      <c r="U86" s="54"/>
      <c r="V86" s="54"/>
    </row>
    <row r="87" spans="1:22">
      <c r="A87" s="54"/>
      <c r="B87" s="54"/>
      <c r="C87" s="54"/>
      <c r="D87" s="54"/>
      <c r="E87" s="51"/>
      <c r="F87" s="648"/>
      <c r="G87" s="622"/>
      <c r="H87" s="622"/>
      <c r="I87" s="591"/>
      <c r="J87" s="622"/>
      <c r="K87" s="622"/>
      <c r="L87" s="622"/>
      <c r="M87" s="54"/>
      <c r="N87" s="54"/>
      <c r="O87" s="54"/>
      <c r="P87" s="56"/>
      <c r="Q87" s="56"/>
      <c r="R87" s="56"/>
      <c r="S87" s="56"/>
      <c r="T87" s="54"/>
      <c r="U87" s="54"/>
      <c r="V87" s="54"/>
    </row>
    <row r="88" spans="1:22">
      <c r="A88" s="54"/>
      <c r="B88" s="54"/>
      <c r="C88" s="54"/>
      <c r="D88" s="54"/>
      <c r="E88" s="51"/>
      <c r="F88" s="648"/>
      <c r="G88" s="622"/>
      <c r="H88" s="622"/>
      <c r="I88" s="591"/>
      <c r="J88" s="622"/>
      <c r="K88" s="622"/>
      <c r="L88" s="622"/>
      <c r="M88" s="54"/>
      <c r="N88" s="54"/>
      <c r="O88" s="54"/>
      <c r="P88" s="56"/>
      <c r="Q88" s="56"/>
      <c r="R88" s="56"/>
      <c r="S88" s="56"/>
      <c r="T88" s="54"/>
      <c r="U88" s="54"/>
      <c r="V88" s="54"/>
    </row>
    <row r="89" spans="1:22">
      <c r="A89" s="54"/>
      <c r="B89" s="54"/>
      <c r="C89" s="54"/>
      <c r="D89" s="54"/>
      <c r="E89" s="51"/>
      <c r="F89" s="648"/>
      <c r="G89" s="622"/>
      <c r="H89" s="622"/>
      <c r="I89" s="591"/>
      <c r="J89" s="622"/>
      <c r="K89" s="622"/>
      <c r="L89" s="622"/>
      <c r="M89" s="54"/>
      <c r="N89" s="54"/>
      <c r="O89" s="54"/>
      <c r="P89" s="56"/>
      <c r="Q89" s="56"/>
      <c r="R89" s="56"/>
      <c r="S89" s="56"/>
      <c r="T89" s="54"/>
      <c r="U89" s="54"/>
      <c r="V89" s="54"/>
    </row>
    <row r="90" spans="1:22" s="54" customFormat="1">
      <c r="E90" s="51"/>
      <c r="F90" s="648"/>
      <c r="G90" s="622"/>
      <c r="H90" s="622"/>
      <c r="I90" s="591"/>
      <c r="J90" s="622"/>
      <c r="K90" s="622"/>
      <c r="L90" s="622"/>
      <c r="P90" s="56"/>
      <c r="Q90" s="56"/>
      <c r="R90" s="56"/>
      <c r="S90" s="56"/>
    </row>
    <row r="91" spans="1:22" s="54" customFormat="1">
      <c r="E91" s="51"/>
      <c r="F91" s="648"/>
      <c r="G91" s="622"/>
      <c r="H91" s="622"/>
      <c r="I91" s="591"/>
      <c r="J91" s="622"/>
      <c r="K91" s="622"/>
      <c r="L91" s="622"/>
      <c r="P91" s="56"/>
      <c r="Q91" s="56"/>
      <c r="R91" s="56"/>
      <c r="S91" s="56"/>
    </row>
    <row r="92" spans="1:22" s="54" customFormat="1">
      <c r="E92" s="51"/>
      <c r="F92" s="648"/>
      <c r="G92" s="622"/>
      <c r="H92" s="622"/>
      <c r="I92" s="591"/>
      <c r="J92" s="622"/>
      <c r="K92" s="622"/>
      <c r="L92" s="622"/>
      <c r="P92" s="56"/>
      <c r="Q92" s="56"/>
      <c r="R92" s="56"/>
      <c r="S92" s="56"/>
    </row>
    <row r="93" spans="1:22" s="54" customFormat="1">
      <c r="E93" s="51"/>
      <c r="F93" s="648"/>
      <c r="G93" s="622"/>
      <c r="H93" s="622"/>
      <c r="I93" s="591"/>
      <c r="J93" s="622"/>
      <c r="K93" s="622"/>
      <c r="L93" s="622"/>
      <c r="P93" s="56"/>
      <c r="Q93" s="56"/>
      <c r="R93" s="56"/>
      <c r="S93" s="56"/>
    </row>
    <row r="94" spans="1:22" s="54" customFormat="1">
      <c r="E94" s="51"/>
      <c r="F94" s="648"/>
      <c r="G94" s="622"/>
      <c r="H94" s="622"/>
      <c r="I94" s="591"/>
      <c r="J94" s="622"/>
      <c r="K94" s="622"/>
      <c r="L94" s="622"/>
      <c r="P94" s="56"/>
      <c r="Q94" s="56"/>
      <c r="R94" s="56"/>
      <c r="S94" s="56"/>
    </row>
    <row r="95" spans="1:22" s="54" customFormat="1">
      <c r="E95" s="51"/>
      <c r="F95" s="648"/>
      <c r="G95" s="622"/>
      <c r="H95" s="622"/>
      <c r="I95" s="591"/>
      <c r="J95" s="622"/>
      <c r="K95" s="622"/>
      <c r="L95" s="622"/>
      <c r="P95" s="56"/>
      <c r="Q95" s="56"/>
      <c r="R95" s="56"/>
      <c r="S95" s="56"/>
    </row>
    <row r="96" spans="1:22" s="54" customFormat="1">
      <c r="E96" s="51"/>
      <c r="F96" s="648"/>
      <c r="G96" s="622"/>
      <c r="H96" s="622"/>
      <c r="I96" s="591"/>
      <c r="J96" s="622"/>
      <c r="K96" s="622"/>
      <c r="L96" s="622"/>
      <c r="P96" s="56"/>
      <c r="Q96" s="56"/>
      <c r="R96" s="56"/>
      <c r="S96" s="56"/>
    </row>
    <row r="97" spans="5:19" s="54" customFormat="1">
      <c r="E97" s="51"/>
      <c r="F97" s="648"/>
      <c r="G97" s="622"/>
      <c r="H97" s="622"/>
      <c r="I97" s="591"/>
      <c r="J97" s="622"/>
      <c r="K97" s="622"/>
      <c r="L97" s="622"/>
      <c r="P97" s="56"/>
      <c r="Q97" s="56"/>
      <c r="R97" s="56"/>
      <c r="S97" s="56"/>
    </row>
    <row r="98" spans="5:19" s="54" customFormat="1">
      <c r="E98" s="51"/>
      <c r="F98" s="648"/>
      <c r="G98" s="622"/>
      <c r="H98" s="622"/>
      <c r="I98" s="591"/>
      <c r="J98" s="622"/>
      <c r="K98" s="622"/>
      <c r="L98" s="622"/>
      <c r="P98" s="56"/>
      <c r="Q98" s="56"/>
      <c r="R98" s="56"/>
      <c r="S98" s="56"/>
    </row>
    <row r="99" spans="5:19" s="54" customFormat="1">
      <c r="E99" s="51"/>
      <c r="F99" s="648"/>
      <c r="G99" s="622"/>
      <c r="H99" s="622"/>
      <c r="I99" s="591"/>
      <c r="J99" s="622"/>
      <c r="K99" s="622"/>
      <c r="L99" s="622"/>
      <c r="P99" s="56"/>
      <c r="Q99" s="56"/>
      <c r="R99" s="56"/>
      <c r="S99" s="56"/>
    </row>
    <row r="100" spans="5:19" s="54" customFormat="1">
      <c r="E100" s="51"/>
      <c r="F100" s="648"/>
      <c r="G100" s="622"/>
      <c r="H100" s="622"/>
      <c r="I100" s="591"/>
      <c r="J100" s="622"/>
      <c r="K100" s="622"/>
      <c r="L100" s="622"/>
      <c r="P100" s="56"/>
      <c r="Q100" s="56"/>
      <c r="R100" s="56"/>
      <c r="S100" s="56"/>
    </row>
    <row r="101" spans="5:19" s="54" customFormat="1">
      <c r="E101" s="51"/>
      <c r="F101" s="648"/>
      <c r="G101" s="622"/>
      <c r="H101" s="622"/>
      <c r="I101" s="591"/>
      <c r="J101" s="622"/>
      <c r="K101" s="622"/>
      <c r="L101" s="622"/>
      <c r="P101" s="56"/>
      <c r="Q101" s="56"/>
      <c r="R101" s="56"/>
      <c r="S101" s="56"/>
    </row>
    <row r="102" spans="5:19" s="54" customFormat="1">
      <c r="E102" s="51"/>
      <c r="F102" s="648"/>
      <c r="G102" s="622"/>
      <c r="H102" s="622"/>
      <c r="I102" s="591"/>
      <c r="J102" s="622"/>
      <c r="K102" s="622"/>
      <c r="L102" s="622"/>
      <c r="P102" s="56"/>
      <c r="Q102" s="56"/>
      <c r="R102" s="56"/>
      <c r="S102" s="56"/>
    </row>
    <row r="103" spans="5:19" s="54" customFormat="1">
      <c r="E103" s="51"/>
      <c r="F103" s="648"/>
      <c r="G103" s="622"/>
      <c r="H103" s="622"/>
      <c r="I103" s="591"/>
      <c r="J103" s="622"/>
      <c r="K103" s="622"/>
      <c r="L103" s="622"/>
      <c r="P103" s="56"/>
      <c r="Q103" s="56"/>
      <c r="R103" s="56"/>
      <c r="S103" s="56"/>
    </row>
    <row r="104" spans="5:19" s="54" customFormat="1">
      <c r="E104" s="51"/>
      <c r="F104" s="648"/>
      <c r="G104" s="622"/>
      <c r="H104" s="622"/>
      <c r="I104" s="591"/>
      <c r="J104" s="622"/>
      <c r="K104" s="622"/>
      <c r="L104" s="622"/>
      <c r="P104" s="56"/>
      <c r="Q104" s="56"/>
      <c r="R104" s="56"/>
      <c r="S104" s="56"/>
    </row>
    <row r="105" spans="5:19" s="54" customFormat="1">
      <c r="E105" s="51"/>
      <c r="F105" s="648"/>
      <c r="G105" s="622"/>
      <c r="H105" s="622"/>
      <c r="I105" s="591"/>
      <c r="J105" s="622"/>
      <c r="K105" s="622"/>
      <c r="L105" s="622"/>
      <c r="P105" s="56"/>
      <c r="Q105" s="56"/>
      <c r="R105" s="56"/>
      <c r="S105" s="56"/>
    </row>
    <row r="106" spans="5:19" s="54" customFormat="1">
      <c r="E106" s="51"/>
      <c r="F106" s="648"/>
      <c r="G106" s="622"/>
      <c r="H106" s="622"/>
      <c r="I106" s="591"/>
      <c r="J106" s="622"/>
      <c r="K106" s="622"/>
      <c r="L106" s="622"/>
      <c r="P106" s="56"/>
      <c r="Q106" s="56"/>
      <c r="R106" s="56"/>
      <c r="S106" s="56"/>
    </row>
    <row r="107" spans="5:19" s="54" customFormat="1">
      <c r="E107" s="51"/>
      <c r="F107" s="648"/>
      <c r="G107" s="622"/>
      <c r="H107" s="622"/>
      <c r="I107" s="591"/>
      <c r="J107" s="622"/>
      <c r="K107" s="622"/>
      <c r="L107" s="622"/>
      <c r="P107" s="56"/>
      <c r="Q107" s="56"/>
      <c r="R107" s="56"/>
      <c r="S107" s="56"/>
    </row>
    <row r="108" spans="5:19" s="54" customFormat="1">
      <c r="E108" s="51"/>
      <c r="F108" s="648"/>
      <c r="G108" s="622"/>
      <c r="H108" s="622"/>
      <c r="I108" s="591"/>
      <c r="J108" s="622"/>
      <c r="K108" s="622"/>
      <c r="L108" s="622"/>
      <c r="P108" s="56"/>
      <c r="Q108" s="56"/>
      <c r="R108" s="56"/>
      <c r="S108" s="56"/>
    </row>
    <row r="109" spans="5:19" s="54" customFormat="1">
      <c r="E109" s="51"/>
      <c r="F109" s="648"/>
      <c r="G109" s="622"/>
      <c r="H109" s="622"/>
      <c r="I109" s="591"/>
      <c r="J109" s="622"/>
      <c r="K109" s="622"/>
      <c r="L109" s="622"/>
      <c r="P109" s="56"/>
      <c r="Q109" s="56"/>
      <c r="R109" s="56"/>
      <c r="S109" s="56"/>
    </row>
    <row r="110" spans="5:19" s="54" customFormat="1">
      <c r="E110" s="51"/>
      <c r="F110" s="648"/>
      <c r="G110" s="622"/>
      <c r="H110" s="622"/>
      <c r="I110" s="591"/>
      <c r="J110" s="622"/>
      <c r="K110" s="622"/>
      <c r="L110" s="622"/>
      <c r="P110" s="56"/>
      <c r="Q110" s="56"/>
      <c r="R110" s="56"/>
      <c r="S110" s="56"/>
    </row>
    <row r="111" spans="5:19" s="54" customFormat="1">
      <c r="E111" s="51"/>
      <c r="F111" s="648"/>
      <c r="G111" s="622"/>
      <c r="H111" s="622"/>
      <c r="I111" s="591"/>
      <c r="J111" s="622"/>
      <c r="K111" s="622"/>
      <c r="L111" s="622"/>
      <c r="P111" s="56"/>
      <c r="Q111" s="56"/>
      <c r="R111" s="56"/>
      <c r="S111" s="56"/>
    </row>
    <row r="112" spans="5:19" s="54" customFormat="1">
      <c r="E112" s="51"/>
      <c r="F112" s="648"/>
      <c r="G112" s="622"/>
      <c r="H112" s="622"/>
      <c r="I112" s="591"/>
      <c r="J112" s="622"/>
      <c r="K112" s="622"/>
      <c r="L112" s="622"/>
      <c r="P112" s="56"/>
      <c r="Q112" s="56"/>
      <c r="R112" s="56"/>
      <c r="S112" s="56"/>
    </row>
    <row r="113" spans="5:20" s="54" customFormat="1">
      <c r="E113" s="51"/>
      <c r="F113" s="648"/>
      <c r="G113" s="622"/>
      <c r="H113" s="622"/>
      <c r="I113" s="591"/>
      <c r="J113" s="622"/>
      <c r="K113" s="622"/>
      <c r="L113" s="622"/>
      <c r="P113" s="56"/>
      <c r="Q113" s="56"/>
      <c r="R113" s="56"/>
      <c r="S113" s="56"/>
    </row>
    <row r="114" spans="5:20" s="54" customFormat="1">
      <c r="E114" s="51"/>
      <c r="F114" s="648"/>
      <c r="G114" s="622"/>
      <c r="H114" s="622"/>
      <c r="I114" s="591"/>
      <c r="J114" s="622"/>
      <c r="K114" s="622"/>
      <c r="L114" s="622"/>
      <c r="P114" s="56"/>
      <c r="Q114" s="56"/>
      <c r="R114" s="56"/>
      <c r="S114" s="56"/>
    </row>
    <row r="115" spans="5:20" s="54" customFormat="1">
      <c r="E115" s="51"/>
      <c r="F115" s="648"/>
      <c r="G115" s="622"/>
      <c r="H115" s="622"/>
      <c r="I115" s="591"/>
      <c r="J115" s="622"/>
      <c r="K115" s="622"/>
      <c r="L115" s="622"/>
      <c r="P115" s="56"/>
      <c r="Q115" s="56"/>
      <c r="R115" s="56"/>
      <c r="S115" s="56"/>
    </row>
    <row r="116" spans="5:20" s="54" customFormat="1">
      <c r="E116" s="51"/>
      <c r="F116" s="648"/>
      <c r="G116" s="622"/>
      <c r="H116" s="622"/>
      <c r="I116" s="591"/>
      <c r="J116" s="622"/>
      <c r="K116" s="622"/>
      <c r="L116" s="622"/>
      <c r="P116" s="56"/>
      <c r="Q116" s="56"/>
      <c r="R116" s="56"/>
      <c r="S116" s="56"/>
    </row>
    <row r="117" spans="5:20" s="54" customFormat="1">
      <c r="E117" s="51"/>
      <c r="F117" s="648"/>
      <c r="G117" s="622"/>
      <c r="H117" s="622"/>
      <c r="I117" s="591"/>
      <c r="J117" s="622"/>
      <c r="K117" s="622"/>
      <c r="L117" s="622"/>
      <c r="P117" s="56"/>
      <c r="Q117" s="56"/>
      <c r="R117" s="56"/>
      <c r="S117" s="56"/>
    </row>
    <row r="118" spans="5:20" s="54" customFormat="1">
      <c r="E118" s="51"/>
      <c r="F118" s="648"/>
      <c r="G118" s="622"/>
      <c r="H118" s="622"/>
      <c r="I118" s="591"/>
      <c r="J118" s="622"/>
      <c r="K118" s="622"/>
      <c r="L118" s="622"/>
      <c r="P118" s="56"/>
      <c r="Q118" s="56"/>
      <c r="R118" s="56"/>
      <c r="S118" s="56"/>
    </row>
    <row r="119" spans="5:20" s="54" customFormat="1">
      <c r="E119" s="51"/>
      <c r="F119" s="648"/>
      <c r="G119" s="622"/>
      <c r="H119" s="622"/>
      <c r="I119" s="591"/>
      <c r="J119" s="622"/>
      <c r="K119" s="622"/>
      <c r="L119" s="622"/>
      <c r="P119" s="56"/>
      <c r="Q119" s="56"/>
      <c r="R119" s="56"/>
      <c r="S119" s="56"/>
    </row>
    <row r="120" spans="5:20" s="54" customFormat="1">
      <c r="E120" s="51"/>
      <c r="F120" s="648"/>
      <c r="G120" s="622"/>
      <c r="H120" s="622"/>
      <c r="I120" s="591"/>
      <c r="J120" s="622"/>
      <c r="K120" s="622"/>
      <c r="L120" s="622"/>
      <c r="P120" s="56"/>
      <c r="Q120" s="56"/>
      <c r="R120" s="56"/>
      <c r="S120" s="56"/>
    </row>
    <row r="121" spans="5:20" s="54" customFormat="1">
      <c r="E121" s="51"/>
      <c r="F121" s="648"/>
      <c r="G121" s="622"/>
      <c r="H121" s="622"/>
      <c r="I121" s="591"/>
      <c r="J121" s="622"/>
      <c r="K121" s="622"/>
      <c r="L121" s="622"/>
      <c r="P121" s="56"/>
      <c r="Q121" s="56"/>
      <c r="R121" s="56"/>
      <c r="S121" s="56"/>
    </row>
    <row r="122" spans="5:20" s="54" customFormat="1">
      <c r="E122" s="51"/>
      <c r="F122" s="648"/>
      <c r="G122" s="622"/>
      <c r="H122" s="622"/>
      <c r="I122" s="591"/>
      <c r="J122" s="622"/>
      <c r="K122" s="622"/>
      <c r="L122" s="622"/>
      <c r="P122" s="56"/>
      <c r="Q122" s="56"/>
      <c r="R122" s="649"/>
      <c r="S122" s="649"/>
      <c r="T122" s="622"/>
    </row>
    <row r="123" spans="5:20" s="54" customFormat="1">
      <c r="E123" s="51"/>
      <c r="F123" s="648"/>
      <c r="G123" s="622"/>
      <c r="H123" s="622"/>
      <c r="I123" s="591"/>
      <c r="J123" s="622"/>
      <c r="K123" s="622"/>
      <c r="L123" s="622"/>
      <c r="P123" s="56"/>
      <c r="Q123" s="56"/>
      <c r="R123" s="649"/>
      <c r="S123" s="649"/>
      <c r="T123" s="622"/>
    </row>
    <row r="124" spans="5:20" s="54" customFormat="1">
      <c r="E124" s="51"/>
      <c r="F124" s="648"/>
      <c r="G124" s="622"/>
      <c r="H124" s="622"/>
      <c r="I124" s="591"/>
      <c r="J124" s="622"/>
      <c r="K124" s="622"/>
      <c r="L124" s="622"/>
      <c r="P124" s="56"/>
      <c r="Q124" s="56"/>
      <c r="R124" s="649"/>
      <c r="S124" s="649"/>
      <c r="T124" s="622"/>
    </row>
    <row r="125" spans="5:20" s="54" customFormat="1">
      <c r="E125" s="51"/>
      <c r="F125" s="648"/>
      <c r="G125" s="622"/>
      <c r="H125" s="622"/>
      <c r="I125" s="591"/>
      <c r="J125" s="622"/>
      <c r="K125" s="622"/>
      <c r="L125" s="622"/>
      <c r="P125" s="56"/>
      <c r="Q125" s="56"/>
      <c r="R125" s="649"/>
      <c r="S125" s="649"/>
      <c r="T125" s="622"/>
    </row>
    <row r="126" spans="5:20" s="54" customFormat="1">
      <c r="E126" s="51"/>
      <c r="F126" s="648"/>
      <c r="G126" s="622"/>
      <c r="H126" s="622"/>
      <c r="I126" s="591"/>
      <c r="J126" s="622"/>
      <c r="K126" s="622"/>
      <c r="L126" s="622"/>
      <c r="P126" s="56"/>
      <c r="Q126" s="56"/>
      <c r="R126" s="649"/>
      <c r="S126" s="649"/>
      <c r="T126" s="622"/>
    </row>
    <row r="127" spans="5:20" s="54" customFormat="1">
      <c r="E127" s="51"/>
      <c r="F127" s="648"/>
      <c r="G127" s="622"/>
      <c r="H127" s="622"/>
      <c r="I127" s="591"/>
      <c r="J127" s="622"/>
      <c r="K127" s="622"/>
      <c r="L127" s="622"/>
      <c r="N127" s="622"/>
      <c r="O127" s="591"/>
      <c r="P127" s="686"/>
      <c r="Q127" s="649"/>
      <c r="R127" s="649"/>
      <c r="S127" s="649"/>
      <c r="T127" s="622"/>
    </row>
    <row r="128" spans="5:20" s="54" customFormat="1">
      <c r="E128" s="51"/>
      <c r="F128" s="648"/>
      <c r="G128" s="622"/>
      <c r="H128" s="622"/>
      <c r="I128" s="591"/>
      <c r="J128" s="622"/>
      <c r="K128" s="622"/>
      <c r="L128" s="622"/>
      <c r="N128" s="622"/>
      <c r="O128" s="591"/>
      <c r="P128" s="686"/>
      <c r="Q128" s="649"/>
      <c r="R128" s="649"/>
      <c r="S128" s="649"/>
      <c r="T128" s="622"/>
    </row>
    <row r="129" spans="1:22" s="54" customFormat="1">
      <c r="E129" s="51"/>
      <c r="F129" s="648"/>
      <c r="G129" s="622"/>
      <c r="H129" s="622"/>
      <c r="I129" s="591"/>
      <c r="J129" s="622"/>
      <c r="K129" s="622"/>
      <c r="L129" s="622"/>
      <c r="N129" s="622"/>
      <c r="O129" s="591"/>
      <c r="P129" s="686"/>
      <c r="Q129" s="649"/>
      <c r="R129" s="649"/>
      <c r="S129" s="649"/>
      <c r="T129" s="622"/>
    </row>
    <row r="130" spans="1:22" s="54" customFormat="1">
      <c r="E130" s="51"/>
      <c r="F130" s="648"/>
      <c r="G130" s="622"/>
      <c r="H130" s="622"/>
      <c r="I130" s="591"/>
      <c r="J130" s="622"/>
      <c r="K130" s="622"/>
      <c r="L130" s="622"/>
      <c r="N130" s="622"/>
      <c r="O130" s="591"/>
      <c r="P130" s="686"/>
      <c r="Q130" s="649"/>
      <c r="R130" s="649"/>
      <c r="S130" s="649"/>
      <c r="T130" s="622"/>
      <c r="U130" s="622"/>
      <c r="V130" s="622"/>
    </row>
    <row r="131" spans="1:22" s="54" customFormat="1">
      <c r="A131" s="622"/>
      <c r="B131" s="622"/>
      <c r="C131" s="650"/>
      <c r="D131" s="650"/>
      <c r="E131" s="650"/>
      <c r="F131" s="650"/>
      <c r="H131" s="56"/>
      <c r="J131" s="622"/>
      <c r="K131" s="622"/>
      <c r="L131" s="622"/>
      <c r="N131" s="622"/>
      <c r="O131" s="591"/>
      <c r="P131" s="686"/>
      <c r="Q131" s="649"/>
      <c r="R131" s="649"/>
      <c r="S131" s="649"/>
      <c r="T131" s="622"/>
      <c r="U131" s="622"/>
      <c r="V131" s="622"/>
    </row>
    <row r="132" spans="1:22" s="54" customFormat="1">
      <c r="A132" s="622"/>
      <c r="B132" s="622"/>
      <c r="C132" s="650"/>
      <c r="D132" s="650"/>
      <c r="E132" s="650"/>
      <c r="F132" s="650"/>
      <c r="H132" s="56"/>
      <c r="J132" s="622"/>
      <c r="K132" s="622"/>
      <c r="L132" s="622"/>
      <c r="N132" s="622"/>
      <c r="O132" s="591"/>
      <c r="P132" s="686"/>
      <c r="Q132" s="649"/>
      <c r="R132" s="649"/>
      <c r="S132" s="649"/>
      <c r="T132" s="622"/>
      <c r="U132" s="622"/>
      <c r="V132" s="622"/>
    </row>
    <row r="133" spans="1:22" s="54" customFormat="1">
      <c r="A133" s="622"/>
      <c r="B133" s="622"/>
      <c r="C133" s="650"/>
      <c r="D133" s="650"/>
      <c r="E133" s="650"/>
      <c r="F133" s="650"/>
      <c r="H133" s="56"/>
      <c r="J133" s="622"/>
      <c r="K133" s="622"/>
      <c r="L133" s="622"/>
      <c r="N133" s="622"/>
      <c r="O133" s="591"/>
      <c r="P133" s="686"/>
      <c r="Q133" s="649"/>
      <c r="R133" s="649"/>
      <c r="S133" s="649"/>
      <c r="T133" s="622"/>
      <c r="U133" s="622"/>
      <c r="V133" s="622"/>
    </row>
    <row r="134" spans="1:22" s="54" customFormat="1">
      <c r="A134" s="622"/>
      <c r="B134" s="622"/>
      <c r="C134" s="650"/>
      <c r="D134" s="650"/>
      <c r="E134" s="650"/>
      <c r="F134" s="650"/>
      <c r="H134" s="56"/>
      <c r="J134" s="622"/>
      <c r="K134" s="622"/>
      <c r="L134" s="622"/>
      <c r="N134" s="622"/>
      <c r="O134" s="591"/>
      <c r="P134" s="686"/>
      <c r="Q134" s="649"/>
      <c r="R134" s="649"/>
      <c r="S134" s="649"/>
      <c r="T134" s="622"/>
      <c r="U134" s="622"/>
      <c r="V134" s="622"/>
    </row>
    <row r="135" spans="1:22" s="54" customFormat="1">
      <c r="A135" s="622"/>
      <c r="B135" s="622"/>
      <c r="C135" s="650"/>
      <c r="D135" s="650"/>
      <c r="E135" s="650"/>
      <c r="F135" s="650"/>
      <c r="H135" s="56"/>
      <c r="J135" s="622"/>
      <c r="K135" s="622"/>
      <c r="L135" s="622"/>
      <c r="N135" s="622"/>
      <c r="O135" s="591"/>
      <c r="P135" s="686"/>
      <c r="Q135" s="649"/>
      <c r="R135" s="649"/>
      <c r="S135" s="649"/>
      <c r="T135" s="622"/>
      <c r="U135" s="622"/>
      <c r="V135" s="622"/>
    </row>
    <row r="136" spans="1:22" s="54" customFormat="1">
      <c r="A136" s="622"/>
      <c r="B136" s="622"/>
      <c r="C136" s="650"/>
      <c r="D136" s="650"/>
      <c r="E136" s="650"/>
      <c r="F136" s="650"/>
      <c r="H136" s="56"/>
      <c r="J136" s="622"/>
      <c r="K136" s="622"/>
      <c r="L136" s="622"/>
      <c r="N136" s="622"/>
      <c r="O136" s="591"/>
      <c r="P136" s="686"/>
      <c r="Q136" s="649"/>
      <c r="R136" s="649"/>
      <c r="S136" s="649"/>
      <c r="T136" s="622"/>
      <c r="U136" s="622"/>
      <c r="V136" s="622"/>
    </row>
    <row r="137" spans="1:22" s="54" customFormat="1">
      <c r="A137" s="622"/>
      <c r="B137" s="622"/>
      <c r="C137" s="650"/>
      <c r="D137" s="650"/>
      <c r="E137" s="650"/>
      <c r="F137" s="650"/>
      <c r="H137" s="56"/>
      <c r="K137" s="622"/>
      <c r="L137" s="622"/>
      <c r="N137" s="622"/>
      <c r="O137" s="591"/>
      <c r="P137" s="686"/>
      <c r="Q137" s="649"/>
      <c r="R137" s="649"/>
      <c r="S137" s="649"/>
      <c r="T137" s="622"/>
      <c r="U137" s="622"/>
      <c r="V137" s="622"/>
    </row>
    <row r="138" spans="1:22" s="54" customFormat="1">
      <c r="A138" s="622"/>
      <c r="B138" s="622"/>
      <c r="C138" s="650"/>
      <c r="D138" s="650"/>
      <c r="E138" s="650"/>
      <c r="F138" s="650"/>
      <c r="H138" s="56"/>
      <c r="K138" s="622"/>
      <c r="L138" s="622"/>
      <c r="N138" s="622"/>
      <c r="O138" s="591"/>
      <c r="P138" s="686"/>
      <c r="Q138" s="649"/>
      <c r="R138" s="649"/>
      <c r="S138" s="649"/>
      <c r="T138" s="622"/>
      <c r="U138" s="622"/>
      <c r="V138" s="622"/>
    </row>
    <row r="139" spans="1:22" s="54" customFormat="1">
      <c r="A139" s="622"/>
      <c r="B139" s="622"/>
      <c r="C139" s="650"/>
      <c r="D139" s="650"/>
      <c r="E139" s="650"/>
      <c r="F139" s="650"/>
      <c r="H139" s="56"/>
      <c r="K139" s="622"/>
      <c r="L139" s="622"/>
      <c r="N139" s="622"/>
      <c r="O139" s="591"/>
      <c r="P139" s="686"/>
      <c r="Q139" s="649"/>
      <c r="R139" s="649"/>
      <c r="S139" s="649"/>
      <c r="T139" s="622"/>
      <c r="U139" s="622"/>
      <c r="V139" s="622"/>
    </row>
    <row r="140" spans="1:22" s="54" customFormat="1">
      <c r="A140" s="622"/>
      <c r="B140" s="622"/>
      <c r="C140" s="650"/>
      <c r="D140" s="650"/>
      <c r="E140" s="650"/>
      <c r="F140" s="650"/>
      <c r="H140" s="56"/>
      <c r="K140" s="51"/>
      <c r="L140" s="622"/>
      <c r="N140" s="622"/>
      <c r="O140" s="591"/>
      <c r="P140" s="686"/>
      <c r="Q140" s="649"/>
      <c r="R140" s="649"/>
      <c r="S140" s="649"/>
      <c r="T140" s="622"/>
      <c r="U140" s="622"/>
      <c r="V140" s="622"/>
    </row>
    <row r="141" spans="1:22" s="54" customFormat="1">
      <c r="A141" s="622"/>
      <c r="B141" s="622"/>
      <c r="C141" s="650"/>
      <c r="D141" s="650"/>
      <c r="E141" s="650"/>
      <c r="F141" s="650"/>
      <c r="H141" s="56"/>
      <c r="K141" s="51"/>
      <c r="L141" s="622"/>
      <c r="N141" s="622"/>
      <c r="O141" s="591"/>
      <c r="P141" s="686"/>
      <c r="Q141" s="649"/>
      <c r="R141" s="649"/>
      <c r="S141" s="649"/>
      <c r="T141" s="622"/>
      <c r="U141" s="622"/>
      <c r="V141" s="622"/>
    </row>
    <row r="142" spans="1:22" s="54" customFormat="1">
      <c r="A142" s="622"/>
      <c r="B142" s="622"/>
      <c r="C142" s="650"/>
      <c r="D142" s="650"/>
      <c r="E142" s="650"/>
      <c r="F142" s="650"/>
      <c r="H142" s="56"/>
      <c r="K142" s="51"/>
      <c r="L142" s="622"/>
      <c r="M142" s="622"/>
      <c r="N142" s="622"/>
      <c r="O142" s="591"/>
      <c r="P142" s="686"/>
      <c r="Q142" s="649"/>
      <c r="R142" s="649"/>
      <c r="S142" s="649"/>
      <c r="T142" s="622"/>
      <c r="U142" s="622"/>
      <c r="V142" s="622"/>
    </row>
    <row r="143" spans="1:22" s="54" customFormat="1">
      <c r="A143" s="622"/>
      <c r="B143" s="622"/>
      <c r="C143" s="650"/>
      <c r="D143" s="650"/>
      <c r="E143" s="650"/>
      <c r="F143" s="650"/>
      <c r="H143" s="56"/>
      <c r="K143" s="51"/>
      <c r="L143" s="622"/>
      <c r="M143" s="622"/>
      <c r="N143" s="622"/>
      <c r="O143" s="591"/>
      <c r="P143" s="686"/>
      <c r="Q143" s="649"/>
      <c r="R143" s="649"/>
      <c r="S143" s="649"/>
      <c r="T143" s="622"/>
      <c r="U143" s="622"/>
      <c r="V143" s="622"/>
    </row>
    <row r="144" spans="1:22" s="54" customFormat="1">
      <c r="A144" s="622"/>
      <c r="B144" s="622"/>
      <c r="C144" s="650"/>
      <c r="D144" s="650"/>
      <c r="E144" s="650"/>
      <c r="F144" s="650"/>
      <c r="H144" s="56"/>
      <c r="K144" s="51"/>
      <c r="L144" s="622"/>
      <c r="M144" s="622"/>
      <c r="N144" s="622"/>
      <c r="O144" s="591"/>
      <c r="P144" s="686"/>
      <c r="Q144" s="649"/>
      <c r="R144" s="649"/>
      <c r="S144" s="649"/>
      <c r="T144" s="622"/>
      <c r="U144" s="622"/>
      <c r="V144" s="622"/>
    </row>
    <row r="145" spans="1:22" s="54" customFormat="1">
      <c r="A145" s="622"/>
      <c r="B145" s="622"/>
      <c r="C145" s="650"/>
      <c r="D145" s="650"/>
      <c r="E145" s="650"/>
      <c r="F145" s="650"/>
      <c r="H145" s="56"/>
      <c r="K145" s="51"/>
      <c r="L145" s="648"/>
      <c r="M145" s="622"/>
      <c r="N145" s="622"/>
      <c r="O145" s="591"/>
      <c r="P145" s="686"/>
      <c r="Q145" s="649"/>
      <c r="R145" s="649"/>
      <c r="S145" s="649"/>
      <c r="T145" s="622"/>
      <c r="U145" s="622"/>
      <c r="V145" s="622"/>
    </row>
    <row r="146" spans="1:22" s="54" customFormat="1">
      <c r="A146" s="622"/>
      <c r="B146" s="622"/>
      <c r="C146" s="650"/>
      <c r="D146" s="650"/>
      <c r="E146" s="650"/>
      <c r="F146" s="650"/>
      <c r="H146" s="56"/>
      <c r="K146" s="51"/>
      <c r="L146" s="648"/>
      <c r="M146" s="622"/>
      <c r="N146" s="622"/>
      <c r="O146" s="591"/>
      <c r="P146" s="686"/>
      <c r="Q146" s="649"/>
      <c r="R146" s="649"/>
      <c r="S146" s="649"/>
      <c r="T146" s="622"/>
      <c r="U146" s="622"/>
      <c r="V146" s="622"/>
    </row>
  </sheetData>
  <mergeCells count="6">
    <mergeCell ref="U27:V27"/>
    <mergeCell ref="A7:L7"/>
    <mergeCell ref="M7:O7"/>
    <mergeCell ref="U7:V7"/>
    <mergeCell ref="D9:F9"/>
    <mergeCell ref="H9:K9"/>
  </mergeCells>
  <conditionalFormatting sqref="P33:P49 Z9:Z57">
    <cfRule type="aboveAverage" dxfId="7" priority="1" aboveAverage="0" stdDev="1"/>
    <cfRule type="aboveAverage" dxfId="6" priority="2" stdDev="1"/>
  </conditionalFormatting>
  <dataValidations count="1">
    <dataValidation type="list" allowBlank="1" showInputMessage="1" showErrorMessage="1" sqref="B5" xr:uid="{8D4C302D-0614-42BC-AEEF-097416BF564E}">
      <formula1>$AB$5:$AB$8</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Stake_Summary</vt:lpstr>
      <vt:lpstr>K53</vt:lpstr>
      <vt:lpstr>K17b</vt:lpstr>
      <vt:lpstr>KIA</vt:lpstr>
      <vt:lpstr>KPK</vt:lpstr>
      <vt:lpstr>KQU</vt:lpstr>
      <vt:lpstr>KPSL</vt:lpstr>
      <vt:lpstr>Pit_K53_20250523</vt:lpstr>
      <vt:lpstr>PitCore_K17b_20250523</vt:lpstr>
      <vt:lpstr>PitCore_KPK_20250523</vt:lpstr>
      <vt:lpstr>PitCore_KQU_20250523</vt:lpstr>
      <vt:lpstr>FirnCore_KPSL_20250523</vt:lpstr>
      <vt:lpstr>QAQC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dc:creator>
  <cp:lastModifiedBy>Sass, Louis</cp:lastModifiedBy>
  <dcterms:created xsi:type="dcterms:W3CDTF">2014-09-30T04:14:01Z</dcterms:created>
  <dcterms:modified xsi:type="dcterms:W3CDTF">2025-06-12T16:20:07Z</dcterms:modified>
</cp:coreProperties>
</file>