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yRFP10W;nosCas910W x 10W" sheetId="1" r:id="rId4"/>
    <sheet state="visible" name="yRFP10w ; nosCas910w+ ; RpL36+" sheetId="2" r:id="rId5"/>
    <sheet state="visible" name="yRFP09w ; nosCas909w+ x 09W" sheetId="3" r:id="rId6"/>
    <sheet state="visible" name="yRFP09w ; nosCas9RpS19a x 09W" sheetId="4" r:id="rId7"/>
    <sheet state="visible" name="bamGAL4 ; UASCas9 x RpL36" sheetId="5" r:id="rId8"/>
    <sheet state="visible" name="bamGAL4 ; UASCas9 x 10W" sheetId="6" r:id="rId9"/>
    <sheet state="visible" name="bamGAL4 ; UASCas9 x RpS19a" sheetId="7" r:id="rId10"/>
    <sheet state="visible" name="bamGAL4 ; UASCas9 x 09W" sheetId="8" r:id="rId11"/>
    <sheet state="visible" name="AC9XRpL36" sheetId="9" r:id="rId12"/>
    <sheet state="visible" name="AC9XRpS19a" sheetId="10" r:id="rId13"/>
    <sheet state="visible" name="y2cho2v1 X RpS19a" sheetId="11" r:id="rId14"/>
    <sheet state="visible" name="y2cho2v1 x RpL36" sheetId="12" r:id="rId15"/>
  </sheets>
  <definedNames/>
  <calcPr/>
  <extLst>
    <ext uri="GoogleSheetsCustomDataVersion1">
      <go:sheetsCustomData xmlns:go="http://customooxmlschemas.google.com/" r:id="rId16" roundtripDataSignature="AMtx7mgJaYYGijCoHmU+WNdTkTnfjQxaeA=="/>
    </ext>
  </extLst>
</workbook>
</file>

<file path=xl/sharedStrings.xml><?xml version="1.0" encoding="utf-8"?>
<sst xmlns="http://schemas.openxmlformats.org/spreadsheetml/2006/main" count="128" uniqueCount="32">
  <si>
    <t xml:space="preserve">yRFP/10w ; nosCas9/10w+ X 10w </t>
  </si>
  <si>
    <t>VIAL</t>
  </si>
  <si>
    <t>tip 1</t>
  </si>
  <si>
    <t>male</t>
  </si>
  <si>
    <t>female</t>
  </si>
  <si>
    <t>10w X yRFP/10w ; nosCas9/10w</t>
  </si>
  <si>
    <t xml:space="preserve">yRFP/10w ; nosCas9/10w+ ; RpL36/+ X 10W </t>
  </si>
  <si>
    <t>10w XyRFP/10w ; nosCas9/10w+ ; RpL36/+</t>
  </si>
  <si>
    <t xml:space="preserve">yRFP/09w ; nosCas9/09w+  X 09W </t>
  </si>
  <si>
    <t>0w X yRFP/09w ; nosCas9/09w+</t>
  </si>
  <si>
    <t xml:space="preserve">yRFP/09w ; nosCas9/RpS19a  X 09W </t>
  </si>
  <si>
    <t>09w X yRFP/09w ; nosCas9/RpS19a</t>
  </si>
  <si>
    <t>bamGAL4/+ ; UASCas9/10wpRpL36 X 10w</t>
  </si>
  <si>
    <t>10w X bamGAL4/+ ; UASCas9/10+</t>
  </si>
  <si>
    <t>bamGAL4/+ ; UASCas9/10+ X 10w</t>
  </si>
  <si>
    <r>
      <rPr>
        <rFont val="Arial"/>
        <b/>
        <i/>
        <color theme="1"/>
        <sz val="10.0"/>
      </rPr>
      <t>09wpRpS19a/bamGAL4 ; UASCas9/+</t>
    </r>
    <r>
      <rPr>
        <rFont val="Arial"/>
        <b/>
        <color theme="1"/>
        <sz val="10.0"/>
      </rPr>
      <t xml:space="preserve"> X </t>
    </r>
    <r>
      <rPr>
        <rFont val="Arial"/>
        <b/>
        <i/>
        <color theme="1"/>
        <sz val="10.0"/>
      </rPr>
      <t xml:space="preserve">09w </t>
    </r>
  </si>
  <si>
    <t>09w X 09wpRpS19a/bamGAL4 ; UASCas9/+</t>
  </si>
  <si>
    <r>
      <rPr>
        <rFont val="Arial"/>
        <b/>
        <i/>
        <color theme="1"/>
        <sz val="10.0"/>
      </rPr>
      <t>09w+/bamGAL4 ; UASCas9/09w+</t>
    </r>
    <r>
      <rPr>
        <rFont val="Arial"/>
        <b/>
        <color theme="1"/>
        <sz val="10.0"/>
      </rPr>
      <t xml:space="preserve"> X </t>
    </r>
    <r>
      <rPr>
        <rFont val="Arial"/>
        <b/>
        <i/>
        <color theme="1"/>
        <sz val="10.0"/>
      </rPr>
      <t xml:space="preserve">09w </t>
    </r>
  </si>
  <si>
    <t>09w X 09W+/bamGAL4 ; UASCas9/09W+</t>
  </si>
  <si>
    <t>AC9XRpL36</t>
  </si>
  <si>
    <t>count</t>
  </si>
  <si>
    <t>AC9X10W</t>
  </si>
  <si>
    <t>AC9XRpS19a</t>
  </si>
  <si>
    <t>AC9X09W</t>
  </si>
  <si>
    <t>♀ y2cho2v1/09w ; p{nosCas9, y+, v+}/RpS19a X ♂ 09w</t>
  </si>
  <si>
    <t>♀ y2cho2v1/09w ; p{nosCas9, y+, v+}/09w X ♂ 09w</t>
  </si>
  <si>
    <t>♀ 09w X ♂ y2cho2v1/09w ; p{nosCas9, y+, v+}/RpS19a</t>
  </si>
  <si>
    <t>♀ 09w X ♂ y2cho2v1/09w ; p{nosCas9, y+, v+}/09w</t>
  </si>
  <si>
    <t>♀ y2cho2v1/10w ; p{nosCas9, y+, v+}/10w ; RpL36/+ X ♂ 10W</t>
  </si>
  <si>
    <t>♀ y2cho2v1/10w ; p{nosCas9, y+, v+}/10w X ♂ 10w</t>
  </si>
  <si>
    <t>♀ 10w X ♂ y2cho2v1/10w ; p{nosCas9, y+, v+}/10w ; RpL36/+</t>
  </si>
  <si>
    <t>♀ 10w X ♂ y2cho2v1/10w ; p{nosCas9, y+, v+}/10w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</si>
</sst>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</font>
    <font>
      <b/>
      <sz val="10.0"/>
      <color theme="1"/>
      <name val="Arial"/>
    </font>
    <font>
      <b/>
      <sz val="10.0"/>
      <color rgb="FF000000"/>
      <name val="Roboto"/>
    </font>
    <font>
      <sz val="10.0"/>
      <color theme="1"/>
      <name val="Arial"/>
    </font>
    <font>
      <color theme="1"/>
      <name val="Arial"/>
    </font>
    <font>
      <color rgb="FF000000"/>
      <name val="Arial"/>
    </font>
    <font>
      <b/>
      <color theme="1"/>
      <name val="Arial"/>
    </font>
    <font>
      <b/>
      <color rgb="FF000000"/>
      <name val="Roboto"/>
    </font>
    <font>
      <b/>
      <color rgb="FF000000"/>
      <name val="Arial"/>
    </font>
    <font>
      <b/>
      <i/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0" numFmtId="0" xfId="0" applyFont="1"/>
    <xf borderId="1" fillId="2" fontId="2" numFmtId="0" xfId="0" applyBorder="1" applyFill="1" applyFont="1"/>
    <xf borderId="0" fillId="0" fontId="3" numFmtId="0" xfId="0" applyFont="1"/>
    <xf borderId="0" fillId="0" fontId="3" numFmtId="0" xfId="0" applyAlignment="1" applyFont="1">
      <alignment readingOrder="0"/>
    </xf>
    <xf borderId="0" fillId="0" fontId="4" numFmtId="0" xfId="0" applyFont="1"/>
    <xf borderId="0" fillId="0" fontId="0" numFmtId="0" xfId="0" applyAlignment="1" applyFont="1">
      <alignment readingOrder="0"/>
    </xf>
    <xf borderId="0" fillId="0" fontId="5" numFmtId="0" xfId="0" applyAlignment="1" applyFont="1">
      <alignment horizontal="right" readingOrder="0" shrinkToFit="0" vertical="bottom" wrapText="0"/>
    </xf>
    <xf borderId="0" fillId="0" fontId="5" numFmtId="0" xfId="0" applyAlignment="1" applyFont="1">
      <alignment shrinkToFit="0" vertical="bottom" wrapText="0"/>
    </xf>
    <xf borderId="0" fillId="0" fontId="5" numFmtId="0" xfId="0" applyAlignment="1" applyFont="1">
      <alignment shrinkToFit="0" vertical="bottom" wrapText="0"/>
    </xf>
    <xf borderId="0" fillId="0" fontId="5" numFmtId="0" xfId="0" applyAlignment="1" applyFont="1">
      <alignment horizontal="right" readingOrder="0" shrinkToFit="0" vertical="bottom" wrapText="0"/>
    </xf>
    <xf borderId="0" fillId="0" fontId="6" numFmtId="0" xfId="0" applyAlignment="1" applyFont="1">
      <alignment readingOrder="0" shrinkToFit="0" vertical="bottom" wrapText="0"/>
    </xf>
    <xf borderId="0" fillId="2" fontId="7" numFmtId="0" xfId="0" applyAlignment="1" applyFont="1">
      <alignment readingOrder="0" shrinkToFit="0" vertical="bottom" wrapText="0"/>
    </xf>
    <xf borderId="0" fillId="0" fontId="8" numFmtId="0" xfId="0" applyAlignment="1" applyFont="1">
      <alignment shrinkToFit="0" vertical="bottom" wrapText="0"/>
    </xf>
    <xf borderId="0" fillId="0" fontId="8" numFmtId="0" xfId="0" applyAlignment="1" applyFont="1">
      <alignment horizontal="right" readingOrder="0" shrinkToFit="0" vertical="bottom" wrapText="0"/>
    </xf>
    <xf borderId="0" fillId="0" fontId="8" numFmtId="0" xfId="0" applyAlignment="1" applyFont="1">
      <alignment readingOrder="0" shrinkToFit="0" vertical="bottom" wrapText="0"/>
    </xf>
    <xf borderId="0" fillId="0" fontId="6" numFmtId="0" xfId="0" applyAlignment="1" applyFont="1">
      <alignment shrinkToFit="0" vertical="bottom" wrapText="0"/>
    </xf>
    <xf borderId="0" fillId="0" fontId="5" numFmtId="0" xfId="0" applyAlignment="1" applyFont="1">
      <alignment shrinkToFit="0" vertical="bottom" wrapText="0"/>
    </xf>
    <xf borderId="0" fillId="2" fontId="7" numFmtId="0" xfId="0" applyAlignment="1" applyFont="1">
      <alignment shrinkToFit="0" vertical="bottom" wrapText="0"/>
    </xf>
    <xf borderId="0" fillId="3" fontId="3" numFmtId="0" xfId="0" applyFill="1" applyFont="1"/>
    <xf borderId="0" fillId="0" fontId="5" numFmtId="0" xfId="0" applyAlignment="1" applyFont="1">
      <alignment readingOrder="0" shrinkToFit="0" vertical="bottom" wrapText="0"/>
    </xf>
    <xf borderId="0" fillId="0" fontId="9" numFmtId="0" xfId="0" applyAlignment="1" applyFont="1">
      <alignment readingOrder="0" shrinkToFit="0" vertical="bottom" wrapText="0"/>
    </xf>
    <xf borderId="0" fillId="0" fontId="8" numFmtId="0" xfId="0" applyAlignment="1" applyFont="1">
      <alignment shrinkToFit="0" vertical="bottom" wrapText="0"/>
    </xf>
    <xf borderId="0" fillId="0" fontId="6" numFmtId="0" xfId="0" applyAlignment="1" applyFont="1">
      <alignment readingOrder="0" shrinkToFit="0" vertical="bottom" wrapText="0"/>
    </xf>
    <xf borderId="0" fillId="0" fontId="5" numFmtId="0" xfId="0" applyAlignment="1" applyFont="1">
      <alignment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6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0"/>
  <sheetData>
    <row r="1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</row>
    <row r="2">
      <c r="A2" s="4" t="s">
        <v>1</v>
      </c>
      <c r="B2" s="2"/>
      <c r="C2" s="2">
        <v>1.0</v>
      </c>
      <c r="D2" s="2">
        <v>2.0</v>
      </c>
      <c r="E2" s="2">
        <v>3.0</v>
      </c>
      <c r="F2" s="2">
        <v>4.0</v>
      </c>
      <c r="G2" s="2">
        <v>5.0</v>
      </c>
      <c r="H2" s="2">
        <v>6.0</v>
      </c>
      <c r="I2" s="2">
        <v>7.0</v>
      </c>
      <c r="J2" s="2">
        <v>8.0</v>
      </c>
      <c r="K2" s="2">
        <v>9.0</v>
      </c>
      <c r="L2" s="2">
        <v>10.0</v>
      </c>
      <c r="M2" s="2">
        <v>11.0</v>
      </c>
      <c r="N2" s="2">
        <v>12.0</v>
      </c>
      <c r="O2" s="2">
        <v>13.0</v>
      </c>
      <c r="P2" s="2">
        <v>14.0</v>
      </c>
      <c r="Q2" s="2">
        <v>15.0</v>
      </c>
    </row>
    <row r="3">
      <c r="A3" s="2" t="s">
        <v>2</v>
      </c>
      <c r="B3" s="2" t="s">
        <v>3</v>
      </c>
      <c r="C3" s="5">
        <f>84+14</f>
        <v>98</v>
      </c>
      <c r="D3" s="6">
        <f>83+14</f>
        <v>97</v>
      </c>
      <c r="E3" s="7">
        <f>71+23</f>
        <v>94</v>
      </c>
      <c r="F3" s="5">
        <f>80+27</f>
        <v>107</v>
      </c>
      <c r="G3" s="3">
        <f>73+31</f>
        <v>104</v>
      </c>
      <c r="H3" s="8">
        <f>66+23</f>
        <v>89</v>
      </c>
      <c r="I3" s="3">
        <f>62+25+13</f>
        <v>100</v>
      </c>
      <c r="J3" s="3">
        <f>50+18+18</f>
        <v>86</v>
      </c>
      <c r="K3" s="3">
        <f>53+29+19</f>
        <v>101</v>
      </c>
      <c r="L3" s="3">
        <f>55+21</f>
        <v>76</v>
      </c>
      <c r="M3" s="3">
        <f>65+28</f>
        <v>93</v>
      </c>
      <c r="N3" s="3">
        <f>97+33</f>
        <v>130</v>
      </c>
      <c r="O3" s="8">
        <f>92+9</f>
        <v>101</v>
      </c>
      <c r="P3" s="3">
        <f>67+21</f>
        <v>88</v>
      </c>
      <c r="Q3" s="3">
        <f>67+14</f>
        <v>81</v>
      </c>
    </row>
    <row r="4">
      <c r="A4" s="2"/>
      <c r="B4" s="2" t="s">
        <v>4</v>
      </c>
      <c r="C4" s="5">
        <f>62+13</f>
        <v>75</v>
      </c>
      <c r="D4" s="5">
        <f>65+12</f>
        <v>77</v>
      </c>
      <c r="E4" s="7">
        <f>81+20</f>
        <v>101</v>
      </c>
      <c r="F4" s="5">
        <f>88+19</f>
        <v>107</v>
      </c>
      <c r="G4" s="3">
        <f>100+38</f>
        <v>138</v>
      </c>
      <c r="H4" s="3">
        <f>96+15</f>
        <v>111</v>
      </c>
      <c r="I4" s="3">
        <f>54+12+42</f>
        <v>108</v>
      </c>
      <c r="J4" s="3">
        <f>62+18+23</f>
        <v>103</v>
      </c>
      <c r="K4" s="3">
        <f>60+24+30</f>
        <v>114</v>
      </c>
      <c r="L4" s="3">
        <f>49+20</f>
        <v>69</v>
      </c>
      <c r="M4" s="3">
        <f>62+20</f>
        <v>82</v>
      </c>
      <c r="N4" s="3">
        <f>91+41</f>
        <v>132</v>
      </c>
      <c r="O4" s="3">
        <f>81+11</f>
        <v>92</v>
      </c>
      <c r="P4" s="3">
        <f>54+19</f>
        <v>73</v>
      </c>
      <c r="Q4" s="3">
        <f>88+20</f>
        <v>108</v>
      </c>
    </row>
    <row r="5">
      <c r="A5" s="2"/>
      <c r="B5" s="2"/>
      <c r="C5" s="5"/>
      <c r="D5" s="5"/>
      <c r="E5" s="5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</row>
    <row r="6">
      <c r="A6" s="1" t="s">
        <v>5</v>
      </c>
      <c r="B6" s="2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</row>
    <row r="7">
      <c r="A7" s="4" t="s">
        <v>1</v>
      </c>
      <c r="B7" s="2"/>
      <c r="C7" s="2">
        <v>1.0</v>
      </c>
      <c r="D7" s="2">
        <v>2.0</v>
      </c>
      <c r="E7" s="2">
        <v>3.0</v>
      </c>
      <c r="F7" s="2">
        <v>4.0</v>
      </c>
      <c r="G7" s="2">
        <v>5.0</v>
      </c>
      <c r="H7" s="2">
        <v>6.0</v>
      </c>
      <c r="I7" s="2">
        <v>7.0</v>
      </c>
      <c r="J7" s="2">
        <v>8.0</v>
      </c>
      <c r="K7" s="2">
        <v>9.0</v>
      </c>
      <c r="L7" s="2">
        <v>10.0</v>
      </c>
      <c r="M7" s="2">
        <v>11.0</v>
      </c>
      <c r="N7" s="2">
        <v>12.0</v>
      </c>
      <c r="O7" s="3"/>
      <c r="P7" s="3"/>
      <c r="Q7" s="3"/>
    </row>
    <row r="8">
      <c r="A8" s="2" t="s">
        <v>2</v>
      </c>
      <c r="B8" s="2" t="s">
        <v>3</v>
      </c>
      <c r="C8" s="5">
        <f>50+33+2</f>
        <v>85</v>
      </c>
      <c r="D8" s="5">
        <f>38+27+15</f>
        <v>80</v>
      </c>
      <c r="E8" s="5">
        <f>52+48+22</f>
        <v>122</v>
      </c>
      <c r="F8" s="3">
        <f>60+42+30</f>
        <v>132</v>
      </c>
      <c r="G8" s="5">
        <f>89+25+23</f>
        <v>137</v>
      </c>
      <c r="H8" s="3">
        <f>92+7+10</f>
        <v>109</v>
      </c>
      <c r="I8" s="3">
        <f>64+10+13</f>
        <v>87</v>
      </c>
      <c r="J8" s="3">
        <f>87+12+10</f>
        <v>109</v>
      </c>
      <c r="K8" s="3">
        <f>74+41+17</f>
        <v>132</v>
      </c>
      <c r="L8" s="3">
        <f>70+61+11</f>
        <v>142</v>
      </c>
      <c r="M8" s="3"/>
      <c r="N8" s="3"/>
      <c r="O8" s="5"/>
      <c r="P8" s="5"/>
      <c r="Q8" s="5"/>
    </row>
    <row r="9">
      <c r="A9" s="2"/>
      <c r="B9" s="2" t="s">
        <v>4</v>
      </c>
      <c r="C9" s="5">
        <f>44+50+7</f>
        <v>101</v>
      </c>
      <c r="D9" s="5">
        <f>68+33+23</f>
        <v>124</v>
      </c>
      <c r="E9" s="5">
        <f>55+39+16</f>
        <v>110</v>
      </c>
      <c r="F9" s="3">
        <f>51+51+29</f>
        <v>131</v>
      </c>
      <c r="G9" s="5">
        <f>82+22+18</f>
        <v>122</v>
      </c>
      <c r="H9" s="3">
        <f>96+12+35</f>
        <v>143</v>
      </c>
      <c r="I9" s="3">
        <f>101+23+12</f>
        <v>136</v>
      </c>
      <c r="J9" s="3">
        <f>81+20+12</f>
        <v>113</v>
      </c>
      <c r="K9" s="3">
        <f>66+39+13</f>
        <v>118</v>
      </c>
      <c r="L9" s="3">
        <f>79+81+12</f>
        <v>172</v>
      </c>
      <c r="M9" s="3"/>
      <c r="N9" s="3"/>
      <c r="O9" s="5"/>
      <c r="P9" s="5"/>
      <c r="Q9" s="5"/>
    </row>
    <row r="10">
      <c r="A10" s="2"/>
      <c r="B10" s="2"/>
      <c r="C10" s="5"/>
      <c r="D10" s="5"/>
      <c r="E10" s="5"/>
      <c r="F10" s="3"/>
      <c r="G10" s="5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>
      <c r="A11" s="2"/>
      <c r="B11" s="2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</row>
    <row r="12">
      <c r="A12" s="2"/>
      <c r="B12" s="2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2">
        <v>13.0</v>
      </c>
      <c r="P12" s="2">
        <v>14.0</v>
      </c>
      <c r="Q12" s="2">
        <v>15.0</v>
      </c>
    </row>
    <row r="13">
      <c r="A13" s="2"/>
      <c r="B13" s="2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3"/>
      <c r="P13" s="3"/>
      <c r="Q13" s="3"/>
    </row>
    <row r="14">
      <c r="A14" s="2"/>
      <c r="B14" s="2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3"/>
      <c r="P14" s="3"/>
      <c r="Q14" s="3"/>
    </row>
    <row r="15">
      <c r="O15" s="3"/>
      <c r="P15" s="3"/>
      <c r="Q15" s="3"/>
    </row>
    <row r="16">
      <c r="O16" s="3"/>
      <c r="P16" s="3"/>
      <c r="Q16" s="3"/>
    </row>
    <row r="17">
      <c r="A17" s="1"/>
      <c r="B17" s="2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</row>
    <row r="18">
      <c r="A18" s="4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5"/>
      <c r="P18" s="5"/>
      <c r="Q18" s="5"/>
    </row>
    <row r="19">
      <c r="A19" s="2"/>
      <c r="B19" s="2"/>
      <c r="C19" s="5"/>
      <c r="D19" s="5"/>
      <c r="E19" s="5"/>
      <c r="F19" s="3"/>
      <c r="G19" s="3"/>
      <c r="H19" s="3"/>
      <c r="I19" s="3"/>
      <c r="J19" s="3"/>
      <c r="K19" s="3"/>
      <c r="L19" s="3"/>
      <c r="M19" s="3"/>
      <c r="N19" s="3"/>
      <c r="O19" s="5"/>
      <c r="P19" s="5"/>
      <c r="Q19" s="5"/>
    </row>
    <row r="20">
      <c r="A20" s="2"/>
      <c r="B20" s="2"/>
      <c r="C20" s="5"/>
      <c r="D20" s="5"/>
      <c r="E20" s="5"/>
      <c r="F20" s="3"/>
      <c r="G20" s="3"/>
      <c r="H20" s="3"/>
      <c r="I20" s="3"/>
      <c r="J20" s="3"/>
      <c r="K20" s="3"/>
      <c r="L20" s="3"/>
      <c r="M20" s="3"/>
      <c r="N20" s="3"/>
    </row>
    <row r="21">
      <c r="A21" s="2"/>
      <c r="B21" s="2"/>
      <c r="C21" s="5"/>
      <c r="D21" s="5"/>
      <c r="E21" s="5"/>
      <c r="F21" s="3"/>
      <c r="G21" s="3"/>
      <c r="H21" s="3"/>
      <c r="I21" s="3"/>
      <c r="J21" s="3"/>
      <c r="K21" s="3"/>
      <c r="L21" s="3"/>
      <c r="M21" s="3"/>
      <c r="N21" s="3"/>
    </row>
    <row r="22">
      <c r="A22" s="2"/>
      <c r="B22" s="2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</row>
    <row r="23">
      <c r="A23" s="2"/>
      <c r="B23" s="2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2"/>
      <c r="P23" s="2"/>
      <c r="Q23" s="2"/>
    </row>
    <row r="24">
      <c r="A24" s="2"/>
      <c r="B24" s="2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3"/>
      <c r="P24" s="3"/>
      <c r="Q24" s="3"/>
    </row>
    <row r="25">
      <c r="A25" s="2"/>
      <c r="B25" s="2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3"/>
      <c r="P25" s="3"/>
      <c r="Q25" s="3"/>
    </row>
    <row r="26">
      <c r="A26" s="2"/>
      <c r="B26" s="2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</row>
    <row r="27">
      <c r="A27" s="1"/>
      <c r="B27" s="2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</row>
    <row r="28">
      <c r="A28" s="4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3"/>
      <c r="P28" s="3"/>
      <c r="Q28" s="3"/>
    </row>
    <row r="29">
      <c r="A29" s="2"/>
      <c r="B29" s="2"/>
      <c r="C29" s="5"/>
      <c r="D29" s="5"/>
      <c r="E29" s="5"/>
      <c r="F29" s="3"/>
      <c r="G29" s="5"/>
      <c r="H29" s="3"/>
      <c r="I29" s="3"/>
      <c r="J29" s="3"/>
      <c r="K29" s="3"/>
      <c r="L29" s="3"/>
      <c r="M29" s="3"/>
      <c r="N29" s="3"/>
      <c r="O29" s="5"/>
      <c r="P29" s="5"/>
      <c r="Q29" s="5"/>
    </row>
    <row r="30">
      <c r="A30" s="2"/>
      <c r="B30" s="2"/>
      <c r="C30" s="5"/>
      <c r="D30" s="5"/>
      <c r="E30" s="5"/>
      <c r="F30" s="3"/>
      <c r="G30" s="5"/>
      <c r="H30" s="3"/>
      <c r="I30" s="3"/>
      <c r="J30" s="3"/>
      <c r="K30" s="3"/>
      <c r="L30" s="3"/>
      <c r="M30" s="3"/>
      <c r="N30" s="3"/>
      <c r="O30" s="5"/>
      <c r="P30" s="5"/>
      <c r="Q30" s="5"/>
    </row>
    <row r="31">
      <c r="A31" s="2"/>
      <c r="B31" s="2"/>
      <c r="C31" s="5"/>
      <c r="D31" s="5"/>
      <c r="E31" s="5"/>
      <c r="F31" s="3"/>
      <c r="G31" s="5"/>
      <c r="H31" s="3"/>
      <c r="I31" s="3"/>
      <c r="J31" s="3"/>
      <c r="K31" s="3"/>
      <c r="L31" s="3"/>
      <c r="M31" s="3"/>
      <c r="N31" s="3"/>
      <c r="O31" s="3"/>
      <c r="P31" s="3"/>
      <c r="Q31" s="3"/>
    </row>
    <row r="32">
      <c r="A32" s="2"/>
      <c r="B32" s="2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</row>
    <row r="33">
      <c r="A33" s="2"/>
      <c r="B33" s="2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2"/>
      <c r="P33" s="2"/>
      <c r="Q33" s="2"/>
    </row>
    <row r="34">
      <c r="A34" s="2"/>
      <c r="B34" s="2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3"/>
      <c r="P34" s="3"/>
      <c r="Q34" s="3"/>
    </row>
    <row r="35">
      <c r="A35" s="2"/>
      <c r="B35" s="2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3"/>
      <c r="P35" s="3"/>
      <c r="Q35" s="3"/>
    </row>
    <row r="36">
      <c r="O36" s="3"/>
      <c r="P36" s="3"/>
      <c r="Q36" s="3"/>
    </row>
    <row r="37">
      <c r="O37" s="3"/>
      <c r="P37" s="3"/>
      <c r="Q37" s="3"/>
    </row>
    <row r="38">
      <c r="O38" s="3"/>
      <c r="P38" s="3"/>
      <c r="Q38" s="3"/>
    </row>
    <row r="39">
      <c r="O39" s="5"/>
      <c r="P39" s="5"/>
      <c r="Q39" s="5"/>
    </row>
    <row r="40">
      <c r="O40" s="5"/>
      <c r="P40" s="5"/>
      <c r="Q40" s="5"/>
    </row>
  </sheetData>
  <printOptions gridLines="1" horizontalCentered="1"/>
  <pageMargins bottom="0.75" footer="0.0" header="0.0" left="0.25" right="0.25" top="0.75"/>
  <pageSetup fitToHeight="0" cellComments="atEnd" orientation="landscape" pageOrder="overThenDown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14"/>
    <col customWidth="1" min="2" max="3" width="17.43"/>
    <col customWidth="1" min="4" max="4" width="17.57"/>
    <col customWidth="1" min="5" max="5" width="17.29"/>
    <col customWidth="1" min="6" max="6" width="17.57"/>
    <col customWidth="1" min="7" max="8" width="17.43"/>
    <col customWidth="1" min="9" max="10" width="17.29"/>
    <col customWidth="1" min="11" max="11" width="17.71"/>
    <col customWidth="1" min="12" max="12" width="17.86"/>
    <col customWidth="1" min="13" max="13" width="17.0"/>
    <col customWidth="1" min="14" max="14" width="17.43"/>
    <col customWidth="1" min="15" max="15" width="17.29"/>
    <col customWidth="1" min="16" max="16" width="17.43"/>
    <col customWidth="1" min="17" max="26" width="8.71"/>
  </cols>
  <sheetData>
    <row r="1" ht="12.0" customHeight="1">
      <c r="A1" s="22" t="s">
        <v>22</v>
      </c>
      <c r="B1" s="12">
        <v>1.0</v>
      </c>
      <c r="C1" s="12">
        <v>2.0</v>
      </c>
      <c r="D1" s="12">
        <v>3.0</v>
      </c>
      <c r="E1" s="12">
        <v>4.0</v>
      </c>
      <c r="F1" s="12">
        <v>5.0</v>
      </c>
      <c r="G1" s="12">
        <v>6.0</v>
      </c>
      <c r="H1" s="12">
        <v>7.0</v>
      </c>
      <c r="I1" s="12">
        <v>8.0</v>
      </c>
    </row>
    <row r="2" ht="12.0" customHeight="1">
      <c r="A2" s="22" t="s">
        <v>20</v>
      </c>
      <c r="B2" s="19"/>
      <c r="C2" s="19"/>
      <c r="D2" s="19"/>
      <c r="E2" s="19"/>
      <c r="F2" s="12">
        <v>1.0</v>
      </c>
      <c r="G2" s="19"/>
      <c r="H2" s="19"/>
      <c r="I2" s="19"/>
    </row>
    <row r="3" ht="12.0" customHeight="1">
      <c r="A3" s="19"/>
      <c r="B3" s="19"/>
      <c r="C3" s="19"/>
      <c r="D3" s="19"/>
      <c r="E3" s="19"/>
      <c r="F3" s="19"/>
      <c r="G3" s="19"/>
      <c r="H3" s="19"/>
      <c r="I3" s="19"/>
    </row>
    <row r="4" ht="12.0" customHeight="1">
      <c r="A4" s="19"/>
      <c r="B4" s="19"/>
      <c r="C4" s="19"/>
      <c r="D4" s="19"/>
      <c r="E4" s="19"/>
      <c r="F4" s="19"/>
      <c r="G4" s="19"/>
      <c r="H4" s="19"/>
      <c r="I4" s="19"/>
    </row>
    <row r="5" ht="12.0" customHeight="1">
      <c r="A5" s="22" t="s">
        <v>23</v>
      </c>
      <c r="B5" s="12">
        <v>1.0</v>
      </c>
      <c r="C5" s="12">
        <v>2.0</v>
      </c>
      <c r="D5" s="12">
        <v>3.0</v>
      </c>
      <c r="E5" s="12">
        <v>4.0</v>
      </c>
      <c r="F5" s="12">
        <v>5.0</v>
      </c>
      <c r="G5" s="12">
        <v>6.0</v>
      </c>
      <c r="H5" s="12">
        <v>7.0</v>
      </c>
      <c r="I5" s="12">
        <v>8.0</v>
      </c>
    </row>
    <row r="6" ht="12.0" customHeight="1">
      <c r="A6" s="22" t="s">
        <v>20</v>
      </c>
      <c r="B6" s="12">
        <v>170.0</v>
      </c>
      <c r="C6" s="12">
        <v>188.0</v>
      </c>
      <c r="D6" s="12">
        <v>161.0</v>
      </c>
      <c r="E6" s="12">
        <v>207.0</v>
      </c>
      <c r="F6" s="12">
        <v>179.0</v>
      </c>
      <c r="G6" s="12">
        <v>162.0</v>
      </c>
      <c r="H6" s="12">
        <v>219.0</v>
      </c>
      <c r="I6" s="12">
        <v>122.0</v>
      </c>
    </row>
    <row r="7" ht="12.0" customHeight="1"/>
    <row r="8" ht="12.0" customHeight="1"/>
    <row r="9" ht="12.0" customHeight="1"/>
    <row r="10" ht="12.0" customHeight="1"/>
    <row r="11" ht="12.0" customHeight="1"/>
    <row r="12" ht="12.0" customHeight="1"/>
    <row r="13" ht="12.0" customHeight="1"/>
    <row r="14" ht="12.0" customHeight="1"/>
    <row r="15" ht="12.0" customHeight="1"/>
    <row r="16" ht="12.0" customHeight="1"/>
    <row r="17" ht="12.0" customHeight="1"/>
    <row r="18" ht="12.0" customHeight="1"/>
    <row r="19" ht="12.0" customHeight="1"/>
    <row r="20" ht="12.0" customHeight="1"/>
    <row r="21" ht="12.0" customHeight="1"/>
    <row r="22" ht="12.0" customHeight="1"/>
    <row r="23" ht="12.0" customHeight="1"/>
    <row r="24" ht="12.0" customHeight="1"/>
    <row r="25" ht="12.0" customHeight="1"/>
    <row r="26" ht="12.0" customHeight="1"/>
    <row r="27" ht="12.0" customHeight="1"/>
    <row r="28" ht="12.0" customHeight="1"/>
    <row r="29" ht="12.0" customHeight="1"/>
    <row r="30" ht="12.0" customHeight="1"/>
    <row r="31" ht="12.0" customHeight="1"/>
    <row r="32" ht="12.0" customHeight="1"/>
    <row r="33" ht="12.0" customHeight="1"/>
    <row r="34" ht="12.0" customHeight="1"/>
    <row r="35" ht="12.0" customHeight="1"/>
    <row r="36" ht="12.0" customHeight="1"/>
    <row r="37" ht="12.0" customHeight="1"/>
    <row r="38" ht="12.0" customHeight="1"/>
    <row r="39" ht="12.0" customHeight="1"/>
    <row r="40" ht="12.0" customHeight="1"/>
    <row r="41" ht="12.0" customHeight="1"/>
    <row r="42" ht="12.0" customHeight="1"/>
    <row r="43" ht="12.0" customHeight="1"/>
    <row r="44" ht="12.0" customHeight="1"/>
    <row r="45" ht="12.0" customHeight="1"/>
    <row r="46" ht="12.0" customHeight="1"/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printOptions/>
  <pageMargins bottom="0.75" footer="0.0" header="0.0" left="0.7" right="0.7" top="0.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0"/>
  <sheetData>
    <row r="1">
      <c r="A1" s="23" t="s">
        <v>24</v>
      </c>
      <c r="G1" s="19"/>
      <c r="H1" s="19"/>
      <c r="I1" s="19"/>
      <c r="J1" s="19"/>
      <c r="K1" s="19"/>
      <c r="L1" s="19"/>
    </row>
    <row r="2">
      <c r="A2" s="14" t="s">
        <v>1</v>
      </c>
      <c r="B2" s="24"/>
      <c r="C2" s="16">
        <v>1.0</v>
      </c>
      <c r="D2" s="16">
        <v>2.0</v>
      </c>
      <c r="E2" s="16">
        <v>3.0</v>
      </c>
      <c r="F2" s="16">
        <v>4.0</v>
      </c>
      <c r="G2" s="16">
        <v>5.0</v>
      </c>
      <c r="H2" s="16">
        <v>6.0</v>
      </c>
      <c r="I2" s="16">
        <v>7.0</v>
      </c>
      <c r="J2" s="16">
        <v>8.0</v>
      </c>
      <c r="K2" s="16">
        <v>9.0</v>
      </c>
      <c r="L2" s="16">
        <v>10.0</v>
      </c>
    </row>
    <row r="3">
      <c r="A3" s="17" t="s">
        <v>2</v>
      </c>
      <c r="B3" s="17" t="s">
        <v>3</v>
      </c>
      <c r="C3" s="22">
        <v>0.0</v>
      </c>
      <c r="D3" s="22">
        <v>1.0</v>
      </c>
      <c r="E3" s="22">
        <v>0.0</v>
      </c>
      <c r="F3" s="19">
        <f>12+2+1</f>
        <v>15</v>
      </c>
      <c r="G3" s="22">
        <v>0.0</v>
      </c>
      <c r="H3" s="22">
        <v>0.0</v>
      </c>
      <c r="I3" s="22">
        <v>0.0</v>
      </c>
      <c r="J3" s="22">
        <v>3.0</v>
      </c>
      <c r="K3" s="22">
        <v>0.0</v>
      </c>
      <c r="L3" s="22">
        <v>0.0</v>
      </c>
    </row>
    <row r="4">
      <c r="A4" s="24"/>
      <c r="B4" s="17" t="s">
        <v>4</v>
      </c>
      <c r="C4" s="22">
        <v>0.0</v>
      </c>
      <c r="D4" s="22">
        <v>1.0</v>
      </c>
      <c r="E4" s="22">
        <v>0.0</v>
      </c>
      <c r="F4" s="19">
        <f>6+2+3</f>
        <v>11</v>
      </c>
      <c r="G4" s="22">
        <v>0.0</v>
      </c>
      <c r="H4" s="22">
        <v>0.0</v>
      </c>
      <c r="I4" s="22">
        <v>0.0</v>
      </c>
      <c r="J4" s="22">
        <v>0.0</v>
      </c>
      <c r="K4" s="22">
        <v>0.0</v>
      </c>
      <c r="L4" s="22">
        <v>0.0</v>
      </c>
    </row>
    <row r="5">
      <c r="A5" s="24"/>
      <c r="B5" s="24"/>
      <c r="C5" s="19"/>
      <c r="D5" s="19"/>
      <c r="E5" s="19"/>
      <c r="F5" s="19"/>
      <c r="G5" s="19"/>
      <c r="H5" s="19"/>
      <c r="I5" s="19"/>
      <c r="J5" s="19"/>
      <c r="K5" s="19"/>
      <c r="L5" s="19"/>
    </row>
    <row r="6">
      <c r="A6" s="25" t="s">
        <v>25</v>
      </c>
      <c r="G6" s="19"/>
      <c r="H6" s="19"/>
      <c r="I6" s="19"/>
      <c r="J6" s="19"/>
      <c r="K6" s="19"/>
      <c r="L6" s="19"/>
    </row>
    <row r="7">
      <c r="A7" s="14" t="s">
        <v>1</v>
      </c>
      <c r="B7" s="24"/>
      <c r="C7" s="16">
        <v>1.0</v>
      </c>
      <c r="D7" s="16">
        <v>2.0</v>
      </c>
      <c r="E7" s="16">
        <v>3.0</v>
      </c>
      <c r="F7" s="16">
        <v>4.0</v>
      </c>
      <c r="G7" s="16">
        <v>5.0</v>
      </c>
      <c r="H7" s="16">
        <v>6.0</v>
      </c>
      <c r="I7" s="16">
        <v>7.0</v>
      </c>
      <c r="J7" s="16">
        <v>8.0</v>
      </c>
      <c r="K7" s="16">
        <v>9.0</v>
      </c>
      <c r="L7" s="16">
        <v>10.0</v>
      </c>
    </row>
    <row r="8">
      <c r="A8" s="17" t="s">
        <v>2</v>
      </c>
      <c r="B8" s="17" t="s">
        <v>3</v>
      </c>
      <c r="C8" s="19">
        <f>58+19+17</f>
        <v>94</v>
      </c>
      <c r="D8" s="19">
        <f>73+28+16</f>
        <v>117</v>
      </c>
      <c r="E8" s="19">
        <f>57+31+17</f>
        <v>105</v>
      </c>
      <c r="F8" s="19">
        <f>69+16+26</f>
        <v>111</v>
      </c>
      <c r="G8" s="19">
        <f>81+4+12</f>
        <v>97</v>
      </c>
      <c r="H8" s="19">
        <f>78+34+11</f>
        <v>123</v>
      </c>
      <c r="I8" s="19">
        <f>47+9</f>
        <v>56</v>
      </c>
      <c r="J8" s="19">
        <f>42+38</f>
        <v>80</v>
      </c>
      <c r="K8" s="19">
        <f>37+38</f>
        <v>75</v>
      </c>
      <c r="L8" s="19">
        <f>45+28</f>
        <v>73</v>
      </c>
    </row>
    <row r="9">
      <c r="A9" s="24"/>
      <c r="B9" s="17" t="s">
        <v>4</v>
      </c>
      <c r="C9" s="19">
        <f>71+19+38</f>
        <v>128</v>
      </c>
      <c r="D9" s="19">
        <f>71+18+15</f>
        <v>104</v>
      </c>
      <c r="E9" s="19">
        <f>50+32+27</f>
        <v>109</v>
      </c>
      <c r="F9" s="19">
        <f>75+28+38</f>
        <v>141</v>
      </c>
      <c r="G9" s="19">
        <f>78+5+17</f>
        <v>100</v>
      </c>
      <c r="H9" s="19">
        <f>89+24+15</f>
        <v>128</v>
      </c>
      <c r="I9" s="19">
        <f>55+11</f>
        <v>66</v>
      </c>
      <c r="J9" s="19">
        <f>36+45</f>
        <v>81</v>
      </c>
      <c r="K9" s="19">
        <f>46+40</f>
        <v>86</v>
      </c>
      <c r="L9" s="19">
        <f>43+27</f>
        <v>70</v>
      </c>
    </row>
    <row r="10">
      <c r="A10" s="19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</row>
    <row r="11">
      <c r="A11" s="19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</row>
    <row r="12">
      <c r="A12" s="19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</row>
    <row r="13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</row>
    <row r="14">
      <c r="A14" s="26" t="s">
        <v>26</v>
      </c>
      <c r="G14" s="19"/>
      <c r="H14" s="19"/>
      <c r="I14" s="19"/>
      <c r="J14" s="19"/>
      <c r="K14" s="19"/>
      <c r="L14" s="19"/>
    </row>
    <row r="15">
      <c r="A15" s="14" t="s">
        <v>1</v>
      </c>
      <c r="B15" s="24"/>
      <c r="C15" s="16">
        <v>1.0</v>
      </c>
      <c r="D15" s="16">
        <v>2.0</v>
      </c>
      <c r="E15" s="16">
        <v>3.0</v>
      </c>
      <c r="F15" s="16">
        <v>4.0</v>
      </c>
      <c r="G15" s="16">
        <v>5.0</v>
      </c>
      <c r="H15" s="16">
        <v>6.0</v>
      </c>
      <c r="I15" s="16">
        <v>7.0</v>
      </c>
      <c r="J15" s="16">
        <v>8.0</v>
      </c>
      <c r="K15" s="16">
        <v>9.0</v>
      </c>
      <c r="L15" s="16">
        <v>10.0</v>
      </c>
    </row>
    <row r="16">
      <c r="A16" s="17" t="s">
        <v>2</v>
      </c>
      <c r="B16" s="17" t="s">
        <v>3</v>
      </c>
      <c r="C16" s="19">
        <f t="shared" ref="C16:H16" si="1">0</f>
        <v>0</v>
      </c>
      <c r="D16" s="19">
        <f t="shared" si="1"/>
        <v>0</v>
      </c>
      <c r="E16" s="19">
        <f t="shared" si="1"/>
        <v>0</v>
      </c>
      <c r="F16" s="19">
        <f t="shared" si="1"/>
        <v>0</v>
      </c>
      <c r="G16" s="19">
        <f t="shared" si="1"/>
        <v>0</v>
      </c>
      <c r="H16" s="19">
        <f t="shared" si="1"/>
        <v>0</v>
      </c>
      <c r="I16" s="19"/>
      <c r="J16" s="19"/>
      <c r="K16" s="19"/>
      <c r="L16" s="19"/>
    </row>
    <row r="17">
      <c r="A17" s="24"/>
      <c r="B17" s="17" t="s">
        <v>4</v>
      </c>
      <c r="C17" s="19">
        <f t="shared" ref="C17:H17" si="2">0</f>
        <v>0</v>
      </c>
      <c r="D17" s="19">
        <f t="shared" si="2"/>
        <v>0</v>
      </c>
      <c r="E17" s="19">
        <f t="shared" si="2"/>
        <v>0</v>
      </c>
      <c r="F17" s="19">
        <f t="shared" si="2"/>
        <v>0</v>
      </c>
      <c r="G17" s="19">
        <f t="shared" si="2"/>
        <v>0</v>
      </c>
      <c r="H17" s="19">
        <f t="shared" si="2"/>
        <v>0</v>
      </c>
      <c r="I17" s="19"/>
      <c r="J17" s="19"/>
      <c r="K17" s="19"/>
      <c r="L17" s="19"/>
    </row>
    <row r="18">
      <c r="A18" s="19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</row>
    <row r="19">
      <c r="A19" s="19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</row>
    <row r="20">
      <c r="A20" s="26" t="s">
        <v>27</v>
      </c>
      <c r="F20" s="19"/>
      <c r="G20" s="19"/>
      <c r="H20" s="19"/>
      <c r="I20" s="19"/>
      <c r="J20" s="19"/>
      <c r="K20" s="19"/>
      <c r="L20" s="19"/>
    </row>
    <row r="21">
      <c r="A21" s="14" t="s">
        <v>1</v>
      </c>
      <c r="B21" s="24"/>
      <c r="C21" s="16">
        <v>1.0</v>
      </c>
      <c r="D21" s="16">
        <v>2.0</v>
      </c>
      <c r="E21" s="16">
        <v>3.0</v>
      </c>
      <c r="F21" s="16">
        <v>4.0</v>
      </c>
      <c r="G21" s="16">
        <v>5.0</v>
      </c>
      <c r="H21" s="16">
        <v>6.0</v>
      </c>
      <c r="I21" s="16">
        <v>7.0</v>
      </c>
      <c r="J21" s="16">
        <v>8.0</v>
      </c>
      <c r="K21" s="16">
        <v>9.0</v>
      </c>
      <c r="L21" s="16">
        <v>10.0</v>
      </c>
    </row>
    <row r="22">
      <c r="A22" s="17" t="s">
        <v>2</v>
      </c>
      <c r="B22" s="17" t="s">
        <v>3</v>
      </c>
      <c r="C22" s="19">
        <f>37+11</f>
        <v>48</v>
      </c>
      <c r="D22" s="19">
        <f>43+16</f>
        <v>59</v>
      </c>
      <c r="E22" s="19">
        <f>27+28</f>
        <v>55</v>
      </c>
      <c r="F22" s="19">
        <f>38+17</f>
        <v>55</v>
      </c>
      <c r="G22" s="19">
        <f>29+26</f>
        <v>55</v>
      </c>
      <c r="H22" s="19">
        <f>13+15+2</f>
        <v>30</v>
      </c>
      <c r="I22" s="19">
        <f>13+25+11</f>
        <v>49</v>
      </c>
      <c r="J22" s="19">
        <f>21+16+2</f>
        <v>39</v>
      </c>
      <c r="K22" s="19"/>
      <c r="L22" s="19"/>
    </row>
    <row r="23">
      <c r="A23" s="24"/>
      <c r="B23" s="17" t="s">
        <v>4</v>
      </c>
      <c r="C23" s="19">
        <f>34+25</f>
        <v>59</v>
      </c>
      <c r="D23" s="19">
        <f>48+27</f>
        <v>75</v>
      </c>
      <c r="E23" s="19">
        <f>47+29</f>
        <v>76</v>
      </c>
      <c r="F23" s="19">
        <f>58+14</f>
        <v>72</v>
      </c>
      <c r="G23" s="19">
        <f>51+16</f>
        <v>67</v>
      </c>
      <c r="H23" s="19">
        <f>2+7</f>
        <v>9</v>
      </c>
      <c r="I23" s="19">
        <f>23+22+22</f>
        <v>67</v>
      </c>
      <c r="J23" s="19">
        <f>2+6+4</f>
        <v>12</v>
      </c>
      <c r="K23" s="19"/>
      <c r="L23" s="19"/>
    </row>
    <row r="24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</row>
    <row r="25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>
      <c r="A26" s="19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</row>
    <row r="27">
      <c r="A27" s="19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</row>
  </sheetData>
  <mergeCells count="4">
    <mergeCell ref="A1:F1"/>
    <mergeCell ref="A6:F6"/>
    <mergeCell ref="A14:F14"/>
    <mergeCell ref="A20:E20"/>
  </mergeCells>
  <printOptions gridLines="1" horizontalCentered="1"/>
  <pageMargins bottom="0.75" footer="0.0" header="0.0" left="0.25" right="0.25" top="0.75"/>
  <pageSetup fitToHeight="0" cellComments="atEnd" orientation="landscape" pageOrder="overThenDown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0"/>
  <sheetData>
    <row r="1">
      <c r="A1" s="23" t="s">
        <v>28</v>
      </c>
      <c r="H1" s="19"/>
      <c r="I1" s="19"/>
      <c r="J1" s="19"/>
      <c r="K1" s="19"/>
      <c r="L1" s="19"/>
    </row>
    <row r="2">
      <c r="A2" s="14" t="s">
        <v>1</v>
      </c>
      <c r="B2" s="24"/>
      <c r="C2" s="16">
        <v>1.0</v>
      </c>
      <c r="D2" s="16">
        <v>2.0</v>
      </c>
      <c r="E2" s="16">
        <v>3.0</v>
      </c>
      <c r="F2" s="16">
        <v>4.0</v>
      </c>
      <c r="G2" s="16">
        <v>5.0</v>
      </c>
      <c r="H2" s="16">
        <v>6.0</v>
      </c>
      <c r="I2" s="16">
        <v>7.0</v>
      </c>
      <c r="J2" s="16">
        <v>8.0</v>
      </c>
      <c r="K2" s="16">
        <v>9.0</v>
      </c>
      <c r="L2" s="16">
        <v>10.0</v>
      </c>
    </row>
    <row r="3">
      <c r="A3" s="17" t="s">
        <v>2</v>
      </c>
      <c r="B3" s="17" t="s">
        <v>3</v>
      </c>
      <c r="C3" s="19">
        <f>49+4+7</f>
        <v>60</v>
      </c>
      <c r="D3" s="19">
        <f>20+6+9</f>
        <v>35</v>
      </c>
      <c r="E3" s="19">
        <f>29+8</f>
        <v>37</v>
      </c>
      <c r="F3" s="19">
        <f>17+17+12</f>
        <v>46</v>
      </c>
      <c r="G3" s="19"/>
      <c r="H3" s="19"/>
      <c r="I3" s="19"/>
      <c r="J3" s="19"/>
      <c r="K3" s="19"/>
      <c r="L3" s="19"/>
    </row>
    <row r="4">
      <c r="A4" s="24"/>
      <c r="B4" s="17" t="s">
        <v>4</v>
      </c>
      <c r="C4" s="19">
        <f>61+16+14</f>
        <v>91</v>
      </c>
      <c r="D4" s="19">
        <f>28+16+18</f>
        <v>62</v>
      </c>
      <c r="E4" s="19">
        <f>35+17</f>
        <v>52</v>
      </c>
      <c r="F4" s="19">
        <f>28+17+14</f>
        <v>59</v>
      </c>
      <c r="G4" s="19"/>
      <c r="H4" s="19"/>
      <c r="I4" s="19"/>
      <c r="J4" s="19"/>
      <c r="K4" s="19"/>
      <c r="L4" s="19"/>
    </row>
    <row r="5">
      <c r="A5" s="24"/>
      <c r="B5" s="24"/>
      <c r="C5" s="19"/>
      <c r="D5" s="19"/>
      <c r="E5" s="19"/>
      <c r="F5" s="19"/>
      <c r="G5" s="19"/>
      <c r="H5" s="19"/>
      <c r="I5" s="19"/>
      <c r="J5" s="19"/>
      <c r="K5" s="19"/>
      <c r="L5" s="19"/>
    </row>
    <row r="6">
      <c r="A6" s="25" t="s">
        <v>29</v>
      </c>
      <c r="G6" s="19"/>
      <c r="H6" s="19"/>
      <c r="I6" s="19"/>
      <c r="J6" s="19"/>
      <c r="K6" s="19"/>
      <c r="L6" s="19"/>
    </row>
    <row r="7">
      <c r="A7" s="14" t="s">
        <v>1</v>
      </c>
      <c r="B7" s="24"/>
      <c r="C7" s="16">
        <v>1.0</v>
      </c>
      <c r="D7" s="16">
        <v>2.0</v>
      </c>
      <c r="E7" s="16">
        <v>3.0</v>
      </c>
      <c r="F7" s="16">
        <v>4.0</v>
      </c>
      <c r="G7" s="16">
        <v>5.0</v>
      </c>
      <c r="H7" s="16">
        <v>6.0</v>
      </c>
      <c r="I7" s="16">
        <v>7.0</v>
      </c>
      <c r="J7" s="16">
        <v>8.0</v>
      </c>
      <c r="K7" s="16">
        <v>9.0</v>
      </c>
      <c r="L7" s="16">
        <v>10.0</v>
      </c>
    </row>
    <row r="8">
      <c r="A8" s="17" t="s">
        <v>2</v>
      </c>
      <c r="B8" s="17" t="s">
        <v>3</v>
      </c>
      <c r="C8" s="19">
        <f>98+24+14</f>
        <v>136</v>
      </c>
      <c r="D8" s="19">
        <f>78+28+19</f>
        <v>125</v>
      </c>
      <c r="E8" s="19">
        <f>91+38+9</f>
        <v>138</v>
      </c>
      <c r="F8" s="19">
        <f>108+29+17</f>
        <v>154</v>
      </c>
      <c r="G8" s="19">
        <f>94+29+12</f>
        <v>135</v>
      </c>
      <c r="H8" s="19"/>
      <c r="I8" s="19"/>
      <c r="J8" s="19"/>
      <c r="K8" s="19"/>
      <c r="L8" s="19"/>
    </row>
    <row r="9">
      <c r="A9" s="24"/>
      <c r="B9" s="17" t="s">
        <v>4</v>
      </c>
      <c r="C9" s="19">
        <f>102+26+14</f>
        <v>142</v>
      </c>
      <c r="D9" s="19">
        <f>98+25+30</f>
        <v>153</v>
      </c>
      <c r="E9" s="19">
        <f>94+42+12</f>
        <v>148</v>
      </c>
      <c r="F9" s="19">
        <f t="shared" ref="F9:G9" si="1">117+25+19</f>
        <v>161</v>
      </c>
      <c r="G9" s="19">
        <f t="shared" si="1"/>
        <v>161</v>
      </c>
      <c r="H9" s="19"/>
      <c r="I9" s="19"/>
      <c r="J9" s="19"/>
      <c r="K9" s="19"/>
      <c r="L9" s="19"/>
    </row>
    <row r="10">
      <c r="A10" s="19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</row>
    <row r="11">
      <c r="A11" s="19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</row>
    <row r="12">
      <c r="A12" s="26" t="s">
        <v>30</v>
      </c>
      <c r="G12" s="19"/>
      <c r="H12" s="19"/>
      <c r="I12" s="19"/>
      <c r="J12" s="19"/>
      <c r="K12" s="19"/>
      <c r="L12" s="19"/>
    </row>
    <row r="13">
      <c r="A13" s="14" t="s">
        <v>1</v>
      </c>
      <c r="B13" s="24"/>
      <c r="C13" s="16">
        <v>1.0</v>
      </c>
      <c r="D13" s="16">
        <v>2.0</v>
      </c>
      <c r="E13" s="16">
        <v>3.0</v>
      </c>
      <c r="F13" s="16">
        <v>4.0</v>
      </c>
      <c r="G13" s="16">
        <v>5.0</v>
      </c>
      <c r="H13" s="16">
        <v>6.0</v>
      </c>
      <c r="I13" s="16">
        <v>7.0</v>
      </c>
      <c r="J13" s="16">
        <v>8.0</v>
      </c>
      <c r="K13" s="16">
        <v>9.0</v>
      </c>
      <c r="L13" s="16">
        <v>10.0</v>
      </c>
    </row>
    <row r="14">
      <c r="A14" s="17" t="s">
        <v>2</v>
      </c>
      <c r="B14" s="17" t="s">
        <v>3</v>
      </c>
      <c r="C14" s="19">
        <f>64+32</f>
        <v>96</v>
      </c>
      <c r="D14" s="19">
        <f>36+23</f>
        <v>59</v>
      </c>
      <c r="E14" s="19">
        <f>56+16</f>
        <v>72</v>
      </c>
      <c r="F14" s="19">
        <f>58+24</f>
        <v>82</v>
      </c>
      <c r="G14" s="19">
        <f>72+13</f>
        <v>85</v>
      </c>
      <c r="H14" s="19">
        <f>66+28</f>
        <v>94</v>
      </c>
      <c r="I14" s="19">
        <f>58+25</f>
        <v>83</v>
      </c>
      <c r="J14" s="19">
        <f>63+25</f>
        <v>88</v>
      </c>
      <c r="K14" s="22">
        <v>0.0</v>
      </c>
      <c r="L14" s="22">
        <v>0.0</v>
      </c>
    </row>
    <row r="15">
      <c r="A15" s="24"/>
      <c r="B15" s="17" t="s">
        <v>4</v>
      </c>
      <c r="C15" s="19">
        <f>65+27</f>
        <v>92</v>
      </c>
      <c r="D15" s="19">
        <f>43+35</f>
        <v>78</v>
      </c>
      <c r="E15" s="19">
        <f>45+30</f>
        <v>75</v>
      </c>
      <c r="F15" s="19">
        <f>59+19</f>
        <v>78</v>
      </c>
      <c r="G15" s="19">
        <f>56+13</f>
        <v>69</v>
      </c>
      <c r="H15" s="19">
        <f>56+21</f>
        <v>77</v>
      </c>
      <c r="I15" s="19">
        <f>54+17</f>
        <v>71</v>
      </c>
      <c r="J15" s="19">
        <f>58+27</f>
        <v>85</v>
      </c>
      <c r="K15" s="22">
        <v>0.0</v>
      </c>
      <c r="L15" s="22">
        <v>0.0</v>
      </c>
    </row>
    <row r="16">
      <c r="A16" s="19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</row>
    <row r="17">
      <c r="A17" s="19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</row>
    <row r="18">
      <c r="A18" s="26" t="s">
        <v>31</v>
      </c>
      <c r="F18" s="19"/>
      <c r="G18" s="19"/>
      <c r="H18" s="19"/>
      <c r="I18" s="19"/>
      <c r="J18" s="19"/>
      <c r="K18" s="19"/>
      <c r="L18" s="19"/>
    </row>
    <row r="19">
      <c r="A19" s="14" t="s">
        <v>1</v>
      </c>
      <c r="B19" s="24"/>
      <c r="C19" s="16">
        <v>1.0</v>
      </c>
      <c r="D19" s="16">
        <v>2.0</v>
      </c>
      <c r="E19" s="16">
        <v>3.0</v>
      </c>
      <c r="F19" s="16">
        <v>4.0</v>
      </c>
      <c r="G19" s="16">
        <v>5.0</v>
      </c>
      <c r="H19" s="16">
        <v>6.0</v>
      </c>
      <c r="I19" s="16">
        <v>7.0</v>
      </c>
      <c r="J19" s="16">
        <v>8.0</v>
      </c>
      <c r="K19" s="16">
        <v>9.0</v>
      </c>
      <c r="L19" s="16">
        <v>10.0</v>
      </c>
    </row>
    <row r="20">
      <c r="A20" s="17" t="s">
        <v>2</v>
      </c>
      <c r="B20" s="17" t="s">
        <v>3</v>
      </c>
      <c r="C20" s="19">
        <f>53+28</f>
        <v>81</v>
      </c>
      <c r="D20" s="19">
        <f>78+26</f>
        <v>104</v>
      </c>
      <c r="E20" s="19">
        <f>64+37</f>
        <v>101</v>
      </c>
      <c r="F20" s="19">
        <f>82+13</f>
        <v>95</v>
      </c>
      <c r="G20" s="19">
        <f>71+30</f>
        <v>101</v>
      </c>
      <c r="H20" s="19">
        <f>68+34</f>
        <v>102</v>
      </c>
      <c r="I20" s="19">
        <f>72+22</f>
        <v>94</v>
      </c>
      <c r="J20" s="19">
        <f>59+16</f>
        <v>75</v>
      </c>
      <c r="K20" s="19">
        <f>58+21</f>
        <v>79</v>
      </c>
      <c r="L20" s="19">
        <f>36+34+27</f>
        <v>97</v>
      </c>
    </row>
    <row r="21">
      <c r="A21" s="24"/>
      <c r="B21" s="17" t="s">
        <v>4</v>
      </c>
      <c r="C21" s="19">
        <f>59+24</f>
        <v>83</v>
      </c>
      <c r="D21" s="19">
        <f>76+23</f>
        <v>99</v>
      </c>
      <c r="E21" s="19">
        <f>73+31</f>
        <v>104</v>
      </c>
      <c r="F21" s="19">
        <f>83+13</f>
        <v>96</v>
      </c>
      <c r="G21" s="19">
        <f>69+25</f>
        <v>94</v>
      </c>
      <c r="H21" s="19">
        <f>72+20</f>
        <v>92</v>
      </c>
      <c r="I21" s="19">
        <f>72+26</f>
        <v>98</v>
      </c>
      <c r="J21" s="19">
        <f>68+19</f>
        <v>87</v>
      </c>
      <c r="K21" s="19">
        <f>70+28</f>
        <v>98</v>
      </c>
      <c r="L21" s="19">
        <f>32+47+27</f>
        <v>106</v>
      </c>
    </row>
  </sheetData>
  <mergeCells count="4">
    <mergeCell ref="A1:G1"/>
    <mergeCell ref="A6:F6"/>
    <mergeCell ref="A12:F12"/>
    <mergeCell ref="A18:E18"/>
  </mergeCells>
  <printOptions gridLines="1" horizontalCentered="1"/>
  <pageMargins bottom="0.75" footer="0.0" header="0.0" left="0.25" right="0.25" top="0.75"/>
  <pageSetup fitToHeight="0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0"/>
  <sheetData>
    <row r="1">
      <c r="A1" s="1" t="s">
        <v>6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</row>
    <row r="2">
      <c r="A2" s="4" t="s">
        <v>1</v>
      </c>
      <c r="B2" s="2"/>
      <c r="C2" s="2">
        <v>1.0</v>
      </c>
      <c r="D2" s="2">
        <v>2.0</v>
      </c>
      <c r="E2" s="2">
        <v>3.0</v>
      </c>
      <c r="F2" s="2">
        <v>4.0</v>
      </c>
      <c r="G2" s="2">
        <v>5.0</v>
      </c>
      <c r="H2" s="2">
        <v>6.0</v>
      </c>
      <c r="I2" s="2">
        <v>7.0</v>
      </c>
      <c r="J2" s="2"/>
      <c r="K2" s="2">
        <v>9.0</v>
      </c>
      <c r="L2" s="2">
        <v>10.0</v>
      </c>
      <c r="M2" s="2">
        <v>11.0</v>
      </c>
      <c r="N2" s="2">
        <v>12.0</v>
      </c>
      <c r="O2" s="2">
        <v>13.0</v>
      </c>
      <c r="P2" s="2">
        <v>14.0</v>
      </c>
      <c r="Q2" s="2">
        <v>15.0</v>
      </c>
    </row>
    <row r="3">
      <c r="A3" s="2" t="s">
        <v>2</v>
      </c>
      <c r="B3" s="2" t="s">
        <v>3</v>
      </c>
      <c r="C3" s="5">
        <f>76+36+15</f>
        <v>127</v>
      </c>
      <c r="D3" s="5">
        <f>79+30+10</f>
        <v>119</v>
      </c>
      <c r="E3" s="5">
        <f>66+27+13</f>
        <v>106</v>
      </c>
      <c r="F3" s="3">
        <f>50+21+14</f>
        <v>85</v>
      </c>
      <c r="G3" s="3">
        <f>61+19+11</f>
        <v>91</v>
      </c>
      <c r="H3" s="3">
        <f>64+35+7</f>
        <v>106</v>
      </c>
      <c r="I3" s="3">
        <f>61+6+18</f>
        <v>85</v>
      </c>
      <c r="J3" s="3">
        <f>58+13+14</f>
        <v>85</v>
      </c>
      <c r="K3" s="3">
        <f>63+8+7</f>
        <v>78</v>
      </c>
      <c r="L3" s="3">
        <f>42+14+13</f>
        <v>69</v>
      </c>
      <c r="M3" s="3">
        <f>47+12+11</f>
        <v>70</v>
      </c>
      <c r="N3" s="3">
        <f>61+7+8</f>
        <v>76</v>
      </c>
      <c r="O3" s="3">
        <f>59+11+7</f>
        <v>77</v>
      </c>
      <c r="P3" s="3">
        <f>55+10+5</f>
        <v>70</v>
      </c>
      <c r="Q3" s="3">
        <f>59+8+12</f>
        <v>79</v>
      </c>
    </row>
    <row r="4">
      <c r="A4" s="2"/>
      <c r="B4" s="2" t="s">
        <v>4</v>
      </c>
      <c r="C4" s="5">
        <f>90+51+12</f>
        <v>153</v>
      </c>
      <c r="D4" s="5">
        <f>73+32+18</f>
        <v>123</v>
      </c>
      <c r="E4" s="5">
        <f>55+27+19</f>
        <v>101</v>
      </c>
      <c r="F4" s="3">
        <f>69+17+10</f>
        <v>96</v>
      </c>
      <c r="G4" s="3">
        <f>51+16+12</f>
        <v>79</v>
      </c>
      <c r="H4" s="3">
        <f>64+16+9</f>
        <v>89</v>
      </c>
      <c r="I4" s="3">
        <f>63+6+17</f>
        <v>86</v>
      </c>
      <c r="J4" s="3">
        <f>59+7+19</f>
        <v>85</v>
      </c>
      <c r="K4" s="3">
        <f>63+3+23</f>
        <v>89</v>
      </c>
      <c r="L4" s="3">
        <f>63+15+13</f>
        <v>91</v>
      </c>
      <c r="M4" s="3">
        <f>59+6+16</f>
        <v>81</v>
      </c>
      <c r="N4" s="3">
        <f>70+4+6</f>
        <v>80</v>
      </c>
      <c r="O4" s="3">
        <f>60+9+10</f>
        <v>79</v>
      </c>
      <c r="P4" s="3">
        <f>76+7+19</f>
        <v>102</v>
      </c>
      <c r="Q4" s="3">
        <f>63+13+24</f>
        <v>100</v>
      </c>
    </row>
    <row r="5">
      <c r="A5" s="2"/>
      <c r="B5" s="2"/>
      <c r="C5" s="5"/>
      <c r="D5" s="5"/>
      <c r="E5" s="5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</row>
    <row r="6">
      <c r="A6" s="2"/>
      <c r="B6" s="2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</row>
    <row r="7">
      <c r="A7" s="1" t="s">
        <v>7</v>
      </c>
      <c r="B7" s="2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</row>
    <row r="8">
      <c r="A8" s="4" t="s">
        <v>1</v>
      </c>
      <c r="B8" s="2"/>
      <c r="C8" s="2">
        <v>1.0</v>
      </c>
      <c r="D8" s="2">
        <v>2.0</v>
      </c>
      <c r="E8" s="2">
        <v>3.0</v>
      </c>
      <c r="F8" s="2">
        <v>4.0</v>
      </c>
      <c r="G8" s="2">
        <v>5.0</v>
      </c>
      <c r="H8" s="2">
        <v>6.0</v>
      </c>
      <c r="I8" s="2">
        <v>7.0</v>
      </c>
      <c r="J8" s="2">
        <v>8.0</v>
      </c>
      <c r="K8" s="2">
        <v>9.0</v>
      </c>
      <c r="L8" s="2">
        <v>10.0</v>
      </c>
      <c r="M8" s="2">
        <v>11.0</v>
      </c>
      <c r="N8" s="2">
        <v>12.0</v>
      </c>
      <c r="O8" s="2">
        <v>13.0</v>
      </c>
      <c r="P8" s="2">
        <v>14.0</v>
      </c>
      <c r="Q8" s="2">
        <v>15.0</v>
      </c>
    </row>
    <row r="9">
      <c r="A9" s="2" t="s">
        <v>2</v>
      </c>
      <c r="B9" s="2" t="s">
        <v>3</v>
      </c>
      <c r="C9" s="5">
        <f>57+25+11</f>
        <v>93</v>
      </c>
      <c r="D9" s="5">
        <f>58+26+20</f>
        <v>104</v>
      </c>
      <c r="E9" s="7">
        <f>68+15+21</f>
        <v>104</v>
      </c>
      <c r="F9" s="3">
        <f>67+16+22</f>
        <v>105</v>
      </c>
      <c r="G9" s="5">
        <f>71+31+8</f>
        <v>110</v>
      </c>
      <c r="H9" s="3">
        <f>69+5+18</f>
        <v>92</v>
      </c>
      <c r="I9" s="3">
        <f>65+4+12</f>
        <v>81</v>
      </c>
      <c r="J9" s="3">
        <f>80+16+25</f>
        <v>121</v>
      </c>
      <c r="K9" s="8">
        <f>3+81+17+10</f>
        <v>111</v>
      </c>
      <c r="L9" s="3">
        <f>77+48+16</f>
        <v>141</v>
      </c>
      <c r="M9" s="3"/>
      <c r="N9" s="3"/>
      <c r="O9" s="3"/>
      <c r="P9" s="3"/>
      <c r="Q9" s="3"/>
    </row>
    <row r="10">
      <c r="A10" s="2"/>
      <c r="B10" s="2" t="s">
        <v>4</v>
      </c>
      <c r="C10" s="5">
        <f>91+17+31</f>
        <v>139</v>
      </c>
      <c r="D10" s="5">
        <f>60+29+36</f>
        <v>125</v>
      </c>
      <c r="E10" s="7">
        <f>76+28+43</f>
        <v>147</v>
      </c>
      <c r="F10" s="3">
        <f>78+32+22</f>
        <v>132</v>
      </c>
      <c r="G10" s="5">
        <f>51+20+27</f>
        <v>98</v>
      </c>
      <c r="H10" s="3">
        <f>74+10+41</f>
        <v>125</v>
      </c>
      <c r="I10" s="3">
        <f>67+9+18</f>
        <v>94</v>
      </c>
      <c r="J10" s="3">
        <f>84+24+30</f>
        <v>138</v>
      </c>
      <c r="K10" s="3">
        <f>2+64+34+19</f>
        <v>119</v>
      </c>
      <c r="L10" s="3">
        <f>74+56+13</f>
        <v>143</v>
      </c>
      <c r="M10" s="3"/>
      <c r="N10" s="3"/>
      <c r="O10" s="3"/>
      <c r="P10" s="3"/>
      <c r="Q10" s="3"/>
    </row>
    <row r="11">
      <c r="A11" s="2"/>
      <c r="B11" s="2"/>
      <c r="C11" s="5"/>
      <c r="D11" s="5"/>
      <c r="E11" s="5"/>
      <c r="F11" s="3"/>
      <c r="G11" s="5"/>
      <c r="H11" s="3"/>
      <c r="I11" s="3"/>
      <c r="J11" s="3"/>
      <c r="K11" s="3"/>
      <c r="L11" s="3"/>
      <c r="M11" s="3"/>
      <c r="N11" s="3"/>
      <c r="O11" s="3"/>
      <c r="P11" s="3"/>
      <c r="Q11" s="3"/>
    </row>
    <row r="12">
      <c r="A12" s="2"/>
      <c r="B12" s="2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</row>
    <row r="13">
      <c r="A13" s="2"/>
      <c r="B13" s="2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</row>
    <row r="14">
      <c r="A14" s="2"/>
      <c r="B14" s="2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</row>
    <row r="15">
      <c r="A15" s="2"/>
      <c r="B15" s="2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</row>
    <row r="18">
      <c r="A18" s="1"/>
      <c r="B18" s="2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</row>
    <row r="19">
      <c r="A19" s="4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</row>
    <row r="20">
      <c r="A20" s="2"/>
      <c r="B20" s="2"/>
      <c r="C20" s="5"/>
      <c r="D20" s="5"/>
      <c r="E20" s="5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</row>
    <row r="21">
      <c r="A21" s="2"/>
      <c r="B21" s="2"/>
      <c r="C21" s="5"/>
      <c r="D21" s="5"/>
      <c r="E21" s="5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</row>
    <row r="22">
      <c r="A22" s="2"/>
      <c r="B22" s="2"/>
      <c r="C22" s="5"/>
      <c r="D22" s="5"/>
      <c r="E22" s="5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</row>
    <row r="23">
      <c r="A23" s="2"/>
      <c r="B23" s="2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</row>
    <row r="24">
      <c r="A24" s="2"/>
      <c r="B24" s="2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</row>
    <row r="25">
      <c r="A25" s="2"/>
      <c r="B25" s="2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</row>
    <row r="26">
      <c r="A26" s="2"/>
      <c r="B26" s="2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</row>
    <row r="27">
      <c r="A27" s="2"/>
      <c r="B27" s="2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</row>
    <row r="28">
      <c r="A28" s="1"/>
      <c r="B28" s="2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</row>
    <row r="29">
      <c r="A29" s="4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</row>
    <row r="30">
      <c r="A30" s="2"/>
      <c r="B30" s="2"/>
      <c r="C30" s="5"/>
      <c r="D30" s="5"/>
      <c r="E30" s="5"/>
      <c r="F30" s="3"/>
      <c r="G30" s="5"/>
      <c r="H30" s="3"/>
      <c r="I30" s="3"/>
      <c r="J30" s="3"/>
      <c r="K30" s="3"/>
      <c r="L30" s="3"/>
      <c r="M30" s="3"/>
      <c r="N30" s="3"/>
      <c r="O30" s="3"/>
      <c r="P30" s="3"/>
      <c r="Q30" s="3"/>
    </row>
    <row r="31">
      <c r="A31" s="2"/>
      <c r="B31" s="2"/>
      <c r="C31" s="5"/>
      <c r="D31" s="5"/>
      <c r="E31" s="5"/>
      <c r="F31" s="3"/>
      <c r="G31" s="5"/>
      <c r="H31" s="3"/>
      <c r="I31" s="3"/>
      <c r="J31" s="3"/>
      <c r="K31" s="3"/>
      <c r="L31" s="3"/>
      <c r="M31" s="3"/>
      <c r="N31" s="3"/>
      <c r="O31" s="3"/>
      <c r="P31" s="3"/>
      <c r="Q31" s="3"/>
    </row>
    <row r="32">
      <c r="A32" s="2"/>
      <c r="B32" s="2"/>
      <c r="C32" s="5"/>
      <c r="D32" s="5"/>
      <c r="E32" s="5"/>
      <c r="F32" s="3"/>
      <c r="G32" s="5"/>
      <c r="H32" s="3"/>
      <c r="I32" s="3"/>
      <c r="J32" s="3"/>
      <c r="K32" s="3"/>
      <c r="L32" s="3"/>
      <c r="M32" s="3"/>
      <c r="N32" s="3"/>
      <c r="O32" s="3"/>
      <c r="P32" s="3"/>
      <c r="Q32" s="3"/>
    </row>
    <row r="33">
      <c r="A33" s="2"/>
      <c r="B33" s="2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</row>
    <row r="34">
      <c r="A34" s="2"/>
      <c r="B34" s="2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</row>
    <row r="35">
      <c r="A35" s="2"/>
      <c r="B35" s="2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</row>
    <row r="36">
      <c r="A36" s="2"/>
      <c r="B36" s="2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</row>
  </sheetData>
  <printOptions gridLines="1" horizontalCentered="1"/>
  <pageMargins bottom="0.75" footer="0.0" header="0.0" left="0.25" right="0.25" top="0.75"/>
  <pageSetup fitToHeight="0" cellComments="atEnd" orientation="landscape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0"/>
  <sheetData>
    <row r="1">
      <c r="A1" s="1" t="s">
        <v>8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</row>
    <row r="2">
      <c r="A2" s="4" t="s">
        <v>1</v>
      </c>
      <c r="B2" s="2"/>
      <c r="C2" s="2">
        <v>1.0</v>
      </c>
      <c r="D2" s="2">
        <v>2.0</v>
      </c>
      <c r="E2" s="2">
        <v>3.0</v>
      </c>
      <c r="F2" s="2">
        <v>4.0</v>
      </c>
      <c r="G2" s="2">
        <v>5.0</v>
      </c>
      <c r="H2" s="2">
        <v>6.0</v>
      </c>
      <c r="I2" s="2">
        <v>7.0</v>
      </c>
      <c r="J2" s="2">
        <v>8.0</v>
      </c>
      <c r="K2" s="2">
        <v>9.0</v>
      </c>
      <c r="L2" s="2">
        <v>10.0</v>
      </c>
      <c r="M2" s="2">
        <v>11.0</v>
      </c>
      <c r="N2" s="2">
        <v>12.0</v>
      </c>
      <c r="O2" s="2">
        <v>13.0</v>
      </c>
      <c r="P2" s="2">
        <v>14.0</v>
      </c>
      <c r="Q2" s="2">
        <v>15.0</v>
      </c>
    </row>
    <row r="3">
      <c r="A3" s="2" t="s">
        <v>2</v>
      </c>
      <c r="B3" s="2" t="s">
        <v>3</v>
      </c>
      <c r="C3" s="5">
        <f>87+23+14</f>
        <v>124</v>
      </c>
      <c r="D3" s="5">
        <f>47+23+9</f>
        <v>79</v>
      </c>
      <c r="E3" s="5">
        <f>62+37+21</f>
        <v>120</v>
      </c>
      <c r="F3" s="3">
        <f>67+33+26+7</f>
        <v>133</v>
      </c>
      <c r="G3" s="3">
        <f>54+40+9</f>
        <v>103</v>
      </c>
      <c r="H3" s="3">
        <f>44+25+13</f>
        <v>82</v>
      </c>
      <c r="I3" s="3">
        <f>51+30+14</f>
        <v>95</v>
      </c>
      <c r="J3" s="3">
        <f>55+9+20</f>
        <v>84</v>
      </c>
      <c r="K3" s="3">
        <f>84+11+11</f>
        <v>106</v>
      </c>
      <c r="L3" s="3">
        <f>56+53+16</f>
        <v>125</v>
      </c>
      <c r="M3" s="3">
        <f>61+39+14</f>
        <v>114</v>
      </c>
      <c r="N3" s="3">
        <f>87+48+12</f>
        <v>147</v>
      </c>
      <c r="O3" s="3"/>
      <c r="P3" s="3"/>
      <c r="Q3" s="3"/>
    </row>
    <row r="4">
      <c r="A4" s="2"/>
      <c r="B4" s="2" t="s">
        <v>4</v>
      </c>
      <c r="C4" s="5">
        <f>65+28+16</f>
        <v>109</v>
      </c>
      <c r="D4" s="5">
        <f>55+16+27</f>
        <v>98</v>
      </c>
      <c r="E4" s="5">
        <f>43+36+29</f>
        <v>108</v>
      </c>
      <c r="F4" s="3">
        <f>67+25+21+17</f>
        <v>130</v>
      </c>
      <c r="G4" s="3">
        <f>53+42+17</f>
        <v>112</v>
      </c>
      <c r="H4" s="3">
        <f>49+21+16</f>
        <v>86</v>
      </c>
      <c r="I4" s="3">
        <f>46+22+16</f>
        <v>84</v>
      </c>
      <c r="J4" s="3">
        <f>65+13+32</f>
        <v>110</v>
      </c>
      <c r="K4" s="3">
        <f>57+18+31</f>
        <v>106</v>
      </c>
      <c r="L4" s="3">
        <f>60+48+22</f>
        <v>130</v>
      </c>
      <c r="M4" s="3">
        <f>66+48+17</f>
        <v>131</v>
      </c>
      <c r="N4" s="3">
        <f>75+39+13</f>
        <v>127</v>
      </c>
      <c r="O4" s="3"/>
      <c r="P4" s="3"/>
      <c r="Q4" s="3"/>
    </row>
    <row r="5">
      <c r="A5" s="2"/>
      <c r="B5" s="2"/>
      <c r="C5" s="5"/>
      <c r="D5" s="5"/>
      <c r="E5" s="5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</row>
    <row r="6">
      <c r="A6" s="1" t="s">
        <v>9</v>
      </c>
      <c r="B6" s="2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</row>
    <row r="7">
      <c r="A7" s="4" t="s">
        <v>1</v>
      </c>
      <c r="B7" s="2"/>
      <c r="C7" s="2">
        <v>1.0</v>
      </c>
      <c r="D7" s="2">
        <v>2.0</v>
      </c>
      <c r="E7" s="2">
        <v>3.0</v>
      </c>
      <c r="F7" s="2">
        <v>4.0</v>
      </c>
      <c r="G7" s="2">
        <v>5.0</v>
      </c>
      <c r="H7" s="2">
        <v>6.0</v>
      </c>
      <c r="I7" s="2">
        <v>7.0</v>
      </c>
      <c r="J7" s="2">
        <v>8.0</v>
      </c>
      <c r="K7" s="2">
        <v>9.0</v>
      </c>
      <c r="L7" s="2">
        <v>10.0</v>
      </c>
      <c r="M7" s="2">
        <v>11.0</v>
      </c>
      <c r="N7" s="2">
        <v>12.0</v>
      </c>
      <c r="O7" s="2">
        <v>13.0</v>
      </c>
      <c r="P7" s="2">
        <v>14.0</v>
      </c>
      <c r="Q7" s="2">
        <v>15.0</v>
      </c>
    </row>
    <row r="8">
      <c r="A8" s="2" t="s">
        <v>2</v>
      </c>
      <c r="B8" s="2" t="s">
        <v>3</v>
      </c>
      <c r="C8" s="5">
        <f>69+29+12</f>
        <v>110</v>
      </c>
      <c r="D8" s="5">
        <f>71+23+16</f>
        <v>110</v>
      </c>
      <c r="E8" s="5">
        <f>54+18+16</f>
        <v>88</v>
      </c>
      <c r="F8" s="3">
        <f>49+18</f>
        <v>67</v>
      </c>
      <c r="G8" s="5">
        <f>64+44+17</f>
        <v>125</v>
      </c>
      <c r="H8" s="3">
        <f>61+61+26</f>
        <v>148</v>
      </c>
      <c r="I8" s="3">
        <f>65+59+26</f>
        <v>150</v>
      </c>
      <c r="J8" s="3">
        <f>84+39+11</f>
        <v>134</v>
      </c>
      <c r="K8" s="3"/>
      <c r="L8" s="3"/>
      <c r="M8" s="3"/>
      <c r="N8" s="3"/>
      <c r="O8" s="3"/>
      <c r="P8" s="3"/>
      <c r="Q8" s="3"/>
    </row>
    <row r="9">
      <c r="A9" s="2"/>
      <c r="B9" s="2" t="s">
        <v>4</v>
      </c>
      <c r="C9" s="5">
        <f>59+33+13</f>
        <v>105</v>
      </c>
      <c r="D9" s="5">
        <f>53+30+7</f>
        <v>90</v>
      </c>
      <c r="E9" s="5">
        <f>61+18+16</f>
        <v>95</v>
      </c>
      <c r="F9" s="3">
        <f>76+7</f>
        <v>83</v>
      </c>
      <c r="G9" s="5">
        <f>72+41+18</f>
        <v>131</v>
      </c>
      <c r="H9" s="3">
        <f>65+37+21</f>
        <v>123</v>
      </c>
      <c r="I9" s="3">
        <f>82+57+17</f>
        <v>156</v>
      </c>
      <c r="J9" s="3">
        <f>74+52+12</f>
        <v>138</v>
      </c>
      <c r="K9" s="3"/>
      <c r="L9" s="3"/>
      <c r="M9" s="3"/>
      <c r="N9" s="3"/>
      <c r="O9" s="3"/>
      <c r="P9" s="3"/>
      <c r="Q9" s="3"/>
    </row>
    <row r="10">
      <c r="A10" s="2"/>
      <c r="B10" s="2"/>
      <c r="C10" s="5"/>
      <c r="D10" s="5"/>
      <c r="E10" s="5"/>
      <c r="F10" s="3"/>
      <c r="G10" s="5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>
      <c r="A11" s="2"/>
      <c r="B11" s="2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</row>
    <row r="12">
      <c r="A12" s="2"/>
      <c r="B12" s="2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</row>
    <row r="13">
      <c r="A13" s="2"/>
      <c r="B13" s="2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</row>
    <row r="14">
      <c r="A14" s="2"/>
      <c r="B14" s="2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</row>
    <row r="18">
      <c r="A18" s="1"/>
      <c r="B18" s="2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</row>
    <row r="19">
      <c r="A19" s="4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</row>
    <row r="20">
      <c r="A20" s="2"/>
      <c r="B20" s="2"/>
      <c r="C20" s="5"/>
      <c r="D20" s="5"/>
      <c r="E20" s="5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</row>
    <row r="21">
      <c r="A21" s="2"/>
      <c r="B21" s="2"/>
      <c r="C21" s="5"/>
      <c r="D21" s="5"/>
      <c r="E21" s="5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</row>
    <row r="22">
      <c r="A22" s="2"/>
      <c r="B22" s="2"/>
      <c r="C22" s="5"/>
      <c r="D22" s="5"/>
      <c r="E22" s="5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</row>
    <row r="23">
      <c r="A23" s="2"/>
      <c r="B23" s="2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</row>
    <row r="24">
      <c r="A24" s="2"/>
      <c r="B24" s="2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</row>
    <row r="25">
      <c r="A25" s="2"/>
      <c r="B25" s="2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</row>
    <row r="26">
      <c r="A26" s="2"/>
      <c r="B26" s="2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</row>
    <row r="27">
      <c r="A27" s="2"/>
      <c r="B27" s="2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</row>
    <row r="28">
      <c r="A28" s="1"/>
      <c r="B28" s="2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</row>
    <row r="29">
      <c r="A29" s="4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</row>
    <row r="30">
      <c r="A30" s="2"/>
      <c r="B30" s="2"/>
      <c r="C30" s="5"/>
      <c r="D30" s="5"/>
      <c r="E30" s="5"/>
      <c r="F30" s="3"/>
      <c r="G30" s="5"/>
      <c r="H30" s="3"/>
      <c r="I30" s="3"/>
      <c r="J30" s="3"/>
      <c r="K30" s="3"/>
      <c r="L30" s="3"/>
      <c r="M30" s="3"/>
      <c r="N30" s="3"/>
      <c r="O30" s="3"/>
      <c r="P30" s="3"/>
      <c r="Q30" s="3"/>
    </row>
    <row r="31">
      <c r="A31" s="2"/>
      <c r="B31" s="2"/>
      <c r="C31" s="5"/>
      <c r="D31" s="5"/>
      <c r="E31" s="5"/>
      <c r="F31" s="3"/>
      <c r="G31" s="5"/>
      <c r="H31" s="3"/>
      <c r="I31" s="3"/>
      <c r="J31" s="3"/>
      <c r="K31" s="3"/>
      <c r="L31" s="3"/>
      <c r="M31" s="3"/>
      <c r="N31" s="3"/>
      <c r="O31" s="3"/>
      <c r="P31" s="3"/>
      <c r="Q31" s="3"/>
    </row>
    <row r="32">
      <c r="A32" s="2"/>
      <c r="B32" s="2"/>
      <c r="C32" s="5"/>
      <c r="D32" s="5"/>
      <c r="E32" s="5"/>
      <c r="F32" s="3"/>
      <c r="G32" s="5"/>
      <c r="H32" s="3"/>
      <c r="I32" s="3"/>
      <c r="J32" s="3"/>
      <c r="K32" s="3"/>
      <c r="L32" s="3"/>
      <c r="M32" s="3"/>
      <c r="N32" s="3"/>
      <c r="O32" s="3"/>
      <c r="P32" s="3"/>
      <c r="Q32" s="3"/>
    </row>
    <row r="33">
      <c r="A33" s="2"/>
      <c r="B33" s="2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</row>
    <row r="34">
      <c r="A34" s="2"/>
      <c r="B34" s="2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</row>
    <row r="35">
      <c r="A35" s="2"/>
      <c r="B35" s="2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</row>
    <row r="36">
      <c r="A36" s="2"/>
      <c r="B36" s="2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</row>
  </sheetData>
  <printOptions gridLines="1" horizontalCentered="1"/>
  <pageMargins bottom="0.75" footer="0.0" header="0.0" left="0.25" right="0.25" top="0.75"/>
  <pageSetup fitToHeight="0" cellComments="atEnd" orientation="landscape" pageOrder="overThenDown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0"/>
  <sheetData>
    <row r="1">
      <c r="A1" s="1" t="s">
        <v>10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</row>
    <row r="2">
      <c r="A2" s="4" t="s">
        <v>1</v>
      </c>
      <c r="B2" s="2"/>
      <c r="C2" s="2">
        <v>1.0</v>
      </c>
      <c r="D2" s="2">
        <v>2.0</v>
      </c>
      <c r="E2" s="2">
        <v>3.0</v>
      </c>
      <c r="F2" s="2">
        <v>4.0</v>
      </c>
      <c r="G2" s="2">
        <v>5.0</v>
      </c>
      <c r="H2" s="2">
        <v>6.0</v>
      </c>
      <c r="I2" s="2">
        <v>7.0</v>
      </c>
      <c r="J2" s="2">
        <v>8.0</v>
      </c>
      <c r="K2" s="2">
        <v>9.0</v>
      </c>
      <c r="L2" s="2">
        <v>10.0</v>
      </c>
      <c r="M2" s="2">
        <v>11.0</v>
      </c>
      <c r="N2" s="2">
        <v>12.0</v>
      </c>
      <c r="O2" s="2">
        <v>13.0</v>
      </c>
      <c r="P2" s="2">
        <v>14.0</v>
      </c>
      <c r="Q2" s="2">
        <v>15.0</v>
      </c>
    </row>
    <row r="3">
      <c r="A3" s="2" t="s">
        <v>2</v>
      </c>
      <c r="B3" s="2" t="s">
        <v>3</v>
      </c>
      <c r="C3" s="5">
        <f>60+41+20</f>
        <v>121</v>
      </c>
      <c r="D3" s="5">
        <f>65+37+18</f>
        <v>120</v>
      </c>
      <c r="E3" s="5">
        <f>70+27+9</f>
        <v>106</v>
      </c>
      <c r="F3" s="3">
        <f>73+27+21</f>
        <v>121</v>
      </c>
      <c r="G3" s="3">
        <f>44+31+15</f>
        <v>90</v>
      </c>
      <c r="H3" s="3">
        <f>38+19+17</f>
        <v>74</v>
      </c>
      <c r="I3" s="3">
        <f>7+51+10+7</f>
        <v>75</v>
      </c>
      <c r="J3" s="3">
        <f>56+16+11</f>
        <v>83</v>
      </c>
      <c r="K3" s="3">
        <f>61+11+7</f>
        <v>79</v>
      </c>
      <c r="L3" s="3">
        <f>59+13+9</f>
        <v>81</v>
      </c>
      <c r="M3" s="3">
        <f>59+8+15</f>
        <v>82</v>
      </c>
      <c r="N3" s="3">
        <f>69+13+19</f>
        <v>101</v>
      </c>
      <c r="O3" s="3"/>
      <c r="P3" s="3"/>
      <c r="Q3" s="3"/>
    </row>
    <row r="4">
      <c r="A4" s="2"/>
      <c r="B4" s="2" t="s">
        <v>4</v>
      </c>
      <c r="C4" s="5">
        <f>48+40+23</f>
        <v>111</v>
      </c>
      <c r="D4" s="5">
        <f>67+36+16</f>
        <v>119</v>
      </c>
      <c r="E4" s="5">
        <f>60+25+10</f>
        <v>95</v>
      </c>
      <c r="F4" s="3">
        <f>64+28+15</f>
        <v>107</v>
      </c>
      <c r="G4" s="3">
        <f>43+39+15</f>
        <v>97</v>
      </c>
      <c r="H4" s="3">
        <f>39+18+18</f>
        <v>75</v>
      </c>
      <c r="I4" s="3">
        <f>63+15+12</f>
        <v>90</v>
      </c>
      <c r="J4" s="3">
        <f>42+15+22</f>
        <v>79</v>
      </c>
      <c r="K4" s="3">
        <f>64+8+20</f>
        <v>92</v>
      </c>
      <c r="L4" s="3">
        <f>51+22+10</f>
        <v>83</v>
      </c>
      <c r="M4" s="3">
        <f>41+9+22</f>
        <v>72</v>
      </c>
      <c r="N4" s="3">
        <f>55+14+16</f>
        <v>85</v>
      </c>
      <c r="O4" s="3"/>
      <c r="P4" s="3"/>
      <c r="Q4" s="3"/>
    </row>
    <row r="5">
      <c r="A5" s="2"/>
      <c r="B5" s="2"/>
      <c r="C5" s="5"/>
      <c r="D5" s="5"/>
      <c r="E5" s="5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</row>
    <row r="6">
      <c r="A6" s="2"/>
      <c r="B6" s="2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</row>
    <row r="7">
      <c r="A7" s="1" t="s">
        <v>11</v>
      </c>
      <c r="B7" s="2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</row>
    <row r="8">
      <c r="A8" s="4" t="s">
        <v>1</v>
      </c>
      <c r="B8" s="2"/>
      <c r="C8" s="2">
        <v>1.0</v>
      </c>
      <c r="D8" s="2">
        <v>2.0</v>
      </c>
      <c r="E8" s="2">
        <v>3.0</v>
      </c>
      <c r="F8" s="2">
        <v>4.0</v>
      </c>
      <c r="G8" s="2">
        <v>5.0</v>
      </c>
      <c r="H8" s="2">
        <v>6.0</v>
      </c>
      <c r="I8" s="2">
        <v>7.0</v>
      </c>
      <c r="J8" s="2">
        <v>8.0</v>
      </c>
      <c r="K8" s="2">
        <v>9.0</v>
      </c>
      <c r="L8" s="2">
        <v>10.0</v>
      </c>
      <c r="M8" s="2">
        <v>11.0</v>
      </c>
      <c r="N8" s="2">
        <v>12.0</v>
      </c>
      <c r="O8" s="2">
        <v>13.0</v>
      </c>
      <c r="P8" s="2">
        <v>14.0</v>
      </c>
      <c r="Q8" s="2">
        <v>15.0</v>
      </c>
    </row>
    <row r="9">
      <c r="A9" s="2" t="s">
        <v>2</v>
      </c>
      <c r="B9" s="2" t="s">
        <v>3</v>
      </c>
      <c r="C9" s="5">
        <f>70+32+10</f>
        <v>112</v>
      </c>
      <c r="D9" s="5">
        <f>87+22+16</f>
        <v>125</v>
      </c>
      <c r="E9" s="5">
        <f>55+25+9</f>
        <v>89</v>
      </c>
      <c r="F9" s="3">
        <f>52+21+13</f>
        <v>86</v>
      </c>
      <c r="G9" s="5">
        <f>43+28+6</f>
        <v>77</v>
      </c>
      <c r="H9" s="3">
        <f>76+52+14</f>
        <v>142</v>
      </c>
      <c r="I9" s="3">
        <f>55+53+11</f>
        <v>119</v>
      </c>
      <c r="J9" s="3">
        <f>77+48+21</f>
        <v>146</v>
      </c>
      <c r="K9" s="3"/>
      <c r="L9" s="3"/>
      <c r="M9" s="3"/>
      <c r="N9" s="3"/>
      <c r="O9" s="3"/>
      <c r="P9" s="3"/>
      <c r="Q9" s="3"/>
    </row>
    <row r="10">
      <c r="A10" s="2"/>
      <c r="B10" s="2" t="s">
        <v>4</v>
      </c>
      <c r="C10" s="5">
        <f>77+32+13</f>
        <v>122</v>
      </c>
      <c r="D10" s="5">
        <f>69+19+13</f>
        <v>101</v>
      </c>
      <c r="E10" s="5">
        <f>62+24+4</f>
        <v>90</v>
      </c>
      <c r="F10" s="3">
        <f>51+14+16</f>
        <v>81</v>
      </c>
      <c r="G10" s="5">
        <f>41+32+12</f>
        <v>85</v>
      </c>
      <c r="H10" s="3">
        <f>77+39+18</f>
        <v>134</v>
      </c>
      <c r="I10" s="3">
        <f>75+48+8</f>
        <v>131</v>
      </c>
      <c r="J10" s="3">
        <f>74+40+31</f>
        <v>145</v>
      </c>
      <c r="K10" s="3"/>
      <c r="L10" s="3"/>
      <c r="M10" s="3"/>
      <c r="N10" s="3"/>
      <c r="O10" s="3"/>
      <c r="P10" s="3"/>
      <c r="Q10" s="3"/>
    </row>
    <row r="11">
      <c r="A11" s="2"/>
      <c r="B11" s="2"/>
      <c r="C11" s="5"/>
      <c r="D11" s="5"/>
      <c r="E11" s="5"/>
      <c r="F11" s="3"/>
      <c r="G11" s="5"/>
      <c r="H11" s="3"/>
      <c r="I11" s="3"/>
      <c r="J11" s="3"/>
      <c r="K11" s="3"/>
      <c r="L11" s="3"/>
      <c r="M11" s="3"/>
      <c r="N11" s="3"/>
      <c r="O11" s="3"/>
      <c r="P11" s="3"/>
      <c r="Q11" s="3"/>
    </row>
  </sheetData>
  <printOptions gridLines="1" horizontalCentered="1"/>
  <pageMargins bottom="0.75" footer="0.0" header="0.0" left="0.25" right="0.25" top="0.75"/>
  <pageSetup fitToHeight="0" cellComments="atEnd" orientation="landscape" pageOrder="overThenDown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A1" s="2" t="s">
        <v>12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</row>
    <row r="2" ht="15.75" customHeight="1">
      <c r="A2" s="4" t="s">
        <v>1</v>
      </c>
      <c r="B2" s="2"/>
      <c r="C2" s="2">
        <v>1.0</v>
      </c>
      <c r="D2" s="2">
        <v>2.0</v>
      </c>
      <c r="E2" s="2">
        <v>3.0</v>
      </c>
      <c r="F2" s="2">
        <v>4.0</v>
      </c>
      <c r="G2" s="2">
        <v>5.0</v>
      </c>
      <c r="H2" s="2">
        <v>6.0</v>
      </c>
      <c r="I2" s="2">
        <v>7.0</v>
      </c>
      <c r="J2" s="2">
        <v>8.0</v>
      </c>
      <c r="K2" s="2">
        <v>9.0</v>
      </c>
      <c r="L2" s="2">
        <v>10.0</v>
      </c>
      <c r="M2" s="2">
        <v>11.0</v>
      </c>
      <c r="N2" s="2">
        <v>12.0</v>
      </c>
      <c r="O2" s="2">
        <v>13.0</v>
      </c>
      <c r="P2" s="2">
        <v>14.0</v>
      </c>
      <c r="Q2" s="2">
        <v>15.0</v>
      </c>
    </row>
    <row r="3" ht="15.75" customHeight="1">
      <c r="A3" s="2" t="s">
        <v>2</v>
      </c>
      <c r="B3" s="2" t="s">
        <v>3</v>
      </c>
      <c r="C3" s="9">
        <v>29.0</v>
      </c>
      <c r="D3" s="9">
        <v>27.0</v>
      </c>
      <c r="E3" s="10"/>
      <c r="F3" s="10"/>
      <c r="G3" s="9">
        <v>40.0</v>
      </c>
      <c r="H3" s="9">
        <v>60.0</v>
      </c>
      <c r="I3" s="9">
        <v>29.0</v>
      </c>
      <c r="J3" s="9">
        <v>35.0</v>
      </c>
      <c r="K3" s="9">
        <v>14.0</v>
      </c>
      <c r="L3" s="9">
        <v>54.0</v>
      </c>
      <c r="M3" s="9">
        <v>53.0</v>
      </c>
      <c r="N3" s="9">
        <v>52.0</v>
      </c>
      <c r="O3" s="9">
        <v>55.0</v>
      </c>
      <c r="P3" s="9">
        <v>43.0</v>
      </c>
      <c r="Q3" s="9">
        <v>43.0</v>
      </c>
    </row>
    <row r="4" ht="15.75" customHeight="1">
      <c r="A4" s="2"/>
      <c r="B4" s="2" t="s">
        <v>4</v>
      </c>
      <c r="C4" s="9">
        <v>35.0</v>
      </c>
      <c r="D4" s="9">
        <v>35.0</v>
      </c>
      <c r="E4" s="11"/>
      <c r="F4" s="11"/>
      <c r="G4" s="9">
        <v>42.0</v>
      </c>
      <c r="H4" s="9">
        <v>67.0</v>
      </c>
      <c r="I4" s="9">
        <v>26.0</v>
      </c>
      <c r="J4" s="12">
        <v>44.0</v>
      </c>
      <c r="K4" s="12">
        <v>12.0</v>
      </c>
      <c r="L4" s="12">
        <v>57.0</v>
      </c>
      <c r="M4" s="12">
        <v>59.0</v>
      </c>
      <c r="N4" s="12">
        <v>49.0</v>
      </c>
      <c r="O4" s="12">
        <v>59.0</v>
      </c>
      <c r="P4" s="12">
        <v>48.0</v>
      </c>
      <c r="Q4" s="12">
        <v>38.0</v>
      </c>
    </row>
    <row r="5" ht="15.75" customHeight="1">
      <c r="A5" s="2"/>
      <c r="B5" s="2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</row>
    <row r="6" ht="15.75" customHeight="1">
      <c r="A6" s="2"/>
      <c r="B6" s="2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>
        <v>30.0</v>
      </c>
      <c r="P6" s="3">
        <v>20.0</v>
      </c>
      <c r="Q6" s="3">
        <v>17.0</v>
      </c>
    </row>
    <row r="7" ht="15.75" customHeight="1">
      <c r="A7" s="2"/>
      <c r="B7" s="2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>
        <v>39.0</v>
      </c>
      <c r="P7" s="3">
        <v>17.0</v>
      </c>
      <c r="Q7" s="3">
        <v>28.0</v>
      </c>
    </row>
    <row r="8" ht="15.75" customHeight="1">
      <c r="A8" s="2"/>
      <c r="B8" s="2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</row>
    <row r="9" ht="15.75" customHeight="1">
      <c r="A9" s="2"/>
      <c r="B9" s="2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</row>
    <row r="10" ht="15.75" customHeight="1">
      <c r="A10" s="2"/>
      <c r="B10" s="2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ht="15.75" customHeight="1">
      <c r="A11" s="2" t="s">
        <v>13</v>
      </c>
      <c r="B11" s="2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</row>
    <row r="12" ht="15.75" customHeight="1">
      <c r="A12" s="4" t="s">
        <v>1</v>
      </c>
      <c r="B12" s="2"/>
      <c r="C12" s="2">
        <v>1.0</v>
      </c>
      <c r="D12" s="2">
        <v>2.0</v>
      </c>
      <c r="E12" s="2">
        <v>3.0</v>
      </c>
      <c r="F12" s="2">
        <v>4.0</v>
      </c>
      <c r="G12" s="2">
        <v>5.0</v>
      </c>
      <c r="H12" s="2">
        <v>6.0</v>
      </c>
      <c r="I12" s="2">
        <v>7.0</v>
      </c>
      <c r="J12" s="2">
        <v>8.0</v>
      </c>
      <c r="K12" s="2">
        <v>9.0</v>
      </c>
      <c r="L12" s="2">
        <v>10.0</v>
      </c>
      <c r="M12" s="2">
        <v>11.0</v>
      </c>
      <c r="N12" s="2">
        <v>12.0</v>
      </c>
      <c r="O12" s="2">
        <v>13.0</v>
      </c>
      <c r="P12" s="2">
        <v>14.0</v>
      </c>
      <c r="Q12" s="2">
        <v>15.0</v>
      </c>
    </row>
    <row r="13" ht="15.75" customHeight="1">
      <c r="A13" s="2" t="s">
        <v>2</v>
      </c>
      <c r="B13" s="2" t="s">
        <v>3</v>
      </c>
      <c r="C13" s="3">
        <v>0.0</v>
      </c>
      <c r="D13" s="3">
        <v>0.0</v>
      </c>
      <c r="E13" s="3">
        <v>0.0</v>
      </c>
      <c r="F13" s="3">
        <v>0.0</v>
      </c>
      <c r="G13" s="3">
        <v>0.0</v>
      </c>
      <c r="H13" s="3">
        <v>0.0</v>
      </c>
      <c r="I13" s="3">
        <v>0.0</v>
      </c>
      <c r="J13" s="3">
        <v>0.0</v>
      </c>
      <c r="K13" s="3">
        <v>0.0</v>
      </c>
      <c r="L13" s="3">
        <v>0.0</v>
      </c>
      <c r="M13" s="3">
        <v>0.0</v>
      </c>
      <c r="N13" s="3">
        <v>0.0</v>
      </c>
      <c r="O13" s="3">
        <v>0.0</v>
      </c>
      <c r="P13" s="3">
        <v>0.0</v>
      </c>
      <c r="Q13" s="3">
        <v>0.0</v>
      </c>
    </row>
    <row r="14" ht="15.75" customHeight="1">
      <c r="A14" s="2"/>
      <c r="B14" s="2" t="s">
        <v>4</v>
      </c>
      <c r="C14" s="3">
        <v>0.0</v>
      </c>
      <c r="D14" s="3">
        <v>0.0</v>
      </c>
      <c r="E14" s="3">
        <v>0.0</v>
      </c>
      <c r="F14" s="3">
        <v>0.0</v>
      </c>
      <c r="G14" s="3">
        <v>0.0</v>
      </c>
      <c r="H14" s="3">
        <v>0.0</v>
      </c>
      <c r="I14" s="3">
        <v>0.0</v>
      </c>
      <c r="J14" s="3">
        <v>0.0</v>
      </c>
      <c r="K14" s="3">
        <v>0.0</v>
      </c>
      <c r="L14" s="3">
        <v>0.0</v>
      </c>
      <c r="M14" s="3">
        <v>0.0</v>
      </c>
      <c r="N14" s="3">
        <v>0.0</v>
      </c>
      <c r="O14" s="3">
        <v>0.0</v>
      </c>
      <c r="P14" s="3">
        <v>0.0</v>
      </c>
      <c r="Q14" s="3">
        <v>0.0</v>
      </c>
    </row>
    <row r="15" ht="15.75" customHeight="1">
      <c r="A15" s="2"/>
      <c r="B15" s="2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</row>
    <row r="16" ht="15.75" customHeight="1">
      <c r="A16" s="2"/>
      <c r="B16" s="2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</row>
    <row r="17" ht="15.75" customHeight="1">
      <c r="A17" s="2"/>
      <c r="B17" s="2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</row>
    <row r="18" ht="15.75" customHeight="1">
      <c r="A18" s="2"/>
      <c r="B18" s="2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</row>
    <row r="19" ht="15.75" customHeight="1">
      <c r="A19" s="2"/>
      <c r="B19" s="2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</row>
    <row r="20" ht="15.75" customHeight="1">
      <c r="A20" s="2"/>
      <c r="B20" s="2"/>
    </row>
    <row r="21" ht="15.75" customHeight="1">
      <c r="A21" s="4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</row>
    <row r="22" ht="15.75" customHeight="1">
      <c r="A22" s="2"/>
      <c r="B22" s="2"/>
      <c r="C22" s="5"/>
      <c r="D22" s="5"/>
      <c r="E22" s="5"/>
    </row>
    <row r="23" ht="15.75" customHeight="1">
      <c r="A23" s="2"/>
      <c r="B23" s="2"/>
      <c r="C23" s="5"/>
      <c r="D23" s="5"/>
      <c r="E23" s="5"/>
    </row>
    <row r="24" ht="15.75" customHeight="1">
      <c r="A24" s="2"/>
      <c r="B24" s="2"/>
    </row>
    <row r="25" ht="15.75" customHeight="1">
      <c r="A25" s="2"/>
      <c r="B25" s="2"/>
    </row>
    <row r="26" ht="15.75" customHeight="1">
      <c r="A26" s="2"/>
      <c r="B26" s="2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</row>
    <row r="27" ht="15.75" customHeight="1">
      <c r="A27" s="2"/>
      <c r="B27" s="2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</row>
    <row r="28" ht="15.75" customHeight="1">
      <c r="A28" s="2"/>
      <c r="B28" s="2"/>
    </row>
    <row r="29" ht="15.75" customHeight="1">
      <c r="A29" s="2"/>
      <c r="B29" s="2"/>
    </row>
    <row r="30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</row>
    <row r="31" ht="15.75" customHeight="1">
      <c r="A31" s="4"/>
      <c r="B31" s="2"/>
    </row>
    <row r="32" ht="15.75" customHeight="1">
      <c r="A32" s="2"/>
      <c r="B32" s="2"/>
    </row>
    <row r="33" ht="15.75" customHeight="1">
      <c r="A33" s="2"/>
      <c r="B33" s="2"/>
    </row>
    <row r="34" ht="15.75" customHeight="1">
      <c r="A34" s="2"/>
      <c r="B34" s="2"/>
    </row>
    <row r="35" ht="15.75" customHeight="1">
      <c r="A35" s="2"/>
      <c r="B35" s="2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</row>
    <row r="36" ht="15.75" customHeight="1">
      <c r="A36" s="2"/>
      <c r="B36" s="2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</row>
    <row r="37" ht="15.75" customHeight="1">
      <c r="A37" s="2"/>
    </row>
    <row r="38" ht="15.75" customHeight="1"/>
    <row r="39" ht="15.75" customHeight="1">
      <c r="A39" s="2"/>
      <c r="B39" s="2"/>
    </row>
    <row r="40" ht="15.75" customHeight="1">
      <c r="A40" s="2"/>
      <c r="B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</row>
    <row r="42" ht="15.75" customHeight="1">
      <c r="A42" s="4"/>
      <c r="B42" s="2"/>
    </row>
    <row r="43" ht="15.75" customHeight="1">
      <c r="A43" s="2"/>
      <c r="B43" s="2"/>
    </row>
    <row r="44" ht="15.75" customHeight="1">
      <c r="A44" s="2"/>
      <c r="B44" s="2"/>
    </row>
    <row r="45" ht="15.75" customHeight="1">
      <c r="A45" s="2"/>
      <c r="B45" s="2"/>
    </row>
    <row r="46" ht="15.75" customHeight="1">
      <c r="A46" s="2"/>
      <c r="B46" s="2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</row>
    <row r="47" ht="15.75" customHeight="1">
      <c r="A47" s="2"/>
      <c r="B47" s="2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</row>
    <row r="48" ht="15.75" customHeight="1">
      <c r="A48" s="2"/>
      <c r="B48" s="2"/>
    </row>
    <row r="49" ht="15.75" customHeight="1">
      <c r="A49" s="2"/>
      <c r="B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</row>
    <row r="51" ht="15.75" customHeight="1">
      <c r="A51" s="4"/>
      <c r="B51" s="2"/>
    </row>
    <row r="52" ht="15.75" customHeight="1">
      <c r="A52" s="2"/>
      <c r="B52" s="2"/>
    </row>
    <row r="53" ht="15.75" customHeight="1">
      <c r="A53" s="2"/>
      <c r="B53" s="2"/>
    </row>
    <row r="54" ht="15.75" customHeight="1">
      <c r="A54" s="2"/>
      <c r="B54" s="2"/>
    </row>
    <row r="55" ht="15.75" customHeight="1">
      <c r="A55" s="2"/>
      <c r="B55" s="2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</row>
    <row r="56" ht="15.75" customHeight="1">
      <c r="A56" s="2"/>
      <c r="B56" s="2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</row>
    <row r="57" ht="15.75" customHeight="1">
      <c r="A57" s="2"/>
      <c r="B57" s="2"/>
    </row>
    <row r="58" ht="15.75" customHeight="1">
      <c r="A58" s="2"/>
      <c r="B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</row>
    <row r="60" ht="15.75" customHeight="1">
      <c r="A60" s="4"/>
      <c r="B60" s="2"/>
    </row>
    <row r="61" ht="15.75" customHeight="1">
      <c r="A61" s="2"/>
      <c r="B61" s="2"/>
    </row>
    <row r="62" ht="15.75" customHeight="1">
      <c r="A62" s="2"/>
      <c r="B62" s="2"/>
    </row>
    <row r="63" ht="15.75" customHeight="1">
      <c r="A63" s="2"/>
      <c r="B63" s="2"/>
    </row>
    <row r="64" ht="15.75" customHeight="1">
      <c r="A64" s="2"/>
      <c r="B64" s="2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</row>
    <row r="65" ht="15.75" customHeight="1">
      <c r="A65" s="2"/>
      <c r="B65" s="2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</row>
    <row r="66" ht="15.75" customHeight="1">
      <c r="A66" s="2"/>
      <c r="B66" s="2"/>
    </row>
    <row r="67" ht="15.75" customHeight="1">
      <c r="A67" s="2"/>
      <c r="B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</row>
    <row r="69" ht="15.75" customHeight="1">
      <c r="A69" s="4"/>
      <c r="B69" s="2"/>
    </row>
    <row r="70" ht="15.75" customHeight="1">
      <c r="A70" s="2"/>
      <c r="B70" s="2"/>
    </row>
    <row r="71" ht="15.75" customHeight="1">
      <c r="A71" s="2"/>
      <c r="B71" s="2"/>
    </row>
    <row r="72" ht="15.75" customHeight="1">
      <c r="A72" s="2"/>
      <c r="B72" s="2"/>
    </row>
    <row r="73" ht="15.75" customHeight="1">
      <c r="A73" s="2"/>
      <c r="B73" s="2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</row>
    <row r="74" ht="15.75" customHeight="1">
      <c r="A74" s="2"/>
      <c r="B74" s="2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</row>
    <row r="75" ht="15.75" customHeight="1">
      <c r="A75" s="2"/>
    </row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6.71"/>
    <col customWidth="1" min="2" max="2" width="20.0"/>
    <col customWidth="1" min="3" max="3" width="23.29"/>
    <col customWidth="1" min="4" max="4" width="22.86"/>
    <col customWidth="1" min="5" max="5" width="20.14"/>
    <col customWidth="1" min="6" max="6" width="22.57"/>
    <col customWidth="1" min="7" max="7" width="28.86"/>
    <col customWidth="1" min="8" max="8" width="32.86"/>
    <col customWidth="1" min="9" max="9" width="21.86"/>
    <col customWidth="1" min="10" max="10" width="18.29"/>
    <col customWidth="1" min="11" max="11" width="22.71"/>
    <col customWidth="1" min="12" max="12" width="18.57"/>
    <col customWidth="1" min="13" max="13" width="21.43"/>
    <col customWidth="1" min="14" max="14" width="26.43"/>
    <col customWidth="1" min="15" max="15" width="18.14"/>
    <col customWidth="1" min="16" max="16" width="15.29"/>
    <col customWidth="1" min="17" max="17" width="23.0"/>
    <col customWidth="1" min="18" max="26" width="8.71"/>
  </cols>
  <sheetData>
    <row r="1" ht="12.0" customHeight="1">
      <c r="A1" s="13" t="s">
        <v>14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</row>
    <row r="2" ht="12.0" customHeight="1">
      <c r="A2" s="14" t="s">
        <v>1</v>
      </c>
      <c r="B2" s="15"/>
      <c r="C2" s="16">
        <v>1.0</v>
      </c>
      <c r="D2" s="16">
        <v>2.0</v>
      </c>
      <c r="E2" s="16">
        <v>3.0</v>
      </c>
      <c r="F2" s="16">
        <v>4.0</v>
      </c>
      <c r="G2" s="16">
        <v>5.0</v>
      </c>
      <c r="H2" s="16">
        <v>6.0</v>
      </c>
      <c r="I2" s="16">
        <v>7.0</v>
      </c>
      <c r="J2" s="16">
        <v>8.0</v>
      </c>
      <c r="K2" s="16">
        <v>9.0</v>
      </c>
      <c r="L2" s="16">
        <v>10.0</v>
      </c>
      <c r="M2" s="16">
        <v>11.0</v>
      </c>
      <c r="N2" s="16">
        <v>12.0</v>
      </c>
      <c r="O2" s="16">
        <v>13.0</v>
      </c>
      <c r="P2" s="16">
        <v>14.0</v>
      </c>
      <c r="Q2" s="16">
        <v>15.0</v>
      </c>
    </row>
    <row r="3" ht="12.0" customHeight="1">
      <c r="A3" s="17" t="s">
        <v>2</v>
      </c>
      <c r="B3" s="17" t="s">
        <v>3</v>
      </c>
      <c r="C3" s="10"/>
      <c r="D3" s="9">
        <v>97.0</v>
      </c>
      <c r="E3" s="9">
        <v>98.0</v>
      </c>
      <c r="F3" s="9">
        <v>124.0</v>
      </c>
      <c r="G3" s="9">
        <v>101.0</v>
      </c>
      <c r="H3" s="9">
        <v>124.0</v>
      </c>
      <c r="I3" s="9">
        <v>127.0</v>
      </c>
      <c r="J3" s="9">
        <v>129.0</v>
      </c>
      <c r="K3" s="9">
        <v>127.0</v>
      </c>
      <c r="L3" s="9">
        <v>142.0</v>
      </c>
      <c r="M3" s="9">
        <v>119.0</v>
      </c>
      <c r="N3" s="9">
        <v>113.0</v>
      </c>
      <c r="O3" s="9">
        <v>137.0</v>
      </c>
      <c r="P3" s="10"/>
      <c r="Q3" s="9">
        <v>102.0</v>
      </c>
    </row>
    <row r="4" ht="12.0" customHeight="1">
      <c r="A4" s="15"/>
      <c r="B4" s="17" t="s">
        <v>4</v>
      </c>
      <c r="C4" s="10"/>
      <c r="D4" s="9">
        <v>119.0</v>
      </c>
      <c r="E4" s="12">
        <v>106.0</v>
      </c>
      <c r="F4" s="12">
        <v>137.0</v>
      </c>
      <c r="G4" s="9">
        <v>112.0</v>
      </c>
      <c r="H4" s="9">
        <v>100.0</v>
      </c>
      <c r="I4" s="9">
        <v>100.0</v>
      </c>
      <c r="J4" s="12">
        <v>142.0</v>
      </c>
      <c r="K4" s="12">
        <v>131.0</v>
      </c>
      <c r="L4" s="12">
        <v>136.0</v>
      </c>
      <c r="M4" s="12">
        <v>127.0</v>
      </c>
      <c r="N4" s="12">
        <v>145.0</v>
      </c>
      <c r="O4" s="12">
        <v>182.0</v>
      </c>
      <c r="P4" s="11"/>
      <c r="Q4" s="12">
        <v>106.0</v>
      </c>
    </row>
    <row r="5" ht="12.0" customHeight="1">
      <c r="A5" s="15"/>
      <c r="B5" s="15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</row>
    <row r="6" ht="12.0" customHeight="1">
      <c r="A6" s="17"/>
      <c r="B6" s="17"/>
      <c r="C6" s="11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1"/>
      <c r="Q6" s="12">
        <v>89.0</v>
      </c>
    </row>
    <row r="7" ht="12.0" customHeight="1">
      <c r="A7" s="15"/>
      <c r="B7" s="17"/>
      <c r="C7" s="11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1"/>
      <c r="Q7" s="12">
        <v>87.0</v>
      </c>
    </row>
    <row r="8" ht="12.0" customHeight="1">
      <c r="A8" s="15"/>
      <c r="B8" s="17"/>
      <c r="C8" s="11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>
        <v>0.0</v>
      </c>
      <c r="Q8" s="12">
        <v>191.0</v>
      </c>
    </row>
    <row r="9" ht="12.0" customHeight="1">
      <c r="A9" s="15"/>
      <c r="B9" s="17"/>
      <c r="C9" s="11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>
        <v>0.0</v>
      </c>
      <c r="Q9" s="12">
        <v>193.0</v>
      </c>
    </row>
    <row r="10" ht="12.0" customHeight="1">
      <c r="A10" s="15"/>
      <c r="B10" s="15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</row>
    <row r="11" ht="12.0" customHeight="1">
      <c r="A11" s="13" t="s">
        <v>13</v>
      </c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</row>
    <row r="12" ht="12.0" customHeight="1">
      <c r="A12" s="14" t="s">
        <v>1</v>
      </c>
      <c r="B12" s="15"/>
      <c r="C12" s="16">
        <v>1.0</v>
      </c>
      <c r="D12" s="16">
        <v>2.0</v>
      </c>
      <c r="E12" s="16">
        <v>3.0</v>
      </c>
      <c r="F12" s="16">
        <v>4.0</v>
      </c>
      <c r="G12" s="16">
        <v>5.0</v>
      </c>
      <c r="H12" s="16">
        <v>6.0</v>
      </c>
      <c r="I12" s="16">
        <v>7.0</v>
      </c>
      <c r="J12" s="16">
        <v>8.0</v>
      </c>
      <c r="K12" s="16">
        <v>9.0</v>
      </c>
      <c r="L12" s="16">
        <v>10.0</v>
      </c>
      <c r="M12" s="16">
        <v>11.0</v>
      </c>
      <c r="N12" s="16">
        <v>12.0</v>
      </c>
      <c r="O12" s="16">
        <v>13.0</v>
      </c>
      <c r="P12" s="16">
        <v>14.0</v>
      </c>
      <c r="Q12" s="16">
        <v>15.0</v>
      </c>
    </row>
    <row r="13" ht="12.0" customHeight="1">
      <c r="A13" s="17" t="s">
        <v>2</v>
      </c>
      <c r="B13" s="17" t="s">
        <v>3</v>
      </c>
      <c r="C13" s="12">
        <v>109.0</v>
      </c>
      <c r="D13" s="12">
        <v>115.0</v>
      </c>
      <c r="E13" s="11"/>
      <c r="F13" s="12">
        <v>127.0</v>
      </c>
      <c r="G13" s="12">
        <v>90.0</v>
      </c>
      <c r="H13" s="12">
        <v>70.0</v>
      </c>
      <c r="I13" s="12">
        <v>67.0</v>
      </c>
      <c r="J13" s="12">
        <v>97.0</v>
      </c>
      <c r="K13" s="12">
        <v>50.0</v>
      </c>
      <c r="L13" s="12">
        <v>66.0</v>
      </c>
      <c r="M13" s="12">
        <v>82.0</v>
      </c>
      <c r="N13" s="12">
        <v>137.0</v>
      </c>
      <c r="O13" s="12">
        <v>76.0</v>
      </c>
      <c r="P13" s="12">
        <v>106.0</v>
      </c>
      <c r="Q13" s="12">
        <v>77.0</v>
      </c>
    </row>
    <row r="14" ht="12.0" customHeight="1">
      <c r="A14" s="15"/>
      <c r="B14" s="17" t="s">
        <v>4</v>
      </c>
      <c r="C14" s="12">
        <v>157.0</v>
      </c>
      <c r="D14" s="12">
        <v>136.0</v>
      </c>
      <c r="E14" s="11"/>
      <c r="F14" s="12">
        <v>146.0</v>
      </c>
      <c r="G14" s="12">
        <v>90.0</v>
      </c>
      <c r="H14" s="12">
        <v>85.0</v>
      </c>
      <c r="I14" s="12">
        <v>88.0</v>
      </c>
      <c r="J14" s="12">
        <v>87.0</v>
      </c>
      <c r="K14" s="12">
        <v>69.0</v>
      </c>
      <c r="L14" s="12">
        <v>77.0</v>
      </c>
      <c r="M14" s="12">
        <v>99.0</v>
      </c>
      <c r="N14" s="12">
        <v>139.0</v>
      </c>
      <c r="O14" s="12">
        <v>100.0</v>
      </c>
      <c r="P14" s="12">
        <v>107.0</v>
      </c>
      <c r="Q14" s="12">
        <v>105.0</v>
      </c>
    </row>
    <row r="15" ht="12.0" customHeight="1">
      <c r="A15" s="15"/>
      <c r="B15" s="15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</row>
    <row r="16" ht="12.0" customHeight="1">
      <c r="A16" s="17"/>
      <c r="B16" s="17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</row>
    <row r="17" ht="12.0" customHeight="1">
      <c r="A17" s="15"/>
      <c r="B17" s="17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</row>
    <row r="18" ht="12.0" customHeight="1">
      <c r="A18" s="15"/>
      <c r="B18" s="17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</row>
    <row r="19" ht="12.0" customHeight="1">
      <c r="A19" s="15"/>
      <c r="B19" s="17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</row>
    <row r="20" ht="12.0" customHeight="1">
      <c r="A20" s="18"/>
      <c r="B20" s="15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</row>
    <row r="21" ht="12.0" customHeight="1">
      <c r="A21" s="20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</row>
    <row r="22" ht="12.0" customHeight="1">
      <c r="A22" s="15"/>
      <c r="B22" s="15"/>
      <c r="C22" s="11"/>
      <c r="D22" s="11"/>
      <c r="E22" s="11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</row>
    <row r="23" ht="12.0" customHeight="1">
      <c r="A23" s="15"/>
      <c r="B23" s="15"/>
      <c r="C23" s="11"/>
      <c r="D23" s="11"/>
      <c r="E23" s="11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</row>
    <row r="24" ht="12.0" customHeight="1">
      <c r="A24" s="15"/>
      <c r="B24" s="15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</row>
    <row r="25" ht="12.0" customHeight="1">
      <c r="A25" s="15"/>
      <c r="B25" s="15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</row>
    <row r="26" ht="12.0" customHeight="1">
      <c r="A26" s="15"/>
      <c r="B26" s="15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</row>
    <row r="27" ht="12.0" customHeight="1">
      <c r="A27" s="15"/>
      <c r="B27" s="15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</row>
    <row r="28" ht="12.0" customHeight="1">
      <c r="A28" s="15"/>
      <c r="B28" s="15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</row>
    <row r="29" ht="12.0" customHeight="1">
      <c r="A29" s="18"/>
      <c r="B29" s="15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</row>
    <row r="30" ht="12.0" customHeight="1">
      <c r="A30" s="20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</row>
    <row r="31" ht="12.0" customHeight="1">
      <c r="A31" s="15"/>
      <c r="B31" s="15"/>
      <c r="C31" s="11"/>
      <c r="D31" s="11"/>
      <c r="E31" s="11"/>
      <c r="F31" s="19"/>
      <c r="G31" s="11"/>
      <c r="H31" s="19"/>
      <c r="I31" s="19"/>
      <c r="J31" s="19"/>
      <c r="K31" s="19"/>
      <c r="L31" s="19"/>
      <c r="M31" s="19"/>
      <c r="N31" s="19"/>
      <c r="O31" s="19"/>
      <c r="P31" s="19"/>
      <c r="Q31" s="19"/>
    </row>
    <row r="32" ht="12.0" customHeight="1">
      <c r="A32" s="15"/>
      <c r="B32" s="15"/>
      <c r="C32" s="11"/>
      <c r="D32" s="11"/>
      <c r="E32" s="11"/>
      <c r="F32" s="19"/>
      <c r="G32" s="11"/>
      <c r="H32" s="19"/>
      <c r="I32" s="19"/>
      <c r="J32" s="19"/>
      <c r="K32" s="19"/>
      <c r="L32" s="19"/>
      <c r="M32" s="19"/>
      <c r="N32" s="19"/>
      <c r="O32" s="19"/>
      <c r="P32" s="19"/>
      <c r="Q32" s="19"/>
    </row>
    <row r="33" ht="12.0" customHeight="1">
      <c r="A33" s="15"/>
      <c r="B33" s="15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</row>
    <row r="34" ht="12.0" customHeight="1">
      <c r="A34" s="15"/>
      <c r="B34" s="15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</row>
    <row r="35" ht="12.0" customHeight="1">
      <c r="A35" s="15"/>
      <c r="B35" s="15"/>
      <c r="C35" s="11"/>
      <c r="D35" s="11"/>
      <c r="E35" s="19"/>
      <c r="F35" s="19"/>
      <c r="G35" s="19"/>
      <c r="H35" s="19"/>
      <c r="I35" s="19"/>
      <c r="J35" s="11"/>
      <c r="K35" s="11"/>
      <c r="L35" s="11"/>
      <c r="M35" s="11"/>
      <c r="N35" s="11"/>
      <c r="O35" s="11"/>
      <c r="P35" s="11"/>
      <c r="Q35" s="11"/>
    </row>
    <row r="36" ht="12.0" customHeight="1">
      <c r="A36" s="15"/>
      <c r="B36" s="15"/>
      <c r="C36" s="11"/>
      <c r="D36" s="11"/>
      <c r="E36" s="19"/>
      <c r="F36" s="19"/>
      <c r="G36" s="19"/>
      <c r="H36" s="19"/>
      <c r="I36" s="19"/>
      <c r="J36" s="11"/>
      <c r="K36" s="11"/>
      <c r="L36" s="11"/>
      <c r="M36" s="11"/>
      <c r="N36" s="11"/>
      <c r="O36" s="11"/>
      <c r="P36" s="11"/>
      <c r="Q36" s="11"/>
    </row>
    <row r="37" ht="12.0" customHeight="1">
      <c r="A37" s="19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</row>
    <row r="38" ht="12.0" customHeight="1">
      <c r="A38" s="15"/>
      <c r="B38" s="15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</row>
    <row r="39" ht="12.0" customHeight="1">
      <c r="A39" s="20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</row>
    <row r="40" ht="12.0" customHeight="1">
      <c r="A40" s="15"/>
      <c r="B40" s="15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</row>
    <row r="41" ht="12.0" customHeight="1">
      <c r="A41" s="15"/>
      <c r="B41" s="15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</row>
    <row r="42" ht="12.0" customHeight="1">
      <c r="A42" s="15"/>
      <c r="B42" s="15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</row>
    <row r="43" ht="12.0" customHeight="1">
      <c r="A43" s="15"/>
      <c r="B43" s="15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</row>
    <row r="44" ht="12.0" customHeight="1">
      <c r="A44" s="15"/>
      <c r="B44" s="15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</row>
    <row r="45" ht="12.0" customHeight="1">
      <c r="A45" s="15"/>
      <c r="B45" s="15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</row>
    <row r="46" ht="12.0" customHeight="1">
      <c r="A46" s="15"/>
      <c r="B46" s="15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</row>
    <row r="47" ht="12.0" customHeight="1">
      <c r="A47" s="15"/>
      <c r="B47" s="15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</row>
    <row r="48" ht="12.0" customHeight="1">
      <c r="A48" s="20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</row>
    <row r="49" ht="12.0" customHeight="1">
      <c r="A49" s="15"/>
      <c r="B49" s="15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</row>
    <row r="50" ht="12.0" customHeight="1">
      <c r="A50" s="15"/>
      <c r="B50" s="15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</row>
    <row r="51" ht="12.0" customHeight="1">
      <c r="A51" s="15"/>
      <c r="B51" s="15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</row>
    <row r="52" ht="12.0" customHeight="1">
      <c r="A52" s="15"/>
      <c r="B52" s="15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</row>
    <row r="53" ht="12.0" customHeight="1">
      <c r="A53" s="15"/>
      <c r="B53" s="15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</row>
    <row r="54" ht="12.0" customHeight="1">
      <c r="A54" s="15"/>
      <c r="B54" s="15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</row>
    <row r="55" ht="12.0" customHeight="1">
      <c r="A55" s="18"/>
      <c r="B55" s="15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</row>
    <row r="56" ht="12.0" customHeight="1">
      <c r="A56" s="20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</row>
    <row r="57" ht="12.0" customHeight="1">
      <c r="A57" s="15"/>
      <c r="B57" s="15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</row>
    <row r="58" ht="12.0" customHeight="1">
      <c r="A58" s="15"/>
      <c r="B58" s="15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</row>
    <row r="59" ht="12.0" customHeight="1">
      <c r="A59" s="15"/>
      <c r="B59" s="15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</row>
    <row r="60" ht="12.0" customHeight="1">
      <c r="A60" s="15"/>
      <c r="B60" s="15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</row>
    <row r="61" ht="12.0" customHeight="1">
      <c r="A61" s="15"/>
      <c r="B61" s="15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</row>
    <row r="62" ht="12.0" customHeight="1">
      <c r="A62" s="15"/>
      <c r="B62" s="15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</row>
    <row r="63" ht="12.0" customHeight="1">
      <c r="A63" s="15"/>
      <c r="B63" s="15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</row>
    <row r="64" ht="12.0" customHeight="1">
      <c r="A64" s="18"/>
      <c r="B64" s="15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</row>
    <row r="65" ht="12.0" customHeight="1">
      <c r="A65" s="20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</row>
    <row r="66" ht="12.0" customHeight="1">
      <c r="A66" s="15"/>
      <c r="B66" s="15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</row>
    <row r="67" ht="12.0" customHeight="1">
      <c r="A67" s="15"/>
      <c r="B67" s="15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</row>
    <row r="68" ht="12.0" customHeight="1">
      <c r="A68" s="15"/>
      <c r="B68" s="15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</row>
    <row r="69" ht="12.0" customHeight="1">
      <c r="A69" s="15"/>
      <c r="B69" s="15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</row>
    <row r="70" ht="12.0" customHeight="1">
      <c r="A70" s="15"/>
      <c r="B70" s="15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</row>
    <row r="71" ht="12.0" customHeight="1">
      <c r="A71" s="15"/>
      <c r="B71" s="15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</row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mergeCells count="2">
    <mergeCell ref="A1:B1"/>
    <mergeCell ref="A11:B11"/>
  </mergeCells>
  <printOptions/>
  <pageMargins bottom="0.75" footer="0.0" header="0.0" left="0.25" right="0.25" top="0.75"/>
  <pageSetup fitToHeight="0" paperSize="9"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2.0" customHeight="1">
      <c r="A1" s="2" t="s">
        <v>15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</row>
    <row r="2" ht="12.0" customHeight="1">
      <c r="A2" s="4" t="s">
        <v>1</v>
      </c>
      <c r="B2" s="2"/>
      <c r="C2" s="2">
        <v>1.0</v>
      </c>
      <c r="D2" s="2">
        <v>2.0</v>
      </c>
      <c r="E2" s="2">
        <v>3.0</v>
      </c>
      <c r="F2" s="2">
        <v>4.0</v>
      </c>
      <c r="G2" s="2">
        <v>5.0</v>
      </c>
      <c r="H2" s="2">
        <v>6.0</v>
      </c>
      <c r="I2" s="2">
        <v>7.0</v>
      </c>
      <c r="J2" s="2">
        <v>8.0</v>
      </c>
      <c r="K2" s="2">
        <v>9.0</v>
      </c>
      <c r="L2" s="2">
        <v>10.0</v>
      </c>
      <c r="M2" s="2"/>
      <c r="N2" s="2"/>
      <c r="O2" s="2"/>
      <c r="P2" s="2"/>
      <c r="Q2" s="2"/>
    </row>
    <row r="3" ht="12.0" customHeight="1">
      <c r="A3" s="2" t="s">
        <v>2</v>
      </c>
      <c r="B3" s="2" t="s">
        <v>3</v>
      </c>
      <c r="C3" s="8">
        <v>0.0</v>
      </c>
      <c r="D3" s="3">
        <f>2+12+6+5</f>
        <v>25</v>
      </c>
      <c r="E3" s="8">
        <v>0.0</v>
      </c>
      <c r="F3" s="8">
        <v>0.0</v>
      </c>
      <c r="G3" s="8">
        <v>0.0</v>
      </c>
      <c r="H3" s="8">
        <v>0.0</v>
      </c>
      <c r="I3" s="3">
        <f>26+14+6</f>
        <v>46</v>
      </c>
      <c r="J3" s="8">
        <v>0.0</v>
      </c>
      <c r="K3" s="8">
        <v>0.0</v>
      </c>
      <c r="L3" s="8">
        <v>0.0</v>
      </c>
      <c r="M3" s="3"/>
      <c r="N3" s="3"/>
      <c r="O3" s="3"/>
      <c r="P3" s="3"/>
      <c r="Q3" s="3"/>
    </row>
    <row r="4" ht="12.0" customHeight="1">
      <c r="A4" s="2"/>
      <c r="B4" s="2" t="s">
        <v>4</v>
      </c>
      <c r="C4" s="8">
        <v>0.0</v>
      </c>
      <c r="D4" s="3">
        <f>6+13+5+5+2</f>
        <v>31</v>
      </c>
      <c r="E4" s="8">
        <v>0.0</v>
      </c>
      <c r="F4" s="8">
        <v>0.0</v>
      </c>
      <c r="G4" s="8">
        <v>0.0</v>
      </c>
      <c r="H4" s="8">
        <v>0.0</v>
      </c>
      <c r="I4" s="3">
        <f>17+8</f>
        <v>25</v>
      </c>
      <c r="J4" s="8">
        <v>0.0</v>
      </c>
      <c r="K4" s="8">
        <v>0.0</v>
      </c>
      <c r="L4" s="8">
        <v>0.0</v>
      </c>
      <c r="M4" s="3"/>
      <c r="N4" s="3"/>
      <c r="O4" s="3"/>
      <c r="P4" s="3"/>
      <c r="Q4" s="3"/>
    </row>
    <row r="5" ht="12.0" customHeight="1">
      <c r="A5" s="2"/>
      <c r="B5" s="2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</row>
    <row r="6" ht="12.0" customHeight="1">
      <c r="A6" s="2"/>
      <c r="B6" s="2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</row>
    <row r="7" ht="12.0" customHeight="1">
      <c r="A7" s="2"/>
      <c r="B7" s="2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</row>
    <row r="8" ht="12.0" customHeight="1">
      <c r="A8" s="2"/>
      <c r="B8" s="2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</row>
    <row r="9" ht="12.0" customHeight="1">
      <c r="A9" s="2"/>
      <c r="B9" s="2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ht="12.0" customHeight="1">
      <c r="A10" s="2" t="s">
        <v>16</v>
      </c>
      <c r="B10" s="2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ht="12.0" customHeight="1">
      <c r="A11" s="4" t="s">
        <v>1</v>
      </c>
      <c r="B11" s="2"/>
      <c r="C11" s="2">
        <v>1.0</v>
      </c>
      <c r="D11" s="2">
        <v>2.0</v>
      </c>
      <c r="E11" s="2">
        <v>3.0</v>
      </c>
      <c r="F11" s="2">
        <v>4.0</v>
      </c>
      <c r="G11" s="2">
        <v>5.0</v>
      </c>
      <c r="H11" s="2">
        <v>6.0</v>
      </c>
      <c r="I11" s="2">
        <v>7.0</v>
      </c>
      <c r="J11" s="2">
        <v>8.0</v>
      </c>
      <c r="K11" s="2">
        <v>9.0</v>
      </c>
      <c r="L11" s="2">
        <v>10.0</v>
      </c>
      <c r="M11" s="2"/>
      <c r="N11" s="2"/>
      <c r="O11" s="2"/>
      <c r="P11" s="2"/>
      <c r="Q11" s="2"/>
    </row>
    <row r="12" ht="12.0" customHeight="1">
      <c r="A12" s="2" t="s">
        <v>2</v>
      </c>
      <c r="B12" s="2" t="s">
        <v>3</v>
      </c>
      <c r="C12" s="8">
        <v>0.0</v>
      </c>
      <c r="D12" s="8">
        <v>0.0</v>
      </c>
      <c r="E12" s="3">
        <f>7+26+6+14+10</f>
        <v>63</v>
      </c>
      <c r="F12" s="8">
        <v>0.0</v>
      </c>
      <c r="G12" s="8">
        <v>0.0</v>
      </c>
      <c r="H12" s="8">
        <v>0.0</v>
      </c>
      <c r="I12" s="8">
        <v>0.0</v>
      </c>
      <c r="J12" s="21"/>
      <c r="K12" s="21"/>
      <c r="L12" s="21"/>
      <c r="M12" s="3"/>
      <c r="N12" s="3"/>
      <c r="O12" s="3"/>
      <c r="P12" s="3"/>
      <c r="Q12" s="3"/>
    </row>
    <row r="13" ht="12.0" customHeight="1">
      <c r="A13" s="2"/>
      <c r="B13" s="2" t="s">
        <v>4</v>
      </c>
      <c r="C13" s="8">
        <v>0.0</v>
      </c>
      <c r="D13" s="8">
        <v>0.0</v>
      </c>
      <c r="E13" s="3">
        <f>7+22+10+15+14</f>
        <v>68</v>
      </c>
      <c r="F13" s="8">
        <v>0.0</v>
      </c>
      <c r="G13" s="8">
        <v>0.0</v>
      </c>
      <c r="H13" s="8">
        <v>0.0</v>
      </c>
      <c r="I13" s="8">
        <v>0.0</v>
      </c>
      <c r="J13" s="21"/>
      <c r="K13" s="21"/>
      <c r="L13" s="21"/>
      <c r="M13" s="3"/>
      <c r="N13" s="3"/>
      <c r="O13" s="3"/>
      <c r="P13" s="3"/>
      <c r="Q13" s="3"/>
    </row>
    <row r="14" ht="12.0" customHeight="1">
      <c r="A14" s="2"/>
      <c r="B14" s="2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</row>
    <row r="15" ht="12.0" customHeight="1">
      <c r="A15" s="2"/>
      <c r="B15" s="2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</row>
    <row r="16" ht="12.0" customHeight="1">
      <c r="A16" s="2"/>
      <c r="B16" s="2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</row>
    <row r="17" ht="12.0" customHeight="1">
      <c r="A17" s="2"/>
      <c r="B17" s="2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</row>
    <row r="18" ht="12.0" customHeight="1"/>
    <row r="19" ht="12.0" customHeight="1"/>
    <row r="20" ht="12.0" customHeight="1"/>
    <row r="21" ht="12.0" customHeight="1"/>
    <row r="22" ht="12.0" customHeight="1"/>
    <row r="23" ht="12.0" customHeight="1"/>
    <row r="24" ht="12.0" customHeight="1"/>
    <row r="25" ht="12.0" customHeight="1"/>
    <row r="26" ht="12.0" customHeight="1"/>
    <row r="27" ht="12.0" customHeight="1"/>
    <row r="28" ht="12.0" customHeight="1"/>
    <row r="29" ht="12.0" customHeight="1"/>
    <row r="30" ht="12.0" customHeight="1"/>
    <row r="31" ht="12.0" customHeight="1"/>
    <row r="32" ht="12.0" customHeight="1"/>
    <row r="33" ht="12.0" customHeight="1"/>
    <row r="34" ht="12.0" customHeight="1"/>
    <row r="35" ht="12.0" customHeight="1"/>
    <row r="36" ht="12.0" customHeight="1"/>
    <row r="37" ht="12.0" customHeight="1"/>
    <row r="38" ht="12.0" customHeight="1"/>
    <row r="39" ht="12.0" customHeight="1"/>
    <row r="40" ht="12.0" customHeight="1"/>
    <row r="41" ht="12.0" customHeight="1"/>
    <row r="42" ht="12.0" customHeight="1"/>
    <row r="43" ht="12.0" customHeight="1"/>
    <row r="44" ht="12.0" customHeight="1"/>
    <row r="45" ht="12.0" customHeight="1"/>
    <row r="46" ht="12.0" customHeight="1"/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2.0" customHeight="1">
      <c r="A1" s="2" t="s">
        <v>17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</row>
    <row r="2" ht="12.0" customHeight="1">
      <c r="A2" s="4" t="s">
        <v>1</v>
      </c>
      <c r="B2" s="2"/>
      <c r="C2" s="2">
        <v>1.0</v>
      </c>
      <c r="D2" s="2">
        <v>2.0</v>
      </c>
      <c r="E2" s="2">
        <v>3.0</v>
      </c>
      <c r="F2" s="2">
        <v>4.0</v>
      </c>
      <c r="G2" s="2">
        <v>5.0</v>
      </c>
      <c r="H2" s="2">
        <v>6.0</v>
      </c>
      <c r="I2" s="2">
        <v>7.0</v>
      </c>
      <c r="J2" s="2">
        <v>8.0</v>
      </c>
      <c r="K2" s="2">
        <v>9.0</v>
      </c>
      <c r="L2" s="2">
        <v>10.0</v>
      </c>
      <c r="M2" s="2"/>
      <c r="N2" s="2"/>
      <c r="O2" s="2"/>
      <c r="P2" s="2"/>
      <c r="Q2" s="2"/>
    </row>
    <row r="3" ht="12.0" customHeight="1">
      <c r="A3" s="2" t="s">
        <v>2</v>
      </c>
      <c r="B3" s="2" t="s">
        <v>3</v>
      </c>
      <c r="C3" s="3">
        <f>33+31+20+6+4+7</f>
        <v>101</v>
      </c>
      <c r="D3" s="3">
        <f>44+20+20+7+1+5</f>
        <v>97</v>
      </c>
      <c r="E3" s="3">
        <f>38+18+24+9+7+6</f>
        <v>102</v>
      </c>
      <c r="F3" s="3">
        <f>32+21+16+10+15+13</f>
        <v>107</v>
      </c>
      <c r="G3" s="3">
        <f>20+32+21+7+18+10</f>
        <v>108</v>
      </c>
      <c r="H3" s="3">
        <f>37+22+25+4+2+4</f>
        <v>94</v>
      </c>
      <c r="I3" s="3">
        <f>41+28+19+16+14+11</f>
        <v>129</v>
      </c>
      <c r="J3" s="3">
        <f>50+23+24+4+11</f>
        <v>112</v>
      </c>
      <c r="K3" s="3">
        <f>36+23+13+3+6+17</f>
        <v>98</v>
      </c>
      <c r="L3" s="3">
        <f>56+22+22+2+3+20</f>
        <v>125</v>
      </c>
      <c r="M3" s="3"/>
      <c r="N3" s="3"/>
      <c r="O3" s="3"/>
      <c r="P3" s="3"/>
      <c r="Q3" s="3"/>
    </row>
    <row r="4" ht="12.0" customHeight="1">
      <c r="A4" s="2"/>
      <c r="B4" s="2" t="s">
        <v>4</v>
      </c>
      <c r="C4" s="3">
        <f>48+36+18+4+4+16</f>
        <v>126</v>
      </c>
      <c r="D4" s="3">
        <f>42+24+27+5+7+8</f>
        <v>113</v>
      </c>
      <c r="E4" s="3">
        <f>42+18+18+14+18+6</f>
        <v>116</v>
      </c>
      <c r="F4" s="3">
        <f>47+26+23+9+13+18</f>
        <v>136</v>
      </c>
      <c r="G4" s="3">
        <f>35+30+18+10+16+9</f>
        <v>118</v>
      </c>
      <c r="H4" s="3">
        <f>31+30+18+10+4+5</f>
        <v>98</v>
      </c>
      <c r="I4" s="3">
        <f>44+31+18+20+27+13</f>
        <v>153</v>
      </c>
      <c r="J4" s="3">
        <f>44+21+20+6+2+12</f>
        <v>105</v>
      </c>
      <c r="K4" s="3">
        <f>54+21+18+3+5+18</f>
        <v>119</v>
      </c>
      <c r="L4" s="3">
        <f>46+29+16+4+1+20</f>
        <v>116</v>
      </c>
      <c r="M4" s="3"/>
      <c r="N4" s="3"/>
      <c r="O4" s="3"/>
      <c r="P4" s="3"/>
      <c r="Q4" s="3"/>
    </row>
    <row r="5" ht="12.0" customHeight="1">
      <c r="A5" s="2"/>
      <c r="B5" s="2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</row>
    <row r="6" ht="12.0" customHeight="1">
      <c r="A6" s="2"/>
      <c r="B6" s="2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</row>
    <row r="7" ht="12.0" customHeight="1">
      <c r="A7" s="2"/>
      <c r="B7" s="2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</row>
    <row r="8" ht="12.0" customHeight="1">
      <c r="A8" s="2"/>
      <c r="B8" s="2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</row>
    <row r="9" ht="12.0" customHeight="1">
      <c r="A9" s="2"/>
      <c r="B9" s="2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ht="12.0" customHeight="1">
      <c r="A10" s="2" t="s">
        <v>18</v>
      </c>
      <c r="B10" s="2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ht="12.0" customHeight="1">
      <c r="A11" s="4" t="s">
        <v>1</v>
      </c>
      <c r="B11" s="2"/>
      <c r="C11" s="2">
        <v>1.0</v>
      </c>
      <c r="D11" s="2">
        <v>2.0</v>
      </c>
      <c r="E11" s="2">
        <v>3.0</v>
      </c>
      <c r="F11" s="2">
        <v>4.0</v>
      </c>
      <c r="G11" s="2">
        <v>5.0</v>
      </c>
      <c r="H11" s="2">
        <v>6.0</v>
      </c>
      <c r="I11" s="2">
        <v>7.0</v>
      </c>
      <c r="J11" s="2">
        <v>8.0</v>
      </c>
      <c r="K11" s="2">
        <v>9.0</v>
      </c>
      <c r="L11" s="2">
        <v>10.0</v>
      </c>
      <c r="M11" s="2"/>
      <c r="N11" s="2"/>
      <c r="O11" s="2"/>
      <c r="P11" s="2"/>
      <c r="Q11" s="2"/>
    </row>
    <row r="12" ht="12.0" customHeight="1">
      <c r="A12" s="2" t="s">
        <v>2</v>
      </c>
      <c r="B12" s="2" t="s">
        <v>3</v>
      </c>
      <c r="C12" s="3">
        <f>42+20+8+12+6+16</f>
        <v>104</v>
      </c>
      <c r="D12" s="3">
        <f>39+27+6+6+10+9</f>
        <v>97</v>
      </c>
      <c r="E12" s="3">
        <f>30+47+18+13+17+4</f>
        <v>129</v>
      </c>
      <c r="F12" s="3">
        <f>45+36+14+10+11+15</f>
        <v>131</v>
      </c>
      <c r="G12" s="3">
        <f>50+34+11+13+7+9</f>
        <v>124</v>
      </c>
      <c r="H12" s="3">
        <f>40+28+18+3+1+17</f>
        <v>107</v>
      </c>
      <c r="I12" s="3">
        <f>50+34+15+12+9+9</f>
        <v>129</v>
      </c>
      <c r="J12" s="3">
        <f>29+25+14+2+17</f>
        <v>87</v>
      </c>
      <c r="K12" s="3">
        <f>41+32+13+8+12+12</f>
        <v>118</v>
      </c>
      <c r="L12" s="3">
        <f>50+32+16+1+8</f>
        <v>107</v>
      </c>
      <c r="M12" s="3"/>
      <c r="N12" s="3"/>
      <c r="O12" s="3"/>
      <c r="P12" s="3"/>
      <c r="Q12" s="3"/>
    </row>
    <row r="13" ht="12.0" customHeight="1">
      <c r="A13" s="2"/>
      <c r="B13" s="2" t="s">
        <v>4</v>
      </c>
      <c r="C13" s="3">
        <f>44+27+14+9+9+7</f>
        <v>110</v>
      </c>
      <c r="D13" s="3">
        <f>51+32+8+8+9+12</f>
        <v>120</v>
      </c>
      <c r="E13" s="3">
        <f>42+35+18+11+9+9</f>
        <v>124</v>
      </c>
      <c r="F13" s="3">
        <f>43+38+15+16+12+14</f>
        <v>138</v>
      </c>
      <c r="G13" s="3">
        <f>37+40+6+6+7+17</f>
        <v>113</v>
      </c>
      <c r="H13" s="3">
        <f>50+34+15+1+2+19</f>
        <v>121</v>
      </c>
      <c r="I13" s="3">
        <f>38+39+13+17+10+8</f>
        <v>125</v>
      </c>
      <c r="J13" s="3">
        <f>37+40+17+3+4+15</f>
        <v>116</v>
      </c>
      <c r="K13" s="3">
        <f>47+43+12+9+9+11</f>
        <v>131</v>
      </c>
      <c r="L13" s="3">
        <f>36+40+14+10+10+2</f>
        <v>112</v>
      </c>
      <c r="M13" s="3"/>
      <c r="N13" s="3"/>
      <c r="O13" s="3"/>
      <c r="P13" s="3"/>
      <c r="Q13" s="3"/>
    </row>
    <row r="14" ht="12.0" customHeight="1">
      <c r="A14" s="2"/>
      <c r="B14" s="2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</row>
    <row r="15" ht="12.0" customHeight="1">
      <c r="A15" s="2"/>
      <c r="B15" s="2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</row>
    <row r="16" ht="12.0" customHeight="1">
      <c r="A16" s="2"/>
      <c r="B16" s="2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</row>
    <row r="17" ht="12.0" customHeight="1">
      <c r="A17" s="2"/>
      <c r="B17" s="2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</row>
    <row r="18" ht="12.0" customHeight="1"/>
    <row r="19" ht="12.0" customHeight="1"/>
    <row r="20" ht="12.0" customHeight="1"/>
    <row r="21" ht="12.0" customHeight="1"/>
    <row r="22" ht="12.0" customHeight="1"/>
    <row r="23" ht="12.0" customHeight="1"/>
    <row r="24" ht="12.0" customHeight="1"/>
    <row r="25" ht="12.0" customHeight="1"/>
    <row r="26" ht="12.0" customHeight="1"/>
    <row r="27" ht="12.0" customHeight="1"/>
    <row r="28" ht="12.0" customHeight="1"/>
    <row r="29" ht="12.0" customHeight="1"/>
    <row r="30" ht="12.0" customHeight="1"/>
    <row r="31" ht="12.0" customHeight="1"/>
    <row r="32" ht="12.0" customHeight="1"/>
    <row r="33" ht="12.0" customHeight="1"/>
    <row r="34" ht="12.0" customHeight="1"/>
    <row r="35" ht="12.0" customHeight="1"/>
    <row r="36" ht="12.0" customHeight="1"/>
    <row r="37" ht="12.0" customHeight="1"/>
    <row r="38" ht="12.0" customHeight="1"/>
    <row r="39" ht="12.0" customHeight="1"/>
    <row r="40" ht="12.0" customHeight="1"/>
    <row r="41" ht="12.0" customHeight="1"/>
    <row r="42" ht="12.0" customHeight="1"/>
    <row r="43" ht="12.0" customHeight="1"/>
    <row r="44" ht="12.0" customHeight="1"/>
    <row r="45" ht="12.0" customHeight="1"/>
    <row r="46" ht="12.0" customHeight="1"/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57"/>
    <col customWidth="1" min="2" max="2" width="20.86"/>
    <col customWidth="1" min="3" max="3" width="20.57"/>
    <col customWidth="1" min="4" max="5" width="17.57"/>
    <col customWidth="1" min="6" max="6" width="17.43"/>
    <col customWidth="1" min="7" max="7" width="17.71"/>
    <col customWidth="1" min="8" max="8" width="17.43"/>
    <col customWidth="1" min="9" max="9" width="17.57"/>
    <col customWidth="1" min="10" max="10" width="17.71"/>
    <col customWidth="1" min="11" max="11" width="17.29"/>
    <col customWidth="1" min="12" max="12" width="17.57"/>
    <col customWidth="1" min="13" max="13" width="17.14"/>
    <col customWidth="1" min="14" max="14" width="17.71"/>
    <col customWidth="1" min="15" max="16" width="17.57"/>
    <col customWidth="1" min="17" max="26" width="8.71"/>
  </cols>
  <sheetData>
    <row r="1" ht="12.0" customHeight="1">
      <c r="A1" s="22" t="s">
        <v>19</v>
      </c>
      <c r="B1" s="12">
        <v>1.0</v>
      </c>
      <c r="C1" s="12">
        <v>2.0</v>
      </c>
      <c r="D1" s="12">
        <v>3.0</v>
      </c>
      <c r="E1" s="12">
        <v>4.0</v>
      </c>
      <c r="F1" s="12">
        <v>5.0</v>
      </c>
      <c r="G1" s="12">
        <v>6.0</v>
      </c>
      <c r="H1" s="12">
        <v>7.0</v>
      </c>
      <c r="I1" s="12">
        <v>8.0</v>
      </c>
      <c r="J1" s="12">
        <v>9.0</v>
      </c>
      <c r="K1" s="12">
        <v>10.0</v>
      </c>
      <c r="L1" s="12">
        <v>11.0</v>
      </c>
      <c r="M1" s="12">
        <v>12.0</v>
      </c>
      <c r="N1" s="12">
        <v>13.0</v>
      </c>
      <c r="O1" s="12">
        <v>14.0</v>
      </c>
      <c r="P1" s="12">
        <v>15.0</v>
      </c>
    </row>
    <row r="2" ht="12.0" customHeight="1">
      <c r="A2" s="22" t="s">
        <v>20</v>
      </c>
      <c r="B2" s="12">
        <v>0.0</v>
      </c>
      <c r="C2" s="12">
        <v>0.0</v>
      </c>
      <c r="D2" s="12">
        <v>0.0</v>
      </c>
      <c r="E2" s="12">
        <v>0.0</v>
      </c>
      <c r="F2" s="12">
        <v>0.0</v>
      </c>
      <c r="G2" s="12">
        <v>0.0</v>
      </c>
      <c r="H2" s="12">
        <v>0.0</v>
      </c>
      <c r="I2" s="12">
        <v>0.0</v>
      </c>
      <c r="J2" s="12">
        <v>0.0</v>
      </c>
      <c r="K2" s="12">
        <v>0.0</v>
      </c>
      <c r="L2" s="12">
        <v>0.0</v>
      </c>
      <c r="M2" s="12">
        <v>0.0</v>
      </c>
      <c r="N2" s="12">
        <v>0.0</v>
      </c>
      <c r="O2" s="12">
        <v>0.0</v>
      </c>
      <c r="P2" s="12">
        <v>0.0</v>
      </c>
    </row>
    <row r="3" ht="12.0" customHeight="1">
      <c r="A3" s="19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</row>
    <row r="4" ht="12.0" customHeight="1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</row>
    <row r="5" ht="12.0" customHeight="1">
      <c r="A5" s="22" t="s">
        <v>21</v>
      </c>
      <c r="B5" s="12">
        <v>1.0</v>
      </c>
      <c r="C5" s="12">
        <v>2.0</v>
      </c>
      <c r="D5" s="12">
        <v>3.0</v>
      </c>
      <c r="E5" s="12">
        <v>4.0</v>
      </c>
      <c r="F5" s="12">
        <v>5.0</v>
      </c>
      <c r="G5" s="12">
        <v>6.0</v>
      </c>
      <c r="H5" s="12">
        <v>7.0</v>
      </c>
      <c r="I5" s="12">
        <v>8.0</v>
      </c>
      <c r="J5" s="12">
        <v>9.0</v>
      </c>
      <c r="K5" s="12">
        <v>10.0</v>
      </c>
      <c r="L5" s="12">
        <v>11.0</v>
      </c>
      <c r="M5" s="12">
        <v>12.0</v>
      </c>
      <c r="N5" s="12">
        <v>13.0</v>
      </c>
      <c r="O5" s="12">
        <v>14.0</v>
      </c>
      <c r="P5" s="12">
        <v>15.0</v>
      </c>
    </row>
    <row r="6" ht="12.0" customHeight="1">
      <c r="A6" s="22" t="s">
        <v>20</v>
      </c>
      <c r="B6" s="12">
        <v>168.0</v>
      </c>
      <c r="C6" s="12">
        <v>219.0</v>
      </c>
      <c r="D6" s="12">
        <v>196.0</v>
      </c>
      <c r="E6" s="12">
        <v>211.0</v>
      </c>
      <c r="F6" s="12">
        <v>196.0</v>
      </c>
      <c r="G6" s="12">
        <v>201.0</v>
      </c>
      <c r="H6" s="12">
        <v>219.0</v>
      </c>
      <c r="I6" s="12">
        <v>149.0</v>
      </c>
      <c r="J6" s="12">
        <v>168.0</v>
      </c>
      <c r="K6" s="12">
        <v>177.0</v>
      </c>
      <c r="L6" s="12">
        <v>207.0</v>
      </c>
      <c r="M6" s="12">
        <v>203.0</v>
      </c>
      <c r="N6" s="12">
        <v>153.0</v>
      </c>
      <c r="O6" s="12">
        <v>194.0</v>
      </c>
      <c r="P6" s="12">
        <v>206.0</v>
      </c>
    </row>
    <row r="7" ht="12.0" customHeight="1"/>
    <row r="8" ht="12.0" customHeight="1"/>
    <row r="9" ht="12.0" customHeight="1"/>
    <row r="10" ht="12.0" customHeight="1"/>
    <row r="11" ht="12.0" customHeight="1"/>
    <row r="12" ht="12.0" customHeight="1"/>
    <row r="13" ht="12.0" customHeight="1"/>
    <row r="14" ht="12.0" customHeight="1"/>
    <row r="15" ht="12.0" customHeight="1"/>
    <row r="16" ht="12.0" customHeight="1"/>
    <row r="17" ht="12.0" customHeight="1"/>
    <row r="18" ht="12.0" customHeight="1"/>
    <row r="19" ht="12.0" customHeight="1"/>
    <row r="20" ht="12.0" customHeight="1"/>
    <row r="21" ht="12.0" customHeight="1"/>
    <row r="22" ht="12.0" customHeight="1"/>
    <row r="23" ht="12.0" customHeight="1"/>
    <row r="24" ht="12.0" customHeight="1"/>
    <row r="25" ht="12.0" customHeight="1"/>
    <row r="26" ht="12.0" customHeight="1"/>
    <row r="27" ht="12.0" customHeight="1"/>
    <row r="28" ht="12.0" customHeight="1"/>
    <row r="29" ht="12.0" customHeight="1"/>
    <row r="30" ht="12.0" customHeight="1"/>
    <row r="31" ht="12.0" customHeight="1"/>
    <row r="32" ht="12.0" customHeight="1"/>
    <row r="33" ht="12.0" customHeight="1"/>
    <row r="34" ht="12.0" customHeight="1"/>
    <row r="35" ht="12.0" customHeight="1"/>
    <row r="36" ht="12.0" customHeight="1"/>
    <row r="37" ht="12.0" customHeight="1"/>
    <row r="38" ht="12.0" customHeight="1"/>
    <row r="39" ht="12.0" customHeight="1"/>
    <row r="40" ht="12.0" customHeight="1"/>
    <row r="41" ht="12.0" customHeight="1"/>
    <row r="42" ht="12.0" customHeight="1"/>
    <row r="43" ht="12.0" customHeight="1"/>
    <row r="44" ht="12.0" customHeight="1"/>
    <row r="45" ht="12.0" customHeight="1"/>
    <row r="46" ht="12.0" customHeight="1"/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2021-03-06T04:34:23Z</dcterms:created>
  <dc:creator>clancy lawler</dc:creator>
</cp:coreProperties>
</file>