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9b98560ee796b7/Alpha boiler probe/"/>
    </mc:Choice>
  </mc:AlternateContent>
  <xr:revisionPtr revIDLastSave="240" documentId="8_{54C3ABAE-25EA-484F-BF54-29F12ECC8D43}" xr6:coauthVersionLast="47" xr6:coauthVersionMax="47" xr10:uidLastSave="{91F93FEC-3E29-5446-B276-A2F667AAD9B9}"/>
  <bookViews>
    <workbookView xWindow="380" yWindow="500" windowWidth="27400" windowHeight="16940" xr2:uid="{A2BB8C0F-F6E2-0F49-A646-20F2E82F8E37}"/>
  </bookViews>
  <sheets>
    <sheet name="Sheet1" sheetId="1" r:id="rId1"/>
    <sheet name="Met offic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J20" i="1" s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D21" i="1"/>
  <c r="H21" i="1" s="1"/>
  <c r="J21" i="1" s="1"/>
  <c r="D22" i="1"/>
  <c r="H22" i="1" s="1"/>
  <c r="J22" i="1" s="1"/>
  <c r="D23" i="1"/>
  <c r="H23" i="1" s="1"/>
  <c r="J23" i="1" s="1"/>
  <c r="D24" i="1"/>
  <c r="H24" i="1" s="1"/>
  <c r="J24" i="1" s="1"/>
  <c r="D25" i="1"/>
  <c r="H25" i="1" s="1"/>
  <c r="J25" i="1" s="1"/>
  <c r="D26" i="1"/>
  <c r="H26" i="1" s="1"/>
  <c r="J26" i="1" s="1"/>
  <c r="D27" i="1"/>
  <c r="H27" i="1" s="1"/>
  <c r="J27" i="1" s="1"/>
  <c r="D28" i="1"/>
  <c r="H28" i="1" s="1"/>
  <c r="J28" i="1" s="1"/>
  <c r="D29" i="1"/>
  <c r="H29" i="1" s="1"/>
  <c r="J29" i="1" s="1"/>
  <c r="D30" i="1"/>
  <c r="H30" i="1" s="1"/>
  <c r="J30" i="1" s="1"/>
  <c r="D31" i="1"/>
  <c r="H31" i="1" s="1"/>
  <c r="J31" i="1" s="1"/>
  <c r="D32" i="1"/>
  <c r="H32" i="1" s="1"/>
  <c r="J32" i="1" s="1"/>
  <c r="D33" i="1"/>
  <c r="H33" i="1" s="1"/>
  <c r="J33" i="1" s="1"/>
  <c r="D34" i="1"/>
  <c r="H34" i="1" s="1"/>
  <c r="J34" i="1" s="1"/>
  <c r="D35" i="1"/>
  <c r="H35" i="1" s="1"/>
  <c r="J35" i="1" s="1"/>
  <c r="D20" i="1"/>
  <c r="M19" i="1"/>
  <c r="M18" i="1"/>
  <c r="V15" i="1"/>
  <c r="V16" i="1" s="1"/>
  <c r="U15" i="1"/>
  <c r="T15" i="1"/>
  <c r="S15" i="1"/>
  <c r="S16" i="1" s="1"/>
  <c r="R15" i="1"/>
  <c r="Q15" i="1"/>
  <c r="P15" i="1"/>
  <c r="P16" i="1" s="1"/>
  <c r="O15" i="1"/>
  <c r="O16" i="1" s="1"/>
  <c r="R16" i="1"/>
  <c r="N15" i="1"/>
  <c r="N16" i="1" s="1"/>
  <c r="Q16" i="1"/>
  <c r="T16" i="1"/>
  <c r="U16" i="1"/>
  <c r="M1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M24" i="1" s="1"/>
  <c r="B20" i="1"/>
  <c r="M20" i="1" s="1"/>
  <c r="K20" i="1" l="1"/>
  <c r="K34" i="1"/>
  <c r="K30" i="1"/>
  <c r="K26" i="1"/>
  <c r="K22" i="1"/>
  <c r="K27" i="1"/>
  <c r="K33" i="1"/>
  <c r="K29" i="1"/>
  <c r="K25" i="1"/>
  <c r="K21" i="1"/>
  <c r="K35" i="1"/>
  <c r="K31" i="1"/>
  <c r="K23" i="1"/>
  <c r="I20" i="1"/>
  <c r="K32" i="1"/>
  <c r="K28" i="1"/>
  <c r="K24" i="1"/>
  <c r="I21" i="1"/>
  <c r="I35" i="1"/>
  <c r="I28" i="1"/>
  <c r="I27" i="1"/>
  <c r="I32" i="1"/>
  <c r="I24" i="1"/>
  <c r="I31" i="1"/>
  <c r="I23" i="1"/>
  <c r="I34" i="1"/>
  <c r="I30" i="1"/>
  <c r="I26" i="1"/>
  <c r="I22" i="1"/>
  <c r="I33" i="1"/>
  <c r="I29" i="1"/>
  <c r="I25" i="1"/>
  <c r="M22" i="1"/>
  <c r="M23" i="1"/>
  <c r="M21" i="1"/>
  <c r="M25" i="1" s="1"/>
</calcChain>
</file>

<file path=xl/sharedStrings.xml><?xml version="1.0" encoding="utf-8"?>
<sst xmlns="http://schemas.openxmlformats.org/spreadsheetml/2006/main" count="24" uniqueCount="17">
  <si>
    <t>Temp</t>
  </si>
  <si>
    <t>Resistance</t>
  </si>
  <si>
    <t>Binary</t>
  </si>
  <si>
    <t>m</t>
  </si>
  <si>
    <t>c</t>
  </si>
  <si>
    <t>R0</t>
  </si>
  <si>
    <t>R1</t>
  </si>
  <si>
    <t>R2</t>
  </si>
  <si>
    <t>R3</t>
  </si>
  <si>
    <t>R4</t>
  </si>
  <si>
    <t>http://datapoint.metoffice.gov.uk/public/data/val/wxobs/all/xml/3321?res=hourly&amp;key=39069592-2cf2-4b7f-a0a1-452f575e42e1</t>
  </si>
  <si>
    <t>Air temp</t>
  </si>
  <si>
    <t>Compensation</t>
  </si>
  <si>
    <t>Flow temp</t>
  </si>
  <si>
    <t>R</t>
  </si>
  <si>
    <t>Eff temp</t>
  </si>
  <si>
    <t>Eff flow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</si>
</sst>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4.6176727909011377E-3"/>
                  <c:y val="0.43713837853601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13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965</c:v>
                </c:pt>
                <c:pt idx="1">
                  <c:v>857</c:v>
                </c:pt>
                <c:pt idx="2">
                  <c:v>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E-E246-9489-F43603C4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39776"/>
        <c:axId val="1235041424"/>
      </c:scatterChart>
      <c:valAx>
        <c:axId val="12350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41424"/>
        <c:crosses val="autoZero"/>
        <c:crossBetween val="midCat"/>
      </c:valAx>
      <c:valAx>
        <c:axId val="1235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Sheet1!$L$3:$L$13</c:f>
              <c:numCache>
                <c:formatCode>General</c:formatCode>
                <c:ptCount val="11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  <c:pt idx="10">
                  <c:v>7.5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B-D74C-9A4C-7ABB8A09106D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Sheet1!$L$3:$L$13</c:f>
              <c:numCache>
                <c:formatCode>General</c:formatCode>
                <c:ptCount val="11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  <c:pt idx="10">
                  <c:v>7.5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25</c:v>
                </c:pt>
                <c:pt idx="1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B-D74C-9A4C-7ABB8A09106D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Sheet1!$L$3:$L$13</c:f>
              <c:numCache>
                <c:formatCode>General</c:formatCode>
                <c:ptCount val="11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  <c:pt idx="10">
                  <c:v>7.5</c:v>
                </c:pt>
              </c:numCache>
            </c:numRef>
          </c:xVal>
          <c:yVal>
            <c:numRef>
              <c:f>Sheet1!$O$3:$O$13</c:f>
              <c:numCache>
                <c:formatCode>General</c:formatCode>
                <c:ptCount val="11"/>
                <c:pt idx="0">
                  <c:v>25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B-D74C-9A4C-7ABB8A09106D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Sheet1!$L$3:$L$13</c:f>
              <c:numCache>
                <c:formatCode>General</c:formatCode>
                <c:ptCount val="11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  <c:pt idx="10">
                  <c:v>7.5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25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FB-D74C-9A4C-7ABB8A09106D}"/>
            </c:ext>
          </c:extLst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Sheet1!$L$3:$L$13</c:f>
              <c:numCache>
                <c:formatCode>General</c:formatCode>
                <c:ptCount val="11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  <c:pt idx="10">
                  <c:v>7.5</c:v>
                </c:pt>
              </c:numCache>
            </c:numRef>
          </c:xVal>
          <c:yVal>
            <c:numRef>
              <c:f>Sheet1!$Q$3:$Q$13</c:f>
              <c:numCache>
                <c:formatCode>General</c:formatCode>
                <c:ptCount val="11"/>
                <c:pt idx="0">
                  <c:v>25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B-D74C-9A4C-7ABB8A09106D}"/>
            </c:ext>
          </c:extLst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Sheet1!$L$3:$L$12</c:f>
              <c:numCache>
                <c:formatCode>General</c:formatCode>
                <c:ptCount val="10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</c:numCache>
            </c:numRef>
          </c:xVal>
          <c:yVal>
            <c:numRef>
              <c:f>Sheet1!$R$3:$R$13</c:f>
              <c:numCache>
                <c:formatCode>General</c:formatCode>
                <c:ptCount val="11"/>
                <c:pt idx="0">
                  <c:v>25</c:v>
                </c:pt>
                <c:pt idx="6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FB-D74C-9A4C-7ABB8A09106D}"/>
            </c:ext>
          </c:extLst>
        </c:ser>
        <c:ser>
          <c:idx val="6"/>
          <c:order val="6"/>
          <c:tx>
            <c:strRef>
              <c:f>Sheet1!$S$2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Sheet1!$L$3:$L$13</c:f>
              <c:numCache>
                <c:formatCode>General</c:formatCode>
                <c:ptCount val="11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  <c:pt idx="10">
                  <c:v>7.5</c:v>
                </c:pt>
              </c:numCache>
            </c:numRef>
          </c:xVal>
          <c:yVal>
            <c:numRef>
              <c:f>Sheet1!$S$3:$S$13</c:f>
              <c:numCache>
                <c:formatCode>General</c:formatCode>
                <c:ptCount val="11"/>
                <c:pt idx="0">
                  <c:v>25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FB-D74C-9A4C-7ABB8A09106D}"/>
            </c:ext>
          </c:extLst>
        </c:ser>
        <c:ser>
          <c:idx val="7"/>
          <c:order val="7"/>
          <c:tx>
            <c:strRef>
              <c:f>Sheet1!$T$2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Sheet1!$L$3:$L$13</c:f>
              <c:numCache>
                <c:formatCode>General</c:formatCode>
                <c:ptCount val="11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  <c:pt idx="10">
                  <c:v>7.5</c:v>
                </c:pt>
              </c:numCache>
            </c:numRef>
          </c:xVal>
          <c:yVal>
            <c:numRef>
              <c:f>Sheet1!$T$3:$T$13</c:f>
              <c:numCache>
                <c:formatCode>General</c:formatCode>
                <c:ptCount val="11"/>
                <c:pt idx="0">
                  <c:v>25</c:v>
                </c:pt>
                <c:pt idx="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FB-D74C-9A4C-7ABB8A09106D}"/>
            </c:ext>
          </c:extLst>
        </c:ser>
        <c:ser>
          <c:idx val="8"/>
          <c:order val="8"/>
          <c:tx>
            <c:strRef>
              <c:f>Sheet1!$U$2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Sheet1!$L$3:$L$13</c:f>
              <c:numCache>
                <c:formatCode>General</c:formatCode>
                <c:ptCount val="11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  <c:pt idx="10">
                  <c:v>7.5</c:v>
                </c:pt>
              </c:numCache>
            </c:numRef>
          </c:xVal>
          <c:yVal>
            <c:numRef>
              <c:f>Sheet1!$U$3:$U$13</c:f>
              <c:numCache>
                <c:formatCode>General</c:formatCode>
                <c:ptCount val="11"/>
                <c:pt idx="0">
                  <c:v>25</c:v>
                </c:pt>
                <c:pt idx="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FB-D74C-9A4C-7ABB8A09106D}"/>
            </c:ext>
          </c:extLst>
        </c:ser>
        <c:ser>
          <c:idx val="9"/>
          <c:order val="9"/>
          <c:tx>
            <c:strRef>
              <c:f>Sheet1!$V$2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Sheet1!$L$3:$L$13</c:f>
              <c:numCache>
                <c:formatCode>General</c:formatCode>
                <c:ptCount val="11"/>
                <c:pt idx="0">
                  <c:v>27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-7.5</c:v>
                </c:pt>
                <c:pt idx="7">
                  <c:v>3.5</c:v>
                </c:pt>
                <c:pt idx="8">
                  <c:v>-3</c:v>
                </c:pt>
                <c:pt idx="9">
                  <c:v>-17.5</c:v>
                </c:pt>
                <c:pt idx="10">
                  <c:v>7.5</c:v>
                </c:pt>
              </c:numCache>
            </c:numRef>
          </c:xVal>
          <c:yVal>
            <c:numRef>
              <c:f>Sheet1!$V$3:$V$13</c:f>
              <c:numCache>
                <c:formatCode>General</c:formatCode>
                <c:ptCount val="11"/>
                <c:pt idx="0">
                  <c:v>25</c:v>
                </c:pt>
                <c:pt idx="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FB-D74C-9A4C-7ABB8A09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69328"/>
        <c:axId val="1236507616"/>
      </c:scatterChart>
      <c:valAx>
        <c:axId val="12357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07616"/>
        <c:crosses val="autoZero"/>
        <c:crossBetween val="midCat"/>
      </c:valAx>
      <c:valAx>
        <c:axId val="1236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6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152400</xdr:rowOff>
    </xdr:from>
    <xdr:to>
      <xdr:col>8</xdr:col>
      <xdr:colOff>641350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944DE-9F43-F644-B8FE-719B7D8BF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107950</xdr:colOff>
      <xdr:row>16</xdr:row>
      <xdr:rowOff>152400</xdr:rowOff>
    </xdr:from>
    <xdr:to>
      <xdr:col>22</xdr:col>
      <xdr:colOff>355600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AB840-1349-0940-B72A-00C2B7AA1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AFBA-13F1-5246-8FBA-C92C7DBCF63B}">
  <dimension ref="A1:V35"/>
  <sheetViews>
    <sheetView tabSelected="1" workbookViewId="0">
      <selection activeCell="N17" sqref="N1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M1" t="s">
        <v>12</v>
      </c>
    </row>
    <row r="2" spans="1:22" x14ac:dyDescent="0.2">
      <c r="A2">
        <v>22</v>
      </c>
      <c r="B2">
        <v>965</v>
      </c>
      <c r="L2" t="s">
        <v>11</v>
      </c>
      <c r="M2">
        <v>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</row>
    <row r="3" spans="1:22" x14ac:dyDescent="0.2">
      <c r="A3">
        <v>8</v>
      </c>
      <c r="B3">
        <v>857</v>
      </c>
      <c r="L3">
        <v>27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S3">
        <v>25</v>
      </c>
      <c r="T3">
        <v>25</v>
      </c>
      <c r="U3">
        <v>25</v>
      </c>
      <c r="V3">
        <v>25</v>
      </c>
    </row>
    <row r="4" spans="1:22" x14ac:dyDescent="0.2">
      <c r="A4">
        <v>13</v>
      </c>
      <c r="B4">
        <v>896</v>
      </c>
      <c r="L4">
        <v>0</v>
      </c>
      <c r="M4">
        <v>25</v>
      </c>
    </row>
    <row r="5" spans="1:22" x14ac:dyDescent="0.2">
      <c r="L5">
        <v>10</v>
      </c>
      <c r="S5">
        <v>60</v>
      </c>
    </row>
    <row r="6" spans="1:22" x14ac:dyDescent="0.2">
      <c r="L6">
        <v>5</v>
      </c>
      <c r="V6">
        <v>85</v>
      </c>
    </row>
    <row r="7" spans="1:22" x14ac:dyDescent="0.2">
      <c r="L7">
        <v>3</v>
      </c>
      <c r="U7">
        <v>85</v>
      </c>
    </row>
    <row r="8" spans="1:22" x14ac:dyDescent="0.2">
      <c r="L8">
        <v>1</v>
      </c>
      <c r="T8">
        <v>85</v>
      </c>
    </row>
    <row r="9" spans="1:22" x14ac:dyDescent="0.2">
      <c r="A9" t="s">
        <v>3</v>
      </c>
      <c r="B9">
        <v>7.7085999999999997</v>
      </c>
      <c r="L9">
        <v>-7.5</v>
      </c>
      <c r="R9">
        <v>85</v>
      </c>
    </row>
    <row r="10" spans="1:22" x14ac:dyDescent="0.2">
      <c r="A10" t="s">
        <v>4</v>
      </c>
      <c r="B10">
        <v>795.51</v>
      </c>
      <c r="L10">
        <v>3.5</v>
      </c>
      <c r="Q10">
        <v>60</v>
      </c>
    </row>
    <row r="11" spans="1:22" x14ac:dyDescent="0.2">
      <c r="L11">
        <v>-3</v>
      </c>
      <c r="P11">
        <v>60</v>
      </c>
    </row>
    <row r="12" spans="1:22" x14ac:dyDescent="0.2">
      <c r="L12">
        <v>-17.5</v>
      </c>
      <c r="O12">
        <v>60</v>
      </c>
    </row>
    <row r="13" spans="1:22" x14ac:dyDescent="0.2">
      <c r="L13">
        <v>7.5</v>
      </c>
      <c r="N13">
        <v>35</v>
      </c>
    </row>
    <row r="15" spans="1:22" x14ac:dyDescent="0.2">
      <c r="L15" t="s">
        <v>3</v>
      </c>
      <c r="M15">
        <v>0</v>
      </c>
      <c r="N15">
        <f>(N3-N13)/($L3-$L13)</f>
        <v>-0.51282051282051277</v>
      </c>
      <c r="O15">
        <f>(O3-O12)/($L3-$L12)</f>
        <v>-0.7865168539325843</v>
      </c>
      <c r="P15">
        <f>(P3-P11)/($L3-$L11)</f>
        <v>-1.1666666666666667</v>
      </c>
      <c r="Q15">
        <f>(Q3-Q10)/($L3-$L10)</f>
        <v>-1.4893617021276595</v>
      </c>
      <c r="R15">
        <f>(R3-R9)/($L3-$L9)</f>
        <v>-1.7391304347826086</v>
      </c>
      <c r="S15">
        <f>(S3-S5)/($L3-$L5)</f>
        <v>-2.0588235294117645</v>
      </c>
      <c r="T15">
        <f>(T3-T8)/($L3-$L8)</f>
        <v>-2.3076923076923075</v>
      </c>
      <c r="U15">
        <f>(U3-U7)/($L3-$L7)</f>
        <v>-2.5</v>
      </c>
      <c r="V15">
        <f>(V3-V6)/($L3-$L6)</f>
        <v>-2.7272727272727271</v>
      </c>
    </row>
    <row r="16" spans="1:22" x14ac:dyDescent="0.2">
      <c r="L16" t="s">
        <v>4</v>
      </c>
      <c r="M16">
        <f>M3-M15*$L$3</f>
        <v>25</v>
      </c>
      <c r="N16">
        <f>N3-N15*$L$3</f>
        <v>38.846153846153847</v>
      </c>
      <c r="O16">
        <f t="shared" ref="O16:V16" si="0">O3-O15*$L$3</f>
        <v>46.235955056179776</v>
      </c>
      <c r="P16">
        <f t="shared" si="0"/>
        <v>56.5</v>
      </c>
      <c r="Q16">
        <f t="shared" si="0"/>
        <v>65.212765957446805</v>
      </c>
      <c r="R16">
        <f t="shared" si="0"/>
        <v>71.956521739130437</v>
      </c>
      <c r="S16">
        <f t="shared" si="0"/>
        <v>80.588235294117638</v>
      </c>
      <c r="T16">
        <f t="shared" si="0"/>
        <v>87.307692307692292</v>
      </c>
      <c r="U16">
        <f t="shared" si="0"/>
        <v>92.5</v>
      </c>
      <c r="V16">
        <f t="shared" si="0"/>
        <v>98.636363636363626</v>
      </c>
    </row>
    <row r="17" spans="1:14" x14ac:dyDescent="0.2">
      <c r="L17" t="s">
        <v>12</v>
      </c>
      <c r="M17">
        <v>3</v>
      </c>
    </row>
    <row r="18" spans="1:14" x14ac:dyDescent="0.2">
      <c r="L18" t="s">
        <v>3</v>
      </c>
      <c r="M18">
        <f>HLOOKUP(M17,M2:V15,14,FALSE)</f>
        <v>-1.1666666666666667</v>
      </c>
    </row>
    <row r="19" spans="1:14" x14ac:dyDescent="0.2">
      <c r="A19" t="s">
        <v>0</v>
      </c>
      <c r="B19" t="s">
        <v>1</v>
      </c>
      <c r="C19" t="s">
        <v>2</v>
      </c>
      <c r="D19">
        <v>8</v>
      </c>
      <c r="E19">
        <v>4</v>
      </c>
      <c r="F19">
        <v>2</v>
      </c>
      <c r="G19">
        <v>1</v>
      </c>
      <c r="H19" t="s">
        <v>14</v>
      </c>
      <c r="I19" t="s">
        <v>13</v>
      </c>
      <c r="J19" t="s">
        <v>15</v>
      </c>
      <c r="K19" t="s">
        <v>16</v>
      </c>
      <c r="L19" t="s">
        <v>4</v>
      </c>
      <c r="M19">
        <f>HLOOKUP(M17,M2:V16,15,FALSE)</f>
        <v>56.5</v>
      </c>
    </row>
    <row r="20" spans="1:14" x14ac:dyDescent="0.2">
      <c r="A20">
        <v>-10</v>
      </c>
      <c r="B20">
        <f>$B$9*A20+$B$10</f>
        <v>718.42399999999998</v>
      </c>
      <c r="C20">
        <v>15</v>
      </c>
      <c r="D20">
        <f>QUOTIENT(_xlfn.BITAND($C20,D$19),D$19)</f>
        <v>1</v>
      </c>
      <c r="E20">
        <f t="shared" ref="E20:G20" si="1">QUOTIENT(_xlfn.BITAND($C20,E$19),E$19)</f>
        <v>1</v>
      </c>
      <c r="F20">
        <f t="shared" si="1"/>
        <v>1</v>
      </c>
      <c r="G20">
        <f t="shared" si="1"/>
        <v>1</v>
      </c>
      <c r="H20">
        <f>NOT(D20)*$N$24+NOT(E20)*$N$23+NOT(F20)*$N$22+NOT(G20)*$N$21+$N$20</f>
        <v>733</v>
      </c>
      <c r="I20" s="1">
        <f t="shared" ref="I20:I35" si="2">$M$18*A20+$M$19</f>
        <v>68.166666666666671</v>
      </c>
      <c r="J20">
        <f>(H20-$B$10)/$B$9</f>
        <v>-8.1091248735178887</v>
      </c>
      <c r="K20" s="1">
        <f>$M$18*J20+$M$19</f>
        <v>65.960645685770871</v>
      </c>
      <c r="L20" t="s">
        <v>5</v>
      </c>
      <c r="M20">
        <f>B20</f>
        <v>718.42399999999998</v>
      </c>
      <c r="N20">
        <v>733</v>
      </c>
    </row>
    <row r="21" spans="1:14" x14ac:dyDescent="0.2">
      <c r="A21">
        <v>-8</v>
      </c>
      <c r="B21">
        <f t="shared" ref="B21:B35" si="3">$B$9*A21+$B$10</f>
        <v>733.84119999999996</v>
      </c>
      <c r="C21">
        <v>14</v>
      </c>
      <c r="D21">
        <f t="shared" ref="D21:G35" si="4">QUOTIENT(_xlfn.BITAND($C21,D$19),D$19)</f>
        <v>1</v>
      </c>
      <c r="E21">
        <f t="shared" si="4"/>
        <v>1</v>
      </c>
      <c r="F21">
        <f t="shared" si="4"/>
        <v>1</v>
      </c>
      <c r="G21">
        <f t="shared" si="4"/>
        <v>0</v>
      </c>
      <c r="H21">
        <f t="shared" ref="H21:H35" si="5">NOT(D21)*$N$24+NOT(E21)*$N$23+NOT(F21)*$N$22+NOT(G21)*$N$21+$N$20</f>
        <v>748</v>
      </c>
      <c r="I21" s="1">
        <f t="shared" si="2"/>
        <v>65.833333333333329</v>
      </c>
      <c r="J21">
        <f t="shared" ref="J21:J34" si="6">(H21-$B$10)/$B$9</f>
        <v>-6.1632462444542453</v>
      </c>
      <c r="K21" s="1">
        <f t="shared" ref="K21:K35" si="7">$M$18*J21+$M$19</f>
        <v>63.69045395186329</v>
      </c>
      <c r="L21" t="s">
        <v>6</v>
      </c>
      <c r="M21">
        <f>B35-B34</f>
        <v>15.417200000000093</v>
      </c>
      <c r="N21" s="2">
        <v>15</v>
      </c>
    </row>
    <row r="22" spans="1:14" x14ac:dyDescent="0.2">
      <c r="A22">
        <v>-6</v>
      </c>
      <c r="B22">
        <f t="shared" si="3"/>
        <v>749.25839999999994</v>
      </c>
      <c r="C22">
        <v>13</v>
      </c>
      <c r="D22">
        <f t="shared" si="4"/>
        <v>1</v>
      </c>
      <c r="E22">
        <f t="shared" si="4"/>
        <v>1</v>
      </c>
      <c r="F22">
        <f t="shared" si="4"/>
        <v>0</v>
      </c>
      <c r="G22">
        <f t="shared" si="4"/>
        <v>1</v>
      </c>
      <c r="H22">
        <f t="shared" si="5"/>
        <v>766</v>
      </c>
      <c r="I22" s="1">
        <f t="shared" si="2"/>
        <v>63.5</v>
      </c>
      <c r="J22">
        <f t="shared" si="6"/>
        <v>-3.828191889577873</v>
      </c>
      <c r="K22" s="1">
        <f t="shared" si="7"/>
        <v>60.966223871174186</v>
      </c>
      <c r="L22" t="s">
        <v>7</v>
      </c>
      <c r="M22">
        <f>B35-B33</f>
        <v>30.834400000000073</v>
      </c>
      <c r="N22">
        <v>33</v>
      </c>
    </row>
    <row r="23" spans="1:14" x14ac:dyDescent="0.2">
      <c r="A23">
        <v>-4</v>
      </c>
      <c r="B23">
        <f t="shared" si="3"/>
        <v>764.67560000000003</v>
      </c>
      <c r="C23">
        <v>12</v>
      </c>
      <c r="D23">
        <f t="shared" si="4"/>
        <v>1</v>
      </c>
      <c r="E23">
        <f t="shared" si="4"/>
        <v>1</v>
      </c>
      <c r="F23">
        <f t="shared" si="4"/>
        <v>0</v>
      </c>
      <c r="G23">
        <f t="shared" si="4"/>
        <v>0</v>
      </c>
      <c r="H23">
        <f t="shared" si="5"/>
        <v>781</v>
      </c>
      <c r="I23" s="1">
        <f t="shared" si="2"/>
        <v>61.166666666666664</v>
      </c>
      <c r="J23">
        <f t="shared" si="6"/>
        <v>-1.8823132605142299</v>
      </c>
      <c r="K23" s="1">
        <f t="shared" si="7"/>
        <v>58.696032137266599</v>
      </c>
      <c r="L23" t="s">
        <v>8</v>
      </c>
      <c r="M23">
        <f>B35-B31</f>
        <v>61.668800000000033</v>
      </c>
      <c r="N23">
        <v>60</v>
      </c>
    </row>
    <row r="24" spans="1:14" x14ac:dyDescent="0.2">
      <c r="A24">
        <v>-2</v>
      </c>
      <c r="B24">
        <f t="shared" si="3"/>
        <v>780.09280000000001</v>
      </c>
      <c r="C24">
        <v>11</v>
      </c>
      <c r="D24">
        <f t="shared" si="4"/>
        <v>1</v>
      </c>
      <c r="E24">
        <f t="shared" si="4"/>
        <v>0</v>
      </c>
      <c r="F24">
        <f t="shared" si="4"/>
        <v>1</v>
      </c>
      <c r="G24">
        <f t="shared" si="4"/>
        <v>1</v>
      </c>
      <c r="H24">
        <f t="shared" si="5"/>
        <v>793</v>
      </c>
      <c r="I24" s="1">
        <f t="shared" si="2"/>
        <v>58.833333333333336</v>
      </c>
      <c r="J24">
        <f t="shared" si="6"/>
        <v>-0.32561035726331511</v>
      </c>
      <c r="K24" s="1">
        <f t="shared" si="7"/>
        <v>56.879878750140534</v>
      </c>
      <c r="L24" t="s">
        <v>9</v>
      </c>
      <c r="M24">
        <f>B35-B27</f>
        <v>123.33760000000007</v>
      </c>
      <c r="N24">
        <v>120</v>
      </c>
    </row>
    <row r="25" spans="1:14" x14ac:dyDescent="0.2">
      <c r="A25">
        <v>0</v>
      </c>
      <c r="B25">
        <f t="shared" si="3"/>
        <v>795.51</v>
      </c>
      <c r="C25">
        <v>10</v>
      </c>
      <c r="D25">
        <f t="shared" si="4"/>
        <v>1</v>
      </c>
      <c r="E25">
        <f t="shared" si="4"/>
        <v>0</v>
      </c>
      <c r="F25">
        <f t="shared" si="4"/>
        <v>1</v>
      </c>
      <c r="G25">
        <f t="shared" si="4"/>
        <v>0</v>
      </c>
      <c r="H25">
        <f t="shared" si="5"/>
        <v>808</v>
      </c>
      <c r="I25" s="1">
        <f t="shared" si="2"/>
        <v>56.5</v>
      </c>
      <c r="J25">
        <f t="shared" si="6"/>
        <v>1.6202682718003281</v>
      </c>
      <c r="K25" s="1">
        <f t="shared" si="7"/>
        <v>54.609687016232954</v>
      </c>
      <c r="M25">
        <f>SUM(M20:M24)</f>
        <v>949.68200000000024</v>
      </c>
    </row>
    <row r="26" spans="1:14" x14ac:dyDescent="0.2">
      <c r="A26">
        <v>2</v>
      </c>
      <c r="B26">
        <f t="shared" si="3"/>
        <v>810.92719999999997</v>
      </c>
      <c r="C26">
        <v>9</v>
      </c>
      <c r="D26">
        <f t="shared" si="4"/>
        <v>1</v>
      </c>
      <c r="E26">
        <f t="shared" si="4"/>
        <v>0</v>
      </c>
      <c r="F26">
        <f t="shared" si="4"/>
        <v>0</v>
      </c>
      <c r="G26">
        <f t="shared" si="4"/>
        <v>1</v>
      </c>
      <c r="H26">
        <f t="shared" si="5"/>
        <v>826</v>
      </c>
      <c r="I26" s="1">
        <f t="shared" si="2"/>
        <v>54.166666666666664</v>
      </c>
      <c r="J26">
        <f t="shared" si="6"/>
        <v>3.9553226266767001</v>
      </c>
      <c r="K26" s="1">
        <f t="shared" si="7"/>
        <v>51.88545693554385</v>
      </c>
    </row>
    <row r="27" spans="1:14" x14ac:dyDescent="0.2">
      <c r="A27">
        <v>4</v>
      </c>
      <c r="B27">
        <f t="shared" si="3"/>
        <v>826.34439999999995</v>
      </c>
      <c r="C27">
        <v>8</v>
      </c>
      <c r="D27">
        <f t="shared" si="4"/>
        <v>1</v>
      </c>
      <c r="E27">
        <f t="shared" si="4"/>
        <v>0</v>
      </c>
      <c r="F27">
        <f t="shared" si="4"/>
        <v>0</v>
      </c>
      <c r="G27">
        <f t="shared" si="4"/>
        <v>0</v>
      </c>
      <c r="H27">
        <f t="shared" si="5"/>
        <v>841</v>
      </c>
      <c r="I27" s="1">
        <f t="shared" si="2"/>
        <v>51.833333333333336</v>
      </c>
      <c r="J27">
        <f t="shared" si="6"/>
        <v>5.901201255740343</v>
      </c>
      <c r="K27" s="1">
        <f t="shared" si="7"/>
        <v>49.615265201636262</v>
      </c>
    </row>
    <row r="28" spans="1:14" x14ac:dyDescent="0.2">
      <c r="A28">
        <v>6</v>
      </c>
      <c r="B28">
        <f t="shared" si="3"/>
        <v>841.76160000000004</v>
      </c>
      <c r="C28">
        <v>7</v>
      </c>
      <c r="D28">
        <f t="shared" si="4"/>
        <v>0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5"/>
        <v>853</v>
      </c>
      <c r="I28" s="1">
        <f t="shared" si="2"/>
        <v>49.5</v>
      </c>
      <c r="J28">
        <f t="shared" si="6"/>
        <v>7.4579041589912576</v>
      </c>
      <c r="K28" s="1">
        <f t="shared" si="7"/>
        <v>47.799111814510198</v>
      </c>
    </row>
    <row r="29" spans="1:14" x14ac:dyDescent="0.2">
      <c r="A29">
        <v>8</v>
      </c>
      <c r="B29">
        <f t="shared" si="3"/>
        <v>857.17880000000002</v>
      </c>
      <c r="C29">
        <v>6</v>
      </c>
      <c r="D29">
        <f t="shared" si="4"/>
        <v>0</v>
      </c>
      <c r="E29">
        <f t="shared" si="4"/>
        <v>1</v>
      </c>
      <c r="F29">
        <f t="shared" si="4"/>
        <v>1</v>
      </c>
      <c r="G29">
        <f t="shared" si="4"/>
        <v>0</v>
      </c>
      <c r="H29">
        <f t="shared" si="5"/>
        <v>868</v>
      </c>
      <c r="I29" s="1">
        <f t="shared" si="2"/>
        <v>47.166666666666664</v>
      </c>
      <c r="J29">
        <f t="shared" si="6"/>
        <v>9.403782788054901</v>
      </c>
      <c r="K29" s="1">
        <f t="shared" si="7"/>
        <v>45.528920080602617</v>
      </c>
    </row>
    <row r="30" spans="1:14" x14ac:dyDescent="0.2">
      <c r="A30">
        <v>10</v>
      </c>
      <c r="B30">
        <f t="shared" si="3"/>
        <v>872.596</v>
      </c>
      <c r="C30">
        <v>5</v>
      </c>
      <c r="D30">
        <f t="shared" si="4"/>
        <v>0</v>
      </c>
      <c r="E30">
        <f t="shared" si="4"/>
        <v>1</v>
      </c>
      <c r="F30">
        <f t="shared" si="4"/>
        <v>0</v>
      </c>
      <c r="G30">
        <f t="shared" si="4"/>
        <v>1</v>
      </c>
      <c r="H30">
        <f t="shared" si="5"/>
        <v>886</v>
      </c>
      <c r="I30" s="1">
        <f t="shared" si="2"/>
        <v>44.833333333333329</v>
      </c>
      <c r="J30">
        <f t="shared" si="6"/>
        <v>11.738837142931274</v>
      </c>
      <c r="K30" s="1">
        <f t="shared" si="7"/>
        <v>42.804689999913514</v>
      </c>
    </row>
    <row r="31" spans="1:14" x14ac:dyDescent="0.2">
      <c r="A31">
        <v>12</v>
      </c>
      <c r="B31">
        <f t="shared" si="3"/>
        <v>888.01319999999998</v>
      </c>
      <c r="C31">
        <v>4</v>
      </c>
      <c r="D31">
        <f t="shared" si="4"/>
        <v>0</v>
      </c>
      <c r="E31">
        <f t="shared" si="4"/>
        <v>1</v>
      </c>
      <c r="F31">
        <f t="shared" si="4"/>
        <v>0</v>
      </c>
      <c r="G31">
        <f t="shared" si="4"/>
        <v>0</v>
      </c>
      <c r="H31">
        <f t="shared" si="5"/>
        <v>901</v>
      </c>
      <c r="I31" s="1">
        <f t="shared" si="2"/>
        <v>42.5</v>
      </c>
      <c r="J31">
        <f t="shared" si="6"/>
        <v>13.684715771994917</v>
      </c>
      <c r="K31" s="1">
        <f t="shared" si="7"/>
        <v>40.534498266005926</v>
      </c>
    </row>
    <row r="32" spans="1:14" x14ac:dyDescent="0.2">
      <c r="A32">
        <v>14</v>
      </c>
      <c r="B32">
        <f t="shared" si="3"/>
        <v>903.43039999999996</v>
      </c>
      <c r="C32">
        <v>3</v>
      </c>
      <c r="D32">
        <f t="shared" si="4"/>
        <v>0</v>
      </c>
      <c r="E32">
        <f t="shared" si="4"/>
        <v>0</v>
      </c>
      <c r="F32">
        <f t="shared" si="4"/>
        <v>1</v>
      </c>
      <c r="G32">
        <f t="shared" si="4"/>
        <v>1</v>
      </c>
      <c r="H32">
        <f t="shared" si="5"/>
        <v>913</v>
      </c>
      <c r="I32" s="1">
        <f t="shared" si="2"/>
        <v>40.166666666666664</v>
      </c>
      <c r="J32">
        <f t="shared" si="6"/>
        <v>15.24141867524583</v>
      </c>
      <c r="K32" s="1">
        <f t="shared" si="7"/>
        <v>38.718344878879861</v>
      </c>
    </row>
    <row r="33" spans="1:11" x14ac:dyDescent="0.2">
      <c r="A33">
        <v>16</v>
      </c>
      <c r="B33">
        <f t="shared" si="3"/>
        <v>918.84759999999994</v>
      </c>
      <c r="C33">
        <v>2</v>
      </c>
      <c r="D33">
        <f t="shared" si="4"/>
        <v>0</v>
      </c>
      <c r="E33">
        <f t="shared" si="4"/>
        <v>0</v>
      </c>
      <c r="F33">
        <f t="shared" si="4"/>
        <v>1</v>
      </c>
      <c r="G33">
        <f t="shared" si="4"/>
        <v>0</v>
      </c>
      <c r="H33">
        <f t="shared" si="5"/>
        <v>928</v>
      </c>
      <c r="I33" s="1">
        <f t="shared" si="2"/>
        <v>37.833333333333329</v>
      </c>
      <c r="J33">
        <f t="shared" si="6"/>
        <v>17.187297304309475</v>
      </c>
      <c r="K33" s="1">
        <f t="shared" si="7"/>
        <v>36.448153144972281</v>
      </c>
    </row>
    <row r="34" spans="1:11" x14ac:dyDescent="0.2">
      <c r="A34">
        <v>18</v>
      </c>
      <c r="B34">
        <f t="shared" si="3"/>
        <v>934.26479999999992</v>
      </c>
      <c r="C34">
        <v>1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1</v>
      </c>
      <c r="H34">
        <f t="shared" si="5"/>
        <v>946</v>
      </c>
      <c r="I34" s="1">
        <f t="shared" si="2"/>
        <v>35.5</v>
      </c>
      <c r="J34">
        <f t="shared" si="6"/>
        <v>19.522351659185848</v>
      </c>
      <c r="K34" s="1">
        <f t="shared" si="7"/>
        <v>33.723923064283177</v>
      </c>
    </row>
    <row r="35" spans="1:11" x14ac:dyDescent="0.2">
      <c r="A35">
        <v>20</v>
      </c>
      <c r="B35">
        <f t="shared" si="3"/>
        <v>949.68200000000002</v>
      </c>
      <c r="C35"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5"/>
        <v>961</v>
      </c>
      <c r="I35" s="1">
        <f t="shared" si="2"/>
        <v>33.166666666666664</v>
      </c>
      <c r="J35">
        <f>(H35-$B$10)/$B$9</f>
        <v>21.46823028824949</v>
      </c>
      <c r="K35" s="1">
        <f t="shared" si="7"/>
        <v>31.453731330375593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0372-AA09-574F-B7FF-96563BF363E0}">
  <dimension ref="A1"/>
  <sheetViews>
    <sheetView workbookViewId="0"/>
  </sheetViews>
  <sheetFormatPr baseColWidth="10" defaultRowHeight="16" x14ac:dyDescent="0.2"/>
  <cols>
    <col min="1" max="1" width="14.33203125" bestFit="1" customWidth="1"/>
    <col min="2" max="2" width="5.1640625" bestFit="1" customWidth="1"/>
  </cols>
  <sheetData>
    <row r="1" spans="1:1" x14ac:dyDescent="0.2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 office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Barnfather</cp:lastModifiedBy>
  <dcterms:created xsi:type="dcterms:W3CDTF">2022-01-16T20:51:16Z</dcterms:created>
  <dcterms:modified xsi:type="dcterms:W3CDTF">2022-02-10T21:52:48Z</dcterms:modified>
</cp:coreProperties>
</file>