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25" i="1"/>
  <c r="L24" i="2" s="1"/>
  <c r="Q24" s="1"/>
  <c r="O11"/>
  <c r="Q11" s="1"/>
  <c r="O13"/>
  <c r="Q13" s="1"/>
  <c r="O5"/>
  <c r="O4"/>
  <c r="Q4" s="1"/>
  <c r="M28"/>
  <c r="M27"/>
  <c r="M26"/>
  <c r="P21"/>
  <c r="M21"/>
  <c r="H21"/>
  <c r="I19"/>
  <c r="I21" s="1"/>
  <c r="J21" s="1"/>
  <c r="H19"/>
  <c r="L19" s="1"/>
  <c r="P17"/>
  <c r="M17"/>
  <c r="H15"/>
  <c r="I15" s="1"/>
  <c r="H14"/>
  <c r="L14" s="1"/>
  <c r="N14" s="1"/>
  <c r="H13"/>
  <c r="I13" s="1"/>
  <c r="I12"/>
  <c r="H12"/>
  <c r="L12" s="1"/>
  <c r="N12" s="1"/>
  <c r="H11"/>
  <c r="I11" s="1"/>
  <c r="H10"/>
  <c r="L10" s="1"/>
  <c r="N10" s="1"/>
  <c r="H9"/>
  <c r="P7"/>
  <c r="M7"/>
  <c r="Q5"/>
  <c r="H5"/>
  <c r="L5" s="1"/>
  <c r="N5" s="1"/>
  <c r="H4"/>
  <c r="I4" s="1"/>
  <c r="M28" i="1"/>
  <c r="Q28" s="1"/>
  <c r="O27" i="2" s="1"/>
  <c r="M29" i="1"/>
  <c r="Q29" s="1"/>
  <c r="O28" i="2" s="1"/>
  <c r="M27" i="1"/>
  <c r="Q27" s="1"/>
  <c r="O26" i="2" s="1"/>
  <c r="I6" i="1"/>
  <c r="I8" s="1"/>
  <c r="J8" s="1"/>
  <c r="I10"/>
  <c r="I11"/>
  <c r="I12"/>
  <c r="I13"/>
  <c r="I14"/>
  <c r="I15"/>
  <c r="I16"/>
  <c r="I18"/>
  <c r="J18" s="1"/>
  <c r="I20"/>
  <c r="I22" s="1"/>
  <c r="J22" s="1"/>
  <c r="I5"/>
  <c r="P22"/>
  <c r="P34" s="1"/>
  <c r="P36" s="1"/>
  <c r="L33" i="2" s="1"/>
  <c r="P18" i="1"/>
  <c r="P8"/>
  <c r="Q5"/>
  <c r="Q6"/>
  <c r="Q8" s="1"/>
  <c r="Q10"/>
  <c r="O9" i="2" s="1"/>
  <c r="Q11" i="1"/>
  <c r="O10" i="2" s="1"/>
  <c r="Q10" s="1"/>
  <c r="Q12" i="1"/>
  <c r="Q13"/>
  <c r="O12" i="2" s="1"/>
  <c r="Q12" s="1"/>
  <c r="Q14" i="1"/>
  <c r="Q15"/>
  <c r="O14" i="2" s="1"/>
  <c r="Q14" s="1"/>
  <c r="Q16" i="1"/>
  <c r="O15" i="2" s="1"/>
  <c r="Q15" s="1"/>
  <c r="Q20" i="1"/>
  <c r="Q22" s="1"/>
  <c r="M22"/>
  <c r="M18"/>
  <c r="M8"/>
  <c r="L5"/>
  <c r="N5" s="1"/>
  <c r="H20"/>
  <c r="L20" s="1"/>
  <c r="N20" s="1"/>
  <c r="N22" s="1"/>
  <c r="H6"/>
  <c r="L6" s="1"/>
  <c r="N6" s="1"/>
  <c r="H10"/>
  <c r="H18" s="1"/>
  <c r="H11"/>
  <c r="L11" s="1"/>
  <c r="N11" s="1"/>
  <c r="H12"/>
  <c r="L12" s="1"/>
  <c r="N12" s="1"/>
  <c r="H13"/>
  <c r="L13" s="1"/>
  <c r="N13" s="1"/>
  <c r="H14"/>
  <c r="L14" s="1"/>
  <c r="N14" s="1"/>
  <c r="H15"/>
  <c r="L15" s="1"/>
  <c r="N15" s="1"/>
  <c r="H16"/>
  <c r="L16" s="1"/>
  <c r="N16" s="1"/>
  <c r="H5"/>
  <c r="Q27" i="2" l="1"/>
  <c r="Q26"/>
  <c r="O19"/>
  <c r="O21" s="1"/>
  <c r="Q9"/>
  <c r="Q17" s="1"/>
  <c r="O17"/>
  <c r="O7"/>
  <c r="N8" i="1"/>
  <c r="L8"/>
  <c r="Q28" i="2"/>
  <c r="Q7"/>
  <c r="P33"/>
  <c r="P35" s="1"/>
  <c r="I14"/>
  <c r="H17"/>
  <c r="I17" s="1"/>
  <c r="J17" s="1"/>
  <c r="I10"/>
  <c r="I5"/>
  <c r="I7"/>
  <c r="J7" s="1"/>
  <c r="L21"/>
  <c r="N19"/>
  <c r="N21" s="1"/>
  <c r="L13"/>
  <c r="N13" s="1"/>
  <c r="L4"/>
  <c r="H7"/>
  <c r="L9"/>
  <c r="L11"/>
  <c r="N11" s="1"/>
  <c r="L15"/>
  <c r="N15" s="1"/>
  <c r="I9"/>
  <c r="Q18" i="1"/>
  <c r="Q36" s="1"/>
  <c r="L22"/>
  <c r="L10"/>
  <c r="H8"/>
  <c r="H22"/>
  <c r="Q19" i="2" l="1"/>
  <c r="Q21" s="1"/>
  <c r="Q35"/>
  <c r="N9"/>
  <c r="N17" s="1"/>
  <c r="L17"/>
  <c r="L7"/>
  <c r="N4"/>
  <c r="N7" s="1"/>
  <c r="N10" i="1"/>
  <c r="N18" s="1"/>
  <c r="L18"/>
</calcChain>
</file>

<file path=xl/sharedStrings.xml><?xml version="1.0" encoding="utf-8"?>
<sst xmlns="http://schemas.openxmlformats.org/spreadsheetml/2006/main" count="116" uniqueCount="53">
  <si>
    <t>Vehicle no</t>
  </si>
  <si>
    <t>length</t>
  </si>
  <si>
    <t>feet</t>
  </si>
  <si>
    <t>inch</t>
  </si>
  <si>
    <t>breath</t>
  </si>
  <si>
    <t>height</t>
  </si>
  <si>
    <t>total</t>
  </si>
  <si>
    <t>cft</t>
  </si>
  <si>
    <t>rate</t>
  </si>
  <si>
    <t>per cft</t>
  </si>
  <si>
    <t>calculated</t>
  </si>
  <si>
    <t>Approved</t>
  </si>
  <si>
    <t>Difference</t>
  </si>
  <si>
    <t>Tn 41 AC 7417</t>
  </si>
  <si>
    <t>KA 06 D 6097</t>
  </si>
  <si>
    <t>KA 13 A 4196</t>
  </si>
  <si>
    <t>KA 11 A 8966</t>
  </si>
  <si>
    <t>KA 16 C 5729</t>
  </si>
  <si>
    <t>KA 54 2158</t>
  </si>
  <si>
    <t>KA 54 4702</t>
  </si>
  <si>
    <t>KA 02 AB 6722</t>
  </si>
  <si>
    <t>KA 03 AD 5455</t>
  </si>
  <si>
    <t>TOTAL</t>
  </si>
  <si>
    <t>payment</t>
  </si>
  <si>
    <t xml:space="preserve">opening </t>
  </si>
  <si>
    <t>balance</t>
  </si>
  <si>
    <t>closing</t>
  </si>
  <si>
    <t>diesel</t>
  </si>
  <si>
    <t>labour siva</t>
  </si>
  <si>
    <t>lab savithri</t>
  </si>
  <si>
    <t>lab ramu</t>
  </si>
  <si>
    <t>grocery</t>
  </si>
  <si>
    <t>no of</t>
  </si>
  <si>
    <t>husks</t>
  </si>
  <si>
    <t>TARGET</t>
  </si>
  <si>
    <t>RATE</t>
  </si>
  <si>
    <t>HR RATE</t>
  </si>
  <si>
    <t>BALE TODAY</t>
  </si>
  <si>
    <t>PAYABLE</t>
  </si>
  <si>
    <t>HR TODAY</t>
  </si>
  <si>
    <t>OP.BAL</t>
  </si>
  <si>
    <t>PAID</t>
  </si>
  <si>
    <t>total cash out flow</t>
  </si>
  <si>
    <t>op cash bal</t>
  </si>
  <si>
    <t>cl cash bal</t>
  </si>
  <si>
    <t xml:space="preserve">cash recd </t>
  </si>
  <si>
    <t>purchase</t>
  </si>
  <si>
    <t>op bal</t>
  </si>
  <si>
    <t>today</t>
  </si>
  <si>
    <t>op.bal</t>
  </si>
  <si>
    <t>comp van</t>
  </si>
  <si>
    <t>auto</t>
  </si>
  <si>
    <t>van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</si>
</sst>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12" xfId="0" applyNumberFormat="1" applyBorder="1"/>
    <xf numFmtId="0" fontId="0" fillId="0" borderId="8" xfId="0" applyFill="1" applyBorder="1"/>
    <xf numFmtId="1" fontId="0" fillId="0" borderId="0" xfId="0" applyNumberFormat="1"/>
    <xf numFmtId="0" fontId="0" fillId="2" borderId="0" xfId="0" applyFill="1"/>
    <xf numFmtId="0" fontId="0" fillId="2" borderId="10" xfId="0" applyFill="1" applyBorder="1"/>
    <xf numFmtId="1" fontId="0" fillId="2" borderId="0" xfId="0" applyNumberFormat="1" applyFill="1"/>
    <xf numFmtId="1" fontId="1" fillId="0" borderId="10" xfId="0" applyNumberFormat="1" applyFont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Q36" sqref="Q36"/>
    </sheetView>
  </sheetViews>
  <sheetFormatPr defaultRowHeight="15"/>
  <cols>
    <col min="1" max="1" width="12.85546875" bestFit="1" customWidth="1"/>
    <col min="11" max="12" width="11.7109375" bestFit="1" customWidth="1"/>
    <col min="13" max="13" width="9.7109375" bestFit="1" customWidth="1"/>
    <col min="14" max="14" width="10.42578125" bestFit="1" customWidth="1"/>
    <col min="15" max="15" width="10.42578125" customWidth="1"/>
  </cols>
  <sheetData>
    <row r="1" spans="1:17" ht="15.75" thickBot="1"/>
    <row r="2" spans="1:17">
      <c r="A2" s="7" t="s">
        <v>0</v>
      </c>
      <c r="B2" s="24" t="s">
        <v>1</v>
      </c>
      <c r="C2" s="25"/>
      <c r="D2" s="24" t="s">
        <v>4</v>
      </c>
      <c r="E2" s="25"/>
      <c r="F2" s="24" t="s">
        <v>5</v>
      </c>
      <c r="G2" s="25"/>
      <c r="H2" s="7" t="s">
        <v>6</v>
      </c>
      <c r="I2" s="7" t="s">
        <v>32</v>
      </c>
      <c r="J2" s="7"/>
      <c r="K2" s="7" t="s">
        <v>8</v>
      </c>
      <c r="L2" s="7" t="s">
        <v>10</v>
      </c>
      <c r="M2" s="7" t="s">
        <v>11</v>
      </c>
      <c r="N2" s="1" t="s">
        <v>12</v>
      </c>
      <c r="O2" s="1" t="s">
        <v>24</v>
      </c>
      <c r="P2" s="17" t="s">
        <v>23</v>
      </c>
      <c r="Q2" s="17" t="s">
        <v>26</v>
      </c>
    </row>
    <row r="3" spans="1:17" ht="15.75" thickBot="1">
      <c r="A3" s="8"/>
      <c r="B3" s="5" t="s">
        <v>2</v>
      </c>
      <c r="C3" s="6" t="s">
        <v>3</v>
      </c>
      <c r="D3" s="5" t="s">
        <v>2</v>
      </c>
      <c r="E3" s="6" t="s">
        <v>3</v>
      </c>
      <c r="F3" s="5" t="s">
        <v>2</v>
      </c>
      <c r="G3" s="6" t="s">
        <v>3</v>
      </c>
      <c r="H3" s="8" t="s">
        <v>7</v>
      </c>
      <c r="I3" s="8" t="s">
        <v>33</v>
      </c>
      <c r="J3" s="8"/>
      <c r="K3" s="8" t="s">
        <v>9</v>
      </c>
      <c r="L3" s="8"/>
      <c r="M3" s="8"/>
      <c r="N3" s="6"/>
      <c r="O3" s="6" t="s">
        <v>25</v>
      </c>
      <c r="P3" s="8"/>
      <c r="Q3" s="8" t="s">
        <v>25</v>
      </c>
    </row>
    <row r="4" spans="1:17" ht="15.75" thickBot="1">
      <c r="A4" s="23" t="s">
        <v>50</v>
      </c>
      <c r="B4" s="2"/>
      <c r="C4" s="3"/>
      <c r="D4" s="2"/>
      <c r="E4" s="3"/>
      <c r="F4" s="2"/>
      <c r="G4" s="3"/>
      <c r="H4" s="9"/>
      <c r="I4" s="9"/>
      <c r="J4" s="9"/>
      <c r="K4" s="9"/>
      <c r="L4" s="9"/>
      <c r="M4" s="9"/>
      <c r="N4" s="3"/>
      <c r="O4" s="3"/>
      <c r="P4" s="9"/>
      <c r="Q4" s="9"/>
    </row>
    <row r="5" spans="1:17">
      <c r="A5" s="9" t="s">
        <v>13</v>
      </c>
      <c r="B5" s="2">
        <v>21</v>
      </c>
      <c r="C5" s="3">
        <v>3</v>
      </c>
      <c r="D5" s="2">
        <v>7</v>
      </c>
      <c r="E5" s="3">
        <v>0</v>
      </c>
      <c r="F5" s="2">
        <v>9</v>
      </c>
      <c r="G5" s="3">
        <v>8</v>
      </c>
      <c r="H5" s="10">
        <f>(B5+(C5/12))*(D5+(E5/12))*(F5+(G5/12))</f>
        <v>1437.9166666666665</v>
      </c>
      <c r="I5" s="10">
        <f>H5*8</f>
        <v>11503.333333333332</v>
      </c>
      <c r="J5" s="10"/>
      <c r="K5" s="10">
        <v>5.6</v>
      </c>
      <c r="L5" s="11">
        <f>H5*K5</f>
        <v>8052.3333333333321</v>
      </c>
      <c r="M5" s="9">
        <v>8100</v>
      </c>
      <c r="N5" s="4">
        <f>L5-M5</f>
        <v>-47.666666666667879</v>
      </c>
      <c r="O5" s="4">
        <v>0</v>
      </c>
      <c r="P5" s="20">
        <v>2500</v>
      </c>
      <c r="Q5" s="11">
        <f>O5+M5-P5</f>
        <v>5600</v>
      </c>
    </row>
    <row r="6" spans="1:17">
      <c r="A6" s="9" t="s">
        <v>13</v>
      </c>
      <c r="B6" s="2">
        <v>21</v>
      </c>
      <c r="C6" s="3">
        <v>3</v>
      </c>
      <c r="D6" s="2">
        <v>7</v>
      </c>
      <c r="E6" s="3">
        <v>0</v>
      </c>
      <c r="F6" s="2">
        <v>10</v>
      </c>
      <c r="G6" s="3">
        <v>0</v>
      </c>
      <c r="H6" s="10">
        <f t="shared" ref="H6:H20" si="0">(B6+(C6/12))*(D6+(E6/12))*(F6+(G6/12))</f>
        <v>1487.5</v>
      </c>
      <c r="I6" s="10">
        <f t="shared" ref="I6:I20" si="1">H6*8</f>
        <v>11900</v>
      </c>
      <c r="J6" s="10"/>
      <c r="K6" s="10">
        <v>5.6</v>
      </c>
      <c r="L6" s="11">
        <f t="shared" ref="L6:L20" si="2">H6*K6</f>
        <v>8330</v>
      </c>
      <c r="M6" s="9">
        <v>8400</v>
      </c>
      <c r="N6" s="4">
        <f t="shared" ref="N6:N20" si="3">L6-M6</f>
        <v>-70</v>
      </c>
      <c r="O6" s="4">
        <v>0</v>
      </c>
      <c r="P6" s="20"/>
      <c r="Q6" s="11">
        <f t="shared" ref="Q6:Q20" si="4">O6+M6-P6</f>
        <v>8400</v>
      </c>
    </row>
    <row r="7" spans="1:17" ht="15.75" thickBot="1">
      <c r="A7" s="9"/>
      <c r="B7" s="2"/>
      <c r="C7" s="3"/>
      <c r="D7" s="2"/>
      <c r="E7" s="3"/>
      <c r="F7" s="2"/>
      <c r="G7" s="3"/>
      <c r="H7" s="10"/>
      <c r="I7" s="10"/>
      <c r="J7" s="10"/>
      <c r="K7" s="9"/>
      <c r="L7" s="11"/>
      <c r="M7" s="9"/>
      <c r="N7" s="4"/>
      <c r="O7" s="4"/>
      <c r="P7" s="9"/>
      <c r="Q7" s="11"/>
    </row>
    <row r="8" spans="1:17" ht="15.75" thickBot="1">
      <c r="A8" s="9"/>
      <c r="B8" s="2"/>
      <c r="C8" s="3"/>
      <c r="D8" s="2"/>
      <c r="E8" s="3"/>
      <c r="F8" s="12" t="s">
        <v>22</v>
      </c>
      <c r="G8" s="13"/>
      <c r="H8" s="14">
        <f>SUM(H5:H6)</f>
        <v>2925.4166666666665</v>
      </c>
      <c r="I8" s="15">
        <f>SUM(I5+I6)</f>
        <v>23403.333333333332</v>
      </c>
      <c r="J8" s="15">
        <f>I8/520</f>
        <v>45.006410256410255</v>
      </c>
      <c r="K8" s="14"/>
      <c r="L8" s="14">
        <f t="shared" ref="L8:N8" si="5">SUM(L5:L6)</f>
        <v>16382.333333333332</v>
      </c>
      <c r="M8" s="15">
        <f t="shared" si="5"/>
        <v>16500</v>
      </c>
      <c r="N8" s="16">
        <f t="shared" si="5"/>
        <v>-117.66666666666788</v>
      </c>
      <c r="O8" s="16"/>
      <c r="P8" s="15">
        <f>SUM(P5:P6)</f>
        <v>2500</v>
      </c>
      <c r="Q8" s="15">
        <f>SUM(Q5:Q6)</f>
        <v>14000</v>
      </c>
    </row>
    <row r="9" spans="1:17" ht="15.75" thickBot="1">
      <c r="A9" s="23" t="s">
        <v>51</v>
      </c>
      <c r="B9" s="2"/>
      <c r="C9" s="3"/>
      <c r="D9" s="2"/>
      <c r="E9" s="3"/>
      <c r="F9" s="2"/>
      <c r="G9" s="3"/>
      <c r="H9" s="10"/>
      <c r="I9" s="10"/>
      <c r="J9" s="10"/>
      <c r="K9" s="9"/>
      <c r="L9" s="11"/>
      <c r="M9" s="9"/>
      <c r="N9" s="4"/>
      <c r="O9" s="4"/>
      <c r="P9" s="9"/>
      <c r="Q9" s="11"/>
    </row>
    <row r="10" spans="1:17">
      <c r="A10" s="9" t="s">
        <v>14</v>
      </c>
      <c r="B10" s="2">
        <v>5</v>
      </c>
      <c r="C10" s="3">
        <v>3</v>
      </c>
      <c r="D10" s="2">
        <v>4</v>
      </c>
      <c r="E10" s="3">
        <v>6</v>
      </c>
      <c r="F10" s="2">
        <v>5</v>
      </c>
      <c r="G10" s="3">
        <v>0</v>
      </c>
      <c r="H10" s="10">
        <f t="shared" si="0"/>
        <v>118.125</v>
      </c>
      <c r="I10" s="10">
        <f t="shared" si="1"/>
        <v>945</v>
      </c>
      <c r="J10" s="10"/>
      <c r="K10" s="10">
        <v>5</v>
      </c>
      <c r="L10" s="11">
        <f t="shared" si="2"/>
        <v>590.625</v>
      </c>
      <c r="M10" s="9">
        <v>600</v>
      </c>
      <c r="N10" s="4">
        <f t="shared" si="3"/>
        <v>-9.375</v>
      </c>
      <c r="O10" s="4">
        <v>0</v>
      </c>
      <c r="P10" s="20">
        <v>570</v>
      </c>
      <c r="Q10" s="11">
        <f t="shared" si="4"/>
        <v>30</v>
      </c>
    </row>
    <row r="11" spans="1:17">
      <c r="A11" s="9" t="s">
        <v>15</v>
      </c>
      <c r="B11" s="2">
        <v>5</v>
      </c>
      <c r="C11" s="3">
        <v>2</v>
      </c>
      <c r="D11" s="2">
        <v>4</v>
      </c>
      <c r="E11" s="3">
        <v>5</v>
      </c>
      <c r="F11" s="2">
        <v>4</v>
      </c>
      <c r="G11" s="3">
        <v>8</v>
      </c>
      <c r="H11" s="10">
        <f t="shared" si="0"/>
        <v>106.49074074074076</v>
      </c>
      <c r="I11" s="10">
        <f t="shared" si="1"/>
        <v>851.92592592592609</v>
      </c>
      <c r="J11" s="10"/>
      <c r="K11" s="10">
        <v>5</v>
      </c>
      <c r="L11" s="11">
        <f t="shared" si="2"/>
        <v>532.45370370370381</v>
      </c>
      <c r="M11" s="9">
        <v>535</v>
      </c>
      <c r="N11" s="4">
        <f t="shared" si="3"/>
        <v>-2.546296296296191</v>
      </c>
      <c r="O11" s="4">
        <v>0</v>
      </c>
      <c r="P11" s="20">
        <v>500</v>
      </c>
      <c r="Q11" s="11">
        <f t="shared" si="4"/>
        <v>35</v>
      </c>
    </row>
    <row r="12" spans="1:17">
      <c r="A12" s="9" t="s">
        <v>16</v>
      </c>
      <c r="B12" s="2">
        <v>5</v>
      </c>
      <c r="C12" s="3">
        <v>4</v>
      </c>
      <c r="D12" s="2">
        <v>4</v>
      </c>
      <c r="E12" s="3">
        <v>7</v>
      </c>
      <c r="F12" s="2">
        <v>5</v>
      </c>
      <c r="G12" s="3">
        <v>3</v>
      </c>
      <c r="H12" s="10">
        <f t="shared" si="0"/>
        <v>128.33333333333331</v>
      </c>
      <c r="I12" s="10">
        <f t="shared" si="1"/>
        <v>1026.6666666666665</v>
      </c>
      <c r="J12" s="10"/>
      <c r="K12" s="10">
        <v>5</v>
      </c>
      <c r="L12" s="11">
        <f t="shared" si="2"/>
        <v>641.66666666666652</v>
      </c>
      <c r="M12" s="9">
        <v>650</v>
      </c>
      <c r="N12" s="4">
        <f t="shared" si="3"/>
        <v>-8.3333333333334849</v>
      </c>
      <c r="O12" s="4">
        <v>0</v>
      </c>
      <c r="P12" s="20">
        <v>600</v>
      </c>
      <c r="Q12" s="11">
        <f t="shared" si="4"/>
        <v>50</v>
      </c>
    </row>
    <row r="13" spans="1:17">
      <c r="A13" s="9" t="s">
        <v>17</v>
      </c>
      <c r="B13" s="2">
        <v>5</v>
      </c>
      <c r="C13" s="3">
        <v>3</v>
      </c>
      <c r="D13" s="2">
        <v>4</v>
      </c>
      <c r="E13" s="3">
        <v>7</v>
      </c>
      <c r="F13" s="2">
        <v>5</v>
      </c>
      <c r="G13" s="3">
        <v>8</v>
      </c>
      <c r="H13" s="10">
        <f t="shared" si="0"/>
        <v>136.35416666666669</v>
      </c>
      <c r="I13" s="10">
        <f t="shared" si="1"/>
        <v>1090.8333333333335</v>
      </c>
      <c r="J13" s="10"/>
      <c r="K13" s="10">
        <v>5</v>
      </c>
      <c r="L13" s="11">
        <f t="shared" si="2"/>
        <v>681.77083333333348</v>
      </c>
      <c r="M13" s="9">
        <v>700</v>
      </c>
      <c r="N13" s="4">
        <f t="shared" si="3"/>
        <v>-18.229166666666515</v>
      </c>
      <c r="O13" s="4">
        <v>0</v>
      </c>
      <c r="P13" s="20">
        <v>1500</v>
      </c>
      <c r="Q13" s="11">
        <f t="shared" si="4"/>
        <v>-800</v>
      </c>
    </row>
    <row r="14" spans="1:17">
      <c r="A14" s="9" t="s">
        <v>18</v>
      </c>
      <c r="B14" s="2">
        <v>4</v>
      </c>
      <c r="C14" s="3">
        <v>9</v>
      </c>
      <c r="D14" s="2">
        <v>4</v>
      </c>
      <c r="E14" s="3">
        <v>6</v>
      </c>
      <c r="F14" s="2">
        <v>5</v>
      </c>
      <c r="G14" s="3">
        <v>3</v>
      </c>
      <c r="H14" s="10">
        <f t="shared" si="0"/>
        <v>112.21875</v>
      </c>
      <c r="I14" s="10">
        <f t="shared" si="1"/>
        <v>897.75</v>
      </c>
      <c r="J14" s="10"/>
      <c r="K14" s="10">
        <v>5</v>
      </c>
      <c r="L14" s="11">
        <f t="shared" si="2"/>
        <v>561.09375</v>
      </c>
      <c r="M14" s="9">
        <v>560</v>
      </c>
      <c r="N14" s="4">
        <f t="shared" si="3"/>
        <v>1.09375</v>
      </c>
      <c r="O14" s="4">
        <v>0</v>
      </c>
      <c r="P14" s="20">
        <v>1000</v>
      </c>
      <c r="Q14" s="11">
        <f t="shared" si="4"/>
        <v>-440</v>
      </c>
    </row>
    <row r="15" spans="1:17">
      <c r="A15" s="9" t="s">
        <v>19</v>
      </c>
      <c r="B15" s="2">
        <v>5</v>
      </c>
      <c r="C15" s="3">
        <v>6</v>
      </c>
      <c r="D15" s="2">
        <v>4</v>
      </c>
      <c r="E15" s="3">
        <v>6</v>
      </c>
      <c r="F15" s="2">
        <v>4</v>
      </c>
      <c r="G15" s="3">
        <v>8</v>
      </c>
      <c r="H15" s="10">
        <f t="shared" si="0"/>
        <v>115.50000000000001</v>
      </c>
      <c r="I15" s="10">
        <f t="shared" si="1"/>
        <v>924.00000000000011</v>
      </c>
      <c r="J15" s="10"/>
      <c r="K15" s="10">
        <v>5</v>
      </c>
      <c r="L15" s="11">
        <f t="shared" si="2"/>
        <v>577.50000000000011</v>
      </c>
      <c r="M15" s="9">
        <v>580</v>
      </c>
      <c r="N15" s="4">
        <f t="shared" si="3"/>
        <v>-2.4999999999998863</v>
      </c>
      <c r="O15" s="4">
        <v>0</v>
      </c>
      <c r="P15" s="20">
        <v>400</v>
      </c>
      <c r="Q15" s="11">
        <f t="shared" si="4"/>
        <v>180</v>
      </c>
    </row>
    <row r="16" spans="1:17">
      <c r="A16" s="9" t="s">
        <v>20</v>
      </c>
      <c r="B16" s="2">
        <v>5</v>
      </c>
      <c r="C16" s="3">
        <v>4</v>
      </c>
      <c r="D16" s="2">
        <v>4</v>
      </c>
      <c r="E16" s="3">
        <v>6</v>
      </c>
      <c r="F16" s="2">
        <v>5</v>
      </c>
      <c r="G16" s="3">
        <v>0</v>
      </c>
      <c r="H16" s="10">
        <f t="shared" si="0"/>
        <v>120</v>
      </c>
      <c r="I16" s="10">
        <f t="shared" si="1"/>
        <v>960</v>
      </c>
      <c r="J16" s="10"/>
      <c r="K16" s="10">
        <v>5</v>
      </c>
      <c r="L16" s="11">
        <f t="shared" si="2"/>
        <v>600</v>
      </c>
      <c r="M16" s="9">
        <v>600</v>
      </c>
      <c r="N16" s="4">
        <f t="shared" si="3"/>
        <v>0</v>
      </c>
      <c r="O16" s="4">
        <v>0</v>
      </c>
      <c r="P16" s="20">
        <v>580</v>
      </c>
      <c r="Q16" s="11">
        <f t="shared" si="4"/>
        <v>20</v>
      </c>
    </row>
    <row r="17" spans="1:17" ht="15.75" thickBot="1">
      <c r="A17" s="9"/>
      <c r="B17" s="2"/>
      <c r="C17" s="3"/>
      <c r="D17" s="2"/>
      <c r="E17" s="3"/>
      <c r="F17" s="2"/>
      <c r="G17" s="3"/>
      <c r="H17" s="10"/>
      <c r="I17" s="10"/>
      <c r="J17" s="10"/>
      <c r="K17" s="9"/>
      <c r="L17" s="11"/>
      <c r="M17" s="9"/>
      <c r="N17" s="4"/>
      <c r="O17" s="4"/>
      <c r="P17" s="9"/>
      <c r="Q17" s="11"/>
    </row>
    <row r="18" spans="1:17" ht="15.75" thickBot="1">
      <c r="A18" s="9"/>
      <c r="B18" s="2"/>
      <c r="C18" s="3"/>
      <c r="D18" s="2"/>
      <c r="E18" s="3"/>
      <c r="F18" s="12" t="s">
        <v>22</v>
      </c>
      <c r="G18" s="13"/>
      <c r="H18" s="14">
        <f>SUM(H10:H16)</f>
        <v>837.02199074074076</v>
      </c>
      <c r="I18" s="15">
        <f t="shared" si="1"/>
        <v>6696.1759259259261</v>
      </c>
      <c r="J18" s="15">
        <f>I18/520</f>
        <v>12.877261396011397</v>
      </c>
      <c r="K18" s="14"/>
      <c r="L18" s="14">
        <f t="shared" ref="L18:N18" si="6">SUM(L10:L16)</f>
        <v>4185.1099537037044</v>
      </c>
      <c r="M18" s="15">
        <f t="shared" si="6"/>
        <v>4225</v>
      </c>
      <c r="N18" s="16">
        <f t="shared" si="6"/>
        <v>-39.890046296296077</v>
      </c>
      <c r="O18" s="16"/>
      <c r="P18" s="15">
        <f>SUM(P10:P16)</f>
        <v>5150</v>
      </c>
      <c r="Q18" s="15">
        <f>SUM(Q10:Q16)</f>
        <v>-925</v>
      </c>
    </row>
    <row r="19" spans="1:17" ht="15.75" thickBot="1">
      <c r="A19" s="23" t="s">
        <v>52</v>
      </c>
      <c r="B19" s="2"/>
      <c r="C19" s="3"/>
      <c r="D19" s="2"/>
      <c r="E19" s="3"/>
      <c r="F19" s="2"/>
      <c r="G19" s="3"/>
      <c r="H19" s="10"/>
      <c r="I19" s="10"/>
      <c r="J19" s="10"/>
      <c r="K19" s="9"/>
      <c r="L19" s="11"/>
      <c r="M19" s="9"/>
      <c r="N19" s="4"/>
      <c r="O19" s="4"/>
      <c r="P19" s="9"/>
      <c r="Q19" s="11"/>
    </row>
    <row r="20" spans="1:17">
      <c r="A20" s="9" t="s">
        <v>21</v>
      </c>
      <c r="B20" s="2">
        <v>17</v>
      </c>
      <c r="C20" s="3">
        <v>4</v>
      </c>
      <c r="D20" s="2">
        <v>6</v>
      </c>
      <c r="E20" s="3">
        <v>7</v>
      </c>
      <c r="F20" s="2">
        <v>9</v>
      </c>
      <c r="G20" s="3">
        <v>0</v>
      </c>
      <c r="H20" s="10">
        <f t="shared" si="0"/>
        <v>1027</v>
      </c>
      <c r="I20" s="10">
        <f t="shared" si="1"/>
        <v>8216</v>
      </c>
      <c r="J20" s="10"/>
      <c r="K20" s="10">
        <v>5.6</v>
      </c>
      <c r="L20" s="11">
        <f t="shared" si="2"/>
        <v>5751.2</v>
      </c>
      <c r="M20" s="9">
        <v>5750</v>
      </c>
      <c r="N20" s="4">
        <f t="shared" si="3"/>
        <v>1.1999999999998181</v>
      </c>
      <c r="O20" s="4">
        <v>0</v>
      </c>
      <c r="P20" s="20">
        <v>2000</v>
      </c>
      <c r="Q20" s="11">
        <f t="shared" si="4"/>
        <v>3750</v>
      </c>
    </row>
    <row r="21" spans="1:17" ht="15.75" thickBot="1">
      <c r="A21" s="9"/>
      <c r="B21" s="2"/>
      <c r="C21" s="3"/>
      <c r="D21" s="2"/>
      <c r="E21" s="3"/>
      <c r="F21" s="2"/>
      <c r="G21" s="3"/>
      <c r="H21" s="9"/>
      <c r="I21" s="10"/>
      <c r="J21" s="10"/>
      <c r="K21" s="9"/>
      <c r="L21" s="9"/>
      <c r="M21" s="9"/>
      <c r="N21" s="3"/>
      <c r="O21" s="3"/>
      <c r="P21" s="9"/>
      <c r="Q21" s="11"/>
    </row>
    <row r="22" spans="1:17" ht="15.75" thickBot="1">
      <c r="A22" s="9"/>
      <c r="B22" s="2"/>
      <c r="C22" s="3"/>
      <c r="D22" s="2"/>
      <c r="E22" s="3"/>
      <c r="F22" s="12" t="s">
        <v>22</v>
      </c>
      <c r="G22" s="13"/>
      <c r="H22" s="14">
        <f>H20</f>
        <v>1027</v>
      </c>
      <c r="I22" s="15">
        <f>I20</f>
        <v>8216</v>
      </c>
      <c r="J22" s="15">
        <f>I22/520</f>
        <v>15.8</v>
      </c>
      <c r="K22" s="14"/>
      <c r="L22" s="14">
        <f t="shared" ref="L22:N22" si="7">L20</f>
        <v>5751.2</v>
      </c>
      <c r="M22" s="15">
        <f t="shared" si="7"/>
        <v>5750</v>
      </c>
      <c r="N22" s="16">
        <f t="shared" si="7"/>
        <v>1.1999999999998181</v>
      </c>
      <c r="O22" s="16"/>
      <c r="P22" s="15">
        <f>P20</f>
        <v>2000</v>
      </c>
      <c r="Q22" s="15">
        <f>Q20</f>
        <v>3750</v>
      </c>
    </row>
    <row r="23" spans="1:17" ht="15.75" thickBot="1">
      <c r="A23" s="8"/>
      <c r="B23" s="5"/>
      <c r="C23" s="6"/>
      <c r="D23" s="5"/>
      <c r="E23" s="6"/>
      <c r="F23" s="5"/>
      <c r="G23" s="6"/>
      <c r="H23" s="8"/>
      <c r="I23" s="8"/>
      <c r="J23" s="8"/>
      <c r="K23" s="8"/>
      <c r="L23" s="8"/>
      <c r="M23" s="8"/>
      <c r="N23" s="6"/>
      <c r="O23" s="6"/>
      <c r="P23" s="8"/>
      <c r="Q23" s="15"/>
    </row>
    <row r="24" spans="1:17">
      <c r="L24" t="s">
        <v>49</v>
      </c>
      <c r="M24" t="s">
        <v>48</v>
      </c>
      <c r="O24" t="s">
        <v>40</v>
      </c>
    </row>
    <row r="25" spans="1:17">
      <c r="L25">
        <v>0</v>
      </c>
      <c r="M25">
        <v>7200</v>
      </c>
      <c r="N25" t="s">
        <v>27</v>
      </c>
      <c r="P25" s="19">
        <v>500</v>
      </c>
      <c r="Q25">
        <f>L25+M25-P25</f>
        <v>6700</v>
      </c>
    </row>
    <row r="26" spans="1:17">
      <c r="H26" t="s">
        <v>34</v>
      </c>
      <c r="I26" t="s">
        <v>35</v>
      </c>
      <c r="J26" t="s">
        <v>36</v>
      </c>
      <c r="K26" t="s">
        <v>37</v>
      </c>
      <c r="L26" t="s">
        <v>39</v>
      </c>
      <c r="M26" t="s">
        <v>38</v>
      </c>
      <c r="O26" t="s">
        <v>40</v>
      </c>
      <c r="P26" t="s">
        <v>41</v>
      </c>
    </row>
    <row r="27" spans="1:17">
      <c r="H27">
        <v>80</v>
      </c>
      <c r="I27">
        <v>500</v>
      </c>
      <c r="J27">
        <v>30</v>
      </c>
      <c r="K27" s="19">
        <v>50</v>
      </c>
      <c r="L27" s="19">
        <v>2</v>
      </c>
      <c r="M27">
        <f>(K27*(I27/H27))+(J27*L27)</f>
        <v>372.5</v>
      </c>
      <c r="N27" t="s">
        <v>28</v>
      </c>
      <c r="P27" s="19">
        <v>500</v>
      </c>
      <c r="Q27">
        <f>O27+M27-P27</f>
        <v>-127.5</v>
      </c>
    </row>
    <row r="28" spans="1:17">
      <c r="H28">
        <v>80</v>
      </c>
      <c r="I28">
        <v>500</v>
      </c>
      <c r="J28">
        <v>30</v>
      </c>
      <c r="K28" s="19">
        <v>50</v>
      </c>
      <c r="L28" s="19">
        <v>2</v>
      </c>
      <c r="M28">
        <f t="shared" ref="M28:M29" si="8">(K28*(I28/H28))+(J28*L28)</f>
        <v>372.5</v>
      </c>
      <c r="N28" t="s">
        <v>29</v>
      </c>
      <c r="P28" s="19">
        <v>500</v>
      </c>
      <c r="Q28">
        <f t="shared" ref="Q28:Q29" si="9">O28+M28-P28</f>
        <v>-127.5</v>
      </c>
    </row>
    <row r="29" spans="1:17">
      <c r="H29">
        <v>80</v>
      </c>
      <c r="I29">
        <v>500</v>
      </c>
      <c r="J29">
        <v>30</v>
      </c>
      <c r="K29" s="19">
        <v>50</v>
      </c>
      <c r="L29" s="19">
        <v>2</v>
      </c>
      <c r="M29">
        <f t="shared" si="8"/>
        <v>372.5</v>
      </c>
      <c r="N29" t="s">
        <v>30</v>
      </c>
      <c r="P29" s="19">
        <v>500</v>
      </c>
      <c r="Q29">
        <f t="shared" si="9"/>
        <v>-127.5</v>
      </c>
    </row>
    <row r="30" spans="1:17">
      <c r="P30" s="19"/>
    </row>
    <row r="31" spans="1:17">
      <c r="N31" t="s">
        <v>31</v>
      </c>
      <c r="P31" s="19">
        <v>300</v>
      </c>
    </row>
    <row r="34" spans="11:17">
      <c r="K34" t="s">
        <v>43</v>
      </c>
      <c r="L34" s="19">
        <v>15000</v>
      </c>
      <c r="N34" t="s">
        <v>42</v>
      </c>
      <c r="P34" s="18">
        <f>SUM(P8+P18+P22+P25+P27+P28+P29+P31)</f>
        <v>11950</v>
      </c>
    </row>
    <row r="36" spans="11:17">
      <c r="K36" t="s">
        <v>45</v>
      </c>
      <c r="L36" s="19">
        <v>0</v>
      </c>
      <c r="N36" t="s">
        <v>44</v>
      </c>
      <c r="P36" s="18">
        <f>L34+L36-P34</f>
        <v>3050</v>
      </c>
      <c r="Q36" s="18">
        <f>SUM(Q8+Q18+Q22+Q25+Q27+Q28+Q29)</f>
        <v>23142.5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tabSelected="1" workbookViewId="0">
      <selection activeCell="M4" sqref="M4"/>
    </sheetView>
  </sheetViews>
  <sheetFormatPr defaultRowHeight="15"/>
  <cols>
    <col min="1" max="1" width="13.42578125" bestFit="1" customWidth="1"/>
    <col min="14" max="14" width="17.5703125" bestFit="1" customWidth="1"/>
  </cols>
  <sheetData>
    <row r="1" spans="1:17">
      <c r="A1" s="7" t="s">
        <v>0</v>
      </c>
      <c r="B1" s="24" t="s">
        <v>1</v>
      </c>
      <c r="C1" s="25"/>
      <c r="D1" s="24" t="s">
        <v>4</v>
      </c>
      <c r="E1" s="25"/>
      <c r="F1" s="24" t="s">
        <v>5</v>
      </c>
      <c r="G1" s="25"/>
      <c r="H1" s="7" t="s">
        <v>6</v>
      </c>
      <c r="I1" s="7" t="s">
        <v>32</v>
      </c>
      <c r="J1" s="7"/>
      <c r="K1" s="7" t="s">
        <v>8</v>
      </c>
      <c r="L1" s="7" t="s">
        <v>10</v>
      </c>
      <c r="M1" s="7" t="s">
        <v>11</v>
      </c>
      <c r="N1" s="1" t="s">
        <v>12</v>
      </c>
      <c r="O1" s="1" t="s">
        <v>24</v>
      </c>
      <c r="P1" s="17" t="s">
        <v>23</v>
      </c>
      <c r="Q1" s="17" t="s">
        <v>26</v>
      </c>
    </row>
    <row r="2" spans="1:17" ht="15.75" thickBot="1">
      <c r="A2" s="8"/>
      <c r="B2" s="5" t="s">
        <v>2</v>
      </c>
      <c r="C2" s="6" t="s">
        <v>3</v>
      </c>
      <c r="D2" s="5" t="s">
        <v>2</v>
      </c>
      <c r="E2" s="6" t="s">
        <v>3</v>
      </c>
      <c r="F2" s="5" t="s">
        <v>2</v>
      </c>
      <c r="G2" s="6" t="s">
        <v>3</v>
      </c>
      <c r="H2" s="8" t="s">
        <v>7</v>
      </c>
      <c r="I2" s="8" t="s">
        <v>33</v>
      </c>
      <c r="J2" s="8"/>
      <c r="K2" s="8" t="s">
        <v>9</v>
      </c>
      <c r="L2" s="8"/>
      <c r="M2" s="8"/>
      <c r="N2" s="6"/>
      <c r="O2" s="6" t="s">
        <v>25</v>
      </c>
      <c r="P2" s="8"/>
      <c r="Q2" s="8" t="s">
        <v>25</v>
      </c>
    </row>
    <row r="3" spans="1:17">
      <c r="A3" s="9"/>
      <c r="B3" s="2"/>
      <c r="C3" s="3"/>
      <c r="D3" s="2"/>
      <c r="E3" s="3"/>
      <c r="F3" s="2"/>
      <c r="G3" s="3"/>
      <c r="H3" s="9"/>
      <c r="I3" s="9"/>
      <c r="J3" s="9"/>
      <c r="K3" s="9"/>
      <c r="L3" s="9"/>
      <c r="M3" s="9"/>
      <c r="N3" s="3"/>
      <c r="O3" s="3"/>
      <c r="P3" s="9"/>
      <c r="Q3" s="9"/>
    </row>
    <row r="4" spans="1:17">
      <c r="A4" s="9" t="s">
        <v>13</v>
      </c>
      <c r="B4" s="2">
        <v>21</v>
      </c>
      <c r="C4" s="3">
        <v>3</v>
      </c>
      <c r="D4" s="2">
        <v>7</v>
      </c>
      <c r="E4" s="3">
        <v>0</v>
      </c>
      <c r="F4" s="2">
        <v>8</v>
      </c>
      <c r="G4" s="3">
        <v>8</v>
      </c>
      <c r="H4" s="10">
        <f>(B4+(C4/12))*(D4+(E4/12))*(F4+(G4/12))</f>
        <v>1289.1666666666665</v>
      </c>
      <c r="I4" s="10">
        <f>H4*8</f>
        <v>10313.333333333332</v>
      </c>
      <c r="J4" s="10"/>
      <c r="K4" s="9">
        <v>5.6</v>
      </c>
      <c r="L4" s="11">
        <f>H4*K4</f>
        <v>7219.3333333333321</v>
      </c>
      <c r="M4" s="9">
        <v>7200</v>
      </c>
      <c r="N4" s="4">
        <f>L4-M4</f>
        <v>19.333333333332121</v>
      </c>
      <c r="O4" s="4">
        <f>Sheet1!Q5</f>
        <v>5600</v>
      </c>
      <c r="P4" s="20">
        <v>0</v>
      </c>
      <c r="Q4" s="11">
        <f>O4+M4-P4</f>
        <v>12800</v>
      </c>
    </row>
    <row r="5" spans="1:17">
      <c r="A5" s="9" t="s">
        <v>13</v>
      </c>
      <c r="B5" s="2">
        <v>21</v>
      </c>
      <c r="C5" s="3">
        <v>3</v>
      </c>
      <c r="D5" s="2">
        <v>7</v>
      </c>
      <c r="E5" s="3">
        <v>0</v>
      </c>
      <c r="F5" s="2">
        <v>9</v>
      </c>
      <c r="G5" s="3">
        <v>4</v>
      </c>
      <c r="H5" s="10">
        <f t="shared" ref="H5:H19" si="0">(B5+(C5/12))*(D5+(E5/12))*(F5+(G5/12))</f>
        <v>1388.3333333333335</v>
      </c>
      <c r="I5" s="10">
        <f t="shared" ref="I5:I19" si="1">H5*8</f>
        <v>11106.666666666668</v>
      </c>
      <c r="J5" s="10"/>
      <c r="K5" s="9">
        <v>5.6</v>
      </c>
      <c r="L5" s="11">
        <f t="shared" ref="L5:L19" si="2">H5*K5</f>
        <v>7774.666666666667</v>
      </c>
      <c r="M5" s="9">
        <v>7800</v>
      </c>
      <c r="N5" s="4">
        <f t="shared" ref="N5:N19" si="3">L5-M5</f>
        <v>-25.33333333333303</v>
      </c>
      <c r="O5" s="4">
        <f>Sheet1!Q6</f>
        <v>8400</v>
      </c>
      <c r="P5" s="20"/>
      <c r="Q5" s="11">
        <f t="shared" ref="Q5:Q19" si="4">O5+M5-P5</f>
        <v>16200</v>
      </c>
    </row>
    <row r="6" spans="1:17" ht="15.75" thickBot="1">
      <c r="A6" s="9"/>
      <c r="B6" s="2"/>
      <c r="C6" s="3"/>
      <c r="D6" s="2"/>
      <c r="E6" s="3"/>
      <c r="F6" s="2"/>
      <c r="G6" s="3"/>
      <c r="H6" s="10"/>
      <c r="I6" s="10"/>
      <c r="J6" s="10"/>
      <c r="K6" s="9"/>
      <c r="L6" s="11"/>
      <c r="M6" s="9"/>
      <c r="N6" s="4"/>
      <c r="O6" s="4"/>
      <c r="P6" s="9"/>
      <c r="Q6" s="11"/>
    </row>
    <row r="7" spans="1:17" ht="15.75" thickBot="1">
      <c r="A7" s="9"/>
      <c r="B7" s="2"/>
      <c r="C7" s="3"/>
      <c r="D7" s="2"/>
      <c r="E7" s="3"/>
      <c r="F7" s="12" t="s">
        <v>22</v>
      </c>
      <c r="G7" s="13"/>
      <c r="H7" s="14">
        <f>SUM(H4:H5)</f>
        <v>2677.5</v>
      </c>
      <c r="I7" s="15">
        <f>SUM(I4+I5)</f>
        <v>21420</v>
      </c>
      <c r="J7" s="15">
        <f>I7/520</f>
        <v>41.192307692307693</v>
      </c>
      <c r="K7" s="14"/>
      <c r="L7" s="14">
        <f t="shared" ref="L7:N7" si="5">SUM(L4:L5)</f>
        <v>14994</v>
      </c>
      <c r="M7" s="15">
        <f t="shared" si="5"/>
        <v>15000</v>
      </c>
      <c r="N7" s="16">
        <f t="shared" si="5"/>
        <v>-6.0000000000009095</v>
      </c>
      <c r="O7" s="16">
        <f>SUM(O4+O5)</f>
        <v>14000</v>
      </c>
      <c r="P7" s="15">
        <f>SUM(P4:P5)</f>
        <v>0</v>
      </c>
      <c r="Q7" s="15">
        <f>SUM(Q4:Q5)</f>
        <v>29000</v>
      </c>
    </row>
    <row r="8" spans="1:17">
      <c r="A8" s="9"/>
      <c r="B8" s="2"/>
      <c r="C8" s="3"/>
      <c r="D8" s="2"/>
      <c r="E8" s="3"/>
      <c r="F8" s="2"/>
      <c r="G8" s="3"/>
      <c r="H8" s="10"/>
      <c r="I8" s="10"/>
      <c r="J8" s="10"/>
      <c r="K8" s="9"/>
      <c r="L8" s="11"/>
      <c r="M8" s="9"/>
      <c r="N8" s="4"/>
      <c r="O8" s="4"/>
      <c r="P8" s="9"/>
      <c r="Q8" s="11"/>
    </row>
    <row r="9" spans="1:17">
      <c r="A9" s="9" t="s">
        <v>14</v>
      </c>
      <c r="B9" s="2">
        <v>5</v>
      </c>
      <c r="C9" s="3">
        <v>3</v>
      </c>
      <c r="D9" s="2">
        <v>4</v>
      </c>
      <c r="E9" s="3">
        <v>6</v>
      </c>
      <c r="F9" s="2">
        <v>4</v>
      </c>
      <c r="G9" s="3">
        <v>6</v>
      </c>
      <c r="H9" s="10">
        <f t="shared" si="0"/>
        <v>106.3125</v>
      </c>
      <c r="I9" s="10">
        <f t="shared" si="1"/>
        <v>850.5</v>
      </c>
      <c r="J9" s="10"/>
      <c r="K9" s="9">
        <v>5</v>
      </c>
      <c r="L9" s="11">
        <f t="shared" si="2"/>
        <v>531.5625</v>
      </c>
      <c r="M9" s="9">
        <v>550</v>
      </c>
      <c r="N9" s="4">
        <f t="shared" si="3"/>
        <v>-18.4375</v>
      </c>
      <c r="O9" s="4">
        <f>Sheet1!Q10</f>
        <v>30</v>
      </c>
      <c r="P9" s="20">
        <v>0</v>
      </c>
      <c r="Q9" s="22">
        <f t="shared" si="4"/>
        <v>580</v>
      </c>
    </row>
    <row r="10" spans="1:17">
      <c r="A10" s="9" t="s">
        <v>15</v>
      </c>
      <c r="B10" s="2">
        <v>5</v>
      </c>
      <c r="C10" s="3">
        <v>2</v>
      </c>
      <c r="D10" s="2">
        <v>4</v>
      </c>
      <c r="E10" s="3">
        <v>5</v>
      </c>
      <c r="F10" s="2">
        <v>5</v>
      </c>
      <c r="G10" s="3">
        <v>2</v>
      </c>
      <c r="H10" s="10">
        <f t="shared" si="0"/>
        <v>117.90046296296298</v>
      </c>
      <c r="I10" s="10">
        <f t="shared" si="1"/>
        <v>943.20370370370381</v>
      </c>
      <c r="J10" s="10"/>
      <c r="K10" s="9">
        <v>5</v>
      </c>
      <c r="L10" s="11">
        <f t="shared" si="2"/>
        <v>589.50231481481489</v>
      </c>
      <c r="M10" s="9">
        <v>600</v>
      </c>
      <c r="N10" s="4">
        <f t="shared" si="3"/>
        <v>-10.497685185185105</v>
      </c>
      <c r="O10" s="4">
        <f>Sheet1!Q11</f>
        <v>35</v>
      </c>
      <c r="P10" s="20">
        <v>0</v>
      </c>
      <c r="Q10" s="22">
        <f t="shared" si="4"/>
        <v>635</v>
      </c>
    </row>
    <row r="11" spans="1:17">
      <c r="A11" s="9" t="s">
        <v>16</v>
      </c>
      <c r="B11" s="2">
        <v>5</v>
      </c>
      <c r="C11" s="3">
        <v>4</v>
      </c>
      <c r="D11" s="2">
        <v>4</v>
      </c>
      <c r="E11" s="3">
        <v>7</v>
      </c>
      <c r="F11" s="2">
        <v>4</v>
      </c>
      <c r="G11" s="3">
        <v>3</v>
      </c>
      <c r="H11" s="10">
        <f t="shared" si="0"/>
        <v>103.88888888888889</v>
      </c>
      <c r="I11" s="10">
        <f t="shared" si="1"/>
        <v>831.11111111111109</v>
      </c>
      <c r="J11" s="10"/>
      <c r="K11" s="9">
        <v>5</v>
      </c>
      <c r="L11" s="11">
        <f t="shared" si="2"/>
        <v>519.44444444444446</v>
      </c>
      <c r="M11" s="9">
        <v>520</v>
      </c>
      <c r="N11" s="4">
        <f t="shared" si="3"/>
        <v>-0.55555555555554292</v>
      </c>
      <c r="O11" s="4">
        <f>Sheet1!Q12</f>
        <v>50</v>
      </c>
      <c r="P11" s="20">
        <v>0</v>
      </c>
      <c r="Q11" s="22">
        <f t="shared" si="4"/>
        <v>570</v>
      </c>
    </row>
    <row r="12" spans="1:17">
      <c r="A12" s="9" t="s">
        <v>17</v>
      </c>
      <c r="B12" s="2">
        <v>5</v>
      </c>
      <c r="C12" s="3">
        <v>3</v>
      </c>
      <c r="D12" s="2">
        <v>4</v>
      </c>
      <c r="E12" s="3">
        <v>7</v>
      </c>
      <c r="F12" s="2">
        <v>4</v>
      </c>
      <c r="G12" s="3">
        <v>8</v>
      </c>
      <c r="H12" s="10">
        <f t="shared" si="0"/>
        <v>112.29166666666667</v>
      </c>
      <c r="I12" s="10">
        <f t="shared" si="1"/>
        <v>898.33333333333337</v>
      </c>
      <c r="J12" s="10"/>
      <c r="K12" s="9">
        <v>5</v>
      </c>
      <c r="L12" s="11">
        <f t="shared" si="2"/>
        <v>561.45833333333337</v>
      </c>
      <c r="M12" s="9">
        <v>570</v>
      </c>
      <c r="N12" s="4">
        <f t="shared" si="3"/>
        <v>-8.5416666666666288</v>
      </c>
      <c r="O12" s="4">
        <f>Sheet1!Q13</f>
        <v>-800</v>
      </c>
      <c r="P12" s="20">
        <v>0</v>
      </c>
      <c r="Q12" s="22">
        <f t="shared" si="4"/>
        <v>-230</v>
      </c>
    </row>
    <row r="13" spans="1:17">
      <c r="A13" s="9" t="s">
        <v>18</v>
      </c>
      <c r="B13" s="2">
        <v>4</v>
      </c>
      <c r="C13" s="3">
        <v>9</v>
      </c>
      <c r="D13" s="2">
        <v>4</v>
      </c>
      <c r="E13" s="3">
        <v>6</v>
      </c>
      <c r="F13" s="2">
        <v>4</v>
      </c>
      <c r="G13" s="3">
        <v>3</v>
      </c>
      <c r="H13" s="10">
        <f t="shared" si="0"/>
        <v>90.84375</v>
      </c>
      <c r="I13" s="10">
        <f t="shared" si="1"/>
        <v>726.75</v>
      </c>
      <c r="J13" s="10"/>
      <c r="K13" s="9">
        <v>5</v>
      </c>
      <c r="L13" s="11">
        <f t="shared" si="2"/>
        <v>454.21875</v>
      </c>
      <c r="M13" s="9">
        <v>450</v>
      </c>
      <c r="N13" s="4">
        <f t="shared" si="3"/>
        <v>4.21875</v>
      </c>
      <c r="O13" s="4">
        <f>Sheet1!Q14</f>
        <v>-440</v>
      </c>
      <c r="P13" s="20">
        <v>0</v>
      </c>
      <c r="Q13" s="22">
        <f t="shared" si="4"/>
        <v>10</v>
      </c>
    </row>
    <row r="14" spans="1:17">
      <c r="A14" s="9" t="s">
        <v>19</v>
      </c>
      <c r="B14" s="2">
        <v>5</v>
      </c>
      <c r="C14" s="3">
        <v>6</v>
      </c>
      <c r="D14" s="2">
        <v>4</v>
      </c>
      <c r="E14" s="3">
        <v>6</v>
      </c>
      <c r="F14" s="2">
        <v>5</v>
      </c>
      <c r="G14" s="3">
        <v>2</v>
      </c>
      <c r="H14" s="10">
        <f t="shared" si="0"/>
        <v>127.87500000000001</v>
      </c>
      <c r="I14" s="10">
        <f t="shared" si="1"/>
        <v>1023.0000000000001</v>
      </c>
      <c r="J14" s="10"/>
      <c r="K14" s="9">
        <v>5</v>
      </c>
      <c r="L14" s="11">
        <f t="shared" si="2"/>
        <v>639.37500000000011</v>
      </c>
      <c r="M14" s="9">
        <v>640</v>
      </c>
      <c r="N14" s="4">
        <f t="shared" si="3"/>
        <v>-0.62499999999988631</v>
      </c>
      <c r="O14" s="4">
        <f>Sheet1!Q15</f>
        <v>180</v>
      </c>
      <c r="P14" s="20">
        <v>0</v>
      </c>
      <c r="Q14" s="22">
        <f t="shared" si="4"/>
        <v>820</v>
      </c>
    </row>
    <row r="15" spans="1:17">
      <c r="A15" s="9" t="s">
        <v>20</v>
      </c>
      <c r="B15" s="2">
        <v>5</v>
      </c>
      <c r="C15" s="3">
        <v>4</v>
      </c>
      <c r="D15" s="2">
        <v>4</v>
      </c>
      <c r="E15" s="3">
        <v>6</v>
      </c>
      <c r="F15" s="2">
        <v>4</v>
      </c>
      <c r="G15" s="3">
        <v>0</v>
      </c>
      <c r="H15" s="10">
        <f t="shared" si="0"/>
        <v>96</v>
      </c>
      <c r="I15" s="10">
        <f t="shared" si="1"/>
        <v>768</v>
      </c>
      <c r="J15" s="10"/>
      <c r="K15" s="9">
        <v>5</v>
      </c>
      <c r="L15" s="11">
        <f t="shared" si="2"/>
        <v>480</v>
      </c>
      <c r="M15" s="9">
        <v>480</v>
      </c>
      <c r="N15" s="4">
        <f t="shared" si="3"/>
        <v>0</v>
      </c>
      <c r="O15" s="4">
        <f>Sheet1!Q16</f>
        <v>20</v>
      </c>
      <c r="P15" s="20">
        <v>0</v>
      </c>
      <c r="Q15" s="22">
        <f t="shared" si="4"/>
        <v>500</v>
      </c>
    </row>
    <row r="16" spans="1:17" ht="15.75" thickBot="1">
      <c r="A16" s="9"/>
      <c r="B16" s="2"/>
      <c r="C16" s="3"/>
      <c r="D16" s="2"/>
      <c r="E16" s="3"/>
      <c r="F16" s="2"/>
      <c r="G16" s="3"/>
      <c r="H16" s="10"/>
      <c r="I16" s="10"/>
      <c r="J16" s="10"/>
      <c r="K16" s="9"/>
      <c r="L16" s="11"/>
      <c r="M16" s="9"/>
      <c r="N16" s="4"/>
      <c r="O16" s="4"/>
      <c r="P16" s="9"/>
      <c r="Q16" s="11"/>
    </row>
    <row r="17" spans="1:17" ht="15.75" thickBot="1">
      <c r="A17" s="9"/>
      <c r="B17" s="2"/>
      <c r="C17" s="3"/>
      <c r="D17" s="2"/>
      <c r="E17" s="3"/>
      <c r="F17" s="12" t="s">
        <v>22</v>
      </c>
      <c r="G17" s="13"/>
      <c r="H17" s="14">
        <f>SUM(H9:H15)</f>
        <v>755.11226851851848</v>
      </c>
      <c r="I17" s="15">
        <f t="shared" si="1"/>
        <v>6040.8981481481478</v>
      </c>
      <c r="J17" s="15">
        <f>I17/520</f>
        <v>11.617111823361823</v>
      </c>
      <c r="K17" s="14"/>
      <c r="L17" s="14">
        <f t="shared" ref="L17:N17" si="6">SUM(L9:L15)</f>
        <v>3775.5613425925926</v>
      </c>
      <c r="M17" s="15">
        <f t="shared" si="6"/>
        <v>3810</v>
      </c>
      <c r="N17" s="16">
        <f t="shared" si="6"/>
        <v>-34.438657407407163</v>
      </c>
      <c r="O17" s="16">
        <f>SUM(O9:O15)</f>
        <v>-925</v>
      </c>
      <c r="P17" s="15">
        <f>SUM(P9:P15)</f>
        <v>0</v>
      </c>
      <c r="Q17" s="15">
        <f>SUM(Q9:Q15)</f>
        <v>2885</v>
      </c>
    </row>
    <row r="18" spans="1:17">
      <c r="A18" s="9"/>
      <c r="B18" s="2"/>
      <c r="C18" s="3"/>
      <c r="D18" s="2"/>
      <c r="E18" s="3"/>
      <c r="F18" s="2"/>
      <c r="G18" s="3"/>
      <c r="H18" s="10"/>
      <c r="I18" s="10"/>
      <c r="J18" s="10"/>
      <c r="K18" s="9"/>
      <c r="L18" s="11"/>
      <c r="M18" s="9"/>
      <c r="N18" s="4"/>
      <c r="O18" s="4"/>
      <c r="P18" s="9"/>
      <c r="Q18" s="11"/>
    </row>
    <row r="19" spans="1:17">
      <c r="A19" s="9" t="s">
        <v>21</v>
      </c>
      <c r="B19" s="2">
        <v>17</v>
      </c>
      <c r="C19" s="3">
        <v>4</v>
      </c>
      <c r="D19" s="2">
        <v>6</v>
      </c>
      <c r="E19" s="3">
        <v>7</v>
      </c>
      <c r="F19" s="2">
        <v>9</v>
      </c>
      <c r="G19" s="3">
        <v>0</v>
      </c>
      <c r="H19" s="10">
        <f t="shared" si="0"/>
        <v>1027</v>
      </c>
      <c r="I19" s="10">
        <f t="shared" si="1"/>
        <v>8216</v>
      </c>
      <c r="J19" s="10"/>
      <c r="K19" s="9">
        <v>5.6</v>
      </c>
      <c r="L19" s="11">
        <f t="shared" si="2"/>
        <v>5751.2</v>
      </c>
      <c r="M19" s="9">
        <v>5800</v>
      </c>
      <c r="N19" s="4">
        <f t="shared" si="3"/>
        <v>-48.800000000000182</v>
      </c>
      <c r="O19" s="4">
        <f>Sheet1!Q20</f>
        <v>3750</v>
      </c>
      <c r="P19" s="20">
        <v>0</v>
      </c>
      <c r="Q19" s="22">
        <f t="shared" si="4"/>
        <v>9550</v>
      </c>
    </row>
    <row r="20" spans="1:17" ht="15.75" thickBot="1">
      <c r="A20" s="9"/>
      <c r="B20" s="2"/>
      <c r="C20" s="3"/>
      <c r="D20" s="2"/>
      <c r="E20" s="3"/>
      <c r="F20" s="2"/>
      <c r="G20" s="3"/>
      <c r="H20" s="9"/>
      <c r="I20" s="10"/>
      <c r="J20" s="10"/>
      <c r="K20" s="9"/>
      <c r="L20" s="9"/>
      <c r="M20" s="9"/>
      <c r="N20" s="3"/>
      <c r="O20" s="3"/>
      <c r="P20" s="9"/>
      <c r="Q20" s="11"/>
    </row>
    <row r="21" spans="1:17" ht="15.75" thickBot="1">
      <c r="A21" s="9"/>
      <c r="B21" s="2"/>
      <c r="C21" s="3"/>
      <c r="D21" s="2"/>
      <c r="E21" s="3"/>
      <c r="F21" s="12" t="s">
        <v>22</v>
      </c>
      <c r="G21" s="13"/>
      <c r="H21" s="14">
        <f>H19</f>
        <v>1027</v>
      </c>
      <c r="I21" s="15">
        <f>I19</f>
        <v>8216</v>
      </c>
      <c r="J21" s="15">
        <f>I21/520</f>
        <v>15.8</v>
      </c>
      <c r="K21" s="14"/>
      <c r="L21" s="14">
        <f t="shared" ref="L21:N21" si="7">L19</f>
        <v>5751.2</v>
      </c>
      <c r="M21" s="15">
        <f t="shared" si="7"/>
        <v>5800</v>
      </c>
      <c r="N21" s="16">
        <f t="shared" si="7"/>
        <v>-48.800000000000182</v>
      </c>
      <c r="O21" s="16">
        <f>O19</f>
        <v>3750</v>
      </c>
      <c r="P21" s="15">
        <f>P19</f>
        <v>0</v>
      </c>
      <c r="Q21" s="15">
        <f>Q19</f>
        <v>9550</v>
      </c>
    </row>
    <row r="22" spans="1:17" ht="15.75" thickBot="1">
      <c r="A22" s="8"/>
      <c r="B22" s="5"/>
      <c r="C22" s="6"/>
      <c r="D22" s="5"/>
      <c r="E22" s="6"/>
      <c r="F22" s="5"/>
      <c r="G22" s="6"/>
      <c r="H22" s="8"/>
      <c r="I22" s="8"/>
      <c r="J22" s="8"/>
      <c r="K22" s="8"/>
      <c r="L22" s="8"/>
      <c r="M22" s="8"/>
      <c r="N22" s="6"/>
      <c r="O22" s="6"/>
      <c r="P22" s="8"/>
      <c r="Q22" s="15"/>
    </row>
    <row r="23" spans="1:17">
      <c r="L23" t="s">
        <v>47</v>
      </c>
      <c r="M23" t="s">
        <v>46</v>
      </c>
    </row>
    <row r="24" spans="1:17">
      <c r="L24">
        <f>Sheet1!Q25</f>
        <v>6700</v>
      </c>
      <c r="M24">
        <v>7982</v>
      </c>
      <c r="N24" t="s">
        <v>27</v>
      </c>
      <c r="P24" s="19">
        <v>500</v>
      </c>
      <c r="Q24">
        <f>L24+M24-P24</f>
        <v>14182</v>
      </c>
    </row>
    <row r="25" spans="1:17">
      <c r="H25" t="s">
        <v>34</v>
      </c>
      <c r="I25" t="s">
        <v>35</v>
      </c>
      <c r="J25" t="s">
        <v>36</v>
      </c>
      <c r="K25" t="s">
        <v>37</v>
      </c>
      <c r="L25" t="s">
        <v>39</v>
      </c>
      <c r="M25" t="s">
        <v>38</v>
      </c>
      <c r="O25" t="s">
        <v>40</v>
      </c>
      <c r="P25" t="s">
        <v>41</v>
      </c>
    </row>
    <row r="26" spans="1:17">
      <c r="H26">
        <v>80</v>
      </c>
      <c r="I26">
        <v>500</v>
      </c>
      <c r="J26">
        <v>30</v>
      </c>
      <c r="K26" s="19">
        <v>50</v>
      </c>
      <c r="L26" s="19">
        <v>0</v>
      </c>
      <c r="M26">
        <f>(K26*(I26/H26))+(J26*L26)</f>
        <v>312.5</v>
      </c>
      <c r="N26" t="s">
        <v>28</v>
      </c>
      <c r="O26">
        <f>Sheet1!Q27</f>
        <v>-127.5</v>
      </c>
      <c r="P26" s="19">
        <v>500</v>
      </c>
      <c r="Q26">
        <f>O26+M26-P26</f>
        <v>-315</v>
      </c>
    </row>
    <row r="27" spans="1:17">
      <c r="H27">
        <v>80</v>
      </c>
      <c r="I27">
        <v>500</v>
      </c>
      <c r="J27">
        <v>30</v>
      </c>
      <c r="K27" s="19">
        <v>50</v>
      </c>
      <c r="L27" s="19">
        <v>0</v>
      </c>
      <c r="M27">
        <f t="shared" ref="M27:M28" si="8">(K27*(I27/H27))+(J27*L27)</f>
        <v>312.5</v>
      </c>
      <c r="N27" t="s">
        <v>29</v>
      </c>
      <c r="O27">
        <f>Sheet1!Q28</f>
        <v>-127.5</v>
      </c>
      <c r="P27" s="19">
        <v>500</v>
      </c>
      <c r="Q27">
        <f t="shared" ref="Q27:Q28" si="9">O27+M27-P27</f>
        <v>-315</v>
      </c>
    </row>
    <row r="28" spans="1:17">
      <c r="H28">
        <v>80</v>
      </c>
      <c r="I28">
        <v>500</v>
      </c>
      <c r="J28">
        <v>30</v>
      </c>
      <c r="K28" s="19">
        <v>50</v>
      </c>
      <c r="L28" s="19">
        <v>0</v>
      </c>
      <c r="M28">
        <f t="shared" si="8"/>
        <v>312.5</v>
      </c>
      <c r="N28" t="s">
        <v>30</v>
      </c>
      <c r="O28">
        <f>Sheet1!Q29</f>
        <v>-127.5</v>
      </c>
      <c r="P28" s="19">
        <v>500</v>
      </c>
      <c r="Q28">
        <f t="shared" si="9"/>
        <v>-315</v>
      </c>
    </row>
    <row r="29" spans="1:17">
      <c r="P29" s="19"/>
    </row>
    <row r="30" spans="1:17">
      <c r="N30" t="s">
        <v>31</v>
      </c>
      <c r="P30" s="19">
        <v>300</v>
      </c>
    </row>
    <row r="33" spans="11:17">
      <c r="K33" t="s">
        <v>43</v>
      </c>
      <c r="L33" s="21">
        <f>Sheet1!P36</f>
        <v>3050</v>
      </c>
      <c r="N33" t="s">
        <v>42</v>
      </c>
      <c r="P33" s="18">
        <f>SUM(P7+P17+P21+P24+P26+P27+P28+P30)</f>
        <v>2300</v>
      </c>
    </row>
    <row r="35" spans="11:17">
      <c r="K35" t="s">
        <v>45</v>
      </c>
      <c r="L35" s="19">
        <v>25000</v>
      </c>
      <c r="N35" t="s">
        <v>44</v>
      </c>
      <c r="P35" s="18">
        <f>L33+L35-P33</f>
        <v>25750</v>
      </c>
      <c r="Q35" s="18">
        <f>SUM(Q7+Q17+Q21+Q24+Q26+Q27+Q28)</f>
        <v>54672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2018-11-01T14:25:09Z</dcterms:created>
  <dcterms:modified xsi:type="dcterms:W3CDTF">2018-11-20T11:57:34Z</dcterms:modified>
</cp:coreProperties>
</file>