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comments3.xml" ContentType="application/vnd.openxmlformats-officedocument.spreadsheetml.comments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7.xml" ContentType="application/vnd.openxmlformats-officedocument.drawingml.chart+xml"/>
  <Override PartName="/xl/drawings/drawing3.xml" ContentType="application/vnd.openxmlformats-officedocument.drawing+xml"/>
  <Override PartName="/xl/tables/table2.xml" ContentType="application/vnd.openxmlformats-officedocument.spreadsheetml.table+xml"/>
  <Override PartName="/xl/comments4.xml" ContentType="application/vnd.openxmlformats-officedocument.spreadsheetml.comments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4.xml" ContentType="application/vnd.openxmlformats-officedocument.drawing+xml"/>
  <Override PartName="/xl/tables/table3.xml" ContentType="application/vnd.openxmlformats-officedocument.spreadsheetml.table+xml"/>
  <Override PartName="/xl/comments5.xml" ContentType="application/vnd.openxmlformats-officedocument.spreadsheetml.comments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drawings/drawing5.xml" ContentType="application/vnd.openxmlformats-officedocument.drawing+xml"/>
  <Override PartName="/xl/tables/table4.xml" ContentType="application/vnd.openxmlformats-officedocument.spreadsheetml.table+xml"/>
  <Override PartName="/xl/comments6.xml" ContentType="application/vnd.openxmlformats-officedocument.spreadsheetml.comments+xml"/>
  <Override PartName="/xl/charts/chart12.xml" ContentType="application/vnd.openxmlformats-officedocument.drawingml.chart+xml"/>
  <Override PartName="/xl/drawings/drawing6.xml" ContentType="application/vnd.openxmlformats-officedocument.drawing+xml"/>
  <Override PartName="/xl/tables/table5.xml" ContentType="application/vnd.openxmlformats-officedocument.spreadsheetml.table+xml"/>
  <Override PartName="/xl/comments7.xml" ContentType="application/vnd.openxmlformats-officedocument.spreadsheetml.comments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drawings/drawing7.xml" ContentType="application/vnd.openxmlformats-officedocument.drawing+xml"/>
  <Override PartName="/xl/comments8.xml" ContentType="application/vnd.openxmlformats-officedocument.spreadsheetml.comments+xml"/>
  <Override PartName="/xl/charts/chart17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20.xml" ContentType="application/vnd.openxmlformats-officedocument.drawingml.chart+xml"/>
  <Override PartName="/xl/drawings/drawing8.xml" ContentType="application/vnd.openxmlformats-officedocument.drawing+xml"/>
  <Override PartName="/xl/comments9.xml" ContentType="application/vnd.openxmlformats-officedocument.spreadsheetml.comments+xml"/>
  <Override PartName="/xl/charts/chart21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24.xml" ContentType="application/vnd.openxmlformats-officedocument.drawingml.chart+xml"/>
  <Override PartName="/xl/drawings/drawing9.xml" ContentType="application/vnd.openxmlformats-officedocument.drawing+xml"/>
  <Override PartName="/xl/comments10.xml" ContentType="application/vnd.openxmlformats-officedocument.spreadsheetml.comments+xml"/>
  <Override PartName="/xl/charts/chart25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28.xml" ContentType="application/vnd.openxmlformats-officedocument.drawingml.chart+xml"/>
  <Override PartName="/xl/drawings/drawing10.xml" ContentType="application/vnd.openxmlformats-officedocument.drawing+xml"/>
  <Override PartName="/xl/comments11.xml" ContentType="application/vnd.openxmlformats-officedocument.spreadsheetml.comments+xml"/>
  <Override PartName="/xl/charts/chart29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1.xml" ContentType="application/vnd.openxmlformats-officedocument.drawing+xml"/>
  <Override PartName="/xl/comments12.xml" ContentType="application/vnd.openxmlformats-officedocument.spreadsheetml.comments+xml"/>
  <Override PartName="/xl/charts/chart32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35.xml" ContentType="application/vnd.openxmlformats-officedocument.drawingml.chart+xml"/>
  <Override PartName="/xl/drawings/drawing12.xml" ContentType="application/vnd.openxmlformats-officedocument.drawing+xml"/>
  <Override PartName="/xl/comments13.xml" ContentType="application/vnd.openxmlformats-officedocument.spreadsheetml.comments+xml"/>
  <Override PartName="/xl/charts/chart36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39.xml" ContentType="application/vnd.openxmlformats-officedocument.drawingml.chart+xml"/>
  <Override PartName="/xl/drawings/drawing13.xml" ContentType="application/vnd.openxmlformats-officedocument.drawing+xml"/>
  <Override PartName="/xl/comments14.xml" ContentType="application/vnd.openxmlformats-officedocument.spreadsheetml.comments+xml"/>
  <Override PartName="/xl/charts/chart40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43.xml" ContentType="application/vnd.openxmlformats-officedocument.drawingml.chart+xml"/>
  <Override PartName="/xl/drawings/drawing14.xml" ContentType="application/vnd.openxmlformats-officedocument.drawing+xml"/>
  <Override PartName="/xl/comments15.xml" ContentType="application/vnd.openxmlformats-officedocument.spreadsheetml.comments+xml"/>
  <Override PartName="/xl/charts/chart44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47.xml" ContentType="application/vnd.openxmlformats-officedocument.drawingml.chart+xml"/>
  <Override PartName="/xl/drawings/drawing15.xml" ContentType="application/vnd.openxmlformats-officedocument.drawing+xml"/>
  <Override PartName="/xl/comments16.xml" ContentType="application/vnd.openxmlformats-officedocument.spreadsheetml.comments+xml"/>
  <Override PartName="/xl/charts/chart48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51.xml" ContentType="application/vnd.openxmlformats-officedocument.drawingml.chart+xml"/>
  <Override PartName="/xl/drawings/drawing16.xml" ContentType="application/vnd.openxmlformats-officedocument.drawing+xml"/>
  <Override PartName="/xl/comments17.xml" ContentType="application/vnd.openxmlformats-officedocument.spreadsheetml.comments+xml"/>
  <Override PartName="/xl/charts/chart52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55.xml" ContentType="application/vnd.openxmlformats-officedocument.drawingml.chart+xml"/>
  <Override PartName="/xl/drawings/drawing17.xml" ContentType="application/vnd.openxmlformats-officedocument.drawing+xml"/>
  <Override PartName="/xl/comments18.xml" ContentType="application/vnd.openxmlformats-officedocument.spreadsheetml.comments+xml"/>
  <Override PartName="/xl/charts/chart56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59.xml" ContentType="application/vnd.openxmlformats-officedocument.drawingml.chart+xml"/>
  <Override PartName="/xl/drawings/drawing18.xml" ContentType="application/vnd.openxmlformats-officedocument.drawing+xml"/>
  <Override PartName="/xl/comments19.xml" ContentType="application/vnd.openxmlformats-officedocument.spreadsheetml.comments+xml"/>
  <Override PartName="/xl/charts/chart60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63.xml" ContentType="application/vnd.openxmlformats-officedocument.drawingml.chart+xml"/>
  <Override PartName="/xl/drawings/drawing19.xml" ContentType="application/vnd.openxmlformats-officedocument.drawing+xml"/>
  <Override PartName="/xl/comments20.xml" ContentType="application/vnd.openxmlformats-officedocument.spreadsheetml.comments+xml"/>
  <Override PartName="/xl/charts/chart64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67.xml" ContentType="application/vnd.openxmlformats-officedocument.drawingml.chart+xml"/>
  <Override PartName="/xl/drawings/drawing20.xml" ContentType="application/vnd.openxmlformats-officedocument.drawing+xml"/>
  <Override PartName="/xl/comments21.xml" ContentType="application/vnd.openxmlformats-officedocument.spreadsheetml.comments+xml"/>
  <Override PartName="/xl/charts/chart68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71.xml" ContentType="application/vnd.openxmlformats-officedocument.drawingml.chart+xml"/>
  <Override PartName="/xl/drawings/drawing21.xml" ContentType="application/vnd.openxmlformats-officedocument.drawing+xml"/>
  <Override PartName="/xl/comments22.xml" ContentType="application/vnd.openxmlformats-officedocument.spreadsheetml.comments+xml"/>
  <Override PartName="/xl/charts/chart72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75.xml" ContentType="application/vnd.openxmlformats-officedocument.drawingml.chart+xml"/>
  <Override PartName="/xl/drawings/drawing22.xml" ContentType="application/vnd.openxmlformats-officedocument.drawing+xml"/>
  <Override PartName="/xl/comments23.xml" ContentType="application/vnd.openxmlformats-officedocument.spreadsheetml.comments+xml"/>
  <Override PartName="/xl/charts/chart76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79.xml" ContentType="application/vnd.openxmlformats-officedocument.drawingml.chart+xml"/>
  <Override PartName="/xl/drawings/drawing23.xml" ContentType="application/vnd.openxmlformats-officedocument.drawing+xml"/>
  <Override PartName="/xl/comments24.xml" ContentType="application/vnd.openxmlformats-officedocument.spreadsheetml.comments+xml"/>
  <Override PartName="/xl/charts/chart80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83.xml" ContentType="application/vnd.openxmlformats-officedocument.drawingml.chart+xml"/>
  <Override PartName="/xl/drawings/drawing24.xml" ContentType="application/vnd.openxmlformats-officedocument.drawing+xml"/>
  <Override PartName="/xl/comments25.xml" ContentType="application/vnd.openxmlformats-officedocument.spreadsheetml.comments+xml"/>
  <Override PartName="/xl/charts/chart84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87.xml" ContentType="application/vnd.openxmlformats-officedocument.drawingml.chart+xml"/>
  <Override PartName="/xl/drawings/drawing25.xml" ContentType="application/vnd.openxmlformats-officedocument.drawing+xml"/>
  <Override PartName="/xl/comments26.xml" ContentType="application/vnd.openxmlformats-officedocument.spreadsheetml.comments+xml"/>
  <Override PartName="/xl/charts/chart88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91.xml" ContentType="application/vnd.openxmlformats-officedocument.drawingml.chart+xml"/>
  <Override PartName="/xl/drawings/drawing26.xml" ContentType="application/vnd.openxmlformats-officedocument.drawing+xml"/>
  <Override PartName="/xl/comments27.xml" ContentType="application/vnd.openxmlformats-officedocument.spreadsheetml.comments+xml"/>
  <Override PartName="/xl/charts/chart92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95.xml" ContentType="application/vnd.openxmlformats-officedocument.drawingml.chart+xml"/>
  <Override PartName="/xl/drawings/drawing27.xml" ContentType="application/vnd.openxmlformats-officedocument.drawing+xml"/>
  <Override PartName="/xl/comments28.xml" ContentType="application/vnd.openxmlformats-officedocument.spreadsheetml.comments+xml"/>
  <Override PartName="/xl/charts/chart96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99.xml" ContentType="application/vnd.openxmlformats-officedocument.drawingml.chart+xml"/>
  <Override PartName="/xl/drawings/drawing28.xml" ContentType="application/vnd.openxmlformats-officedocument.drawing+xml"/>
  <Override PartName="/xl/comments29.xml" ContentType="application/vnd.openxmlformats-officedocument.spreadsheetml.comments+xml"/>
  <Override PartName="/xl/charts/chart100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103.xml" ContentType="application/vnd.openxmlformats-officedocument.drawingml.chart+xml"/>
  <Override PartName="/xl/drawings/drawing29.xml" ContentType="application/vnd.openxmlformats-officedocument.drawing+xml"/>
  <Override PartName="/xl/comments30.xml" ContentType="application/vnd.openxmlformats-officedocument.spreadsheetml.comments+xml"/>
  <Override PartName="/xl/charts/chart104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107.xml" ContentType="application/vnd.openxmlformats-officedocument.drawingml.chart+xml"/>
  <Override PartName="/xl/drawings/drawing30.xml" ContentType="application/vnd.openxmlformats-officedocument.drawing+xml"/>
  <Override PartName="/xl/comments31.xml" ContentType="application/vnd.openxmlformats-officedocument.spreadsheetml.comments+xml"/>
  <Override PartName="/xl/charts/chart108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111.xml" ContentType="application/vnd.openxmlformats-officedocument.drawingml.chart+xml"/>
  <Override PartName="/xl/drawings/drawing31.xml" ContentType="application/vnd.openxmlformats-officedocument.drawing+xml"/>
  <Override PartName="/xl/comments32.xml" ContentType="application/vnd.openxmlformats-officedocument.spreadsheetml.comments+xml"/>
  <Override PartName="/xl/charts/chart112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115.xml" ContentType="application/vnd.openxmlformats-officedocument.drawingml.chart+xml"/>
  <Override PartName="/xl/drawings/drawing32.xml" ContentType="application/vnd.openxmlformats-officedocument.drawing+xml"/>
  <Override PartName="/xl/comments33.xml" ContentType="application/vnd.openxmlformats-officedocument.spreadsheetml.comments+xml"/>
  <Override PartName="/xl/charts/chart116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117.xml" ContentType="application/vnd.openxmlformats-officedocument.drawingml.chart+xml"/>
  <Override PartName="/xl/charts/chart118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119.xml" ContentType="application/vnd.openxmlformats-officedocument.drawingml.chart+xml"/>
  <Override PartName="/xl/drawings/drawing33.xml" ContentType="application/vnd.openxmlformats-officedocument.drawing+xml"/>
  <Override PartName="/xl/comments34.xml" ContentType="application/vnd.openxmlformats-officedocument.spreadsheetml.comments+xml"/>
  <Override PartName="/xl/charts/chart120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123.xml" ContentType="application/vnd.openxmlformats-officedocument.drawingml.chart+xml"/>
  <Override PartName="/xl/drawings/drawing34.xml" ContentType="application/vnd.openxmlformats-officedocument.drawing+xml"/>
  <Override PartName="/xl/comments35.xml" ContentType="application/vnd.openxmlformats-officedocument.spreadsheetml.comments+xml"/>
  <Override PartName="/xl/charts/chart124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127.xml" ContentType="application/vnd.openxmlformats-officedocument.drawingml.chart+xml"/>
  <Override PartName="/xl/drawings/drawing35.xml" ContentType="application/vnd.openxmlformats-officedocument.drawing+xml"/>
  <Override PartName="/xl/comments36.xml" ContentType="application/vnd.openxmlformats-officedocument.spreadsheetml.comments+xml"/>
  <Override PartName="/xl/charts/chart128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129.xml" ContentType="application/vnd.openxmlformats-officedocument.drawingml.chart+xml"/>
  <Override PartName="/xl/charts/chart130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131.xml" ContentType="application/vnd.openxmlformats-officedocument.drawingml.chart+xml"/>
  <Override PartName="/xl/drawings/drawing36.xml" ContentType="application/vnd.openxmlformats-officedocument.drawing+xml"/>
  <Override PartName="/xl/comments37.xml" ContentType="application/vnd.openxmlformats-officedocument.spreadsheetml.comments+xml"/>
  <Override PartName="/xl/charts/chart132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135.xml" ContentType="application/vnd.openxmlformats-officedocument.drawingml.chart+xml"/>
  <Override PartName="/xl/drawings/drawing37.xml" ContentType="application/vnd.openxmlformats-officedocument.drawing+xml"/>
  <Override PartName="/xl/comments38.xml" ContentType="application/vnd.openxmlformats-officedocument.spreadsheetml.comments+xml"/>
  <Override PartName="/xl/charts/chart136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crull\Downloads\"/>
    </mc:Choice>
  </mc:AlternateContent>
  <xr:revisionPtr revIDLastSave="0" documentId="13_ncr:1_{145F6251-C939-4F7C-9FBB-EDD3BED0EFED}" xr6:coauthVersionLast="45" xr6:coauthVersionMax="45" xr10:uidLastSave="{00000000-0000-0000-0000-000000000000}"/>
  <bookViews>
    <workbookView xWindow="-28920" yWindow="-9090" windowWidth="29040" windowHeight="15840" xr2:uid="{00000000-000D-0000-FFFF-FFFF00000000}"/>
  </bookViews>
  <sheets>
    <sheet name="Sheet1" sheetId="3" r:id="rId1"/>
    <sheet name="Plantilla" sheetId="9" r:id="rId2"/>
    <sheet name="A.All" sheetId="20" r:id="rId3"/>
    <sheet name="All1.Fliers" sheetId="24" r:id="rId4"/>
    <sheet name="All1" sheetId="21" r:id="rId5"/>
    <sheet name="All2" sheetId="23" r:id="rId6"/>
    <sheet name="All" sheetId="19" r:id="rId7"/>
    <sheet name="A1.1" sheetId="12" r:id="rId8"/>
    <sheet name="A1.2" sheetId="11" r:id="rId9"/>
    <sheet name="A1.3" sheetId="29" r:id="rId10"/>
    <sheet name="A1.4" sheetId="37" r:id="rId11"/>
    <sheet name="A2.1" sheetId="13" r:id="rId12"/>
    <sheet name="A2.2" sheetId="16" r:id="rId13"/>
    <sheet name="A2.3" sheetId="30" r:id="rId14"/>
    <sheet name="A2.4" sheetId="38" r:id="rId15"/>
    <sheet name="B1.1" sheetId="14" r:id="rId16"/>
    <sheet name="B1.2" sheetId="32" r:id="rId17"/>
    <sheet name="B1.3" sheetId="35" r:id="rId18"/>
    <sheet name="B1.4" sheetId="39" r:id="rId19"/>
    <sheet name="B1.5" sheetId="40" r:id="rId20"/>
    <sheet name="B2.1" sheetId="15" r:id="rId21"/>
    <sheet name="B2.2" sheetId="31" r:id="rId22"/>
    <sheet name="B2.3" sheetId="36" r:id="rId23"/>
    <sheet name="B2.4" sheetId="41" r:id="rId24"/>
    <sheet name="B2.5" sheetId="42" r:id="rId25"/>
    <sheet name="C1.1" sheetId="45" r:id="rId26"/>
    <sheet name="C1.2" sheetId="46" r:id="rId27"/>
    <sheet name="C2.1" sheetId="47" r:id="rId28"/>
    <sheet name="C2.2" sheetId="48" r:id="rId29"/>
    <sheet name="D1.1" sheetId="18" r:id="rId30"/>
    <sheet name="D1.2" sheetId="33" r:id="rId31"/>
    <sheet name="D1.3" sheetId="43" r:id="rId32"/>
    <sheet name="D1.4" sheetId="49" r:id="rId33"/>
    <sheet name="D1.5" sheetId="52" r:id="rId34"/>
    <sheet name="D2.1" sheetId="17" r:id="rId35"/>
    <sheet name="D2.2" sheetId="34" r:id="rId36"/>
    <sheet name="D2.3" sheetId="44" r:id="rId37"/>
    <sheet name="D2.4" sheetId="50" r:id="rId38"/>
    <sheet name="D2.5" sheetId="51" r:id="rId39"/>
    <sheet name="Paràmetres sèries" sheetId="26" r:id="rId40"/>
  </sheets>
  <externalReferences>
    <externalReference r:id="rId41"/>
  </externalReferences>
  <definedNames>
    <definedName name="D1.1_A1" localSheetId="39">'Paràmetres sèries'!$I$10</definedName>
    <definedName name="D1.1_A1">Sheet1!$K$10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17" i="19" l="1"/>
  <c r="H17" i="19"/>
  <c r="I17" i="19"/>
  <c r="G18" i="19"/>
  <c r="H18" i="19"/>
  <c r="I18" i="19"/>
  <c r="G19" i="19"/>
  <c r="H19" i="19"/>
  <c r="I19" i="19"/>
  <c r="G20" i="19"/>
  <c r="H20" i="19"/>
  <c r="I20" i="19"/>
  <c r="G21" i="19"/>
  <c r="H21" i="19"/>
  <c r="I21" i="19"/>
  <c r="G22" i="19"/>
  <c r="H22" i="19"/>
  <c r="I22" i="19"/>
  <c r="G23" i="19"/>
  <c r="H23" i="19"/>
  <c r="I23" i="19"/>
  <c r="G24" i="19"/>
  <c r="H24" i="19"/>
  <c r="I24" i="19"/>
  <c r="G25" i="19"/>
  <c r="H25" i="19"/>
  <c r="I25" i="19"/>
  <c r="G26" i="19"/>
  <c r="H26" i="19"/>
  <c r="I26" i="19"/>
  <c r="G27" i="19"/>
  <c r="H27" i="19"/>
  <c r="I27" i="19"/>
  <c r="G28" i="19"/>
  <c r="H28" i="19"/>
  <c r="I28" i="19"/>
  <c r="G29" i="19"/>
  <c r="H29" i="19"/>
  <c r="I29" i="19"/>
  <c r="G30" i="19"/>
  <c r="H30" i="19"/>
  <c r="I30" i="19"/>
  <c r="G31" i="19"/>
  <c r="H31" i="19"/>
  <c r="I31" i="19"/>
  <c r="G32" i="19"/>
  <c r="H32" i="19"/>
  <c r="I32" i="19"/>
  <c r="G33" i="19"/>
  <c r="H33" i="19"/>
  <c r="I33" i="19"/>
  <c r="G34" i="19"/>
  <c r="H34" i="19"/>
  <c r="I34" i="19"/>
  <c r="G35" i="19"/>
  <c r="H35" i="19"/>
  <c r="I35" i="19"/>
  <c r="G36" i="19"/>
  <c r="H36" i="19"/>
  <c r="I36" i="19"/>
  <c r="G37" i="19"/>
  <c r="H37" i="19"/>
  <c r="I37" i="19"/>
  <c r="G38" i="19"/>
  <c r="H38" i="19"/>
  <c r="I38" i="19"/>
  <c r="G39" i="19"/>
  <c r="H39" i="19"/>
  <c r="I39" i="19"/>
  <c r="G40" i="19"/>
  <c r="H40" i="19"/>
  <c r="I40" i="19"/>
  <c r="G41" i="19"/>
  <c r="H41" i="19"/>
  <c r="I41" i="19"/>
  <c r="G42" i="19"/>
  <c r="H42" i="19"/>
  <c r="I42" i="19"/>
  <c r="G43" i="19"/>
  <c r="H43" i="19"/>
  <c r="I43" i="19"/>
  <c r="G44" i="19"/>
  <c r="H44" i="19"/>
  <c r="I44" i="19"/>
  <c r="G45" i="19"/>
  <c r="H45" i="19"/>
  <c r="I45" i="19"/>
  <c r="G46" i="19"/>
  <c r="H46" i="19"/>
  <c r="I46" i="19"/>
  <c r="G47" i="19"/>
  <c r="H47" i="19"/>
  <c r="I47" i="19"/>
  <c r="G48" i="19"/>
  <c r="H48" i="19"/>
  <c r="I48" i="19"/>
  <c r="G49" i="19"/>
  <c r="H49" i="19"/>
  <c r="I49" i="19"/>
  <c r="G50" i="19"/>
  <c r="H50" i="19"/>
  <c r="I50" i="19"/>
  <c r="G51" i="19"/>
  <c r="H51" i="19"/>
  <c r="I51" i="19"/>
  <c r="G52" i="19"/>
  <c r="H52" i="19"/>
  <c r="I52" i="19"/>
  <c r="G53" i="19"/>
  <c r="H53" i="19"/>
  <c r="I53" i="19"/>
  <c r="G54" i="19"/>
  <c r="H54" i="19"/>
  <c r="I54" i="19"/>
  <c r="G55" i="19"/>
  <c r="H55" i="19"/>
  <c r="I55" i="19"/>
  <c r="G56" i="19"/>
  <c r="H56" i="19"/>
  <c r="I56" i="19"/>
  <c r="G57" i="19"/>
  <c r="H57" i="19"/>
  <c r="I57" i="19"/>
  <c r="G58" i="19"/>
  <c r="H58" i="19"/>
  <c r="I58" i="19"/>
  <c r="G59" i="19"/>
  <c r="H59" i="19"/>
  <c r="I59" i="19"/>
  <c r="G60" i="19"/>
  <c r="H60" i="19"/>
  <c r="I60" i="19"/>
  <c r="G61" i="19"/>
  <c r="H61" i="19"/>
  <c r="I61" i="19"/>
  <c r="G62" i="19"/>
  <c r="H62" i="19"/>
  <c r="I62" i="19"/>
  <c r="G63" i="19"/>
  <c r="H63" i="19"/>
  <c r="I63" i="19"/>
  <c r="G64" i="19"/>
  <c r="H64" i="19"/>
  <c r="I64" i="19"/>
  <c r="G65" i="19"/>
  <c r="H65" i="19"/>
  <c r="I65" i="19"/>
  <c r="G66" i="19"/>
  <c r="H66" i="19"/>
  <c r="I66" i="19"/>
  <c r="G67" i="19"/>
  <c r="H67" i="19"/>
  <c r="I67" i="19"/>
  <c r="G68" i="19"/>
  <c r="H68" i="19"/>
  <c r="I68" i="19"/>
  <c r="G69" i="19"/>
  <c r="H69" i="19"/>
  <c r="I69" i="19"/>
  <c r="G70" i="19"/>
  <c r="H70" i="19"/>
  <c r="I70" i="19"/>
  <c r="G71" i="19"/>
  <c r="H71" i="19"/>
  <c r="I71" i="19"/>
  <c r="G72" i="19"/>
  <c r="H72" i="19"/>
  <c r="I72" i="19"/>
  <c r="G73" i="19"/>
  <c r="H73" i="19"/>
  <c r="I73" i="19"/>
  <c r="G74" i="19"/>
  <c r="H74" i="19"/>
  <c r="I74" i="19"/>
  <c r="G75" i="19"/>
  <c r="H75" i="19"/>
  <c r="I75" i="19"/>
  <c r="G76" i="19"/>
  <c r="H76" i="19"/>
  <c r="I76" i="19"/>
  <c r="G77" i="19"/>
  <c r="H77" i="19"/>
  <c r="I77" i="19"/>
  <c r="G78" i="19"/>
  <c r="H78" i="19"/>
  <c r="I78" i="19"/>
  <c r="G79" i="19"/>
  <c r="H79" i="19"/>
  <c r="I79" i="19"/>
  <c r="G80" i="19"/>
  <c r="H80" i="19"/>
  <c r="I80" i="19"/>
  <c r="G81" i="19"/>
  <c r="H81" i="19"/>
  <c r="I81" i="19"/>
  <c r="G82" i="19"/>
  <c r="H82" i="19"/>
  <c r="I82" i="19"/>
  <c r="G83" i="19"/>
  <c r="H83" i="19"/>
  <c r="I83" i="19"/>
  <c r="G84" i="19"/>
  <c r="H84" i="19"/>
  <c r="I84" i="19"/>
  <c r="G85" i="19"/>
  <c r="H85" i="19"/>
  <c r="I85" i="19"/>
  <c r="G86" i="19"/>
  <c r="H86" i="19"/>
  <c r="I86" i="19"/>
  <c r="G87" i="19"/>
  <c r="H87" i="19"/>
  <c r="I87" i="19"/>
  <c r="G88" i="19"/>
  <c r="H88" i="19"/>
  <c r="I88" i="19"/>
  <c r="G89" i="19"/>
  <c r="H89" i="19"/>
  <c r="I89" i="19"/>
  <c r="G90" i="19"/>
  <c r="H90" i="19"/>
  <c r="I90" i="19"/>
  <c r="G91" i="19"/>
  <c r="H91" i="19"/>
  <c r="I91" i="19"/>
  <c r="G92" i="19"/>
  <c r="H92" i="19"/>
  <c r="I92" i="19"/>
  <c r="G93" i="19"/>
  <c r="H93" i="19"/>
  <c r="I93" i="19"/>
  <c r="G94" i="19"/>
  <c r="H94" i="19"/>
  <c r="I94" i="19"/>
  <c r="G95" i="19"/>
  <c r="H95" i="19"/>
  <c r="I95" i="19"/>
  <c r="G96" i="19"/>
  <c r="H96" i="19"/>
  <c r="I96" i="19"/>
  <c r="G97" i="19"/>
  <c r="H97" i="19"/>
  <c r="I97" i="19"/>
  <c r="G98" i="19"/>
  <c r="H98" i="19"/>
  <c r="I98" i="19"/>
  <c r="G99" i="19"/>
  <c r="H99" i="19"/>
  <c r="I99" i="19"/>
  <c r="G100" i="19"/>
  <c r="H100" i="19"/>
  <c r="I100" i="19"/>
  <c r="G101" i="19"/>
  <c r="H101" i="19"/>
  <c r="I101" i="19"/>
  <c r="G102" i="19"/>
  <c r="H102" i="19"/>
  <c r="I102" i="19"/>
  <c r="G103" i="19"/>
  <c r="H103" i="19"/>
  <c r="I103" i="19"/>
  <c r="G104" i="19"/>
  <c r="H104" i="19"/>
  <c r="I104" i="19"/>
  <c r="G105" i="19"/>
  <c r="H105" i="19"/>
  <c r="I105" i="19"/>
  <c r="G106" i="19"/>
  <c r="H106" i="19"/>
  <c r="I106" i="19"/>
  <c r="G107" i="19"/>
  <c r="H107" i="19"/>
  <c r="I107" i="19"/>
  <c r="G108" i="19"/>
  <c r="H108" i="19"/>
  <c r="I108" i="19"/>
  <c r="G109" i="19"/>
  <c r="H109" i="19"/>
  <c r="I109" i="19"/>
  <c r="G110" i="19"/>
  <c r="H110" i="19"/>
  <c r="I110" i="19"/>
  <c r="G111" i="19"/>
  <c r="H111" i="19"/>
  <c r="I111" i="19"/>
  <c r="G112" i="19"/>
  <c r="H112" i="19"/>
  <c r="I112" i="19"/>
  <c r="G113" i="19"/>
  <c r="H113" i="19"/>
  <c r="I113" i="19"/>
  <c r="G114" i="19"/>
  <c r="H114" i="19"/>
  <c r="I114" i="19"/>
  <c r="G115" i="19"/>
  <c r="H115" i="19"/>
  <c r="I115" i="19"/>
  <c r="G116" i="19"/>
  <c r="H116" i="19"/>
  <c r="I116" i="19"/>
  <c r="G117" i="19"/>
  <c r="H117" i="19"/>
  <c r="I117" i="19"/>
  <c r="G118" i="19"/>
  <c r="H118" i="19"/>
  <c r="I118" i="19"/>
  <c r="G119" i="19"/>
  <c r="H119" i="19"/>
  <c r="I119" i="19"/>
  <c r="G120" i="19"/>
  <c r="H120" i="19"/>
  <c r="I120" i="19"/>
  <c r="G121" i="19"/>
  <c r="H121" i="19"/>
  <c r="I121" i="19"/>
  <c r="G122" i="19"/>
  <c r="H122" i="19"/>
  <c r="I122" i="19"/>
  <c r="G123" i="19"/>
  <c r="H123" i="19"/>
  <c r="I123" i="19"/>
  <c r="G124" i="19"/>
  <c r="H124" i="19"/>
  <c r="I124" i="19"/>
  <c r="G125" i="19"/>
  <c r="H125" i="19"/>
  <c r="I125" i="19"/>
  <c r="G126" i="19"/>
  <c r="H126" i="19"/>
  <c r="I126" i="19"/>
  <c r="G127" i="19"/>
  <c r="H127" i="19"/>
  <c r="I127" i="19"/>
  <c r="G128" i="19"/>
  <c r="H128" i="19"/>
  <c r="I128" i="19"/>
  <c r="G129" i="19"/>
  <c r="H129" i="19"/>
  <c r="I129" i="19"/>
  <c r="G130" i="19"/>
  <c r="H130" i="19"/>
  <c r="I130" i="19"/>
  <c r="G131" i="19"/>
  <c r="H131" i="19"/>
  <c r="I131" i="19"/>
  <c r="G132" i="19"/>
  <c r="H132" i="19"/>
  <c r="I132" i="19"/>
  <c r="G133" i="19"/>
  <c r="H133" i="19"/>
  <c r="I133" i="19"/>
  <c r="G134" i="19"/>
  <c r="H134" i="19"/>
  <c r="I134" i="19"/>
  <c r="G135" i="19"/>
  <c r="H135" i="19"/>
  <c r="I135" i="19"/>
  <c r="G136" i="19"/>
  <c r="H136" i="19"/>
  <c r="I136" i="19"/>
  <c r="G137" i="19"/>
  <c r="H137" i="19"/>
  <c r="I137" i="19"/>
  <c r="G138" i="19"/>
  <c r="H138" i="19"/>
  <c r="I138" i="19"/>
  <c r="G139" i="19"/>
  <c r="H139" i="19"/>
  <c r="I139" i="19"/>
  <c r="G140" i="19"/>
  <c r="H140" i="19"/>
  <c r="I140" i="19"/>
  <c r="G141" i="19"/>
  <c r="H141" i="19"/>
  <c r="I141" i="19"/>
  <c r="G142" i="19"/>
  <c r="H142" i="19"/>
  <c r="I142" i="19"/>
  <c r="G143" i="19"/>
  <c r="H143" i="19"/>
  <c r="I143" i="19"/>
  <c r="G144" i="19"/>
  <c r="H144" i="19"/>
  <c r="I144" i="19"/>
  <c r="G145" i="19"/>
  <c r="H145" i="19"/>
  <c r="I145" i="19"/>
  <c r="G146" i="19"/>
  <c r="H146" i="19"/>
  <c r="I146" i="19"/>
  <c r="G147" i="19"/>
  <c r="H147" i="19"/>
  <c r="I147" i="19"/>
  <c r="G148" i="19"/>
  <c r="H148" i="19"/>
  <c r="I148" i="19"/>
  <c r="G149" i="19"/>
  <c r="H149" i="19"/>
  <c r="I149" i="19"/>
  <c r="G150" i="19"/>
  <c r="H150" i="19"/>
  <c r="I150" i="19"/>
  <c r="G151" i="19"/>
  <c r="H151" i="19"/>
  <c r="I151" i="19"/>
  <c r="G152" i="19"/>
  <c r="H152" i="19"/>
  <c r="I152" i="19"/>
  <c r="G153" i="19"/>
  <c r="H153" i="19"/>
  <c r="I153" i="19"/>
  <c r="G154" i="19"/>
  <c r="H154" i="19"/>
  <c r="I154" i="19"/>
  <c r="G155" i="19"/>
  <c r="H155" i="19"/>
  <c r="I155" i="19"/>
  <c r="G156" i="19"/>
  <c r="H156" i="19"/>
  <c r="I156" i="19"/>
  <c r="G157" i="19"/>
  <c r="H157" i="19"/>
  <c r="I157" i="19"/>
  <c r="G158" i="19"/>
  <c r="H158" i="19"/>
  <c r="I158" i="19"/>
  <c r="G159" i="19"/>
  <c r="H159" i="19"/>
  <c r="I159" i="19"/>
  <c r="G160" i="19"/>
  <c r="H160" i="19"/>
  <c r="I160" i="19"/>
  <c r="G161" i="19"/>
  <c r="H161" i="19"/>
  <c r="I161" i="19"/>
  <c r="G162" i="19"/>
  <c r="H162" i="19"/>
  <c r="I162" i="19"/>
  <c r="G163" i="19"/>
  <c r="H163" i="19"/>
  <c r="I163" i="19"/>
  <c r="G164" i="19"/>
  <c r="H164" i="19"/>
  <c r="I164" i="19"/>
  <c r="G165" i="19"/>
  <c r="H165" i="19"/>
  <c r="I165" i="19"/>
  <c r="G166" i="19"/>
  <c r="H166" i="19"/>
  <c r="I166" i="19"/>
  <c r="G167" i="19"/>
  <c r="H167" i="19"/>
  <c r="I167" i="19"/>
  <c r="G168" i="19"/>
  <c r="H168" i="19"/>
  <c r="I168" i="19"/>
  <c r="G169" i="19"/>
  <c r="H169" i="19"/>
  <c r="I169" i="19"/>
  <c r="G170" i="19"/>
  <c r="H170" i="19"/>
  <c r="I170" i="19"/>
  <c r="G171" i="19"/>
  <c r="H171" i="19"/>
  <c r="I171" i="19"/>
  <c r="G172" i="19"/>
  <c r="H172" i="19"/>
  <c r="I172" i="19"/>
  <c r="G173" i="19"/>
  <c r="H173" i="19"/>
  <c r="I173" i="19"/>
  <c r="G174" i="19"/>
  <c r="H174" i="19"/>
  <c r="I174" i="19"/>
  <c r="G175" i="19"/>
  <c r="H175" i="19"/>
  <c r="I175" i="19"/>
  <c r="G176" i="19"/>
  <c r="H176" i="19"/>
  <c r="I176" i="19"/>
  <c r="G177" i="19"/>
  <c r="H177" i="19"/>
  <c r="I177" i="19"/>
  <c r="G178" i="19"/>
  <c r="H178" i="19"/>
  <c r="I178" i="19"/>
  <c r="G179" i="19"/>
  <c r="H179" i="19"/>
  <c r="I179" i="19"/>
  <c r="G180" i="19"/>
  <c r="H180" i="19"/>
  <c r="I180" i="19"/>
  <c r="G181" i="19"/>
  <c r="H181" i="19"/>
  <c r="I181" i="19"/>
  <c r="G182" i="19"/>
  <c r="H182" i="19"/>
  <c r="I182" i="19"/>
  <c r="G183" i="19"/>
  <c r="H183" i="19"/>
  <c r="I183" i="19"/>
  <c r="G184" i="19"/>
  <c r="H184" i="19"/>
  <c r="I184" i="19"/>
  <c r="G185" i="19"/>
  <c r="H185" i="19"/>
  <c r="I185" i="19"/>
  <c r="G186" i="19"/>
  <c r="H186" i="19"/>
  <c r="I186" i="19"/>
  <c r="G187" i="19"/>
  <c r="H187" i="19"/>
  <c r="I187" i="19"/>
  <c r="G188" i="19"/>
  <c r="H188" i="19"/>
  <c r="I188" i="19"/>
  <c r="G189" i="19"/>
  <c r="H189" i="19"/>
  <c r="I189" i="19"/>
  <c r="G190" i="19"/>
  <c r="H190" i="19"/>
  <c r="I190" i="19"/>
  <c r="G191" i="19"/>
  <c r="H191" i="19"/>
  <c r="I191" i="19"/>
  <c r="G192" i="19"/>
  <c r="H192" i="19"/>
  <c r="I192" i="19"/>
  <c r="G193" i="19"/>
  <c r="H193" i="19"/>
  <c r="I193" i="19"/>
  <c r="G194" i="19"/>
  <c r="H194" i="19"/>
  <c r="I194" i="19"/>
  <c r="G195" i="19"/>
  <c r="H195" i="19"/>
  <c r="I195" i="19"/>
  <c r="G196" i="19"/>
  <c r="H196" i="19"/>
  <c r="I196" i="19"/>
  <c r="G197" i="19"/>
  <c r="H197" i="19"/>
  <c r="I197" i="19"/>
  <c r="G198" i="19"/>
  <c r="H198" i="19"/>
  <c r="I198" i="19"/>
  <c r="G199" i="19"/>
  <c r="H199" i="19"/>
  <c r="I199" i="19"/>
  <c r="G200" i="19"/>
  <c r="H200" i="19"/>
  <c r="I200" i="19"/>
  <c r="G201" i="19"/>
  <c r="H201" i="19"/>
  <c r="I201" i="19"/>
  <c r="G202" i="19"/>
  <c r="H202" i="19"/>
  <c r="I202" i="19"/>
  <c r="G203" i="19"/>
  <c r="H203" i="19"/>
  <c r="I203" i="19"/>
  <c r="G204" i="19"/>
  <c r="H204" i="19"/>
  <c r="I204" i="19"/>
  <c r="G205" i="19"/>
  <c r="H205" i="19"/>
  <c r="I205" i="19"/>
  <c r="G206" i="19"/>
  <c r="H206" i="19"/>
  <c r="I206" i="19"/>
  <c r="G207" i="19"/>
  <c r="H207" i="19"/>
  <c r="I207" i="19"/>
  <c r="G208" i="19"/>
  <c r="H208" i="19"/>
  <c r="I208" i="19"/>
  <c r="G209" i="19"/>
  <c r="H209" i="19"/>
  <c r="I209" i="19"/>
  <c r="G210" i="19"/>
  <c r="H210" i="19"/>
  <c r="I210" i="19"/>
  <c r="G211" i="19"/>
  <c r="H211" i="19"/>
  <c r="I211" i="19"/>
  <c r="G212" i="19"/>
  <c r="H212" i="19"/>
  <c r="I212" i="19"/>
  <c r="G213" i="19"/>
  <c r="H213" i="19"/>
  <c r="I213" i="19"/>
  <c r="G214" i="19"/>
  <c r="H214" i="19"/>
  <c r="I214" i="19"/>
  <c r="G215" i="19"/>
  <c r="H215" i="19"/>
  <c r="I215" i="19"/>
  <c r="G216" i="19"/>
  <c r="H216" i="19"/>
  <c r="I216" i="19"/>
  <c r="G217" i="19"/>
  <c r="H217" i="19"/>
  <c r="I217" i="19"/>
  <c r="G218" i="19"/>
  <c r="H218" i="19"/>
  <c r="I218" i="19"/>
  <c r="G219" i="19"/>
  <c r="H219" i="19"/>
  <c r="I219" i="19"/>
  <c r="G220" i="19"/>
  <c r="H220" i="19"/>
  <c r="I220" i="19"/>
  <c r="G221" i="19"/>
  <c r="H221" i="19"/>
  <c r="I221" i="19"/>
  <c r="G222" i="19"/>
  <c r="H222" i="19"/>
  <c r="I222" i="19"/>
  <c r="G223" i="19"/>
  <c r="H223" i="19"/>
  <c r="I223" i="19"/>
  <c r="G224" i="19"/>
  <c r="H224" i="19"/>
  <c r="I224" i="19"/>
  <c r="G225" i="19"/>
  <c r="H225" i="19"/>
  <c r="I225" i="19"/>
  <c r="G226" i="19"/>
  <c r="H226" i="19"/>
  <c r="I226" i="19"/>
  <c r="G227" i="19"/>
  <c r="H227" i="19"/>
  <c r="I227" i="19"/>
  <c r="G228" i="19"/>
  <c r="H228" i="19"/>
  <c r="I228" i="19"/>
  <c r="G229" i="19"/>
  <c r="H229" i="19"/>
  <c r="I229" i="19"/>
  <c r="G230" i="19"/>
  <c r="H230" i="19"/>
  <c r="I230" i="19"/>
  <c r="G231" i="19"/>
  <c r="H231" i="19"/>
  <c r="I231" i="19"/>
  <c r="G232" i="19"/>
  <c r="H232" i="19"/>
  <c r="I232" i="19"/>
  <c r="G233" i="19"/>
  <c r="H233" i="19"/>
  <c r="I233" i="19"/>
  <c r="G234" i="19"/>
  <c r="H234" i="19"/>
  <c r="I234" i="19"/>
  <c r="G235" i="19"/>
  <c r="H235" i="19"/>
  <c r="I235" i="19"/>
  <c r="G236" i="19"/>
  <c r="H236" i="19"/>
  <c r="I236" i="19"/>
  <c r="G237" i="19"/>
  <c r="H237" i="19"/>
  <c r="I237" i="19"/>
  <c r="G238" i="19"/>
  <c r="H238" i="19"/>
  <c r="I238" i="19"/>
  <c r="G239" i="19"/>
  <c r="H239" i="19"/>
  <c r="I239" i="19"/>
  <c r="G240" i="19"/>
  <c r="H240" i="19"/>
  <c r="I240" i="19"/>
  <c r="G241" i="19"/>
  <c r="H241" i="19"/>
  <c r="I241" i="19"/>
  <c r="G242" i="19"/>
  <c r="H242" i="19"/>
  <c r="I242" i="19"/>
  <c r="G243" i="19"/>
  <c r="H243" i="19"/>
  <c r="I243" i="19"/>
  <c r="G244" i="19"/>
  <c r="H244" i="19"/>
  <c r="I244" i="19"/>
  <c r="G245" i="19"/>
  <c r="H245" i="19"/>
  <c r="I245" i="19"/>
  <c r="G246" i="19"/>
  <c r="H246" i="19"/>
  <c r="I246" i="19"/>
  <c r="G247" i="19"/>
  <c r="H247" i="19"/>
  <c r="I247" i="19"/>
  <c r="G248" i="19"/>
  <c r="H248" i="19"/>
  <c r="I248" i="19"/>
  <c r="G249" i="19"/>
  <c r="H249" i="19"/>
  <c r="I249" i="19"/>
  <c r="G250" i="19"/>
  <c r="H250" i="19"/>
  <c r="I250" i="19"/>
  <c r="G251" i="19"/>
  <c r="H251" i="19"/>
  <c r="I251" i="19"/>
  <c r="G252" i="19"/>
  <c r="H252" i="19"/>
  <c r="I252" i="19"/>
  <c r="G253" i="19"/>
  <c r="H253" i="19"/>
  <c r="I253" i="19"/>
  <c r="G254" i="19"/>
  <c r="H254" i="19"/>
  <c r="I254" i="19"/>
  <c r="G255" i="19"/>
  <c r="H255" i="19"/>
  <c r="I255" i="19"/>
  <c r="G256" i="19"/>
  <c r="H256" i="19"/>
  <c r="I256" i="19"/>
  <c r="G257" i="19"/>
  <c r="H257" i="19"/>
  <c r="I257" i="19"/>
  <c r="G258" i="19"/>
  <c r="H258" i="19"/>
  <c r="I258" i="19"/>
  <c r="G259" i="19"/>
  <c r="H259" i="19"/>
  <c r="I259" i="19"/>
  <c r="G260" i="19"/>
  <c r="H260" i="19"/>
  <c r="I260" i="19"/>
  <c r="G261" i="19"/>
  <c r="H261" i="19"/>
  <c r="I261" i="19"/>
  <c r="G262" i="19"/>
  <c r="H262" i="19"/>
  <c r="I262" i="19"/>
  <c r="G263" i="19"/>
  <c r="H263" i="19"/>
  <c r="I263" i="19"/>
  <c r="G264" i="19"/>
  <c r="H264" i="19"/>
  <c r="I264" i="19"/>
  <c r="G265" i="19"/>
  <c r="H265" i="19"/>
  <c r="I265" i="19"/>
  <c r="G266" i="19"/>
  <c r="H266" i="19"/>
  <c r="I266" i="19"/>
  <c r="G267" i="19"/>
  <c r="H267" i="19"/>
  <c r="I267" i="19"/>
  <c r="G268" i="19"/>
  <c r="H268" i="19"/>
  <c r="I268" i="19"/>
  <c r="G269" i="19"/>
  <c r="H269" i="19"/>
  <c r="I269" i="19"/>
  <c r="G270" i="19"/>
  <c r="H270" i="19"/>
  <c r="I270" i="19"/>
  <c r="G271" i="19"/>
  <c r="H271" i="19"/>
  <c r="I271" i="19"/>
  <c r="G272" i="19"/>
  <c r="H272" i="19"/>
  <c r="I272" i="19"/>
  <c r="G273" i="19"/>
  <c r="H273" i="19"/>
  <c r="I273" i="19"/>
  <c r="G274" i="19"/>
  <c r="H274" i="19"/>
  <c r="I274" i="19"/>
  <c r="G275" i="19"/>
  <c r="H275" i="19"/>
  <c r="I275" i="19"/>
  <c r="G276" i="19"/>
  <c r="H276" i="19"/>
  <c r="I276" i="19"/>
  <c r="G277" i="19"/>
  <c r="H277" i="19"/>
  <c r="I277" i="19"/>
  <c r="G278" i="19"/>
  <c r="H278" i="19"/>
  <c r="I278" i="19"/>
  <c r="G279" i="19"/>
  <c r="H279" i="19"/>
  <c r="I279" i="19"/>
  <c r="G280" i="19"/>
  <c r="H280" i="19"/>
  <c r="I280" i="19"/>
  <c r="G281" i="19"/>
  <c r="H281" i="19"/>
  <c r="I281" i="19"/>
  <c r="G282" i="19"/>
  <c r="H282" i="19"/>
  <c r="I282" i="19"/>
  <c r="G283" i="19"/>
  <c r="H283" i="19"/>
  <c r="I283" i="19"/>
  <c r="G284" i="19"/>
  <c r="H284" i="19"/>
  <c r="I284" i="19"/>
  <c r="G285" i="19"/>
  <c r="H285" i="19"/>
  <c r="I285" i="19"/>
  <c r="G286" i="19"/>
  <c r="H286" i="19"/>
  <c r="I286" i="19"/>
  <c r="G287" i="19"/>
  <c r="H287" i="19"/>
  <c r="I287" i="19"/>
  <c r="G288" i="19"/>
  <c r="H288" i="19"/>
  <c r="I288" i="19"/>
  <c r="G289" i="19"/>
  <c r="H289" i="19"/>
  <c r="I289" i="19"/>
  <c r="G290" i="19"/>
  <c r="H290" i="19"/>
  <c r="I290" i="19"/>
  <c r="G291" i="19"/>
  <c r="H291" i="19"/>
  <c r="I291" i="19"/>
  <c r="G292" i="19"/>
  <c r="H292" i="19"/>
  <c r="I292" i="19"/>
  <c r="G293" i="19"/>
  <c r="H293" i="19"/>
  <c r="I293" i="19"/>
  <c r="G294" i="19"/>
  <c r="H294" i="19"/>
  <c r="I294" i="19"/>
  <c r="G295" i="19"/>
  <c r="H295" i="19"/>
  <c r="I295" i="19"/>
  <c r="G296" i="19"/>
  <c r="H296" i="19"/>
  <c r="I296" i="19"/>
  <c r="G297" i="19"/>
  <c r="H297" i="19"/>
  <c r="I297" i="19"/>
  <c r="G298" i="19"/>
  <c r="H298" i="19"/>
  <c r="I298" i="19"/>
  <c r="G299" i="19"/>
  <c r="H299" i="19"/>
  <c r="I299" i="19"/>
  <c r="G300" i="19"/>
  <c r="H300" i="19"/>
  <c r="I300" i="19"/>
  <c r="G301" i="19"/>
  <c r="H301" i="19"/>
  <c r="I301" i="19"/>
  <c r="G302" i="19"/>
  <c r="H302" i="19"/>
  <c r="I302" i="19"/>
  <c r="G303" i="19"/>
  <c r="H303" i="19"/>
  <c r="I303" i="19"/>
  <c r="G304" i="19"/>
  <c r="H304" i="19"/>
  <c r="I304" i="19"/>
  <c r="G305" i="19"/>
  <c r="H305" i="19"/>
  <c r="I305" i="19"/>
  <c r="G306" i="19"/>
  <c r="H306" i="19"/>
  <c r="I306" i="19"/>
  <c r="G307" i="19"/>
  <c r="H307" i="19"/>
  <c r="I307" i="19"/>
  <c r="G308" i="19"/>
  <c r="H308" i="19"/>
  <c r="I308" i="19"/>
  <c r="G309" i="19"/>
  <c r="H309" i="19"/>
  <c r="I309" i="19"/>
  <c r="G310" i="19"/>
  <c r="H310" i="19"/>
  <c r="I310" i="19"/>
  <c r="G311" i="19"/>
  <c r="H311" i="19"/>
  <c r="I311" i="19"/>
  <c r="G312" i="19"/>
  <c r="H312" i="19"/>
  <c r="I312" i="19"/>
  <c r="G313" i="19"/>
  <c r="H313" i="19"/>
  <c r="I313" i="19"/>
  <c r="G314" i="19"/>
  <c r="H314" i="19"/>
  <c r="I314" i="19"/>
  <c r="G315" i="19"/>
  <c r="H315" i="19"/>
  <c r="I315" i="19"/>
  <c r="G316" i="19"/>
  <c r="H316" i="19"/>
  <c r="I316" i="19"/>
  <c r="G317" i="19"/>
  <c r="H317" i="19"/>
  <c r="I317" i="19"/>
  <c r="G318" i="19"/>
  <c r="H318" i="19"/>
  <c r="I318" i="19"/>
  <c r="G319" i="19"/>
  <c r="H319" i="19"/>
  <c r="I319" i="19"/>
  <c r="G320" i="19"/>
  <c r="H320" i="19"/>
  <c r="I320" i="19"/>
  <c r="G321" i="19"/>
  <c r="H321" i="19"/>
  <c r="I321" i="19"/>
  <c r="G322" i="19"/>
  <c r="H322" i="19"/>
  <c r="I322" i="19"/>
  <c r="G323" i="19"/>
  <c r="H323" i="19"/>
  <c r="I323" i="19"/>
  <c r="G324" i="19"/>
  <c r="H324" i="19"/>
  <c r="I324" i="19"/>
  <c r="G325" i="19"/>
  <c r="H325" i="19"/>
  <c r="I325" i="19"/>
  <c r="G326" i="19"/>
  <c r="H326" i="19"/>
  <c r="I326" i="19"/>
  <c r="G327" i="19"/>
  <c r="H327" i="19"/>
  <c r="I327" i="19"/>
  <c r="G328" i="19"/>
  <c r="H328" i="19"/>
  <c r="I328" i="19"/>
  <c r="G329" i="19"/>
  <c r="H329" i="19"/>
  <c r="I329" i="19"/>
  <c r="G330" i="19"/>
  <c r="H330" i="19"/>
  <c r="I330" i="19"/>
  <c r="G331" i="19"/>
  <c r="H331" i="19"/>
  <c r="I331" i="19"/>
  <c r="G332" i="19"/>
  <c r="H332" i="19"/>
  <c r="I332" i="19"/>
  <c r="G333" i="19"/>
  <c r="H333" i="19"/>
  <c r="I333" i="19"/>
  <c r="G334" i="19"/>
  <c r="H334" i="19"/>
  <c r="I334" i="19"/>
  <c r="G335" i="19"/>
  <c r="H335" i="19"/>
  <c r="I335" i="19"/>
  <c r="G336" i="19"/>
  <c r="H336" i="19"/>
  <c r="I336" i="19"/>
  <c r="G337" i="19"/>
  <c r="H337" i="19"/>
  <c r="I337" i="19"/>
  <c r="G338" i="19"/>
  <c r="H338" i="19"/>
  <c r="I338" i="19"/>
  <c r="G339" i="19"/>
  <c r="H339" i="19"/>
  <c r="I339" i="19"/>
  <c r="G340" i="19"/>
  <c r="H340" i="19"/>
  <c r="I340" i="19"/>
  <c r="G341" i="19"/>
  <c r="H341" i="19"/>
  <c r="I341" i="19"/>
  <c r="G342" i="19"/>
  <c r="H342" i="19"/>
  <c r="I342" i="19"/>
  <c r="G343" i="19"/>
  <c r="H343" i="19"/>
  <c r="I343" i="19"/>
  <c r="G344" i="19"/>
  <c r="H344" i="19"/>
  <c r="I344" i="19"/>
  <c r="G345" i="19"/>
  <c r="H345" i="19"/>
  <c r="I345" i="19"/>
  <c r="G346" i="19"/>
  <c r="H346" i="19"/>
  <c r="I346" i="19"/>
  <c r="G347" i="19"/>
  <c r="H347" i="19"/>
  <c r="I347" i="19"/>
  <c r="G348" i="19"/>
  <c r="H348" i="19"/>
  <c r="I348" i="19"/>
  <c r="G349" i="19"/>
  <c r="H349" i="19"/>
  <c r="I349" i="19"/>
  <c r="G350" i="19"/>
  <c r="H350" i="19"/>
  <c r="I350" i="19"/>
  <c r="G351" i="19"/>
  <c r="H351" i="19"/>
  <c r="I351" i="19"/>
  <c r="G352" i="19"/>
  <c r="H352" i="19"/>
  <c r="I352" i="19"/>
  <c r="G353" i="19"/>
  <c r="H353" i="19"/>
  <c r="I353" i="19"/>
  <c r="G354" i="19"/>
  <c r="H354" i="19"/>
  <c r="I354" i="19"/>
  <c r="G355" i="19"/>
  <c r="H355" i="19"/>
  <c r="I355" i="19"/>
  <c r="G356" i="19"/>
  <c r="H356" i="19"/>
  <c r="I356" i="19"/>
  <c r="G357" i="19"/>
  <c r="H357" i="19"/>
  <c r="I357" i="19"/>
  <c r="G358" i="19"/>
  <c r="H358" i="19"/>
  <c r="I358" i="19"/>
  <c r="G359" i="19"/>
  <c r="H359" i="19"/>
  <c r="I359" i="19"/>
  <c r="G360" i="19"/>
  <c r="H360" i="19"/>
  <c r="I360" i="19"/>
  <c r="G361" i="19"/>
  <c r="H361" i="19"/>
  <c r="I361" i="19"/>
  <c r="G362" i="19"/>
  <c r="H362" i="19"/>
  <c r="I362" i="19"/>
  <c r="G363" i="19"/>
  <c r="H363" i="19"/>
  <c r="I363" i="19"/>
  <c r="G364" i="19"/>
  <c r="H364" i="19"/>
  <c r="I364" i="19"/>
  <c r="G365" i="19"/>
  <c r="H365" i="19"/>
  <c r="I365" i="19"/>
  <c r="G366" i="19"/>
  <c r="H366" i="19"/>
  <c r="I366" i="19"/>
  <c r="G367" i="19"/>
  <c r="H367" i="19"/>
  <c r="I367" i="19"/>
  <c r="G368" i="19"/>
  <c r="H368" i="19"/>
  <c r="I368" i="19"/>
  <c r="G369" i="19"/>
  <c r="H369" i="19"/>
  <c r="I369" i="19"/>
  <c r="G370" i="19"/>
  <c r="H370" i="19"/>
  <c r="I370" i="19"/>
  <c r="G371" i="19"/>
  <c r="H371" i="19"/>
  <c r="I371" i="19"/>
  <c r="G372" i="19"/>
  <c r="H372" i="19"/>
  <c r="I372" i="19"/>
  <c r="G373" i="19"/>
  <c r="H373" i="19"/>
  <c r="I373" i="19"/>
  <c r="G374" i="19"/>
  <c r="H374" i="19"/>
  <c r="I374" i="19"/>
  <c r="G375" i="19"/>
  <c r="H375" i="19"/>
  <c r="I375" i="19"/>
  <c r="G376" i="19"/>
  <c r="H376" i="19"/>
  <c r="I376" i="19"/>
  <c r="G377" i="19"/>
  <c r="H377" i="19"/>
  <c r="I377" i="19"/>
  <c r="G378" i="19"/>
  <c r="H378" i="19"/>
  <c r="I378" i="19"/>
  <c r="G379" i="19"/>
  <c r="H379" i="19"/>
  <c r="I379" i="19"/>
  <c r="G380" i="19"/>
  <c r="H380" i="19"/>
  <c r="I380" i="19"/>
  <c r="G381" i="19"/>
  <c r="H381" i="19"/>
  <c r="I381" i="19"/>
  <c r="G382" i="19"/>
  <c r="H382" i="19"/>
  <c r="I382" i="19"/>
  <c r="G383" i="19"/>
  <c r="H383" i="19"/>
  <c r="I383" i="19"/>
  <c r="G384" i="19"/>
  <c r="H384" i="19"/>
  <c r="I384" i="19"/>
  <c r="G385" i="19"/>
  <c r="H385" i="19"/>
  <c r="I385" i="19"/>
  <c r="G386" i="19"/>
  <c r="H386" i="19"/>
  <c r="I386" i="19"/>
  <c r="G387" i="19"/>
  <c r="H387" i="19"/>
  <c r="I387" i="19"/>
  <c r="G388" i="19"/>
  <c r="H388" i="19"/>
  <c r="I388" i="19"/>
  <c r="G389" i="19"/>
  <c r="H389" i="19"/>
  <c r="I389" i="19"/>
  <c r="G390" i="19"/>
  <c r="H390" i="19"/>
  <c r="I390" i="19"/>
  <c r="G391" i="19"/>
  <c r="H391" i="19"/>
  <c r="I391" i="19"/>
  <c r="G392" i="19"/>
  <c r="H392" i="19"/>
  <c r="I392" i="19"/>
  <c r="G393" i="19"/>
  <c r="H393" i="19"/>
  <c r="I393" i="19"/>
  <c r="G394" i="19"/>
  <c r="H394" i="19"/>
  <c r="I394" i="19"/>
  <c r="G395" i="19"/>
  <c r="H395" i="19"/>
  <c r="I395" i="19"/>
  <c r="G396" i="19"/>
  <c r="H396" i="19"/>
  <c r="I396" i="19"/>
  <c r="G397" i="19"/>
  <c r="H397" i="19"/>
  <c r="I397" i="19"/>
  <c r="G398" i="19"/>
  <c r="H398" i="19"/>
  <c r="I398" i="19"/>
  <c r="G399" i="19"/>
  <c r="H399" i="19"/>
  <c r="I399" i="19"/>
  <c r="G400" i="19"/>
  <c r="H400" i="19"/>
  <c r="I400" i="19"/>
  <c r="G401" i="19"/>
  <c r="H401" i="19"/>
  <c r="I401" i="19"/>
  <c r="G402" i="19"/>
  <c r="H402" i="19"/>
  <c r="I402" i="19"/>
  <c r="G403" i="19"/>
  <c r="H403" i="19"/>
  <c r="I403" i="19"/>
  <c r="G404" i="19"/>
  <c r="H404" i="19"/>
  <c r="I404" i="19"/>
  <c r="G405" i="19"/>
  <c r="H405" i="19"/>
  <c r="I405" i="19"/>
  <c r="G406" i="19"/>
  <c r="H406" i="19"/>
  <c r="I406" i="19"/>
  <c r="G407" i="19"/>
  <c r="H407" i="19"/>
  <c r="I407" i="19"/>
  <c r="G408" i="19"/>
  <c r="H408" i="19"/>
  <c r="I408" i="19"/>
  <c r="G409" i="19"/>
  <c r="H409" i="19"/>
  <c r="I409" i="19"/>
  <c r="G410" i="19"/>
  <c r="H410" i="19"/>
  <c r="I410" i="19"/>
  <c r="G411" i="19"/>
  <c r="H411" i="19"/>
  <c r="I411" i="19"/>
  <c r="G412" i="19"/>
  <c r="H412" i="19"/>
  <c r="I412" i="19"/>
  <c r="G413" i="19"/>
  <c r="H413" i="19"/>
  <c r="I413" i="19"/>
  <c r="G414" i="19"/>
  <c r="H414" i="19"/>
  <c r="I414" i="19"/>
  <c r="G415" i="19"/>
  <c r="H415" i="19"/>
  <c r="I415" i="19"/>
  <c r="G416" i="19"/>
  <c r="H416" i="19"/>
  <c r="I416" i="19"/>
  <c r="G417" i="19"/>
  <c r="H417" i="19"/>
  <c r="I417" i="19"/>
  <c r="G418" i="19"/>
  <c r="H418" i="19"/>
  <c r="I418" i="19"/>
  <c r="G419" i="19"/>
  <c r="H419" i="19"/>
  <c r="I419" i="19"/>
  <c r="G420" i="19"/>
  <c r="H420" i="19"/>
  <c r="I420" i="19"/>
  <c r="G421" i="19"/>
  <c r="H421" i="19"/>
  <c r="I421" i="19"/>
  <c r="G422" i="19"/>
  <c r="H422" i="19"/>
  <c r="I422" i="19"/>
  <c r="G423" i="19"/>
  <c r="H423" i="19"/>
  <c r="I423" i="19"/>
  <c r="G424" i="19"/>
  <c r="H424" i="19"/>
  <c r="I424" i="19"/>
  <c r="G425" i="19"/>
  <c r="H425" i="19"/>
  <c r="I425" i="19"/>
  <c r="G426" i="19"/>
  <c r="K426" i="19" s="1"/>
  <c r="H426" i="19"/>
  <c r="I426" i="19"/>
  <c r="G427" i="19"/>
  <c r="H427" i="19"/>
  <c r="I427" i="19"/>
  <c r="G428" i="19"/>
  <c r="H428" i="19"/>
  <c r="I428" i="19"/>
  <c r="G429" i="19"/>
  <c r="H429" i="19"/>
  <c r="I429" i="19"/>
  <c r="G430" i="19"/>
  <c r="K430" i="19" s="1"/>
  <c r="H430" i="19"/>
  <c r="I430" i="19"/>
  <c r="G431" i="19"/>
  <c r="H431" i="19"/>
  <c r="I431" i="19"/>
  <c r="G432" i="19"/>
  <c r="H432" i="19"/>
  <c r="I432" i="19"/>
  <c r="G433" i="19"/>
  <c r="H433" i="19"/>
  <c r="I433" i="19"/>
  <c r="G434" i="19"/>
  <c r="K434" i="19" s="1"/>
  <c r="H434" i="19"/>
  <c r="I434" i="19"/>
  <c r="G435" i="19"/>
  <c r="H435" i="19"/>
  <c r="I435" i="19"/>
  <c r="G436" i="19"/>
  <c r="H436" i="19"/>
  <c r="I436" i="19"/>
  <c r="G437" i="19"/>
  <c r="H437" i="19"/>
  <c r="I437" i="19"/>
  <c r="G438" i="19"/>
  <c r="H438" i="19"/>
  <c r="I438" i="19"/>
  <c r="G439" i="19"/>
  <c r="H439" i="19"/>
  <c r="I439" i="19"/>
  <c r="G440" i="19"/>
  <c r="H440" i="19"/>
  <c r="I440" i="19"/>
  <c r="G441" i="19"/>
  <c r="H441" i="19"/>
  <c r="I441" i="19"/>
  <c r="G442" i="19"/>
  <c r="H442" i="19"/>
  <c r="I442" i="19"/>
  <c r="G443" i="19"/>
  <c r="H443" i="19"/>
  <c r="I443" i="19"/>
  <c r="G444" i="19"/>
  <c r="H444" i="19"/>
  <c r="I444" i="19"/>
  <c r="G445" i="19"/>
  <c r="H445" i="19"/>
  <c r="I445" i="19"/>
  <c r="G446" i="19"/>
  <c r="H446" i="19"/>
  <c r="I446" i="19"/>
  <c r="G447" i="19"/>
  <c r="H447" i="19"/>
  <c r="I447" i="19"/>
  <c r="G448" i="19"/>
  <c r="H448" i="19"/>
  <c r="I448" i="19"/>
  <c r="G449" i="19"/>
  <c r="H449" i="19"/>
  <c r="I449" i="19"/>
  <c r="G450" i="19"/>
  <c r="H450" i="19"/>
  <c r="I450" i="19"/>
  <c r="G451" i="19"/>
  <c r="H451" i="19"/>
  <c r="I451" i="19"/>
  <c r="G452" i="19"/>
  <c r="H452" i="19"/>
  <c r="I452" i="19"/>
  <c r="G453" i="19"/>
  <c r="H453" i="19"/>
  <c r="I453" i="19"/>
  <c r="G454" i="19"/>
  <c r="H454" i="19"/>
  <c r="I454" i="19"/>
  <c r="G455" i="19"/>
  <c r="H455" i="19"/>
  <c r="I455" i="19"/>
  <c r="G456" i="19"/>
  <c r="H456" i="19"/>
  <c r="I456" i="19"/>
  <c r="G457" i="19"/>
  <c r="H457" i="19"/>
  <c r="I457" i="19"/>
  <c r="G458" i="19"/>
  <c r="H458" i="19"/>
  <c r="I458" i="19"/>
  <c r="G459" i="19"/>
  <c r="H459" i="19"/>
  <c r="I459" i="19"/>
  <c r="G460" i="19"/>
  <c r="H460" i="19"/>
  <c r="I460" i="19"/>
  <c r="G461" i="19"/>
  <c r="H461" i="19"/>
  <c r="I461" i="19"/>
  <c r="G462" i="19"/>
  <c r="H462" i="19"/>
  <c r="I462" i="19"/>
  <c r="G463" i="19"/>
  <c r="H463" i="19"/>
  <c r="I463" i="19"/>
  <c r="G464" i="19"/>
  <c r="H464" i="19"/>
  <c r="I464" i="19"/>
  <c r="G465" i="19"/>
  <c r="H465" i="19"/>
  <c r="I465" i="19"/>
  <c r="G466" i="19"/>
  <c r="H466" i="19"/>
  <c r="I466" i="19"/>
  <c r="G467" i="19"/>
  <c r="H467" i="19"/>
  <c r="I467" i="19"/>
  <c r="G468" i="19"/>
  <c r="H468" i="19"/>
  <c r="I468" i="19"/>
  <c r="G469" i="19"/>
  <c r="H469" i="19"/>
  <c r="I469" i="19"/>
  <c r="G470" i="19"/>
  <c r="H470" i="19"/>
  <c r="I470" i="19"/>
  <c r="G471" i="19"/>
  <c r="H471" i="19"/>
  <c r="I471" i="19"/>
  <c r="G472" i="19"/>
  <c r="H472" i="19"/>
  <c r="I472" i="19"/>
  <c r="G473" i="19"/>
  <c r="H473" i="19"/>
  <c r="I473" i="19"/>
  <c r="G474" i="19"/>
  <c r="H474" i="19"/>
  <c r="I474" i="19"/>
  <c r="G475" i="19"/>
  <c r="H475" i="19"/>
  <c r="I475" i="19"/>
  <c r="G476" i="19"/>
  <c r="H476" i="19"/>
  <c r="I476" i="19"/>
  <c r="G477" i="19"/>
  <c r="H477" i="19"/>
  <c r="I477" i="19"/>
  <c r="G478" i="19"/>
  <c r="H478" i="19"/>
  <c r="I478" i="19"/>
  <c r="G479" i="19"/>
  <c r="H479" i="19"/>
  <c r="I479" i="19"/>
  <c r="G480" i="19"/>
  <c r="H480" i="19"/>
  <c r="I480" i="19"/>
  <c r="G481" i="19"/>
  <c r="H481" i="19"/>
  <c r="I481" i="19"/>
  <c r="G482" i="19"/>
  <c r="H482" i="19"/>
  <c r="I482" i="19"/>
  <c r="G483" i="19"/>
  <c r="H483" i="19"/>
  <c r="I483" i="19"/>
  <c r="G484" i="19"/>
  <c r="H484" i="19"/>
  <c r="I484" i="19"/>
  <c r="G485" i="19"/>
  <c r="H485" i="19"/>
  <c r="I485" i="19"/>
  <c r="G486" i="19"/>
  <c r="H486" i="19"/>
  <c r="I486" i="19"/>
  <c r="G487" i="19"/>
  <c r="H487" i="19"/>
  <c r="I487" i="19"/>
  <c r="G488" i="19"/>
  <c r="H488" i="19"/>
  <c r="I488" i="19"/>
  <c r="G489" i="19"/>
  <c r="H489" i="19"/>
  <c r="I489" i="19"/>
  <c r="G490" i="19"/>
  <c r="H490" i="19"/>
  <c r="I490" i="19"/>
  <c r="G491" i="19"/>
  <c r="H491" i="19"/>
  <c r="I491" i="19"/>
  <c r="G492" i="19"/>
  <c r="H492" i="19"/>
  <c r="I492" i="19"/>
  <c r="G493" i="19"/>
  <c r="H493" i="19"/>
  <c r="I493" i="19"/>
  <c r="G494" i="19"/>
  <c r="H494" i="19"/>
  <c r="I494" i="19"/>
  <c r="G495" i="19"/>
  <c r="H495" i="19"/>
  <c r="I495" i="19"/>
  <c r="G496" i="19"/>
  <c r="H496" i="19"/>
  <c r="I496" i="19"/>
  <c r="G497" i="19"/>
  <c r="H497" i="19"/>
  <c r="I497" i="19"/>
  <c r="G498" i="19"/>
  <c r="H498" i="19"/>
  <c r="I498" i="19"/>
  <c r="G499" i="19"/>
  <c r="H499" i="19"/>
  <c r="I499" i="19"/>
  <c r="G500" i="19"/>
  <c r="H500" i="19"/>
  <c r="I500" i="19"/>
  <c r="G501" i="19"/>
  <c r="H501" i="19"/>
  <c r="I501" i="19"/>
  <c r="G502" i="19"/>
  <c r="H502" i="19"/>
  <c r="I502" i="19"/>
  <c r="G503" i="19"/>
  <c r="H503" i="19"/>
  <c r="I503" i="19"/>
  <c r="G504" i="19"/>
  <c r="H504" i="19"/>
  <c r="I504" i="19"/>
  <c r="G505" i="19"/>
  <c r="H505" i="19"/>
  <c r="I505" i="19"/>
  <c r="G506" i="19"/>
  <c r="H506" i="19"/>
  <c r="I506" i="19"/>
  <c r="G507" i="19"/>
  <c r="H507" i="19"/>
  <c r="I507" i="19"/>
  <c r="G508" i="19"/>
  <c r="H508" i="19"/>
  <c r="I508" i="19"/>
  <c r="G509" i="19"/>
  <c r="H509" i="19"/>
  <c r="I509" i="19"/>
  <c r="G510" i="19"/>
  <c r="H510" i="19"/>
  <c r="I510" i="19"/>
  <c r="G511" i="19"/>
  <c r="H511" i="19"/>
  <c r="I511" i="19"/>
  <c r="G512" i="19"/>
  <c r="H512" i="19"/>
  <c r="I512" i="19"/>
  <c r="G513" i="19"/>
  <c r="H513" i="19"/>
  <c r="I513" i="19"/>
  <c r="G514" i="19"/>
  <c r="H514" i="19"/>
  <c r="I514" i="19"/>
  <c r="G515" i="19"/>
  <c r="H515" i="19"/>
  <c r="I515" i="19"/>
  <c r="G516" i="19"/>
  <c r="H516" i="19"/>
  <c r="I516" i="19"/>
  <c r="G517" i="19"/>
  <c r="H517" i="19"/>
  <c r="I517" i="19"/>
  <c r="G518" i="19"/>
  <c r="H518" i="19"/>
  <c r="I518" i="19"/>
  <c r="G519" i="19"/>
  <c r="H519" i="19"/>
  <c r="I519" i="19"/>
  <c r="G520" i="19"/>
  <c r="H520" i="19"/>
  <c r="I520" i="19"/>
  <c r="G521" i="19"/>
  <c r="H521" i="19"/>
  <c r="I521" i="19"/>
  <c r="G522" i="19"/>
  <c r="H522" i="19"/>
  <c r="I522" i="19"/>
  <c r="G523" i="19"/>
  <c r="H523" i="19"/>
  <c r="I523" i="19"/>
  <c r="G524" i="19"/>
  <c r="H524" i="19"/>
  <c r="I524" i="19"/>
  <c r="G525" i="19"/>
  <c r="H525" i="19"/>
  <c r="I525" i="19"/>
  <c r="G526" i="19"/>
  <c r="H526" i="19"/>
  <c r="I526" i="19"/>
  <c r="G527" i="19"/>
  <c r="H527" i="19"/>
  <c r="I527" i="19"/>
  <c r="G528" i="19"/>
  <c r="H528" i="19"/>
  <c r="I528" i="19"/>
  <c r="G529" i="19"/>
  <c r="H529" i="19"/>
  <c r="I529" i="19"/>
  <c r="G530" i="19"/>
  <c r="H530" i="19"/>
  <c r="I530" i="19"/>
  <c r="G531" i="19"/>
  <c r="H531" i="19"/>
  <c r="I531" i="19"/>
  <c r="G532" i="19"/>
  <c r="H532" i="19"/>
  <c r="I532" i="19"/>
  <c r="G533" i="19"/>
  <c r="H533" i="19"/>
  <c r="I533" i="19"/>
  <c r="G534" i="19"/>
  <c r="H534" i="19"/>
  <c r="I534" i="19"/>
  <c r="G535" i="19"/>
  <c r="H535" i="19"/>
  <c r="I535" i="19"/>
  <c r="G536" i="19"/>
  <c r="H536" i="19"/>
  <c r="I536" i="19"/>
  <c r="G537" i="19"/>
  <c r="H537" i="19"/>
  <c r="I537" i="19"/>
  <c r="G538" i="19"/>
  <c r="H538" i="19"/>
  <c r="I538" i="19"/>
  <c r="G539" i="19"/>
  <c r="H539" i="19"/>
  <c r="I539" i="19"/>
  <c r="G540" i="19"/>
  <c r="H540" i="19"/>
  <c r="I540" i="19"/>
  <c r="G541" i="19"/>
  <c r="H541" i="19"/>
  <c r="I541" i="19"/>
  <c r="G542" i="19"/>
  <c r="H542" i="19"/>
  <c r="I542" i="19"/>
  <c r="G543" i="19"/>
  <c r="H543" i="19"/>
  <c r="I543" i="19"/>
  <c r="G544" i="19"/>
  <c r="H544" i="19"/>
  <c r="I544" i="19"/>
  <c r="G545" i="19"/>
  <c r="H545" i="19"/>
  <c r="I545" i="19"/>
  <c r="G546" i="19"/>
  <c r="H546" i="19"/>
  <c r="I546" i="19"/>
  <c r="G547" i="19"/>
  <c r="H547" i="19"/>
  <c r="I547" i="19"/>
  <c r="G548" i="19"/>
  <c r="H548" i="19"/>
  <c r="J548" i="19" s="1"/>
  <c r="I548" i="19"/>
  <c r="G549" i="19"/>
  <c r="H549" i="19"/>
  <c r="I549" i="19"/>
  <c r="G550" i="19"/>
  <c r="H550" i="19"/>
  <c r="I550" i="19"/>
  <c r="G551" i="19"/>
  <c r="H551" i="19"/>
  <c r="I551" i="19"/>
  <c r="G552" i="19"/>
  <c r="H552" i="19"/>
  <c r="J552" i="19" s="1"/>
  <c r="I552" i="19"/>
  <c r="G553" i="19"/>
  <c r="H553" i="19"/>
  <c r="I553" i="19"/>
  <c r="G554" i="19"/>
  <c r="H554" i="19"/>
  <c r="I554" i="19"/>
  <c r="G555" i="19"/>
  <c r="H555" i="19"/>
  <c r="I555" i="19"/>
  <c r="G556" i="19"/>
  <c r="H556" i="19"/>
  <c r="J556" i="19" s="1"/>
  <c r="I556" i="19"/>
  <c r="G557" i="19"/>
  <c r="H557" i="19"/>
  <c r="I557" i="19"/>
  <c r="G558" i="19"/>
  <c r="H558" i="19"/>
  <c r="I558" i="19"/>
  <c r="G559" i="19"/>
  <c r="H559" i="19"/>
  <c r="I559" i="19"/>
  <c r="G560" i="19"/>
  <c r="H560" i="19"/>
  <c r="J560" i="19" s="1"/>
  <c r="I560" i="19"/>
  <c r="G561" i="19"/>
  <c r="H561" i="19"/>
  <c r="I561" i="19"/>
  <c r="G562" i="19"/>
  <c r="H562" i="19"/>
  <c r="I562" i="19"/>
  <c r="G563" i="19"/>
  <c r="H563" i="19"/>
  <c r="I563" i="19"/>
  <c r="I16" i="19"/>
  <c r="H16" i="19"/>
  <c r="G16" i="19"/>
  <c r="J420" i="19"/>
  <c r="J421" i="19"/>
  <c r="J422" i="19"/>
  <c r="J423" i="19"/>
  <c r="J424" i="19"/>
  <c r="J425" i="19"/>
  <c r="J426" i="19"/>
  <c r="J427" i="19"/>
  <c r="J428" i="19"/>
  <c r="J429" i="19"/>
  <c r="J430" i="19"/>
  <c r="J431" i="19"/>
  <c r="J432" i="19"/>
  <c r="J433" i="19"/>
  <c r="J434" i="19"/>
  <c r="J435" i="19"/>
  <c r="J436" i="19"/>
  <c r="J437" i="19"/>
  <c r="J438" i="19"/>
  <c r="J439" i="19"/>
  <c r="J440" i="19"/>
  <c r="J441" i="19"/>
  <c r="J442" i="19"/>
  <c r="J443" i="19"/>
  <c r="J444" i="19"/>
  <c r="J445" i="19"/>
  <c r="J446" i="19"/>
  <c r="J447" i="19"/>
  <c r="J448" i="19"/>
  <c r="J449" i="19"/>
  <c r="J450" i="19"/>
  <c r="J451" i="19"/>
  <c r="J452" i="19"/>
  <c r="J453" i="19"/>
  <c r="J454" i="19"/>
  <c r="J455" i="19"/>
  <c r="J456" i="19"/>
  <c r="J457" i="19"/>
  <c r="J458" i="19"/>
  <c r="J459" i="19"/>
  <c r="J460" i="19"/>
  <c r="J461" i="19"/>
  <c r="J462" i="19"/>
  <c r="J463" i="19"/>
  <c r="J464" i="19"/>
  <c r="J465" i="19"/>
  <c r="J466" i="19"/>
  <c r="J467" i="19"/>
  <c r="J468" i="19"/>
  <c r="J469" i="19"/>
  <c r="J470" i="19"/>
  <c r="J471" i="19"/>
  <c r="J472" i="19"/>
  <c r="J473" i="19"/>
  <c r="J474" i="19"/>
  <c r="J475" i="19"/>
  <c r="J476" i="19"/>
  <c r="J477" i="19"/>
  <c r="J478" i="19"/>
  <c r="J479" i="19"/>
  <c r="J480" i="19"/>
  <c r="J481" i="19"/>
  <c r="J482" i="19"/>
  <c r="J483" i="19"/>
  <c r="J484" i="19"/>
  <c r="J485" i="19"/>
  <c r="J486" i="19"/>
  <c r="J487" i="19"/>
  <c r="J488" i="19"/>
  <c r="J489" i="19"/>
  <c r="J490" i="19"/>
  <c r="J491" i="19"/>
  <c r="J492" i="19"/>
  <c r="J493" i="19"/>
  <c r="J494" i="19"/>
  <c r="J495" i="19"/>
  <c r="J496" i="19"/>
  <c r="J497" i="19"/>
  <c r="J498" i="19"/>
  <c r="J499" i="19"/>
  <c r="J500" i="19"/>
  <c r="J501" i="19"/>
  <c r="J502" i="19"/>
  <c r="J503" i="19"/>
  <c r="J504" i="19"/>
  <c r="J505" i="19"/>
  <c r="J506" i="19"/>
  <c r="J507" i="19"/>
  <c r="J508" i="19"/>
  <c r="J509" i="19"/>
  <c r="J510" i="19"/>
  <c r="J511" i="19"/>
  <c r="J512" i="19"/>
  <c r="J513" i="19"/>
  <c r="J514" i="19"/>
  <c r="J515" i="19"/>
  <c r="J516" i="19"/>
  <c r="J517" i="19"/>
  <c r="J518" i="19"/>
  <c r="J519" i="19"/>
  <c r="J520" i="19"/>
  <c r="J521" i="19"/>
  <c r="J522" i="19"/>
  <c r="J523" i="19"/>
  <c r="J524" i="19"/>
  <c r="J525" i="19"/>
  <c r="J526" i="19"/>
  <c r="J527" i="19"/>
  <c r="J528" i="19"/>
  <c r="J529" i="19"/>
  <c r="J530" i="19"/>
  <c r="J531" i="19"/>
  <c r="J532" i="19"/>
  <c r="J533" i="19"/>
  <c r="J534" i="19"/>
  <c r="J535" i="19"/>
  <c r="J536" i="19"/>
  <c r="J537" i="19"/>
  <c r="J538" i="19"/>
  <c r="J539" i="19"/>
  <c r="J540" i="19"/>
  <c r="J541" i="19"/>
  <c r="J542" i="19"/>
  <c r="J543" i="19"/>
  <c r="J544" i="19"/>
  <c r="J545" i="19"/>
  <c r="J546" i="19"/>
  <c r="J547" i="19"/>
  <c r="J549" i="19"/>
  <c r="J550" i="19"/>
  <c r="J551" i="19"/>
  <c r="J553" i="19"/>
  <c r="J554" i="19"/>
  <c r="J555" i="19"/>
  <c r="J557" i="19"/>
  <c r="J558" i="19"/>
  <c r="J559" i="19"/>
  <c r="J561" i="19"/>
  <c r="J562" i="19"/>
  <c r="J563" i="19"/>
  <c r="K423" i="19"/>
  <c r="K427" i="19"/>
  <c r="K431" i="19"/>
  <c r="K435" i="19"/>
  <c r="K475" i="19"/>
  <c r="K479" i="19"/>
  <c r="K483" i="19"/>
  <c r="K491" i="19"/>
  <c r="K511" i="19"/>
  <c r="K515" i="19"/>
  <c r="K523" i="19"/>
  <c r="K563" i="19"/>
  <c r="E475" i="19"/>
  <c r="E476" i="19"/>
  <c r="E477" i="19"/>
  <c r="E478" i="19"/>
  <c r="E479" i="19"/>
  <c r="E480" i="19"/>
  <c r="E481" i="19"/>
  <c r="E482" i="19"/>
  <c r="E483" i="19"/>
  <c r="E484" i="19"/>
  <c r="E485" i="19"/>
  <c r="E486" i="19"/>
  <c r="E487" i="19"/>
  <c r="E488" i="19"/>
  <c r="E489" i="19"/>
  <c r="E490" i="19"/>
  <c r="E491" i="19"/>
  <c r="E492" i="19"/>
  <c r="E493" i="19"/>
  <c r="E494" i="19"/>
  <c r="E495" i="19"/>
  <c r="E496" i="19"/>
  <c r="E497" i="19"/>
  <c r="E498" i="19"/>
  <c r="E499" i="19"/>
  <c r="E500" i="19"/>
  <c r="E501" i="19"/>
  <c r="E502" i="19"/>
  <c r="E503" i="19"/>
  <c r="E504" i="19"/>
  <c r="E505" i="19"/>
  <c r="E506" i="19"/>
  <c r="E507" i="19"/>
  <c r="E508" i="19"/>
  <c r="E509" i="19"/>
  <c r="E510" i="19"/>
  <c r="E511" i="19"/>
  <c r="E512" i="19"/>
  <c r="E513" i="19"/>
  <c r="E514" i="19"/>
  <c r="K514" i="19" s="1"/>
  <c r="E515" i="19"/>
  <c r="E516" i="19"/>
  <c r="E517" i="19"/>
  <c r="E518" i="19"/>
  <c r="E519" i="19"/>
  <c r="E520" i="19"/>
  <c r="E521" i="19"/>
  <c r="E522" i="19"/>
  <c r="E523" i="19"/>
  <c r="E524" i="19"/>
  <c r="E525" i="19"/>
  <c r="E526" i="19"/>
  <c r="E527" i="19"/>
  <c r="E528" i="19"/>
  <c r="E529" i="19"/>
  <c r="E530" i="19"/>
  <c r="E531" i="19"/>
  <c r="E532" i="19"/>
  <c r="E533" i="19"/>
  <c r="E534" i="19"/>
  <c r="E535" i="19"/>
  <c r="E536" i="19"/>
  <c r="E537" i="19"/>
  <c r="E538" i="19"/>
  <c r="E539" i="19"/>
  <c r="E540" i="19"/>
  <c r="E541" i="19"/>
  <c r="E542" i="19"/>
  <c r="E543" i="19"/>
  <c r="E544" i="19"/>
  <c r="E545" i="19"/>
  <c r="E546" i="19"/>
  <c r="E547" i="19"/>
  <c r="E548" i="19"/>
  <c r="E549" i="19"/>
  <c r="E550" i="19"/>
  <c r="E551" i="19"/>
  <c r="E552" i="19"/>
  <c r="E553" i="19"/>
  <c r="E554" i="19"/>
  <c r="E555" i="19"/>
  <c r="E556" i="19"/>
  <c r="E557" i="19"/>
  <c r="E558" i="19"/>
  <c r="E559" i="19"/>
  <c r="E560" i="19"/>
  <c r="E561" i="19"/>
  <c r="E562" i="19"/>
  <c r="E563" i="19"/>
  <c r="B491" i="19"/>
  <c r="B490" i="19"/>
  <c r="B489" i="19"/>
  <c r="B488" i="19"/>
  <c r="B487" i="19"/>
  <c r="B486" i="19"/>
  <c r="B485" i="19"/>
  <c r="B484" i="19"/>
  <c r="B483" i="19"/>
  <c r="B482" i="19"/>
  <c r="B481" i="19"/>
  <c r="B480" i="19"/>
  <c r="B479" i="19"/>
  <c r="B478" i="19"/>
  <c r="B477" i="19"/>
  <c r="B476" i="19"/>
  <c r="B475" i="19"/>
  <c r="B474" i="19"/>
  <c r="B473" i="19"/>
  <c r="B472" i="19"/>
  <c r="B471" i="19"/>
  <c r="B470" i="19"/>
  <c r="B469" i="19"/>
  <c r="B468" i="19"/>
  <c r="B467" i="19"/>
  <c r="B466" i="19"/>
  <c r="B465" i="19"/>
  <c r="B464" i="19"/>
  <c r="B463" i="19"/>
  <c r="B462" i="19"/>
  <c r="B461" i="19"/>
  <c r="B460" i="19"/>
  <c r="B459" i="19"/>
  <c r="B458" i="19"/>
  <c r="B457" i="19"/>
  <c r="B456" i="19"/>
  <c r="B455" i="19"/>
  <c r="B454" i="19"/>
  <c r="B453" i="19"/>
  <c r="B452" i="19"/>
  <c r="B451" i="19"/>
  <c r="B450" i="19"/>
  <c r="B449" i="19"/>
  <c r="B448" i="19"/>
  <c r="B447" i="19"/>
  <c r="B446" i="19"/>
  <c r="B445" i="19"/>
  <c r="B444" i="19"/>
  <c r="B443" i="19"/>
  <c r="B442" i="19"/>
  <c r="B441" i="19"/>
  <c r="B440" i="19"/>
  <c r="B439" i="19"/>
  <c r="B438" i="19"/>
  <c r="B437" i="19"/>
  <c r="B436" i="19"/>
  <c r="B435" i="19"/>
  <c r="B434" i="19"/>
  <c r="B433" i="19"/>
  <c r="B432" i="19"/>
  <c r="B431" i="19"/>
  <c r="B430" i="19"/>
  <c r="B429" i="19"/>
  <c r="B428" i="19"/>
  <c r="B427" i="19"/>
  <c r="B426" i="19"/>
  <c r="B425" i="19"/>
  <c r="B424" i="19"/>
  <c r="B423" i="19"/>
  <c r="B422" i="19"/>
  <c r="B421" i="19"/>
  <c r="B420" i="19"/>
  <c r="L546" i="19"/>
  <c r="M546" i="19" s="1"/>
  <c r="K561" i="19"/>
  <c r="K559" i="19"/>
  <c r="K557" i="19"/>
  <c r="K555" i="19"/>
  <c r="K553" i="19"/>
  <c r="K551" i="19"/>
  <c r="K549" i="19"/>
  <c r="K547" i="19"/>
  <c r="K545" i="19"/>
  <c r="K543" i="19"/>
  <c r="K541" i="19"/>
  <c r="K539" i="19"/>
  <c r="K537" i="19"/>
  <c r="K535" i="19"/>
  <c r="K533" i="19"/>
  <c r="K531" i="19"/>
  <c r="K529" i="19"/>
  <c r="K527" i="19"/>
  <c r="K525" i="19"/>
  <c r="K521" i="19"/>
  <c r="K519" i="19"/>
  <c r="K517" i="19"/>
  <c r="K513" i="19"/>
  <c r="K512" i="19"/>
  <c r="K509" i="19"/>
  <c r="K507" i="19"/>
  <c r="K505" i="19"/>
  <c r="K503" i="19"/>
  <c r="K501" i="19"/>
  <c r="K499" i="19"/>
  <c r="K497" i="19"/>
  <c r="K495" i="19"/>
  <c r="K493" i="19"/>
  <c r="K489" i="19"/>
  <c r="K487" i="19"/>
  <c r="K485" i="19"/>
  <c r="K481" i="19"/>
  <c r="K477" i="19"/>
  <c r="E474" i="19"/>
  <c r="E473" i="19"/>
  <c r="K473" i="19" s="1"/>
  <c r="E472" i="19"/>
  <c r="E471" i="19"/>
  <c r="E470" i="19"/>
  <c r="E469" i="19"/>
  <c r="K469" i="19" s="1"/>
  <c r="E468" i="19"/>
  <c r="E467" i="19"/>
  <c r="E466" i="19"/>
  <c r="E465" i="19"/>
  <c r="K465" i="19" s="1"/>
  <c r="E464" i="19"/>
  <c r="E463" i="19"/>
  <c r="E462" i="19"/>
  <c r="E461" i="19"/>
  <c r="K461" i="19" s="1"/>
  <c r="E460" i="19"/>
  <c r="E459" i="19"/>
  <c r="E458" i="19"/>
  <c r="E457" i="19"/>
  <c r="K457" i="19" s="1"/>
  <c r="E456" i="19"/>
  <c r="E455" i="19"/>
  <c r="E454" i="19"/>
  <c r="E453" i="19"/>
  <c r="K453" i="19" s="1"/>
  <c r="E452" i="19"/>
  <c r="E451" i="19"/>
  <c r="K451" i="19" s="1"/>
  <c r="E450" i="19"/>
  <c r="E449" i="19"/>
  <c r="K449" i="19" s="1"/>
  <c r="E448" i="19"/>
  <c r="E447" i="19"/>
  <c r="E446" i="19"/>
  <c r="E445" i="19"/>
  <c r="K445" i="19" s="1"/>
  <c r="E444" i="19"/>
  <c r="E443" i="19"/>
  <c r="K443" i="19" s="1"/>
  <c r="E442" i="19"/>
  <c r="E441" i="19"/>
  <c r="K441" i="19" s="1"/>
  <c r="E440" i="19"/>
  <c r="E439" i="19"/>
  <c r="E438" i="19"/>
  <c r="E437" i="19"/>
  <c r="E436" i="19"/>
  <c r="E435" i="19"/>
  <c r="E434" i="19"/>
  <c r="E433" i="19"/>
  <c r="E432" i="19"/>
  <c r="E431" i="19"/>
  <c r="E430" i="19"/>
  <c r="E429" i="19"/>
  <c r="E428" i="19"/>
  <c r="E427" i="19"/>
  <c r="E426" i="19"/>
  <c r="E425" i="19"/>
  <c r="E424" i="19"/>
  <c r="E423" i="19"/>
  <c r="K422" i="19"/>
  <c r="E422" i="19"/>
  <c r="E421" i="19"/>
  <c r="E420" i="19"/>
  <c r="K459" i="19" l="1"/>
  <c r="K463" i="19"/>
  <c r="K467" i="19"/>
  <c r="K471" i="19"/>
  <c r="K439" i="19"/>
  <c r="K447" i="19"/>
  <c r="K455" i="19"/>
  <c r="L557" i="19"/>
  <c r="M557" i="19" s="1"/>
  <c r="L553" i="19"/>
  <c r="M553" i="19" s="1"/>
  <c r="K546" i="19"/>
  <c r="K548" i="19"/>
  <c r="K550" i="19"/>
  <c r="K552" i="19"/>
  <c r="K554" i="19"/>
  <c r="K556" i="19"/>
  <c r="K558" i="19"/>
  <c r="L556" i="19"/>
  <c r="M556" i="19" s="1"/>
  <c r="L548" i="19"/>
  <c r="M548" i="19" s="1"/>
  <c r="L563" i="19"/>
  <c r="M563" i="19" s="1"/>
  <c r="L559" i="19"/>
  <c r="M559" i="19" s="1"/>
  <c r="L555" i="19"/>
  <c r="M555" i="19" s="1"/>
  <c r="L551" i="19"/>
  <c r="M551" i="19" s="1"/>
  <c r="L547" i="19"/>
  <c r="M547" i="19" s="1"/>
  <c r="L561" i="19"/>
  <c r="M561" i="19" s="1"/>
  <c r="L549" i="19"/>
  <c r="M549" i="19" s="1"/>
  <c r="K560" i="19"/>
  <c r="K562" i="19"/>
  <c r="L560" i="19"/>
  <c r="M560" i="19" s="1"/>
  <c r="L552" i="19"/>
  <c r="M552" i="19" s="1"/>
  <c r="L528" i="19"/>
  <c r="M528" i="19" s="1"/>
  <c r="L562" i="19"/>
  <c r="M562" i="19" s="1"/>
  <c r="L558" i="19"/>
  <c r="M558" i="19" s="1"/>
  <c r="L554" i="19"/>
  <c r="M554" i="19" s="1"/>
  <c r="L550" i="19"/>
  <c r="M550" i="19" s="1"/>
  <c r="L543" i="19"/>
  <c r="M543" i="19" s="1"/>
  <c r="L531" i="19"/>
  <c r="M531" i="19" s="1"/>
  <c r="K530" i="19"/>
  <c r="K532" i="19"/>
  <c r="K534" i="19"/>
  <c r="K544" i="19"/>
  <c r="L538" i="19"/>
  <c r="M538" i="19" s="1"/>
  <c r="L534" i="19"/>
  <c r="M534" i="19" s="1"/>
  <c r="L545" i="19"/>
  <c r="M545" i="19" s="1"/>
  <c r="L541" i="19"/>
  <c r="M541" i="19" s="1"/>
  <c r="L537" i="19"/>
  <c r="M537" i="19" s="1"/>
  <c r="L533" i="19"/>
  <c r="M533" i="19" s="1"/>
  <c r="L529" i="19"/>
  <c r="M529" i="19" s="1"/>
  <c r="L539" i="19"/>
  <c r="M539" i="19" s="1"/>
  <c r="L535" i="19"/>
  <c r="M535" i="19" s="1"/>
  <c r="K528" i="19"/>
  <c r="K536" i="19"/>
  <c r="K538" i="19"/>
  <c r="K540" i="19"/>
  <c r="K542" i="19"/>
  <c r="L542" i="19"/>
  <c r="M542" i="19" s="1"/>
  <c r="L530" i="19"/>
  <c r="M530" i="19" s="1"/>
  <c r="L544" i="19"/>
  <c r="M544" i="19" s="1"/>
  <c r="L540" i="19"/>
  <c r="M540" i="19" s="1"/>
  <c r="L536" i="19"/>
  <c r="M536" i="19" s="1"/>
  <c r="L532" i="19"/>
  <c r="M532" i="19" s="1"/>
  <c r="L509" i="19"/>
  <c r="M509" i="19" s="1"/>
  <c r="K510" i="19"/>
  <c r="K518" i="19"/>
  <c r="K526" i="19"/>
  <c r="K522" i="19"/>
  <c r="K516" i="19"/>
  <c r="K524" i="19"/>
  <c r="K520" i="19"/>
  <c r="K492" i="19"/>
  <c r="K494" i="19"/>
  <c r="K496" i="19"/>
  <c r="K498" i="19"/>
  <c r="K500" i="19"/>
  <c r="K502" i="19"/>
  <c r="K504" i="19"/>
  <c r="K506" i="19"/>
  <c r="K508" i="19"/>
  <c r="K474" i="19"/>
  <c r="K476" i="19"/>
  <c r="K478" i="19"/>
  <c r="K480" i="19"/>
  <c r="K482" i="19"/>
  <c r="K484" i="19"/>
  <c r="K486" i="19"/>
  <c r="K488" i="19"/>
  <c r="K490" i="19"/>
  <c r="L459" i="19"/>
  <c r="M459" i="19" s="1"/>
  <c r="K456" i="19"/>
  <c r="K472" i="19"/>
  <c r="L458" i="19"/>
  <c r="M458" i="19" s="1"/>
  <c r="L465" i="19"/>
  <c r="M465" i="19" s="1"/>
  <c r="L463" i="19"/>
  <c r="M463" i="19" s="1"/>
  <c r="K458" i="19"/>
  <c r="K460" i="19"/>
  <c r="K462" i="19"/>
  <c r="K464" i="19"/>
  <c r="K466" i="19"/>
  <c r="K468" i="19"/>
  <c r="K470" i="19"/>
  <c r="L466" i="19"/>
  <c r="M466" i="19" s="1"/>
  <c r="L468" i="19"/>
  <c r="M468" i="19" s="1"/>
  <c r="K438" i="19"/>
  <c r="K440" i="19"/>
  <c r="K442" i="19"/>
  <c r="K444" i="19"/>
  <c r="K446" i="19"/>
  <c r="K448" i="19"/>
  <c r="K450" i="19"/>
  <c r="K452" i="19"/>
  <c r="K454" i="19"/>
  <c r="L444" i="19"/>
  <c r="M444" i="19" s="1"/>
  <c r="L443" i="19"/>
  <c r="M443" i="19" s="1"/>
  <c r="L450" i="19"/>
  <c r="M450" i="19" s="1"/>
  <c r="L424" i="19"/>
  <c r="M424" i="19" s="1"/>
  <c r="L423" i="19"/>
  <c r="M423" i="19" s="1"/>
  <c r="L429" i="19"/>
  <c r="M429" i="19" s="1"/>
  <c r="L426" i="19"/>
  <c r="M426" i="19" s="1"/>
  <c r="L431" i="19"/>
  <c r="M431" i="19" s="1"/>
  <c r="K420" i="19"/>
  <c r="K428" i="19"/>
  <c r="K432" i="19"/>
  <c r="K421" i="19"/>
  <c r="K425" i="19"/>
  <c r="K429" i="19"/>
  <c r="K433" i="19"/>
  <c r="K437" i="19"/>
  <c r="K424" i="19"/>
  <c r="K436" i="19"/>
  <c r="L486" i="19" l="1"/>
  <c r="M486" i="19" s="1"/>
  <c r="L489" i="19"/>
  <c r="M489" i="19" s="1"/>
  <c r="L487" i="19"/>
  <c r="M487" i="19" s="1"/>
  <c r="L476" i="19"/>
  <c r="M476" i="19" s="1"/>
  <c r="L500" i="19"/>
  <c r="M500" i="19" s="1"/>
  <c r="L498" i="19"/>
  <c r="M498" i="19" s="1"/>
  <c r="L497" i="19"/>
  <c r="M497" i="19" s="1"/>
  <c r="L427" i="19"/>
  <c r="M427" i="19" s="1"/>
  <c r="L422" i="19"/>
  <c r="M422" i="19" s="1"/>
  <c r="L425" i="19"/>
  <c r="M425" i="19" s="1"/>
  <c r="L436" i="19"/>
  <c r="M436" i="19" s="1"/>
  <c r="L420" i="19"/>
  <c r="M420" i="19" s="1"/>
  <c r="L454" i="19"/>
  <c r="M454" i="19" s="1"/>
  <c r="L447" i="19"/>
  <c r="M447" i="19" s="1"/>
  <c r="L441" i="19"/>
  <c r="M441" i="19" s="1"/>
  <c r="L448" i="19"/>
  <c r="M448" i="19" s="1"/>
  <c r="L449" i="19"/>
  <c r="M449" i="19" s="1"/>
  <c r="L472" i="19"/>
  <c r="M472" i="19" s="1"/>
  <c r="L467" i="19"/>
  <c r="M467" i="19" s="1"/>
  <c r="L469" i="19"/>
  <c r="M469" i="19" s="1"/>
  <c r="L470" i="19"/>
  <c r="M470" i="19" s="1"/>
  <c r="L471" i="19"/>
  <c r="M471" i="19" s="1"/>
  <c r="L490" i="19"/>
  <c r="M490" i="19" s="1"/>
  <c r="L475" i="19"/>
  <c r="M475" i="19" s="1"/>
  <c r="L491" i="19"/>
  <c r="M491" i="19" s="1"/>
  <c r="L480" i="19"/>
  <c r="M480" i="19" s="1"/>
  <c r="L504" i="19"/>
  <c r="M504" i="19" s="1"/>
  <c r="L506" i="19"/>
  <c r="M506" i="19" s="1"/>
  <c r="L495" i="19"/>
  <c r="M495" i="19" s="1"/>
  <c r="L501" i="19"/>
  <c r="M501" i="19" s="1"/>
  <c r="L494" i="19"/>
  <c r="M494" i="19" s="1"/>
  <c r="L499" i="19"/>
  <c r="M499" i="19" s="1"/>
  <c r="L434" i="19"/>
  <c r="M434" i="19" s="1"/>
  <c r="L437" i="19"/>
  <c r="M437" i="19" s="1"/>
  <c r="L421" i="19"/>
  <c r="M421" i="19" s="1"/>
  <c r="L432" i="19"/>
  <c r="M432" i="19" s="1"/>
  <c r="L442" i="19"/>
  <c r="M442" i="19" s="1"/>
  <c r="L445" i="19"/>
  <c r="M445" i="19" s="1"/>
  <c r="L451" i="19"/>
  <c r="M451" i="19" s="1"/>
  <c r="L453" i="19"/>
  <c r="M453" i="19" s="1"/>
  <c r="L452" i="19"/>
  <c r="M452" i="19" s="1"/>
  <c r="L460" i="19"/>
  <c r="M460" i="19" s="1"/>
  <c r="L438" i="19"/>
  <c r="M438" i="19" s="1"/>
  <c r="L457" i="19"/>
  <c r="M457" i="19" s="1"/>
  <c r="L473" i="19"/>
  <c r="M473" i="19" s="1"/>
  <c r="L478" i="19"/>
  <c r="M478" i="19" s="1"/>
  <c r="L456" i="19"/>
  <c r="M456" i="19" s="1"/>
  <c r="L479" i="19"/>
  <c r="M479" i="19" s="1"/>
  <c r="L484" i="19"/>
  <c r="M484" i="19" s="1"/>
  <c r="L477" i="19"/>
  <c r="M477" i="19" s="1"/>
  <c r="L508" i="19"/>
  <c r="M508" i="19" s="1"/>
  <c r="L507" i="19"/>
  <c r="M507" i="19" s="1"/>
  <c r="L505" i="19"/>
  <c r="M505" i="19" s="1"/>
  <c r="L502" i="19"/>
  <c r="M502" i="19" s="1"/>
  <c r="L503" i="19"/>
  <c r="M503" i="19" s="1"/>
  <c r="L430" i="19"/>
  <c r="M430" i="19" s="1"/>
  <c r="L433" i="19"/>
  <c r="M433" i="19" s="1"/>
  <c r="L435" i="19"/>
  <c r="M435" i="19" s="1"/>
  <c r="L428" i="19"/>
  <c r="M428" i="19" s="1"/>
  <c r="L446" i="19"/>
  <c r="M446" i="19" s="1"/>
  <c r="L439" i="19"/>
  <c r="M439" i="19" s="1"/>
  <c r="L455" i="19"/>
  <c r="M455" i="19" s="1"/>
  <c r="L440" i="19"/>
  <c r="M440" i="19" s="1"/>
  <c r="L464" i="19"/>
  <c r="M464" i="19" s="1"/>
  <c r="L462" i="19"/>
  <c r="M462" i="19" s="1"/>
  <c r="L461" i="19"/>
  <c r="M461" i="19" s="1"/>
  <c r="L482" i="19"/>
  <c r="M482" i="19" s="1"/>
  <c r="L481" i="19"/>
  <c r="M481" i="19" s="1"/>
  <c r="L483" i="19"/>
  <c r="M483" i="19" s="1"/>
  <c r="L485" i="19"/>
  <c r="M485" i="19" s="1"/>
  <c r="L488" i="19"/>
  <c r="M488" i="19" s="1"/>
  <c r="L496" i="19"/>
  <c r="M496" i="19" s="1"/>
  <c r="L474" i="19"/>
  <c r="M474" i="19" s="1"/>
  <c r="L493" i="19"/>
  <c r="M493" i="19" s="1"/>
  <c r="L510" i="19"/>
  <c r="M510" i="19" s="1"/>
  <c r="L514" i="19"/>
  <c r="M514" i="19" s="1"/>
  <c r="L518" i="19"/>
  <c r="M518" i="19" s="1"/>
  <c r="L522" i="19"/>
  <c r="M522" i="19" s="1"/>
  <c r="L526" i="19"/>
  <c r="M526" i="19" s="1"/>
  <c r="L492" i="19"/>
  <c r="M492" i="19" s="1"/>
  <c r="L511" i="19"/>
  <c r="M511" i="19" s="1"/>
  <c r="L515" i="19"/>
  <c r="M515" i="19" s="1"/>
  <c r="L519" i="19"/>
  <c r="M519" i="19" s="1"/>
  <c r="L523" i="19"/>
  <c r="M523" i="19" s="1"/>
  <c r="L527" i="19"/>
  <c r="M527" i="19" s="1"/>
  <c r="L512" i="19"/>
  <c r="M512" i="19" s="1"/>
  <c r="L516" i="19"/>
  <c r="M516" i="19" s="1"/>
  <c r="L520" i="19"/>
  <c r="M520" i="19" s="1"/>
  <c r="L524" i="19"/>
  <c r="M524" i="19" s="1"/>
  <c r="L513" i="19"/>
  <c r="M513" i="19" s="1"/>
  <c r="L525" i="19"/>
  <c r="M525" i="19" s="1"/>
  <c r="L517" i="19"/>
  <c r="M517" i="19" s="1"/>
  <c r="L521" i="19"/>
  <c r="M521" i="19" s="1"/>
  <c r="C6" i="52" l="1"/>
  <c r="H6" i="52"/>
  <c r="C9" i="52"/>
  <c r="E17" i="52" s="1"/>
  <c r="I17" i="52" s="1"/>
  <c r="C10" i="52"/>
  <c r="C17" i="52"/>
  <c r="E38" i="52" s="1"/>
  <c r="G17" i="52"/>
  <c r="C18" i="52"/>
  <c r="G18" i="52" s="1"/>
  <c r="E18" i="52"/>
  <c r="I18" i="52" s="1"/>
  <c r="F18" i="52"/>
  <c r="H18" i="52" s="1"/>
  <c r="C19" i="52"/>
  <c r="F19" i="52" s="1"/>
  <c r="H19" i="52" s="1"/>
  <c r="G19" i="52"/>
  <c r="C20" i="52"/>
  <c r="G20" i="52" s="1"/>
  <c r="E20" i="52"/>
  <c r="I20" i="52" s="1"/>
  <c r="F20" i="52"/>
  <c r="H20" i="52" s="1"/>
  <c r="C21" i="52"/>
  <c r="F21" i="52" s="1"/>
  <c r="H21" i="52" s="1"/>
  <c r="G21" i="52"/>
  <c r="C22" i="52"/>
  <c r="G22" i="52" s="1"/>
  <c r="E22" i="52"/>
  <c r="I22" i="52" s="1"/>
  <c r="F22" i="52"/>
  <c r="H22" i="52" s="1"/>
  <c r="C23" i="52"/>
  <c r="F23" i="52" s="1"/>
  <c r="H23" i="52" s="1"/>
  <c r="G23" i="52"/>
  <c r="C24" i="52"/>
  <c r="G24" i="52" s="1"/>
  <c r="E24" i="52"/>
  <c r="I24" i="52" s="1"/>
  <c r="F24" i="52"/>
  <c r="H24" i="52" s="1"/>
  <c r="C25" i="52"/>
  <c r="G25" i="52" s="1"/>
  <c r="C26" i="52"/>
  <c r="G26" i="52" s="1"/>
  <c r="E26" i="52"/>
  <c r="I26" i="52" s="1"/>
  <c r="F26" i="52"/>
  <c r="H26" i="52" s="1"/>
  <c r="C27" i="52"/>
  <c r="F27" i="52" s="1"/>
  <c r="H27" i="52" s="1"/>
  <c r="C28" i="52"/>
  <c r="G28" i="52" s="1"/>
  <c r="E28" i="52"/>
  <c r="I28" i="52" s="1"/>
  <c r="F28" i="52"/>
  <c r="H28" i="52" s="1"/>
  <c r="C29" i="52"/>
  <c r="G29" i="52" s="1"/>
  <c r="C30" i="52"/>
  <c r="G30" i="52" s="1"/>
  <c r="E30" i="52"/>
  <c r="I30" i="52" s="1"/>
  <c r="F30" i="52"/>
  <c r="H30" i="52" s="1"/>
  <c r="C31" i="52"/>
  <c r="F31" i="52" s="1"/>
  <c r="H31" i="52" s="1"/>
  <c r="C32" i="52"/>
  <c r="G32" i="52" s="1"/>
  <c r="E32" i="52"/>
  <c r="I32" i="52" s="1"/>
  <c r="F32" i="52"/>
  <c r="H32" i="52" s="1"/>
  <c r="C33" i="52"/>
  <c r="G33" i="52" s="1"/>
  <c r="C34" i="52"/>
  <c r="G34" i="52" s="1"/>
  <c r="E34" i="52"/>
  <c r="I34" i="52" s="1"/>
  <c r="F34" i="52"/>
  <c r="H34" i="52" s="1"/>
  <c r="D38" i="52"/>
  <c r="C6" i="51"/>
  <c r="H6" i="51"/>
  <c r="C9" i="51"/>
  <c r="E17" i="51" s="1"/>
  <c r="I17" i="51" s="1"/>
  <c r="C10" i="51"/>
  <c r="C17" i="51"/>
  <c r="F17" i="51"/>
  <c r="H17" i="51" s="1"/>
  <c r="G17" i="51"/>
  <c r="C18" i="51"/>
  <c r="F18" i="51" s="1"/>
  <c r="H18" i="51" s="1"/>
  <c r="E18" i="51"/>
  <c r="I18" i="51" s="1"/>
  <c r="C19" i="51"/>
  <c r="F19" i="51"/>
  <c r="H19" i="51" s="1"/>
  <c r="G19" i="51"/>
  <c r="C20" i="51"/>
  <c r="F20" i="51" s="1"/>
  <c r="H20" i="51" s="1"/>
  <c r="E20" i="51"/>
  <c r="I20" i="51" s="1"/>
  <c r="C21" i="51"/>
  <c r="F21" i="51"/>
  <c r="H21" i="51" s="1"/>
  <c r="G21" i="51"/>
  <c r="C22" i="51"/>
  <c r="F22" i="51" s="1"/>
  <c r="H22" i="51" s="1"/>
  <c r="E22" i="51"/>
  <c r="I22" i="51" s="1"/>
  <c r="C23" i="51"/>
  <c r="F23" i="51"/>
  <c r="H23" i="51" s="1"/>
  <c r="G23" i="51"/>
  <c r="C24" i="51"/>
  <c r="F24" i="51" s="1"/>
  <c r="H24" i="51" s="1"/>
  <c r="E24" i="51"/>
  <c r="I24" i="51" s="1"/>
  <c r="C25" i="51"/>
  <c r="F25" i="51"/>
  <c r="H25" i="51" s="1"/>
  <c r="G25" i="51"/>
  <c r="C26" i="51"/>
  <c r="F26" i="51" s="1"/>
  <c r="H26" i="51" s="1"/>
  <c r="E26" i="51"/>
  <c r="I26" i="51" s="1"/>
  <c r="C27" i="51"/>
  <c r="F27" i="51"/>
  <c r="H27" i="51" s="1"/>
  <c r="G27" i="51"/>
  <c r="C28" i="51"/>
  <c r="F28" i="51" s="1"/>
  <c r="H28" i="51" s="1"/>
  <c r="E28" i="51"/>
  <c r="I28" i="51" s="1"/>
  <c r="C29" i="51"/>
  <c r="F29" i="51"/>
  <c r="H29" i="51" s="1"/>
  <c r="G29" i="51"/>
  <c r="C30" i="51"/>
  <c r="F30" i="51" s="1"/>
  <c r="H30" i="51" s="1"/>
  <c r="E30" i="51"/>
  <c r="I30" i="51" s="1"/>
  <c r="C31" i="51"/>
  <c r="F31" i="51"/>
  <c r="H31" i="51" s="1"/>
  <c r="G31" i="51"/>
  <c r="C32" i="51"/>
  <c r="F32" i="51" s="1"/>
  <c r="H32" i="51" s="1"/>
  <c r="E32" i="51"/>
  <c r="I32" i="51" s="1"/>
  <c r="C33" i="51"/>
  <c r="F33" i="51"/>
  <c r="H33" i="51" s="1"/>
  <c r="G33" i="51"/>
  <c r="C34" i="51"/>
  <c r="F34" i="51" s="1"/>
  <c r="H34" i="51" s="1"/>
  <c r="E34" i="51"/>
  <c r="I34" i="51" s="1"/>
  <c r="F38" i="51"/>
  <c r="C6" i="50"/>
  <c r="H6" i="50"/>
  <c r="C9" i="50"/>
  <c r="C10" i="50"/>
  <c r="C17" i="50"/>
  <c r="E17" i="50" s="1"/>
  <c r="I17" i="50" s="1"/>
  <c r="G17" i="50"/>
  <c r="C18" i="50"/>
  <c r="E18" i="50"/>
  <c r="F18" i="50"/>
  <c r="H18" i="50" s="1"/>
  <c r="G18" i="50"/>
  <c r="I18" i="50"/>
  <c r="C19" i="50"/>
  <c r="E19" i="50" s="1"/>
  <c r="I19" i="50" s="1"/>
  <c r="G19" i="50"/>
  <c r="C20" i="50"/>
  <c r="E20" i="50"/>
  <c r="F20" i="50"/>
  <c r="H20" i="50" s="1"/>
  <c r="G20" i="50"/>
  <c r="I20" i="50"/>
  <c r="C21" i="50"/>
  <c r="E21" i="50" s="1"/>
  <c r="I21" i="50" s="1"/>
  <c r="G21" i="50"/>
  <c r="C22" i="50"/>
  <c r="E22" i="50"/>
  <c r="F22" i="50"/>
  <c r="H22" i="50" s="1"/>
  <c r="G22" i="50"/>
  <c r="I22" i="50"/>
  <c r="C23" i="50"/>
  <c r="E23" i="50" s="1"/>
  <c r="I23" i="50" s="1"/>
  <c r="G23" i="50"/>
  <c r="C24" i="50"/>
  <c r="E24" i="50"/>
  <c r="F24" i="50"/>
  <c r="H24" i="50" s="1"/>
  <c r="G24" i="50"/>
  <c r="I24" i="50"/>
  <c r="C25" i="50"/>
  <c r="F25" i="50" s="1"/>
  <c r="H25" i="50" s="1"/>
  <c r="E25" i="50"/>
  <c r="G25" i="50"/>
  <c r="I25" i="50"/>
  <c r="C26" i="50"/>
  <c r="E26" i="50"/>
  <c r="F26" i="50"/>
  <c r="H26" i="50" s="1"/>
  <c r="G26" i="50"/>
  <c r="I26" i="50"/>
  <c r="C27" i="50"/>
  <c r="F27" i="50" s="1"/>
  <c r="H27" i="50" s="1"/>
  <c r="E27" i="50"/>
  <c r="G27" i="50"/>
  <c r="I27" i="50"/>
  <c r="C28" i="50"/>
  <c r="E28" i="50"/>
  <c r="F28" i="50"/>
  <c r="H28" i="50" s="1"/>
  <c r="G28" i="50"/>
  <c r="I28" i="50"/>
  <c r="C29" i="50"/>
  <c r="F29" i="50" s="1"/>
  <c r="H29" i="50" s="1"/>
  <c r="E29" i="50"/>
  <c r="G29" i="50"/>
  <c r="I29" i="50"/>
  <c r="C30" i="50"/>
  <c r="E30" i="50"/>
  <c r="F30" i="50"/>
  <c r="H30" i="50" s="1"/>
  <c r="G30" i="50"/>
  <c r="I30" i="50"/>
  <c r="C31" i="50"/>
  <c r="F31" i="50" s="1"/>
  <c r="H31" i="50" s="1"/>
  <c r="E31" i="50"/>
  <c r="G31" i="50"/>
  <c r="I31" i="50"/>
  <c r="C32" i="50"/>
  <c r="E32" i="50"/>
  <c r="F32" i="50"/>
  <c r="H32" i="50" s="1"/>
  <c r="G32" i="50"/>
  <c r="I32" i="50"/>
  <c r="C33" i="50"/>
  <c r="F33" i="50" s="1"/>
  <c r="H33" i="50" s="1"/>
  <c r="E33" i="50"/>
  <c r="G33" i="50"/>
  <c r="I33" i="50"/>
  <c r="C34" i="50"/>
  <c r="E34" i="50"/>
  <c r="F34" i="50"/>
  <c r="H34" i="50" s="1"/>
  <c r="G34" i="50"/>
  <c r="I34" i="50"/>
  <c r="D38" i="50"/>
  <c r="E38" i="50"/>
  <c r="C6" i="49"/>
  <c r="H6" i="49"/>
  <c r="C9" i="49"/>
  <c r="E17" i="49" s="1"/>
  <c r="I17" i="49" s="1"/>
  <c r="C10" i="49"/>
  <c r="C17" i="49"/>
  <c r="F17" i="49"/>
  <c r="H17" i="49" s="1"/>
  <c r="G17" i="49"/>
  <c r="C18" i="49"/>
  <c r="F18" i="49" s="1"/>
  <c r="H18" i="49" s="1"/>
  <c r="E18" i="49"/>
  <c r="I18" i="49" s="1"/>
  <c r="C19" i="49"/>
  <c r="F19" i="49"/>
  <c r="H19" i="49" s="1"/>
  <c r="G19" i="49"/>
  <c r="C20" i="49"/>
  <c r="F20" i="49" s="1"/>
  <c r="H20" i="49" s="1"/>
  <c r="E20" i="49"/>
  <c r="I20" i="49" s="1"/>
  <c r="C21" i="49"/>
  <c r="F21" i="49"/>
  <c r="H21" i="49" s="1"/>
  <c r="G21" i="49"/>
  <c r="C22" i="49"/>
  <c r="F22" i="49" s="1"/>
  <c r="H22" i="49" s="1"/>
  <c r="E22" i="49"/>
  <c r="I22" i="49" s="1"/>
  <c r="C23" i="49"/>
  <c r="F23" i="49"/>
  <c r="H23" i="49" s="1"/>
  <c r="G23" i="49"/>
  <c r="C24" i="49"/>
  <c r="F24" i="49" s="1"/>
  <c r="H24" i="49" s="1"/>
  <c r="E24" i="49"/>
  <c r="I24" i="49" s="1"/>
  <c r="C25" i="49"/>
  <c r="F25" i="49"/>
  <c r="H25" i="49" s="1"/>
  <c r="G25" i="49"/>
  <c r="C26" i="49"/>
  <c r="F26" i="49" s="1"/>
  <c r="H26" i="49" s="1"/>
  <c r="E26" i="49"/>
  <c r="I26" i="49" s="1"/>
  <c r="C27" i="49"/>
  <c r="F27" i="49"/>
  <c r="H27" i="49" s="1"/>
  <c r="G27" i="49"/>
  <c r="C28" i="49"/>
  <c r="F28" i="49" s="1"/>
  <c r="H28" i="49" s="1"/>
  <c r="E28" i="49"/>
  <c r="I28" i="49" s="1"/>
  <c r="C29" i="49"/>
  <c r="F29" i="49"/>
  <c r="H29" i="49" s="1"/>
  <c r="G29" i="49"/>
  <c r="C30" i="49"/>
  <c r="F30" i="49" s="1"/>
  <c r="H30" i="49" s="1"/>
  <c r="E30" i="49"/>
  <c r="I30" i="49" s="1"/>
  <c r="C31" i="49"/>
  <c r="F31" i="49"/>
  <c r="H31" i="49" s="1"/>
  <c r="G31" i="49"/>
  <c r="C32" i="49"/>
  <c r="F32" i="49" s="1"/>
  <c r="H32" i="49" s="1"/>
  <c r="E32" i="49"/>
  <c r="I32" i="49" s="1"/>
  <c r="C33" i="49"/>
  <c r="F33" i="49"/>
  <c r="H33" i="49" s="1"/>
  <c r="G33" i="49"/>
  <c r="C34" i="49"/>
  <c r="F34" i="49" s="1"/>
  <c r="H34" i="49" s="1"/>
  <c r="E34" i="49"/>
  <c r="I34" i="49" s="1"/>
  <c r="F38" i="49"/>
  <c r="C6" i="48"/>
  <c r="H6" i="48"/>
  <c r="C9" i="48"/>
  <c r="E17" i="48" s="1"/>
  <c r="I17" i="48" s="1"/>
  <c r="C10" i="48"/>
  <c r="C17" i="48"/>
  <c r="E38" i="48" s="1"/>
  <c r="C18" i="48"/>
  <c r="G18" i="48" s="1"/>
  <c r="E18" i="48"/>
  <c r="I18" i="48" s="1"/>
  <c r="F18" i="48"/>
  <c r="H18" i="48" s="1"/>
  <c r="C19" i="48"/>
  <c r="F19" i="48" s="1"/>
  <c r="H19" i="48" s="1"/>
  <c r="C20" i="48"/>
  <c r="G20" i="48" s="1"/>
  <c r="E20" i="48"/>
  <c r="I20" i="48" s="1"/>
  <c r="F20" i="48"/>
  <c r="H20" i="48" s="1"/>
  <c r="C21" i="48"/>
  <c r="F21" i="48" s="1"/>
  <c r="H21" i="48" s="1"/>
  <c r="C22" i="48"/>
  <c r="G22" i="48" s="1"/>
  <c r="E22" i="48"/>
  <c r="I22" i="48" s="1"/>
  <c r="F22" i="48"/>
  <c r="H22" i="48" s="1"/>
  <c r="C23" i="48"/>
  <c r="G23" i="48" s="1"/>
  <c r="C24" i="48"/>
  <c r="G24" i="48" s="1"/>
  <c r="E24" i="48"/>
  <c r="F24" i="48"/>
  <c r="H24" i="48" s="1"/>
  <c r="I24" i="48"/>
  <c r="C25" i="48"/>
  <c r="F25" i="48" s="1"/>
  <c r="H25" i="48" s="1"/>
  <c r="C26" i="48"/>
  <c r="G26" i="48" s="1"/>
  <c r="E26" i="48"/>
  <c r="F26" i="48"/>
  <c r="H26" i="48" s="1"/>
  <c r="I26" i="48"/>
  <c r="C27" i="48"/>
  <c r="G27" i="48" s="1"/>
  <c r="C28" i="48"/>
  <c r="G28" i="48" s="1"/>
  <c r="E28" i="48"/>
  <c r="I28" i="48" s="1"/>
  <c r="F28" i="48"/>
  <c r="H28" i="48" s="1"/>
  <c r="C29" i="48"/>
  <c r="G29" i="48" s="1"/>
  <c r="C30" i="48"/>
  <c r="G30" i="48" s="1"/>
  <c r="E30" i="48"/>
  <c r="I30" i="48" s="1"/>
  <c r="F30" i="48"/>
  <c r="H30" i="48" s="1"/>
  <c r="C31" i="48"/>
  <c r="F31" i="48" s="1"/>
  <c r="H31" i="48" s="1"/>
  <c r="C32" i="48"/>
  <c r="G32" i="48" s="1"/>
  <c r="E32" i="48"/>
  <c r="I32" i="48" s="1"/>
  <c r="F32" i="48"/>
  <c r="H32" i="48" s="1"/>
  <c r="C33" i="48"/>
  <c r="F33" i="48" s="1"/>
  <c r="H33" i="48" s="1"/>
  <c r="C34" i="48"/>
  <c r="G34" i="48" s="1"/>
  <c r="E34" i="48"/>
  <c r="I34" i="48" s="1"/>
  <c r="F34" i="48"/>
  <c r="H34" i="48" s="1"/>
  <c r="D38" i="48"/>
  <c r="C6" i="47"/>
  <c r="H6" i="47"/>
  <c r="C9" i="47" s="1"/>
  <c r="C17" i="47"/>
  <c r="C18" i="47"/>
  <c r="C19" i="47"/>
  <c r="C20" i="47"/>
  <c r="C21" i="47"/>
  <c r="C22" i="47"/>
  <c r="C23" i="47"/>
  <c r="C24" i="47"/>
  <c r="C25" i="47"/>
  <c r="C26" i="47"/>
  <c r="C27" i="47"/>
  <c r="C28" i="47"/>
  <c r="C29" i="47"/>
  <c r="C30" i="47"/>
  <c r="C31" i="47"/>
  <c r="C32" i="47"/>
  <c r="C33" i="47"/>
  <c r="C34" i="47"/>
  <c r="D38" i="47"/>
  <c r="E38" i="47"/>
  <c r="C6" i="46"/>
  <c r="H6" i="46"/>
  <c r="C9" i="46" s="1"/>
  <c r="C17" i="46"/>
  <c r="C18" i="46"/>
  <c r="C19" i="46"/>
  <c r="C20" i="46"/>
  <c r="C21" i="46"/>
  <c r="C22" i="46"/>
  <c r="C23" i="46"/>
  <c r="C24" i="46"/>
  <c r="C25" i="46"/>
  <c r="C26" i="46"/>
  <c r="C27" i="46"/>
  <c r="C28" i="46"/>
  <c r="C29" i="46"/>
  <c r="C30" i="46"/>
  <c r="C31" i="46"/>
  <c r="C32" i="46"/>
  <c r="C33" i="46"/>
  <c r="C34" i="46"/>
  <c r="D38" i="46"/>
  <c r="E38" i="46"/>
  <c r="C6" i="45"/>
  <c r="H6" i="45"/>
  <c r="C9" i="45"/>
  <c r="F17" i="45" s="1"/>
  <c r="H17" i="45" s="1"/>
  <c r="C10" i="45"/>
  <c r="C17" i="45"/>
  <c r="G17" i="45"/>
  <c r="C18" i="45"/>
  <c r="F18" i="45" s="1"/>
  <c r="H18" i="45" s="1"/>
  <c r="E18" i="45"/>
  <c r="I18" i="45" s="1"/>
  <c r="C19" i="45"/>
  <c r="G19" i="45"/>
  <c r="C20" i="45"/>
  <c r="F20" i="45" s="1"/>
  <c r="H20" i="45" s="1"/>
  <c r="E20" i="45"/>
  <c r="I20" i="45" s="1"/>
  <c r="C21" i="45"/>
  <c r="G21" i="45"/>
  <c r="C22" i="45"/>
  <c r="F22" i="45" s="1"/>
  <c r="H22" i="45" s="1"/>
  <c r="E22" i="45"/>
  <c r="I22" i="45" s="1"/>
  <c r="C23" i="45"/>
  <c r="F23" i="45"/>
  <c r="H23" i="45" s="1"/>
  <c r="G23" i="45"/>
  <c r="C24" i="45"/>
  <c r="F24" i="45" s="1"/>
  <c r="H24" i="45" s="1"/>
  <c r="E24" i="45"/>
  <c r="I24" i="45" s="1"/>
  <c r="C25" i="45"/>
  <c r="F25" i="45"/>
  <c r="H25" i="45" s="1"/>
  <c r="G25" i="45"/>
  <c r="C26" i="45"/>
  <c r="F26" i="45" s="1"/>
  <c r="H26" i="45" s="1"/>
  <c r="E26" i="45"/>
  <c r="I26" i="45" s="1"/>
  <c r="C27" i="45"/>
  <c r="F27" i="45"/>
  <c r="H27" i="45" s="1"/>
  <c r="G27" i="45"/>
  <c r="C28" i="45"/>
  <c r="F28" i="45" s="1"/>
  <c r="H28" i="45" s="1"/>
  <c r="E28" i="45"/>
  <c r="I28" i="45" s="1"/>
  <c r="C29" i="45"/>
  <c r="F29" i="45"/>
  <c r="H29" i="45" s="1"/>
  <c r="G29" i="45"/>
  <c r="C30" i="45"/>
  <c r="F30" i="45" s="1"/>
  <c r="H30" i="45" s="1"/>
  <c r="E30" i="45"/>
  <c r="I30" i="45" s="1"/>
  <c r="C31" i="45"/>
  <c r="F31" i="45"/>
  <c r="H31" i="45" s="1"/>
  <c r="G31" i="45"/>
  <c r="C32" i="45"/>
  <c r="F32" i="45" s="1"/>
  <c r="H32" i="45" s="1"/>
  <c r="E32" i="45"/>
  <c r="I32" i="45" s="1"/>
  <c r="C33" i="45"/>
  <c r="F33" i="45"/>
  <c r="H33" i="45" s="1"/>
  <c r="G33" i="45"/>
  <c r="C34" i="45"/>
  <c r="F34" i="45" s="1"/>
  <c r="H34" i="45" s="1"/>
  <c r="E34" i="45"/>
  <c r="I34" i="45" s="1"/>
  <c r="F38" i="45"/>
  <c r="H34" i="3"/>
  <c r="G34" i="3"/>
  <c r="J34" i="3" s="1"/>
  <c r="H33" i="3"/>
  <c r="G33" i="3"/>
  <c r="J33" i="3" s="1"/>
  <c r="H32" i="3"/>
  <c r="G32" i="3"/>
  <c r="J32" i="3" s="1"/>
  <c r="H31" i="3"/>
  <c r="G31" i="3"/>
  <c r="J31" i="3" s="1"/>
  <c r="H30" i="3"/>
  <c r="G30" i="3"/>
  <c r="J30" i="3" s="1"/>
  <c r="H29" i="3"/>
  <c r="G29" i="3"/>
  <c r="J29" i="3" s="1"/>
  <c r="H28" i="3"/>
  <c r="G28" i="3"/>
  <c r="J28" i="3" s="1"/>
  <c r="H27" i="3"/>
  <c r="G27" i="3"/>
  <c r="J27" i="3" s="1"/>
  <c r="G31" i="52" l="1"/>
  <c r="G27" i="52"/>
  <c r="F33" i="52"/>
  <c r="H33" i="52" s="1"/>
  <c r="F29" i="52"/>
  <c r="H29" i="52" s="1"/>
  <c r="F25" i="52"/>
  <c r="H25" i="52" s="1"/>
  <c r="F17" i="52"/>
  <c r="H17" i="52" s="1"/>
  <c r="F41" i="52" s="1"/>
  <c r="F38" i="52"/>
  <c r="E33" i="52"/>
  <c r="I33" i="52" s="1"/>
  <c r="E31" i="52"/>
  <c r="I31" i="52" s="1"/>
  <c r="E29" i="52"/>
  <c r="I29" i="52" s="1"/>
  <c r="E27" i="52"/>
  <c r="I27" i="52" s="1"/>
  <c r="E25" i="52"/>
  <c r="I25" i="52" s="1"/>
  <c r="E23" i="52"/>
  <c r="I23" i="52" s="1"/>
  <c r="E21" i="52"/>
  <c r="I21" i="52" s="1"/>
  <c r="E19" i="52"/>
  <c r="I19" i="52" s="1"/>
  <c r="E38" i="51"/>
  <c r="G34" i="51"/>
  <c r="E33" i="51"/>
  <c r="I33" i="51" s="1"/>
  <c r="G32" i="51"/>
  <c r="E31" i="51"/>
  <c r="I31" i="51" s="1"/>
  <c r="G30" i="51"/>
  <c r="E29" i="51"/>
  <c r="I29" i="51" s="1"/>
  <c r="G28" i="51"/>
  <c r="E27" i="51"/>
  <c r="I27" i="51" s="1"/>
  <c r="G26" i="51"/>
  <c r="E25" i="51"/>
  <c r="I25" i="51" s="1"/>
  <c r="G24" i="51"/>
  <c r="E23" i="51"/>
  <c r="I23" i="51" s="1"/>
  <c r="G22" i="51"/>
  <c r="E21" i="51"/>
  <c r="I21" i="51" s="1"/>
  <c r="D41" i="51" s="1"/>
  <c r="D43" i="51" s="1"/>
  <c r="G20" i="51"/>
  <c r="E19" i="51"/>
  <c r="I19" i="51" s="1"/>
  <c r="F41" i="51" s="1"/>
  <c r="G18" i="51"/>
  <c r="D38" i="51"/>
  <c r="F38" i="50"/>
  <c r="F23" i="50"/>
  <c r="H23" i="50" s="1"/>
  <c r="F21" i="50"/>
  <c r="H21" i="50" s="1"/>
  <c r="F19" i="50"/>
  <c r="H19" i="50" s="1"/>
  <c r="F17" i="50"/>
  <c r="H17" i="50" s="1"/>
  <c r="E38" i="49"/>
  <c r="G34" i="49"/>
  <c r="E33" i="49"/>
  <c r="I33" i="49" s="1"/>
  <c r="G32" i="49"/>
  <c r="E31" i="49"/>
  <c r="I31" i="49" s="1"/>
  <c r="G30" i="49"/>
  <c r="E29" i="49"/>
  <c r="I29" i="49" s="1"/>
  <c r="G28" i="49"/>
  <c r="E27" i="49"/>
  <c r="I27" i="49" s="1"/>
  <c r="G26" i="49"/>
  <c r="E25" i="49"/>
  <c r="I25" i="49" s="1"/>
  <c r="G24" i="49"/>
  <c r="E23" i="49"/>
  <c r="I23" i="49" s="1"/>
  <c r="G22" i="49"/>
  <c r="E21" i="49"/>
  <c r="I21" i="49" s="1"/>
  <c r="G20" i="49"/>
  <c r="E19" i="49"/>
  <c r="I19" i="49" s="1"/>
  <c r="E41" i="49" s="1"/>
  <c r="E43" i="49" s="1"/>
  <c r="G18" i="49"/>
  <c r="D38" i="49"/>
  <c r="G33" i="48"/>
  <c r="G31" i="48"/>
  <c r="G25" i="48"/>
  <c r="G21" i="48"/>
  <c r="G19" i="48"/>
  <c r="F38" i="48"/>
  <c r="F29" i="48"/>
  <c r="H29" i="48" s="1"/>
  <c r="F27" i="48"/>
  <c r="H27" i="48" s="1"/>
  <c r="F23" i="48"/>
  <c r="H23" i="48" s="1"/>
  <c r="F17" i="48"/>
  <c r="H17" i="48" s="1"/>
  <c r="G17" i="48"/>
  <c r="E33" i="48"/>
  <c r="I33" i="48" s="1"/>
  <c r="E31" i="48"/>
  <c r="I31" i="48" s="1"/>
  <c r="E29" i="48"/>
  <c r="I29" i="48" s="1"/>
  <c r="E27" i="48"/>
  <c r="I27" i="48" s="1"/>
  <c r="E25" i="48"/>
  <c r="I25" i="48" s="1"/>
  <c r="E23" i="48"/>
  <c r="I23" i="48" s="1"/>
  <c r="E21" i="48"/>
  <c r="I21" i="48" s="1"/>
  <c r="E19" i="48"/>
  <c r="I19" i="48" s="1"/>
  <c r="F29" i="47"/>
  <c r="H29" i="47" s="1"/>
  <c r="F25" i="47"/>
  <c r="H25" i="47" s="1"/>
  <c r="F21" i="47"/>
  <c r="H21" i="47" s="1"/>
  <c r="F17" i="47"/>
  <c r="H17" i="47" s="1"/>
  <c r="F18" i="47"/>
  <c r="H18" i="47" s="1"/>
  <c r="F20" i="47"/>
  <c r="H20" i="47" s="1"/>
  <c r="F22" i="47"/>
  <c r="H22" i="47" s="1"/>
  <c r="F24" i="47"/>
  <c r="H24" i="47" s="1"/>
  <c r="F26" i="47"/>
  <c r="H26" i="47" s="1"/>
  <c r="F28" i="47"/>
  <c r="H28" i="47" s="1"/>
  <c r="F30" i="47"/>
  <c r="H30" i="47" s="1"/>
  <c r="F32" i="47"/>
  <c r="H32" i="47" s="1"/>
  <c r="F34" i="47"/>
  <c r="H34" i="47" s="1"/>
  <c r="E17" i="47"/>
  <c r="I17" i="47" s="1"/>
  <c r="G18" i="47"/>
  <c r="E19" i="47"/>
  <c r="I19" i="47" s="1"/>
  <c r="G20" i="47"/>
  <c r="E21" i="47"/>
  <c r="I21" i="47" s="1"/>
  <c r="G22" i="47"/>
  <c r="E23" i="47"/>
  <c r="I23" i="47" s="1"/>
  <c r="G24" i="47"/>
  <c r="E25" i="47"/>
  <c r="I25" i="47" s="1"/>
  <c r="G26" i="47"/>
  <c r="E27" i="47"/>
  <c r="I27" i="47" s="1"/>
  <c r="G28" i="47"/>
  <c r="E29" i="47"/>
  <c r="I29" i="47" s="1"/>
  <c r="G30" i="47"/>
  <c r="E31" i="47"/>
  <c r="I31" i="47" s="1"/>
  <c r="G32" i="47"/>
  <c r="E33" i="47"/>
  <c r="I33" i="47" s="1"/>
  <c r="G34" i="47"/>
  <c r="C10" i="47"/>
  <c r="G17" i="47"/>
  <c r="E18" i="47"/>
  <c r="I18" i="47" s="1"/>
  <c r="G19" i="47"/>
  <c r="E20" i="47"/>
  <c r="I20" i="47" s="1"/>
  <c r="G21" i="47"/>
  <c r="E22" i="47"/>
  <c r="I22" i="47" s="1"/>
  <c r="G23" i="47"/>
  <c r="E24" i="47"/>
  <c r="I24" i="47" s="1"/>
  <c r="G25" i="47"/>
  <c r="E26" i="47"/>
  <c r="I26" i="47" s="1"/>
  <c r="G27" i="47"/>
  <c r="E28" i="47"/>
  <c r="I28" i="47" s="1"/>
  <c r="G29" i="47"/>
  <c r="E30" i="47"/>
  <c r="I30" i="47" s="1"/>
  <c r="G31" i="47"/>
  <c r="E32" i="47"/>
  <c r="I32" i="47" s="1"/>
  <c r="G33" i="47"/>
  <c r="E34" i="47"/>
  <c r="I34" i="47" s="1"/>
  <c r="F33" i="47"/>
  <c r="H33" i="47" s="1"/>
  <c r="F31" i="47"/>
  <c r="H31" i="47" s="1"/>
  <c r="F27" i="47"/>
  <c r="H27" i="47" s="1"/>
  <c r="F23" i="47"/>
  <c r="H23" i="47" s="1"/>
  <c r="F19" i="47"/>
  <c r="H19" i="47" s="1"/>
  <c r="F38" i="47"/>
  <c r="F29" i="46"/>
  <c r="H29" i="46" s="1"/>
  <c r="F21" i="46"/>
  <c r="H21" i="46" s="1"/>
  <c r="F17" i="46"/>
  <c r="H17" i="46" s="1"/>
  <c r="F18" i="46"/>
  <c r="H18" i="46" s="1"/>
  <c r="F20" i="46"/>
  <c r="H20" i="46" s="1"/>
  <c r="F22" i="46"/>
  <c r="H22" i="46" s="1"/>
  <c r="F24" i="46"/>
  <c r="H24" i="46" s="1"/>
  <c r="F26" i="46"/>
  <c r="H26" i="46" s="1"/>
  <c r="F28" i="46"/>
  <c r="H28" i="46" s="1"/>
  <c r="F30" i="46"/>
  <c r="H30" i="46" s="1"/>
  <c r="F32" i="46"/>
  <c r="H32" i="46" s="1"/>
  <c r="F34" i="46"/>
  <c r="H34" i="46" s="1"/>
  <c r="E17" i="46"/>
  <c r="I17" i="46" s="1"/>
  <c r="G18" i="46"/>
  <c r="E19" i="46"/>
  <c r="I19" i="46" s="1"/>
  <c r="G20" i="46"/>
  <c r="E21" i="46"/>
  <c r="I21" i="46" s="1"/>
  <c r="G22" i="46"/>
  <c r="E23" i="46"/>
  <c r="I23" i="46" s="1"/>
  <c r="G24" i="46"/>
  <c r="E25" i="46"/>
  <c r="I25" i="46" s="1"/>
  <c r="G26" i="46"/>
  <c r="E27" i="46"/>
  <c r="I27" i="46" s="1"/>
  <c r="G28" i="46"/>
  <c r="E29" i="46"/>
  <c r="I29" i="46" s="1"/>
  <c r="G30" i="46"/>
  <c r="E31" i="46"/>
  <c r="I31" i="46" s="1"/>
  <c r="G32" i="46"/>
  <c r="E33" i="46"/>
  <c r="I33" i="46" s="1"/>
  <c r="G34" i="46"/>
  <c r="C10" i="46"/>
  <c r="G17" i="46"/>
  <c r="E18" i="46"/>
  <c r="I18" i="46" s="1"/>
  <c r="G19" i="46"/>
  <c r="E20" i="46"/>
  <c r="I20" i="46" s="1"/>
  <c r="G21" i="46"/>
  <c r="E22" i="46"/>
  <c r="I22" i="46" s="1"/>
  <c r="G23" i="46"/>
  <c r="E24" i="46"/>
  <c r="I24" i="46" s="1"/>
  <c r="G25" i="46"/>
  <c r="E26" i="46"/>
  <c r="I26" i="46" s="1"/>
  <c r="G27" i="46"/>
  <c r="E28" i="46"/>
  <c r="I28" i="46" s="1"/>
  <c r="G29" i="46"/>
  <c r="E30" i="46"/>
  <c r="I30" i="46" s="1"/>
  <c r="G31" i="46"/>
  <c r="E32" i="46"/>
  <c r="I32" i="46" s="1"/>
  <c r="G33" i="46"/>
  <c r="E34" i="46"/>
  <c r="I34" i="46" s="1"/>
  <c r="F33" i="46"/>
  <c r="H33" i="46" s="1"/>
  <c r="F25" i="46"/>
  <c r="H25" i="46" s="1"/>
  <c r="F31" i="46"/>
  <c r="H31" i="46" s="1"/>
  <c r="F27" i="46"/>
  <c r="H27" i="46" s="1"/>
  <c r="F23" i="46"/>
  <c r="H23" i="46" s="1"/>
  <c r="F19" i="46"/>
  <c r="H19" i="46" s="1"/>
  <c r="F38" i="46"/>
  <c r="E38" i="45"/>
  <c r="G34" i="45"/>
  <c r="E33" i="45"/>
  <c r="I33" i="45" s="1"/>
  <c r="G32" i="45"/>
  <c r="E31" i="45"/>
  <c r="I31" i="45" s="1"/>
  <c r="G30" i="45"/>
  <c r="E29" i="45"/>
  <c r="I29" i="45" s="1"/>
  <c r="G28" i="45"/>
  <c r="E27" i="45"/>
  <c r="I27" i="45" s="1"/>
  <c r="G26" i="45"/>
  <c r="E25" i="45"/>
  <c r="I25" i="45" s="1"/>
  <c r="G24" i="45"/>
  <c r="E23" i="45"/>
  <c r="I23" i="45" s="1"/>
  <c r="G22" i="45"/>
  <c r="E21" i="45"/>
  <c r="I21" i="45" s="1"/>
  <c r="G20" i="45"/>
  <c r="E19" i="45"/>
  <c r="I19" i="45" s="1"/>
  <c r="G18" i="45"/>
  <c r="E17" i="45"/>
  <c r="I17" i="45" s="1"/>
  <c r="F21" i="45"/>
  <c r="H21" i="45" s="1"/>
  <c r="F19" i="45"/>
  <c r="H19" i="45" s="1"/>
  <c r="D38" i="45"/>
  <c r="D414" i="19"/>
  <c r="D415" i="19" s="1"/>
  <c r="E413" i="19"/>
  <c r="E412" i="19"/>
  <c r="E411" i="19"/>
  <c r="E410" i="19"/>
  <c r="D410" i="19"/>
  <c r="E409" i="19"/>
  <c r="D404" i="19"/>
  <c r="D405" i="19" s="1"/>
  <c r="D403" i="19"/>
  <c r="E403" i="19" s="1"/>
  <c r="E402" i="19"/>
  <c r="D396" i="19"/>
  <c r="D397" i="19" s="1"/>
  <c r="E395" i="19"/>
  <c r="E394" i="19"/>
  <c r="E393" i="19"/>
  <c r="D392" i="19"/>
  <c r="E392" i="19" s="1"/>
  <c r="E391" i="19"/>
  <c r="D386" i="19"/>
  <c r="D387" i="19" s="1"/>
  <c r="D385" i="19"/>
  <c r="E385" i="19" s="1"/>
  <c r="E384" i="19"/>
  <c r="D378" i="19"/>
  <c r="D379" i="19" s="1"/>
  <c r="E377" i="19"/>
  <c r="E376" i="19"/>
  <c r="E375" i="19"/>
  <c r="E374" i="19"/>
  <c r="D374" i="19"/>
  <c r="E373" i="19"/>
  <c r="D368" i="19"/>
  <c r="D369" i="19" s="1"/>
  <c r="E367" i="19"/>
  <c r="D367" i="19"/>
  <c r="E366" i="19"/>
  <c r="D360" i="19"/>
  <c r="E360" i="19" s="1"/>
  <c r="E359" i="19"/>
  <c r="E358" i="19"/>
  <c r="E357" i="19"/>
  <c r="D356" i="19"/>
  <c r="E356" i="19" s="1"/>
  <c r="E355" i="19"/>
  <c r="D349" i="19"/>
  <c r="D350" i="19" s="1"/>
  <c r="E348" i="19"/>
  <c r="D342" i="19"/>
  <c r="D343" i="19" s="1"/>
  <c r="E341" i="19"/>
  <c r="E340" i="19"/>
  <c r="E339" i="19"/>
  <c r="E338" i="19"/>
  <c r="D338" i="19"/>
  <c r="E337" i="19"/>
  <c r="D331" i="19"/>
  <c r="E331" i="19" s="1"/>
  <c r="E330" i="19"/>
  <c r="D324" i="19"/>
  <c r="E323" i="19"/>
  <c r="E322" i="19"/>
  <c r="E321" i="19"/>
  <c r="D320" i="19"/>
  <c r="E320" i="19" s="1"/>
  <c r="E319" i="19"/>
  <c r="D313" i="19"/>
  <c r="E312" i="19"/>
  <c r="E276" i="19"/>
  <c r="E277" i="19"/>
  <c r="E278" i="19"/>
  <c r="E279" i="19"/>
  <c r="E280" i="19"/>
  <c r="E281" i="19"/>
  <c r="E282" i="19"/>
  <c r="E283" i="19"/>
  <c r="E284" i="19"/>
  <c r="E285" i="19"/>
  <c r="E286" i="19"/>
  <c r="E287" i="19"/>
  <c r="E288" i="19"/>
  <c r="E289" i="19"/>
  <c r="E290" i="19"/>
  <c r="E291" i="19"/>
  <c r="E292" i="19"/>
  <c r="E293" i="19"/>
  <c r="C6" i="44"/>
  <c r="H6" i="44"/>
  <c r="C9" i="44"/>
  <c r="C17" i="44"/>
  <c r="F17" i="44" s="1"/>
  <c r="H17" i="44" s="1"/>
  <c r="B18" i="44"/>
  <c r="B19" i="44" s="1"/>
  <c r="C18" i="44"/>
  <c r="F18" i="44" s="1"/>
  <c r="H18" i="44" s="1"/>
  <c r="C24" i="44"/>
  <c r="F24" i="44" s="1"/>
  <c r="H24" i="44" s="1"/>
  <c r="B25" i="44"/>
  <c r="C25" i="44"/>
  <c r="F25" i="44" s="1"/>
  <c r="H25" i="44" s="1"/>
  <c r="C26" i="44"/>
  <c r="F26" i="44" s="1"/>
  <c r="H26" i="44" s="1"/>
  <c r="C27" i="44"/>
  <c r="F27" i="44" s="1"/>
  <c r="H27" i="44" s="1"/>
  <c r="C28" i="44"/>
  <c r="F28" i="44"/>
  <c r="H28" i="44" s="1"/>
  <c r="B29" i="44"/>
  <c r="C29" i="44" s="1"/>
  <c r="C6" i="43"/>
  <c r="H6" i="43"/>
  <c r="C9" i="43"/>
  <c r="C10" i="43"/>
  <c r="C17" i="43"/>
  <c r="F17" i="43" s="1"/>
  <c r="H17" i="43" s="1"/>
  <c r="G17" i="43"/>
  <c r="B18" i="43"/>
  <c r="B19" i="43" s="1"/>
  <c r="C24" i="43"/>
  <c r="F24" i="43"/>
  <c r="H24" i="43" s="1"/>
  <c r="G24" i="43"/>
  <c r="B25" i="43"/>
  <c r="C25" i="43" s="1"/>
  <c r="F25" i="43" s="1"/>
  <c r="H25" i="43" s="1"/>
  <c r="C26" i="43"/>
  <c r="F26" i="43" s="1"/>
  <c r="H26" i="43" s="1"/>
  <c r="E26" i="43"/>
  <c r="I26" i="43" s="1"/>
  <c r="C27" i="43"/>
  <c r="C28" i="43"/>
  <c r="F28" i="43" s="1"/>
  <c r="H28" i="43" s="1"/>
  <c r="E28" i="43"/>
  <c r="I28" i="43" s="1"/>
  <c r="B29" i="43"/>
  <c r="C29" i="43" s="1"/>
  <c r="C6" i="42"/>
  <c r="H6" i="42"/>
  <c r="C9" i="42"/>
  <c r="C10" i="42" s="1"/>
  <c r="C17" i="42"/>
  <c r="F17" i="42" s="1"/>
  <c r="H17" i="42" s="1"/>
  <c r="E17" i="42"/>
  <c r="I17" i="42" s="1"/>
  <c r="B18" i="42"/>
  <c r="C18" i="42" s="1"/>
  <c r="F18" i="42" s="1"/>
  <c r="H18" i="42" s="1"/>
  <c r="C24" i="42"/>
  <c r="F24" i="42" s="1"/>
  <c r="H24" i="42" s="1"/>
  <c r="E24" i="42"/>
  <c r="I24" i="42" s="1"/>
  <c r="B25" i="42"/>
  <c r="C25" i="42" s="1"/>
  <c r="F25" i="42" s="1"/>
  <c r="H25" i="42" s="1"/>
  <c r="C26" i="42"/>
  <c r="F26" i="42"/>
  <c r="H26" i="42" s="1"/>
  <c r="C27" i="42"/>
  <c r="F27" i="42" s="1"/>
  <c r="H27" i="42" s="1"/>
  <c r="C28" i="42"/>
  <c r="G28" i="42" s="1"/>
  <c r="B29" i="42"/>
  <c r="C29" i="42" s="1"/>
  <c r="C6" i="41"/>
  <c r="H6" i="41"/>
  <c r="C9" i="41"/>
  <c r="C10" i="41"/>
  <c r="C17" i="41"/>
  <c r="E17" i="41" s="1"/>
  <c r="I17" i="41" s="1"/>
  <c r="B18" i="41"/>
  <c r="C18" i="41"/>
  <c r="E18" i="41" s="1"/>
  <c r="I18" i="41" s="1"/>
  <c r="B19" i="41"/>
  <c r="C19" i="41" s="1"/>
  <c r="C24" i="41"/>
  <c r="E24" i="41" s="1"/>
  <c r="I24" i="41" s="1"/>
  <c r="G24" i="41"/>
  <c r="B25" i="41"/>
  <c r="C25" i="41" s="1"/>
  <c r="E25" i="41" s="1"/>
  <c r="I25" i="41" s="1"/>
  <c r="C26" i="41"/>
  <c r="E26" i="41" s="1"/>
  <c r="I26" i="41" s="1"/>
  <c r="F26" i="41"/>
  <c r="H26" i="41" s="1"/>
  <c r="C27" i="41"/>
  <c r="E27" i="41" s="1"/>
  <c r="I27" i="41" s="1"/>
  <c r="C28" i="41"/>
  <c r="E28" i="41" s="1"/>
  <c r="I28" i="41" s="1"/>
  <c r="F28" i="41"/>
  <c r="H28" i="41" s="1"/>
  <c r="B29" i="41"/>
  <c r="C29" i="41" s="1"/>
  <c r="C6" i="40"/>
  <c r="H6" i="40"/>
  <c r="C9" i="40"/>
  <c r="C17" i="40"/>
  <c r="B18" i="40"/>
  <c r="B19" i="40" s="1"/>
  <c r="C18" i="40"/>
  <c r="G18" i="40" s="1"/>
  <c r="C24" i="40"/>
  <c r="B25" i="40"/>
  <c r="C25" i="40"/>
  <c r="G25" i="40" s="1"/>
  <c r="C26" i="40"/>
  <c r="G26" i="40" s="1"/>
  <c r="C27" i="40"/>
  <c r="G27" i="40" s="1"/>
  <c r="C28" i="40"/>
  <c r="G28" i="40" s="1"/>
  <c r="F28" i="40"/>
  <c r="H28" i="40" s="1"/>
  <c r="B29" i="40"/>
  <c r="C29" i="40" s="1"/>
  <c r="C6" i="39"/>
  <c r="H6" i="39"/>
  <c r="C9" i="39"/>
  <c r="C10" i="39" s="1"/>
  <c r="C17" i="39"/>
  <c r="B18" i="39"/>
  <c r="C18" i="39"/>
  <c r="F18" i="39" s="1"/>
  <c r="H18" i="39" s="1"/>
  <c r="B19" i="39"/>
  <c r="C19" i="39" s="1"/>
  <c r="C24" i="39"/>
  <c r="B25" i="39"/>
  <c r="C25" i="39"/>
  <c r="F25" i="39" s="1"/>
  <c r="H25" i="39" s="1"/>
  <c r="C26" i="39"/>
  <c r="C27" i="39"/>
  <c r="C28" i="39"/>
  <c r="B29" i="39"/>
  <c r="B30" i="39" s="1"/>
  <c r="C29" i="39"/>
  <c r="H23" i="3"/>
  <c r="H24" i="3"/>
  <c r="G22" i="3"/>
  <c r="E41" i="52" l="1"/>
  <c r="E43" i="52" s="1"/>
  <c r="D41" i="52"/>
  <c r="D43" i="52" s="1"/>
  <c r="E41" i="51"/>
  <c r="E43" i="51" s="1"/>
  <c r="E41" i="50"/>
  <c r="E43" i="50" s="1"/>
  <c r="F41" i="50"/>
  <c r="D41" i="50"/>
  <c r="D43" i="50" s="1"/>
  <c r="F41" i="49"/>
  <c r="D41" i="49"/>
  <c r="D43" i="49" s="1"/>
  <c r="E41" i="48"/>
  <c r="E43" i="48" s="1"/>
  <c r="D41" i="48"/>
  <c r="D43" i="48" s="1"/>
  <c r="F41" i="48"/>
  <c r="F41" i="47"/>
  <c r="D41" i="47"/>
  <c r="D43" i="47" s="1"/>
  <c r="E41" i="47"/>
  <c r="E43" i="47" s="1"/>
  <c r="F41" i="46"/>
  <c r="D41" i="46"/>
  <c r="D43" i="46" s="1"/>
  <c r="E41" i="46"/>
  <c r="E43" i="46" s="1"/>
  <c r="E41" i="45"/>
  <c r="E43" i="45" s="1"/>
  <c r="D41" i="45"/>
  <c r="D43" i="45" s="1"/>
  <c r="F41" i="45"/>
  <c r="F27" i="39"/>
  <c r="H27" i="39" s="1"/>
  <c r="E18" i="44"/>
  <c r="I18" i="44" s="1"/>
  <c r="C10" i="44"/>
  <c r="E26" i="44"/>
  <c r="I26" i="44" s="1"/>
  <c r="D332" i="19"/>
  <c r="D333" i="19" s="1"/>
  <c r="D361" i="19"/>
  <c r="D362" i="19" s="1"/>
  <c r="G26" i="39"/>
  <c r="E29" i="39"/>
  <c r="I29" i="39" s="1"/>
  <c r="E26" i="39"/>
  <c r="I26" i="39" s="1"/>
  <c r="E27" i="39"/>
  <c r="I27" i="39" s="1"/>
  <c r="E24" i="39"/>
  <c r="I24" i="39" s="1"/>
  <c r="E17" i="39"/>
  <c r="I17" i="39" s="1"/>
  <c r="F28" i="42"/>
  <c r="H28" i="42" s="1"/>
  <c r="G26" i="42"/>
  <c r="G24" i="42"/>
  <c r="B19" i="42"/>
  <c r="B20" i="42" s="1"/>
  <c r="G17" i="42"/>
  <c r="G27" i="43"/>
  <c r="E28" i="44"/>
  <c r="I28" i="44" s="1"/>
  <c r="G17" i="44"/>
  <c r="E28" i="39"/>
  <c r="I28" i="39" s="1"/>
  <c r="G25" i="39"/>
  <c r="G18" i="39"/>
  <c r="G28" i="39"/>
  <c r="G27" i="39"/>
  <c r="E25" i="39"/>
  <c r="I25" i="39" s="1"/>
  <c r="B20" i="39"/>
  <c r="C20" i="39" s="1"/>
  <c r="F20" i="39" s="1"/>
  <c r="H20" i="39" s="1"/>
  <c r="E18" i="39"/>
  <c r="I18" i="39" s="1"/>
  <c r="F26" i="40"/>
  <c r="H26" i="40" s="1"/>
  <c r="E18" i="40"/>
  <c r="I18" i="40" s="1"/>
  <c r="G28" i="41"/>
  <c r="G26" i="41"/>
  <c r="B20" i="41"/>
  <c r="G17" i="41"/>
  <c r="E18" i="42"/>
  <c r="I18" i="42" s="1"/>
  <c r="C18" i="43"/>
  <c r="E18" i="43" s="1"/>
  <c r="I18" i="43" s="1"/>
  <c r="G26" i="44"/>
  <c r="G24" i="44"/>
  <c r="E324" i="19"/>
  <c r="D325" i="19"/>
  <c r="G28" i="44"/>
  <c r="E415" i="19"/>
  <c r="D416" i="19"/>
  <c r="E405" i="19"/>
  <c r="D406" i="19"/>
  <c r="E404" i="19"/>
  <c r="E414" i="19"/>
  <c r="E387" i="19"/>
  <c r="D388" i="19"/>
  <c r="E397" i="19"/>
  <c r="D398" i="19"/>
  <c r="E386" i="19"/>
  <c r="E396" i="19"/>
  <c r="E369" i="19"/>
  <c r="D370" i="19"/>
  <c r="E379" i="19"/>
  <c r="D380" i="19"/>
  <c r="E368" i="19"/>
  <c r="E378" i="19"/>
  <c r="E362" i="19"/>
  <c r="D363" i="19"/>
  <c r="D351" i="19"/>
  <c r="E350" i="19"/>
  <c r="E349" i="19"/>
  <c r="E361" i="19"/>
  <c r="E333" i="19"/>
  <c r="D334" i="19"/>
  <c r="E343" i="19"/>
  <c r="D344" i="19"/>
  <c r="E332" i="19"/>
  <c r="E342" i="19"/>
  <c r="E325" i="19"/>
  <c r="D326" i="19"/>
  <c r="E313" i="19"/>
  <c r="D314" i="19"/>
  <c r="B20" i="44"/>
  <c r="C19" i="44"/>
  <c r="F29" i="44"/>
  <c r="H29" i="44" s="1"/>
  <c r="G29" i="44"/>
  <c r="G27" i="44"/>
  <c r="G25" i="44"/>
  <c r="G18" i="44"/>
  <c r="B30" i="44"/>
  <c r="E29" i="44"/>
  <c r="I29" i="44" s="1"/>
  <c r="E24" i="44"/>
  <c r="I24" i="44" s="1"/>
  <c r="E17" i="44"/>
  <c r="I17" i="44" s="1"/>
  <c r="E27" i="44"/>
  <c r="I27" i="44" s="1"/>
  <c r="E25" i="44"/>
  <c r="I25" i="44" s="1"/>
  <c r="F29" i="43"/>
  <c r="H29" i="43" s="1"/>
  <c r="G29" i="43"/>
  <c r="B20" i="43"/>
  <c r="C19" i="43"/>
  <c r="G18" i="43"/>
  <c r="G25" i="43"/>
  <c r="E29" i="43"/>
  <c r="I29" i="43" s="1"/>
  <c r="F27" i="43"/>
  <c r="H27" i="43" s="1"/>
  <c r="E24" i="43"/>
  <c r="I24" i="43" s="1"/>
  <c r="F18" i="43"/>
  <c r="H18" i="43" s="1"/>
  <c r="E17" i="43"/>
  <c r="I17" i="43" s="1"/>
  <c r="B30" i="43"/>
  <c r="G28" i="43"/>
  <c r="E27" i="43"/>
  <c r="I27" i="43" s="1"/>
  <c r="G26" i="43"/>
  <c r="E25" i="43"/>
  <c r="I25" i="43" s="1"/>
  <c r="C20" i="42"/>
  <c r="B21" i="42"/>
  <c r="E29" i="42"/>
  <c r="I29" i="42" s="1"/>
  <c r="G29" i="42"/>
  <c r="F29" i="42"/>
  <c r="H29" i="42" s="1"/>
  <c r="B30" i="42"/>
  <c r="E28" i="42"/>
  <c r="I28" i="42" s="1"/>
  <c r="G27" i="42"/>
  <c r="E26" i="42"/>
  <c r="I26" i="42" s="1"/>
  <c r="G25" i="42"/>
  <c r="C19" i="42"/>
  <c r="G18" i="42"/>
  <c r="E27" i="42"/>
  <c r="I27" i="42" s="1"/>
  <c r="E25" i="42"/>
  <c r="I25" i="42" s="1"/>
  <c r="G29" i="41"/>
  <c r="E29" i="41"/>
  <c r="I29" i="41" s="1"/>
  <c r="F29" i="41"/>
  <c r="H29" i="41" s="1"/>
  <c r="F19" i="41"/>
  <c r="H19" i="41" s="1"/>
  <c r="G19" i="41"/>
  <c r="E19" i="41"/>
  <c r="I19" i="41" s="1"/>
  <c r="B30" i="41"/>
  <c r="G27" i="41"/>
  <c r="G25" i="41"/>
  <c r="F24" i="41"/>
  <c r="H24" i="41" s="1"/>
  <c r="G18" i="41"/>
  <c r="F17" i="41"/>
  <c r="H17" i="41" s="1"/>
  <c r="F27" i="41"/>
  <c r="H27" i="41" s="1"/>
  <c r="F25" i="41"/>
  <c r="H25" i="41" s="1"/>
  <c r="F18" i="41"/>
  <c r="H18" i="41" s="1"/>
  <c r="B20" i="40"/>
  <c r="C19" i="40"/>
  <c r="E19" i="40" s="1"/>
  <c r="I19" i="40" s="1"/>
  <c r="G29" i="40"/>
  <c r="F29" i="40"/>
  <c r="H29" i="40" s="1"/>
  <c r="G17" i="40"/>
  <c r="E28" i="40"/>
  <c r="I28" i="40" s="1"/>
  <c r="E26" i="40"/>
  <c r="I26" i="40" s="1"/>
  <c r="E29" i="40"/>
  <c r="I29" i="40" s="1"/>
  <c r="F27" i="40"/>
  <c r="H27" i="40" s="1"/>
  <c r="F25" i="40"/>
  <c r="H25" i="40" s="1"/>
  <c r="E24" i="40"/>
  <c r="I24" i="40" s="1"/>
  <c r="F18" i="40"/>
  <c r="H18" i="40" s="1"/>
  <c r="E17" i="40"/>
  <c r="I17" i="40" s="1"/>
  <c r="G24" i="40"/>
  <c r="C10" i="40"/>
  <c r="B30" i="40"/>
  <c r="F24" i="40"/>
  <c r="H24" i="40" s="1"/>
  <c r="F17" i="40"/>
  <c r="H17" i="40" s="1"/>
  <c r="E27" i="40"/>
  <c r="I27" i="40" s="1"/>
  <c r="E25" i="40"/>
  <c r="I25" i="40" s="1"/>
  <c r="G20" i="39"/>
  <c r="B31" i="39"/>
  <c r="C30" i="39"/>
  <c r="F19" i="39"/>
  <c r="H19" i="39" s="1"/>
  <c r="G19" i="39"/>
  <c r="E19" i="39"/>
  <c r="I19" i="39" s="1"/>
  <c r="G29" i="39"/>
  <c r="F28" i="39"/>
  <c r="H28" i="39" s="1"/>
  <c r="F26" i="39"/>
  <c r="H26" i="39" s="1"/>
  <c r="G24" i="39"/>
  <c r="G17" i="39"/>
  <c r="F29" i="39"/>
  <c r="H29" i="39" s="1"/>
  <c r="F24" i="39"/>
  <c r="H24" i="39" s="1"/>
  <c r="F17" i="39"/>
  <c r="H17" i="39" s="1"/>
  <c r="B21" i="39" l="1"/>
  <c r="C21" i="39" s="1"/>
  <c r="E20" i="39"/>
  <c r="I20" i="39" s="1"/>
  <c r="C20" i="41"/>
  <c r="B21" i="41"/>
  <c r="D407" i="19"/>
  <c r="E406" i="19"/>
  <c r="D417" i="19"/>
  <c r="E416" i="19"/>
  <c r="E398" i="19"/>
  <c r="D399" i="19"/>
  <c r="E388" i="19"/>
  <c r="D389" i="19"/>
  <c r="D381" i="19"/>
  <c r="E380" i="19"/>
  <c r="D371" i="19"/>
  <c r="E370" i="19"/>
  <c r="D352" i="19"/>
  <c r="E351" i="19"/>
  <c r="D364" i="19"/>
  <c r="E363" i="19"/>
  <c r="D345" i="19"/>
  <c r="E344" i="19"/>
  <c r="D335" i="19"/>
  <c r="E334" i="19"/>
  <c r="E326" i="19"/>
  <c r="D327" i="19"/>
  <c r="E314" i="19"/>
  <c r="D315" i="19"/>
  <c r="B31" i="44"/>
  <c r="C30" i="44"/>
  <c r="C20" i="44"/>
  <c r="B21" i="44"/>
  <c r="F19" i="44"/>
  <c r="H19" i="44" s="1"/>
  <c r="G19" i="44"/>
  <c r="E19" i="44"/>
  <c r="I19" i="44" s="1"/>
  <c r="B31" i="43"/>
  <c r="C30" i="43"/>
  <c r="B21" i="43"/>
  <c r="C20" i="43"/>
  <c r="F19" i="43"/>
  <c r="H19" i="43" s="1"/>
  <c r="G19" i="43"/>
  <c r="E19" i="43"/>
  <c r="I19" i="43" s="1"/>
  <c r="B31" i="42"/>
  <c r="C30" i="42"/>
  <c r="C21" i="42"/>
  <c r="B22" i="42"/>
  <c r="F19" i="42"/>
  <c r="H19" i="42" s="1"/>
  <c r="G19" i="42"/>
  <c r="E19" i="42"/>
  <c r="I19" i="42" s="1"/>
  <c r="G20" i="42"/>
  <c r="E20" i="42"/>
  <c r="I20" i="42" s="1"/>
  <c r="F20" i="42"/>
  <c r="H20" i="42" s="1"/>
  <c r="B31" i="41"/>
  <c r="C30" i="41"/>
  <c r="C30" i="40"/>
  <c r="B31" i="40"/>
  <c r="F19" i="40"/>
  <c r="H19" i="40" s="1"/>
  <c r="G19" i="40"/>
  <c r="B21" i="40"/>
  <c r="C20" i="40"/>
  <c r="F30" i="39"/>
  <c r="H30" i="39" s="1"/>
  <c r="G30" i="39"/>
  <c r="E30" i="39"/>
  <c r="I30" i="39" s="1"/>
  <c r="C31" i="39"/>
  <c r="B32" i="39"/>
  <c r="E20" i="41" l="1"/>
  <c r="I20" i="41" s="1"/>
  <c r="G20" i="41"/>
  <c r="F20" i="41"/>
  <c r="H20" i="41" s="1"/>
  <c r="C21" i="41"/>
  <c r="B22" i="41"/>
  <c r="B22" i="39"/>
  <c r="E417" i="19"/>
  <c r="D418" i="19"/>
  <c r="E407" i="19"/>
  <c r="D408" i="19"/>
  <c r="E408" i="19" s="1"/>
  <c r="E399" i="19"/>
  <c r="D400" i="19"/>
  <c r="E389" i="19"/>
  <c r="D390" i="19"/>
  <c r="E390" i="19" s="1"/>
  <c r="E371" i="19"/>
  <c r="D372" i="19"/>
  <c r="E372" i="19" s="1"/>
  <c r="E381" i="19"/>
  <c r="D382" i="19"/>
  <c r="E352" i="19"/>
  <c r="D353" i="19"/>
  <c r="D365" i="19"/>
  <c r="E365" i="19" s="1"/>
  <c r="E364" i="19"/>
  <c r="E335" i="19"/>
  <c r="D336" i="19"/>
  <c r="E336" i="19" s="1"/>
  <c r="E345" i="19"/>
  <c r="D346" i="19"/>
  <c r="E315" i="19"/>
  <c r="D316" i="19"/>
  <c r="E327" i="19"/>
  <c r="D328" i="19"/>
  <c r="G20" i="44"/>
  <c r="E20" i="44"/>
  <c r="I20" i="44" s="1"/>
  <c r="F20" i="44"/>
  <c r="H20" i="44" s="1"/>
  <c r="F30" i="44"/>
  <c r="H30" i="44" s="1"/>
  <c r="G30" i="44"/>
  <c r="E30" i="44"/>
  <c r="I30" i="44" s="1"/>
  <c r="B32" i="44"/>
  <c r="C31" i="44"/>
  <c r="C21" i="44"/>
  <c r="B22" i="44"/>
  <c r="C21" i="43"/>
  <c r="B22" i="43"/>
  <c r="F30" i="43"/>
  <c r="H30" i="43" s="1"/>
  <c r="G30" i="43"/>
  <c r="E30" i="43"/>
  <c r="I30" i="43" s="1"/>
  <c r="B32" i="43"/>
  <c r="C31" i="43"/>
  <c r="G20" i="43"/>
  <c r="F20" i="43"/>
  <c r="H20" i="43" s="1"/>
  <c r="E20" i="43"/>
  <c r="I20" i="43" s="1"/>
  <c r="E21" i="42"/>
  <c r="I21" i="42" s="1"/>
  <c r="G21" i="42"/>
  <c r="F21" i="42"/>
  <c r="H21" i="42" s="1"/>
  <c r="B23" i="42"/>
  <c r="C23" i="42" s="1"/>
  <c r="C22" i="42"/>
  <c r="F30" i="42"/>
  <c r="H30" i="42" s="1"/>
  <c r="G30" i="42"/>
  <c r="E30" i="42"/>
  <c r="I30" i="42" s="1"/>
  <c r="B32" i="42"/>
  <c r="C31" i="42"/>
  <c r="E30" i="41"/>
  <c r="I30" i="41" s="1"/>
  <c r="F30" i="41"/>
  <c r="H30" i="41" s="1"/>
  <c r="G30" i="41"/>
  <c r="B32" i="41"/>
  <c r="C31" i="41"/>
  <c r="C21" i="40"/>
  <c r="B22" i="40"/>
  <c r="F30" i="40"/>
  <c r="H30" i="40" s="1"/>
  <c r="G30" i="40"/>
  <c r="E30" i="40"/>
  <c r="I30" i="40" s="1"/>
  <c r="G20" i="40"/>
  <c r="F20" i="40"/>
  <c r="H20" i="40" s="1"/>
  <c r="E20" i="40"/>
  <c r="I20" i="40" s="1"/>
  <c r="B32" i="40"/>
  <c r="C31" i="40"/>
  <c r="C32" i="39"/>
  <c r="B33" i="39"/>
  <c r="E21" i="39"/>
  <c r="I21" i="39" s="1"/>
  <c r="F21" i="39"/>
  <c r="H21" i="39" s="1"/>
  <c r="G21" i="39"/>
  <c r="F31" i="39"/>
  <c r="H31" i="39" s="1"/>
  <c r="G31" i="39"/>
  <c r="E31" i="39"/>
  <c r="I31" i="39" s="1"/>
  <c r="B23" i="39"/>
  <c r="C23" i="39" s="1"/>
  <c r="C22" i="39"/>
  <c r="F21" i="41" l="1"/>
  <c r="H21" i="41" s="1"/>
  <c r="G21" i="41"/>
  <c r="E21" i="41"/>
  <c r="I21" i="41" s="1"/>
  <c r="B23" i="41"/>
  <c r="C23" i="41" s="1"/>
  <c r="C22" i="41"/>
  <c r="D419" i="19"/>
  <c r="E419" i="19" s="1"/>
  <c r="E418" i="19"/>
  <c r="D401" i="19"/>
  <c r="E401" i="19" s="1"/>
  <c r="E400" i="19"/>
  <c r="D383" i="19"/>
  <c r="E383" i="19" s="1"/>
  <c r="E382" i="19"/>
  <c r="D354" i="19"/>
  <c r="E354" i="19" s="1"/>
  <c r="E353" i="19"/>
  <c r="D347" i="19"/>
  <c r="E347" i="19" s="1"/>
  <c r="E346" i="19"/>
  <c r="E328" i="19"/>
  <c r="D329" i="19"/>
  <c r="E329" i="19" s="1"/>
  <c r="E316" i="19"/>
  <c r="D317" i="19"/>
  <c r="C32" i="44"/>
  <c r="B33" i="44"/>
  <c r="F31" i="44"/>
  <c r="H31" i="44" s="1"/>
  <c r="G31" i="44"/>
  <c r="E31" i="44"/>
  <c r="I31" i="44" s="1"/>
  <c r="C22" i="44"/>
  <c r="B23" i="44"/>
  <c r="C23" i="44" s="1"/>
  <c r="F21" i="44"/>
  <c r="H21" i="44" s="1"/>
  <c r="G21" i="44"/>
  <c r="E21" i="44"/>
  <c r="I21" i="44" s="1"/>
  <c r="B23" i="43"/>
  <c r="C23" i="43" s="1"/>
  <c r="C22" i="43"/>
  <c r="F21" i="43"/>
  <c r="H21" i="43" s="1"/>
  <c r="G21" i="43"/>
  <c r="E21" i="43"/>
  <c r="I21" i="43" s="1"/>
  <c r="B33" i="43"/>
  <c r="C32" i="43"/>
  <c r="F31" i="43"/>
  <c r="H31" i="43" s="1"/>
  <c r="G31" i="43"/>
  <c r="E31" i="43"/>
  <c r="I31" i="43" s="1"/>
  <c r="F31" i="42"/>
  <c r="H31" i="42" s="1"/>
  <c r="G31" i="42"/>
  <c r="E31" i="42"/>
  <c r="I31" i="42" s="1"/>
  <c r="C32" i="42"/>
  <c r="B33" i="42"/>
  <c r="F22" i="42"/>
  <c r="H22" i="42" s="1"/>
  <c r="G22" i="42"/>
  <c r="E22" i="42"/>
  <c r="I22" i="42" s="1"/>
  <c r="F23" i="42"/>
  <c r="H23" i="42" s="1"/>
  <c r="G23" i="42"/>
  <c r="E23" i="42"/>
  <c r="I23" i="42" s="1"/>
  <c r="F31" i="41"/>
  <c r="H31" i="41" s="1"/>
  <c r="G31" i="41"/>
  <c r="E31" i="41"/>
  <c r="I31" i="41" s="1"/>
  <c r="C32" i="41"/>
  <c r="B33" i="41"/>
  <c r="F31" i="40"/>
  <c r="H31" i="40" s="1"/>
  <c r="G31" i="40"/>
  <c r="E31" i="40"/>
  <c r="I31" i="40" s="1"/>
  <c r="C32" i="40"/>
  <c r="B33" i="40"/>
  <c r="C22" i="40"/>
  <c r="B23" i="40"/>
  <c r="C23" i="40" s="1"/>
  <c r="F21" i="40"/>
  <c r="H21" i="40" s="1"/>
  <c r="G21" i="40"/>
  <c r="E21" i="40"/>
  <c r="I21" i="40" s="1"/>
  <c r="G32" i="39"/>
  <c r="E32" i="39"/>
  <c r="I32" i="39" s="1"/>
  <c r="F32" i="39"/>
  <c r="H32" i="39" s="1"/>
  <c r="F23" i="39"/>
  <c r="H23" i="39" s="1"/>
  <c r="G23" i="39"/>
  <c r="E23" i="39"/>
  <c r="I23" i="39" s="1"/>
  <c r="B34" i="39"/>
  <c r="C34" i="39" s="1"/>
  <c r="C33" i="39"/>
  <c r="F22" i="39"/>
  <c r="H22" i="39" s="1"/>
  <c r="G22" i="39"/>
  <c r="E22" i="39"/>
  <c r="I22" i="39" s="1"/>
  <c r="D38" i="39"/>
  <c r="F22" i="41" l="1"/>
  <c r="H22" i="41" s="1"/>
  <c r="E22" i="41"/>
  <c r="I22" i="41" s="1"/>
  <c r="G22" i="41"/>
  <c r="E23" i="41"/>
  <c r="I23" i="41" s="1"/>
  <c r="G23" i="41"/>
  <c r="F23" i="41"/>
  <c r="H23" i="41" s="1"/>
  <c r="E317" i="19"/>
  <c r="D318" i="19"/>
  <c r="E318" i="19" s="1"/>
  <c r="D38" i="44"/>
  <c r="C33" i="44"/>
  <c r="B34" i="44"/>
  <c r="C34" i="44" s="1"/>
  <c r="F23" i="44"/>
  <c r="H23" i="44" s="1"/>
  <c r="G23" i="44"/>
  <c r="E23" i="44"/>
  <c r="I23" i="44" s="1"/>
  <c r="G32" i="44"/>
  <c r="E32" i="44"/>
  <c r="I32" i="44" s="1"/>
  <c r="F32" i="44"/>
  <c r="H32" i="44" s="1"/>
  <c r="F22" i="44"/>
  <c r="H22" i="44" s="1"/>
  <c r="G22" i="44"/>
  <c r="E22" i="44"/>
  <c r="I22" i="44" s="1"/>
  <c r="F38" i="44"/>
  <c r="G32" i="43"/>
  <c r="E32" i="43"/>
  <c r="I32" i="43" s="1"/>
  <c r="F32" i="43"/>
  <c r="H32" i="43" s="1"/>
  <c r="F23" i="43"/>
  <c r="H23" i="43" s="1"/>
  <c r="G23" i="43"/>
  <c r="E23" i="43"/>
  <c r="I23" i="43" s="1"/>
  <c r="C33" i="43"/>
  <c r="B34" i="43"/>
  <c r="C34" i="43" s="1"/>
  <c r="F22" i="43"/>
  <c r="H22" i="43" s="1"/>
  <c r="G22" i="43"/>
  <c r="E22" i="43"/>
  <c r="I22" i="43" s="1"/>
  <c r="C33" i="42"/>
  <c r="D38" i="42" s="1"/>
  <c r="B34" i="42"/>
  <c r="C34" i="42" s="1"/>
  <c r="G32" i="42"/>
  <c r="E32" i="42"/>
  <c r="I32" i="42" s="1"/>
  <c r="F32" i="42"/>
  <c r="H32" i="42" s="1"/>
  <c r="G32" i="41"/>
  <c r="F32" i="41"/>
  <c r="H32" i="41" s="1"/>
  <c r="E32" i="41"/>
  <c r="I32" i="41" s="1"/>
  <c r="C33" i="41"/>
  <c r="D38" i="41" s="1"/>
  <c r="B34" i="41"/>
  <c r="C34" i="41" s="1"/>
  <c r="C33" i="40"/>
  <c r="B34" i="40"/>
  <c r="C34" i="40" s="1"/>
  <c r="G32" i="40"/>
  <c r="F32" i="40"/>
  <c r="H32" i="40" s="1"/>
  <c r="E32" i="40"/>
  <c r="I32" i="40" s="1"/>
  <c r="F23" i="40"/>
  <c r="H23" i="40" s="1"/>
  <c r="G23" i="40"/>
  <c r="E23" i="40"/>
  <c r="I23" i="40" s="1"/>
  <c r="F22" i="40"/>
  <c r="H22" i="40" s="1"/>
  <c r="G22" i="40"/>
  <c r="E22" i="40"/>
  <c r="I22" i="40" s="1"/>
  <c r="D38" i="40"/>
  <c r="E33" i="39"/>
  <c r="I33" i="39" s="1"/>
  <c r="F33" i="39"/>
  <c r="H33" i="39" s="1"/>
  <c r="G33" i="39"/>
  <c r="F38" i="39"/>
  <c r="F34" i="39"/>
  <c r="H34" i="39" s="1"/>
  <c r="F41" i="39" s="1"/>
  <c r="G34" i="39"/>
  <c r="E34" i="39"/>
  <c r="I34" i="39" s="1"/>
  <c r="E38" i="39"/>
  <c r="E38" i="41" l="1"/>
  <c r="E41" i="39"/>
  <c r="E43" i="39" s="1"/>
  <c r="F34" i="44"/>
  <c r="H34" i="44" s="1"/>
  <c r="G34" i="44"/>
  <c r="E34" i="44"/>
  <c r="I34" i="44" s="1"/>
  <c r="E38" i="44"/>
  <c r="G33" i="44"/>
  <c r="F33" i="44"/>
  <c r="H33" i="44" s="1"/>
  <c r="E33" i="44"/>
  <c r="I33" i="44" s="1"/>
  <c r="E41" i="44" s="1"/>
  <c r="E43" i="44" s="1"/>
  <c r="D41" i="44"/>
  <c r="D43" i="44" s="1"/>
  <c r="F34" i="43"/>
  <c r="H34" i="43" s="1"/>
  <c r="G34" i="43"/>
  <c r="E34" i="43"/>
  <c r="I34" i="43" s="1"/>
  <c r="E38" i="43"/>
  <c r="F33" i="43"/>
  <c r="H33" i="43" s="1"/>
  <c r="G33" i="43"/>
  <c r="E33" i="43"/>
  <c r="I33" i="43" s="1"/>
  <c r="D38" i="43"/>
  <c r="F38" i="43"/>
  <c r="F34" i="42"/>
  <c r="H34" i="42" s="1"/>
  <c r="G34" i="42"/>
  <c r="E34" i="42"/>
  <c r="I34" i="42" s="1"/>
  <c r="E33" i="42"/>
  <c r="I33" i="42" s="1"/>
  <c r="E41" i="42" s="1"/>
  <c r="E43" i="42" s="1"/>
  <c r="G33" i="42"/>
  <c r="F33" i="42"/>
  <c r="H33" i="42" s="1"/>
  <c r="E38" i="42"/>
  <c r="F38" i="42"/>
  <c r="E33" i="41"/>
  <c r="I33" i="41" s="1"/>
  <c r="F33" i="41"/>
  <c r="H33" i="41" s="1"/>
  <c r="G33" i="41"/>
  <c r="E34" i="41"/>
  <c r="I34" i="41" s="1"/>
  <c r="F34" i="41"/>
  <c r="H34" i="41" s="1"/>
  <c r="G34" i="41"/>
  <c r="F38" i="41"/>
  <c r="G34" i="40"/>
  <c r="F34" i="40"/>
  <c r="H34" i="40" s="1"/>
  <c r="E34" i="40"/>
  <c r="I34" i="40" s="1"/>
  <c r="D41" i="40" s="1"/>
  <c r="D43" i="40" s="1"/>
  <c r="F33" i="40"/>
  <c r="H33" i="40" s="1"/>
  <c r="G33" i="40"/>
  <c r="E33" i="40"/>
  <c r="I33" i="40" s="1"/>
  <c r="E38" i="40"/>
  <c r="F38" i="40"/>
  <c r="D41" i="39"/>
  <c r="D43" i="39" s="1"/>
  <c r="F41" i="40" l="1"/>
  <c r="F41" i="44"/>
  <c r="F41" i="43"/>
  <c r="E41" i="43"/>
  <c r="E43" i="43" s="1"/>
  <c r="D41" i="43"/>
  <c r="D43" i="43" s="1"/>
  <c r="D41" i="42"/>
  <c r="D43" i="42" s="1"/>
  <c r="F41" i="42"/>
  <c r="F41" i="41"/>
  <c r="E41" i="41"/>
  <c r="E43" i="41" s="1"/>
  <c r="D41" i="41"/>
  <c r="D43" i="41" s="1"/>
  <c r="E41" i="40"/>
  <c r="E43" i="40" s="1"/>
  <c r="G20" i="3" l="1"/>
  <c r="H20" i="3"/>
  <c r="H19" i="3"/>
  <c r="H21" i="3"/>
  <c r="H22" i="3"/>
  <c r="J22" i="3" s="1"/>
  <c r="H25" i="3"/>
  <c r="H26" i="3"/>
  <c r="G19" i="3"/>
  <c r="J19" i="3" s="1"/>
  <c r="G21" i="3"/>
  <c r="J21" i="3" s="1"/>
  <c r="G23" i="3"/>
  <c r="J23" i="3" s="1"/>
  <c r="G24" i="3"/>
  <c r="J24" i="3" s="1"/>
  <c r="G25" i="3"/>
  <c r="J25" i="3" s="1"/>
  <c r="G26" i="3"/>
  <c r="J26" i="3" l="1"/>
  <c r="J20" i="3"/>
  <c r="J134" i="19"/>
  <c r="J137" i="19"/>
  <c r="K134" i="19"/>
  <c r="K137" i="19"/>
  <c r="K139" i="19"/>
  <c r="E275" i="19"/>
  <c r="E274" i="19"/>
  <c r="E273" i="19"/>
  <c r="E272" i="19"/>
  <c r="E271" i="19"/>
  <c r="E270" i="19"/>
  <c r="E269" i="19"/>
  <c r="E268" i="19"/>
  <c r="E267" i="19"/>
  <c r="E266" i="19"/>
  <c r="E265" i="19"/>
  <c r="E264" i="19"/>
  <c r="E263" i="19"/>
  <c r="E262" i="19"/>
  <c r="E261" i="19"/>
  <c r="E260" i="19"/>
  <c r="E259" i="19"/>
  <c r="E258" i="19"/>
  <c r="E257" i="19"/>
  <c r="E256" i="19"/>
  <c r="E255" i="19"/>
  <c r="E254" i="19"/>
  <c r="E253" i="19"/>
  <c r="E252" i="19"/>
  <c r="E251" i="19"/>
  <c r="E250" i="19"/>
  <c r="E249" i="19"/>
  <c r="E248" i="19"/>
  <c r="E247" i="19"/>
  <c r="E246" i="19"/>
  <c r="E245" i="19"/>
  <c r="E244" i="19"/>
  <c r="E243" i="19"/>
  <c r="E242" i="19"/>
  <c r="E241" i="19"/>
  <c r="E240" i="19"/>
  <c r="D203" i="19"/>
  <c r="E203" i="19" s="1"/>
  <c r="E202" i="19"/>
  <c r="D196" i="19"/>
  <c r="D197" i="19" s="1"/>
  <c r="E195" i="19"/>
  <c r="D194" i="19"/>
  <c r="E194" i="19" s="1"/>
  <c r="E193" i="19"/>
  <c r="D187" i="19"/>
  <c r="D188" i="19" s="1"/>
  <c r="E186" i="19"/>
  <c r="E204" i="19"/>
  <c r="D185" i="19"/>
  <c r="E185" i="19" s="1"/>
  <c r="E184" i="19"/>
  <c r="D178" i="19"/>
  <c r="D179" i="19" s="1"/>
  <c r="E177" i="19"/>
  <c r="D176" i="19"/>
  <c r="E176" i="19" s="1"/>
  <c r="E175" i="19"/>
  <c r="D169" i="19"/>
  <c r="D170" i="19" s="1"/>
  <c r="E168" i="19"/>
  <c r="D221" i="19"/>
  <c r="E221" i="19" s="1"/>
  <c r="E220" i="19"/>
  <c r="D214" i="19"/>
  <c r="D215" i="19" s="1"/>
  <c r="E213" i="19"/>
  <c r="D212" i="19"/>
  <c r="E212" i="19" s="1"/>
  <c r="E211" i="19"/>
  <c r="D205" i="19"/>
  <c r="D206" i="19" s="1"/>
  <c r="D239" i="19"/>
  <c r="E239" i="19" s="1"/>
  <c r="E238" i="19"/>
  <c r="D233" i="19"/>
  <c r="D234" i="19" s="1"/>
  <c r="D232" i="19"/>
  <c r="E232" i="19" s="1"/>
  <c r="E231" i="19"/>
  <c r="D230" i="19"/>
  <c r="E230" i="19" s="1"/>
  <c r="E229" i="19"/>
  <c r="E223" i="19"/>
  <c r="D223" i="19"/>
  <c r="D224" i="19" s="1"/>
  <c r="D225" i="19" s="1"/>
  <c r="E222" i="19"/>
  <c r="H17" i="3"/>
  <c r="H18" i="3"/>
  <c r="H16" i="3"/>
  <c r="H15" i="3"/>
  <c r="H14" i="3"/>
  <c r="H13" i="3"/>
  <c r="H12" i="3"/>
  <c r="H11" i="3"/>
  <c r="H10" i="3"/>
  <c r="H9" i="3"/>
  <c r="H8" i="3"/>
  <c r="H7" i="3"/>
  <c r="E167" i="19"/>
  <c r="E166" i="19"/>
  <c r="E159" i="19"/>
  <c r="E158" i="19"/>
  <c r="E157" i="19"/>
  <c r="E150" i="19"/>
  <c r="E149" i="19"/>
  <c r="E148" i="19"/>
  <c r="E141" i="19"/>
  <c r="E140" i="19"/>
  <c r="E139" i="19"/>
  <c r="E132" i="19"/>
  <c r="B34" i="30"/>
  <c r="B28" i="30"/>
  <c r="B29" i="30" s="1"/>
  <c r="B30" i="30" s="1"/>
  <c r="B31" i="30" s="1"/>
  <c r="B32" i="30" s="1"/>
  <c r="B27" i="30"/>
  <c r="B34" i="29"/>
  <c r="B27" i="29"/>
  <c r="B28" i="29" s="1"/>
  <c r="B29" i="29" s="1"/>
  <c r="B30" i="29" s="1"/>
  <c r="B31" i="29" s="1"/>
  <c r="B32" i="29" s="1"/>
  <c r="D189" i="19" l="1"/>
  <c r="E188" i="19"/>
  <c r="D198" i="19"/>
  <c r="E197" i="19"/>
  <c r="E187" i="19"/>
  <c r="E196" i="19"/>
  <c r="E170" i="19"/>
  <c r="D171" i="19"/>
  <c r="D180" i="19"/>
  <c r="E179" i="19"/>
  <c r="E169" i="19"/>
  <c r="E178" i="19"/>
  <c r="E206" i="19"/>
  <c r="D207" i="19"/>
  <c r="E215" i="19"/>
  <c r="D216" i="19"/>
  <c r="E205" i="19"/>
  <c r="E214" i="19"/>
  <c r="E234" i="19"/>
  <c r="D235" i="19"/>
  <c r="D226" i="19"/>
  <c r="E225" i="19"/>
  <c r="E224" i="19"/>
  <c r="E233" i="19"/>
  <c r="E152" i="19"/>
  <c r="E161" i="19"/>
  <c r="E160" i="19"/>
  <c r="E151" i="19"/>
  <c r="E134" i="19"/>
  <c r="E143" i="19"/>
  <c r="E133" i="19"/>
  <c r="E142" i="19"/>
  <c r="B34" i="36"/>
  <c r="C34" i="36" s="1"/>
  <c r="C33" i="36"/>
  <c r="B27" i="36"/>
  <c r="C27" i="36" s="1"/>
  <c r="C26" i="36"/>
  <c r="B25" i="36"/>
  <c r="C25" i="36" s="1"/>
  <c r="C24" i="36"/>
  <c r="B18" i="36"/>
  <c r="B19" i="36" s="1"/>
  <c r="C17" i="36"/>
  <c r="C9" i="36"/>
  <c r="E34" i="36" s="1"/>
  <c r="I34" i="36" s="1"/>
  <c r="H6" i="36"/>
  <c r="C6" i="36"/>
  <c r="B34" i="35"/>
  <c r="C34" i="35" s="1"/>
  <c r="C33" i="35"/>
  <c r="B27" i="35"/>
  <c r="C27" i="35" s="1"/>
  <c r="C26" i="35"/>
  <c r="B25" i="35"/>
  <c r="C25" i="35" s="1"/>
  <c r="C24" i="35"/>
  <c r="B18" i="35"/>
  <c r="B19" i="35" s="1"/>
  <c r="C17" i="35"/>
  <c r="C9" i="35"/>
  <c r="E34" i="35" s="1"/>
  <c r="I34" i="35" s="1"/>
  <c r="H6" i="35"/>
  <c r="C6" i="35"/>
  <c r="G18" i="3"/>
  <c r="J18" i="3" s="1"/>
  <c r="G17" i="3"/>
  <c r="J17" i="3" s="1"/>
  <c r="C34" i="34"/>
  <c r="C33" i="34"/>
  <c r="C32" i="34"/>
  <c r="C31" i="34"/>
  <c r="C30" i="34"/>
  <c r="C29" i="34"/>
  <c r="C28" i="34"/>
  <c r="C27" i="34"/>
  <c r="C26" i="34"/>
  <c r="C25" i="34"/>
  <c r="C24" i="34"/>
  <c r="C23" i="34"/>
  <c r="C22" i="34"/>
  <c r="C21" i="34"/>
  <c r="C20" i="34"/>
  <c r="C19" i="34"/>
  <c r="C18" i="34"/>
  <c r="C17" i="34"/>
  <c r="C9" i="34"/>
  <c r="E34" i="34" s="1"/>
  <c r="I34" i="34" s="1"/>
  <c r="H6" i="34"/>
  <c r="C6" i="34"/>
  <c r="C34" i="33"/>
  <c r="C33" i="33"/>
  <c r="C32" i="33"/>
  <c r="C31" i="33"/>
  <c r="C30" i="33"/>
  <c r="C29" i="33"/>
  <c r="C28" i="33"/>
  <c r="C27" i="33"/>
  <c r="C26" i="33"/>
  <c r="C25" i="33"/>
  <c r="C24" i="33"/>
  <c r="C23" i="33"/>
  <c r="C22" i="33"/>
  <c r="C21" i="33"/>
  <c r="C20" i="33"/>
  <c r="C19" i="33"/>
  <c r="C18" i="33"/>
  <c r="C17" i="33"/>
  <c r="C9" i="33"/>
  <c r="E34" i="33" s="1"/>
  <c r="I34" i="33" s="1"/>
  <c r="H6" i="33"/>
  <c r="C6" i="33"/>
  <c r="B34" i="32"/>
  <c r="C34" i="32" s="1"/>
  <c r="C33" i="32"/>
  <c r="B27" i="32"/>
  <c r="C27" i="32" s="1"/>
  <c r="C26" i="32"/>
  <c r="B25" i="32"/>
  <c r="C25" i="32" s="1"/>
  <c r="C24" i="32"/>
  <c r="B18" i="32"/>
  <c r="B19" i="32" s="1"/>
  <c r="C17" i="32"/>
  <c r="C9" i="32"/>
  <c r="H6" i="32"/>
  <c r="C6" i="32"/>
  <c r="B34" i="31"/>
  <c r="C34" i="31" s="1"/>
  <c r="C33" i="31"/>
  <c r="B27" i="31"/>
  <c r="C27" i="31" s="1"/>
  <c r="C26" i="31"/>
  <c r="B25" i="31"/>
  <c r="C25" i="31" s="1"/>
  <c r="C24" i="31"/>
  <c r="B18" i="31"/>
  <c r="B19" i="31" s="1"/>
  <c r="C17" i="31"/>
  <c r="C9" i="31"/>
  <c r="H6" i="31"/>
  <c r="C6" i="31"/>
  <c r="C30" i="30"/>
  <c r="C29" i="30"/>
  <c r="C28" i="30"/>
  <c r="C27" i="30"/>
  <c r="C26" i="30"/>
  <c r="B25" i="30"/>
  <c r="C25" i="30" s="1"/>
  <c r="C24" i="30"/>
  <c r="B19" i="30"/>
  <c r="B20" i="30" s="1"/>
  <c r="B18" i="30"/>
  <c r="C18" i="30" s="1"/>
  <c r="C17" i="30"/>
  <c r="C9" i="30"/>
  <c r="H6" i="30"/>
  <c r="C6" i="30"/>
  <c r="C29" i="29"/>
  <c r="C28" i="29"/>
  <c r="C27" i="29"/>
  <c r="C26" i="29"/>
  <c r="B25" i="29"/>
  <c r="C25" i="29" s="1"/>
  <c r="C24" i="29"/>
  <c r="B19" i="29"/>
  <c r="B20" i="29" s="1"/>
  <c r="B18" i="29"/>
  <c r="C18" i="29" s="1"/>
  <c r="C17" i="29"/>
  <c r="C9" i="29"/>
  <c r="H6" i="29"/>
  <c r="C6" i="29"/>
  <c r="G25" i="33" l="1"/>
  <c r="G17" i="33"/>
  <c r="G21" i="33"/>
  <c r="G33" i="33"/>
  <c r="G26" i="32"/>
  <c r="G29" i="33"/>
  <c r="G26" i="31"/>
  <c r="D199" i="19"/>
  <c r="E198" i="19"/>
  <c r="D190" i="19"/>
  <c r="E189" i="19"/>
  <c r="D181" i="19"/>
  <c r="E180" i="19"/>
  <c r="D172" i="19"/>
  <c r="E171" i="19"/>
  <c r="D217" i="19"/>
  <c r="E216" i="19"/>
  <c r="D208" i="19"/>
  <c r="E207" i="19"/>
  <c r="D227" i="19"/>
  <c r="E226" i="19"/>
  <c r="D236" i="19"/>
  <c r="E235" i="19"/>
  <c r="E162" i="19"/>
  <c r="E153" i="19"/>
  <c r="E144" i="19"/>
  <c r="E135" i="19"/>
  <c r="G26" i="29"/>
  <c r="G26" i="30"/>
  <c r="E34" i="31"/>
  <c r="I34" i="31" s="1"/>
  <c r="G33" i="31"/>
  <c r="B28" i="32"/>
  <c r="B29" i="32" s="1"/>
  <c r="C29" i="32" s="1"/>
  <c r="E29" i="32" s="1"/>
  <c r="I29" i="32" s="1"/>
  <c r="G19" i="33"/>
  <c r="G23" i="33"/>
  <c r="G27" i="33"/>
  <c r="G31" i="33"/>
  <c r="F34" i="34"/>
  <c r="H34" i="34" s="1"/>
  <c r="G28" i="29"/>
  <c r="G27" i="29"/>
  <c r="E34" i="32"/>
  <c r="I34" i="32" s="1"/>
  <c r="G33" i="32"/>
  <c r="G20" i="33"/>
  <c r="G24" i="33"/>
  <c r="G28" i="33"/>
  <c r="G32" i="33"/>
  <c r="G19" i="34"/>
  <c r="G23" i="34"/>
  <c r="G27" i="34"/>
  <c r="G31" i="34"/>
  <c r="B28" i="35"/>
  <c r="B29" i="35" s="1"/>
  <c r="B28" i="36"/>
  <c r="B29" i="36" s="1"/>
  <c r="G33" i="36"/>
  <c r="G28" i="30"/>
  <c r="G33" i="35"/>
  <c r="B28" i="31"/>
  <c r="B29" i="31" s="1"/>
  <c r="G18" i="33"/>
  <c r="G22" i="33"/>
  <c r="G26" i="33"/>
  <c r="G30" i="33"/>
  <c r="G34" i="33"/>
  <c r="G17" i="34"/>
  <c r="G21" i="34"/>
  <c r="G25" i="34"/>
  <c r="G29" i="34"/>
  <c r="G33" i="34"/>
  <c r="G26" i="35"/>
  <c r="G26" i="36"/>
  <c r="G27" i="36"/>
  <c r="F27" i="36"/>
  <c r="H27" i="36" s="1"/>
  <c r="B30" i="36"/>
  <c r="C29" i="36"/>
  <c r="B20" i="36"/>
  <c r="C19" i="36"/>
  <c r="E19" i="36" s="1"/>
  <c r="I19" i="36" s="1"/>
  <c r="F25" i="36"/>
  <c r="H25" i="36" s="1"/>
  <c r="G25" i="36"/>
  <c r="G34" i="36"/>
  <c r="F34" i="36"/>
  <c r="H34" i="36" s="1"/>
  <c r="F17" i="36"/>
  <c r="H17" i="36" s="1"/>
  <c r="E26" i="36"/>
  <c r="I26" i="36" s="1"/>
  <c r="E33" i="36"/>
  <c r="I33" i="36" s="1"/>
  <c r="C10" i="36"/>
  <c r="G17" i="36"/>
  <c r="C18" i="36"/>
  <c r="G24" i="36"/>
  <c r="F26" i="36"/>
  <c r="H26" i="36" s="1"/>
  <c r="C28" i="36"/>
  <c r="E29" i="36"/>
  <c r="I29" i="36" s="1"/>
  <c r="F33" i="36"/>
  <c r="H33" i="36" s="1"/>
  <c r="F24" i="36"/>
  <c r="H24" i="36" s="1"/>
  <c r="E18" i="36"/>
  <c r="I18" i="36" s="1"/>
  <c r="E25" i="36"/>
  <c r="I25" i="36" s="1"/>
  <c r="E28" i="36"/>
  <c r="I28" i="36" s="1"/>
  <c r="E17" i="36"/>
  <c r="I17" i="36" s="1"/>
  <c r="E24" i="36"/>
  <c r="I24" i="36" s="1"/>
  <c r="E27" i="36"/>
  <c r="I27" i="36" s="1"/>
  <c r="F27" i="35"/>
  <c r="H27" i="35" s="1"/>
  <c r="G27" i="35"/>
  <c r="B30" i="35"/>
  <c r="C29" i="35"/>
  <c r="F25" i="35"/>
  <c r="H25" i="35" s="1"/>
  <c r="G25" i="35"/>
  <c r="B20" i="35"/>
  <c r="C19" i="35"/>
  <c r="F34" i="35"/>
  <c r="H34" i="35" s="1"/>
  <c r="G34" i="35"/>
  <c r="C10" i="35"/>
  <c r="G17" i="35"/>
  <c r="C18" i="35"/>
  <c r="E18" i="35" s="1"/>
  <c r="I18" i="35" s="1"/>
  <c r="G24" i="35"/>
  <c r="F26" i="35"/>
  <c r="H26" i="35" s="1"/>
  <c r="C28" i="35"/>
  <c r="E29" i="35"/>
  <c r="I29" i="35" s="1"/>
  <c r="F33" i="35"/>
  <c r="H33" i="35" s="1"/>
  <c r="F17" i="35"/>
  <c r="H17" i="35" s="1"/>
  <c r="F24" i="35"/>
  <c r="H24" i="35" s="1"/>
  <c r="E26" i="35"/>
  <c r="I26" i="35" s="1"/>
  <c r="E33" i="35"/>
  <c r="I33" i="35" s="1"/>
  <c r="E25" i="35"/>
  <c r="I25" i="35" s="1"/>
  <c r="E28" i="35"/>
  <c r="I28" i="35" s="1"/>
  <c r="E17" i="35"/>
  <c r="I17" i="35" s="1"/>
  <c r="E24" i="35"/>
  <c r="I24" i="35" s="1"/>
  <c r="E27" i="35"/>
  <c r="I27" i="35" s="1"/>
  <c r="F28" i="34"/>
  <c r="H28" i="34" s="1"/>
  <c r="D38" i="34"/>
  <c r="E17" i="34"/>
  <c r="I17" i="34" s="1"/>
  <c r="G18" i="34"/>
  <c r="E19" i="34"/>
  <c r="I19" i="34" s="1"/>
  <c r="G20" i="34"/>
  <c r="E21" i="34"/>
  <c r="I21" i="34" s="1"/>
  <c r="G22" i="34"/>
  <c r="E23" i="34"/>
  <c r="I23" i="34" s="1"/>
  <c r="G24" i="34"/>
  <c r="E25" i="34"/>
  <c r="I25" i="34" s="1"/>
  <c r="G26" i="34"/>
  <c r="E27" i="34"/>
  <c r="I27" i="34" s="1"/>
  <c r="G28" i="34"/>
  <c r="E29" i="34"/>
  <c r="I29" i="34" s="1"/>
  <c r="G30" i="34"/>
  <c r="E31" i="34"/>
  <c r="I31" i="34" s="1"/>
  <c r="G32" i="34"/>
  <c r="E33" i="34"/>
  <c r="I33" i="34" s="1"/>
  <c r="G34" i="34"/>
  <c r="E38" i="34"/>
  <c r="F17" i="34"/>
  <c r="H17" i="34" s="1"/>
  <c r="F19" i="34"/>
  <c r="H19" i="34" s="1"/>
  <c r="F21" i="34"/>
  <c r="H21" i="34" s="1"/>
  <c r="F23" i="34"/>
  <c r="H23" i="34" s="1"/>
  <c r="F25" i="34"/>
  <c r="H25" i="34" s="1"/>
  <c r="F27" i="34"/>
  <c r="H27" i="34" s="1"/>
  <c r="F29" i="34"/>
  <c r="H29" i="34" s="1"/>
  <c r="F31" i="34"/>
  <c r="H31" i="34" s="1"/>
  <c r="F33" i="34"/>
  <c r="H33" i="34" s="1"/>
  <c r="F38" i="34"/>
  <c r="F18" i="34"/>
  <c r="H18" i="34" s="1"/>
  <c r="F20" i="34"/>
  <c r="H20" i="34" s="1"/>
  <c r="F22" i="34"/>
  <c r="H22" i="34" s="1"/>
  <c r="F24" i="34"/>
  <c r="H24" i="34" s="1"/>
  <c r="F26" i="34"/>
  <c r="H26" i="34" s="1"/>
  <c r="F30" i="34"/>
  <c r="H30" i="34" s="1"/>
  <c r="F32" i="34"/>
  <c r="H32" i="34" s="1"/>
  <c r="C10" i="34"/>
  <c r="E18" i="34"/>
  <c r="I18" i="34" s="1"/>
  <c r="E20" i="34"/>
  <c r="I20" i="34" s="1"/>
  <c r="E22" i="34"/>
  <c r="I22" i="34" s="1"/>
  <c r="E24" i="34"/>
  <c r="I24" i="34" s="1"/>
  <c r="E26" i="34"/>
  <c r="I26" i="34" s="1"/>
  <c r="E28" i="34"/>
  <c r="I28" i="34" s="1"/>
  <c r="E30" i="34"/>
  <c r="I30" i="34" s="1"/>
  <c r="E32" i="34"/>
  <c r="I32" i="34" s="1"/>
  <c r="D38" i="33"/>
  <c r="E17" i="33"/>
  <c r="I17" i="33" s="1"/>
  <c r="E19" i="33"/>
  <c r="I19" i="33" s="1"/>
  <c r="E21" i="33"/>
  <c r="I21" i="33" s="1"/>
  <c r="E23" i="33"/>
  <c r="I23" i="33" s="1"/>
  <c r="E25" i="33"/>
  <c r="I25" i="33" s="1"/>
  <c r="E27" i="33"/>
  <c r="I27" i="33" s="1"/>
  <c r="E29" i="33"/>
  <c r="I29" i="33" s="1"/>
  <c r="E31" i="33"/>
  <c r="I31" i="33" s="1"/>
  <c r="E33" i="33"/>
  <c r="I33" i="33" s="1"/>
  <c r="E38" i="33"/>
  <c r="F17" i="33"/>
  <c r="H17" i="33" s="1"/>
  <c r="F19" i="33"/>
  <c r="H19" i="33" s="1"/>
  <c r="F21" i="33"/>
  <c r="H21" i="33" s="1"/>
  <c r="F23" i="33"/>
  <c r="H23" i="33" s="1"/>
  <c r="F25" i="33"/>
  <c r="H25" i="33" s="1"/>
  <c r="F27" i="33"/>
  <c r="H27" i="33" s="1"/>
  <c r="F29" i="33"/>
  <c r="H29" i="33" s="1"/>
  <c r="F31" i="33"/>
  <c r="H31" i="33" s="1"/>
  <c r="F33" i="33"/>
  <c r="H33" i="33" s="1"/>
  <c r="F38" i="33"/>
  <c r="F18" i="33"/>
  <c r="H18" i="33" s="1"/>
  <c r="F20" i="33"/>
  <c r="H20" i="33" s="1"/>
  <c r="F22" i="33"/>
  <c r="H22" i="33" s="1"/>
  <c r="F24" i="33"/>
  <c r="H24" i="33" s="1"/>
  <c r="F26" i="33"/>
  <c r="H26" i="33" s="1"/>
  <c r="F28" i="33"/>
  <c r="H28" i="33" s="1"/>
  <c r="F30" i="33"/>
  <c r="H30" i="33" s="1"/>
  <c r="F32" i="33"/>
  <c r="H32" i="33" s="1"/>
  <c r="F34" i="33"/>
  <c r="H34" i="33" s="1"/>
  <c r="C10" i="33"/>
  <c r="E18" i="33"/>
  <c r="I18" i="33" s="1"/>
  <c r="E20" i="33"/>
  <c r="I20" i="33" s="1"/>
  <c r="E22" i="33"/>
  <c r="I22" i="33" s="1"/>
  <c r="E24" i="33"/>
  <c r="I24" i="33" s="1"/>
  <c r="E26" i="33"/>
  <c r="I26" i="33" s="1"/>
  <c r="E28" i="33"/>
  <c r="I28" i="33" s="1"/>
  <c r="E30" i="33"/>
  <c r="I30" i="33" s="1"/>
  <c r="E32" i="33"/>
  <c r="I32" i="33" s="1"/>
  <c r="B20" i="32"/>
  <c r="C19" i="32"/>
  <c r="G27" i="32"/>
  <c r="F27" i="32"/>
  <c r="H27" i="32" s="1"/>
  <c r="F25" i="32"/>
  <c r="H25" i="32" s="1"/>
  <c r="G25" i="32"/>
  <c r="G34" i="32"/>
  <c r="F34" i="32"/>
  <c r="H34" i="32" s="1"/>
  <c r="F17" i="32"/>
  <c r="H17" i="32" s="1"/>
  <c r="F24" i="32"/>
  <c r="H24" i="32" s="1"/>
  <c r="E25" i="32"/>
  <c r="I25" i="32" s="1"/>
  <c r="E26" i="32"/>
  <c r="I26" i="32" s="1"/>
  <c r="E33" i="32"/>
  <c r="I33" i="32" s="1"/>
  <c r="C10" i="32"/>
  <c r="G17" i="32"/>
  <c r="C18" i="32"/>
  <c r="E18" i="32" s="1"/>
  <c r="I18" i="32" s="1"/>
  <c r="E19" i="32"/>
  <c r="I19" i="32" s="1"/>
  <c r="G24" i="32"/>
  <c r="F26" i="32"/>
  <c r="H26" i="32" s="1"/>
  <c r="F33" i="32"/>
  <c r="H33" i="32" s="1"/>
  <c r="E17" i="32"/>
  <c r="I17" i="32" s="1"/>
  <c r="E24" i="32"/>
  <c r="I24" i="32" s="1"/>
  <c r="E27" i="32"/>
  <c r="I27" i="32" s="1"/>
  <c r="B20" i="31"/>
  <c r="C19" i="31"/>
  <c r="F19" i="31" s="1"/>
  <c r="F27" i="31"/>
  <c r="H27" i="31" s="1"/>
  <c r="G27" i="31"/>
  <c r="B30" i="31"/>
  <c r="C29" i="31"/>
  <c r="F25" i="31"/>
  <c r="H25" i="31" s="1"/>
  <c r="G25" i="31"/>
  <c r="G34" i="31"/>
  <c r="F34" i="31"/>
  <c r="H34" i="31" s="1"/>
  <c r="F24" i="31"/>
  <c r="H24" i="31" s="1"/>
  <c r="E33" i="31"/>
  <c r="I33" i="31" s="1"/>
  <c r="C10" i="31"/>
  <c r="G17" i="31"/>
  <c r="C18" i="31"/>
  <c r="E19" i="31"/>
  <c r="I19" i="31" s="1"/>
  <c r="G24" i="31"/>
  <c r="F26" i="31"/>
  <c r="H26" i="31" s="1"/>
  <c r="C28" i="31"/>
  <c r="E28" i="31" s="1"/>
  <c r="I28" i="31" s="1"/>
  <c r="E29" i="31"/>
  <c r="I29" i="31" s="1"/>
  <c r="F33" i="31"/>
  <c r="H33" i="31" s="1"/>
  <c r="F17" i="31"/>
  <c r="H17" i="31" s="1"/>
  <c r="E26" i="31"/>
  <c r="I26" i="31" s="1"/>
  <c r="E18" i="31"/>
  <c r="I18" i="31" s="1"/>
  <c r="E25" i="31"/>
  <c r="I25" i="31" s="1"/>
  <c r="E17" i="31"/>
  <c r="I17" i="31" s="1"/>
  <c r="E24" i="31"/>
  <c r="I24" i="31" s="1"/>
  <c r="E27" i="31"/>
  <c r="I27" i="31" s="1"/>
  <c r="F25" i="30"/>
  <c r="H25" i="30" s="1"/>
  <c r="G25" i="30"/>
  <c r="F18" i="30"/>
  <c r="H18" i="30" s="1"/>
  <c r="G18" i="30"/>
  <c r="F30" i="30"/>
  <c r="H30" i="30" s="1"/>
  <c r="G30" i="30"/>
  <c r="G29" i="30"/>
  <c r="F29" i="30"/>
  <c r="H29" i="30" s="1"/>
  <c r="C20" i="30"/>
  <c r="B21" i="30"/>
  <c r="C32" i="30"/>
  <c r="F17" i="30"/>
  <c r="H17" i="30" s="1"/>
  <c r="C19" i="30"/>
  <c r="E20" i="30"/>
  <c r="I20" i="30" s="1"/>
  <c r="F24" i="30"/>
  <c r="H24" i="30" s="1"/>
  <c r="E26" i="30"/>
  <c r="I26" i="30" s="1"/>
  <c r="G27" i="30"/>
  <c r="E28" i="30"/>
  <c r="I28" i="30" s="1"/>
  <c r="C31" i="30"/>
  <c r="C10" i="30"/>
  <c r="G17" i="30"/>
  <c r="E19" i="30"/>
  <c r="I19" i="30" s="1"/>
  <c r="G24" i="30"/>
  <c r="F26" i="30"/>
  <c r="H26" i="30" s="1"/>
  <c r="F28" i="30"/>
  <c r="H28" i="30" s="1"/>
  <c r="E17" i="30"/>
  <c r="I17" i="30" s="1"/>
  <c r="E24" i="30"/>
  <c r="I24" i="30" s="1"/>
  <c r="F27" i="30"/>
  <c r="H27" i="30" s="1"/>
  <c r="E29" i="30"/>
  <c r="I29" i="30" s="1"/>
  <c r="E18" i="30"/>
  <c r="I18" i="30" s="1"/>
  <c r="E25" i="30"/>
  <c r="I25" i="30" s="1"/>
  <c r="E27" i="30"/>
  <c r="I27" i="30" s="1"/>
  <c r="E30" i="30"/>
  <c r="I30" i="30" s="1"/>
  <c r="F18" i="29"/>
  <c r="H18" i="29" s="1"/>
  <c r="G18" i="29"/>
  <c r="C20" i="29"/>
  <c r="B21" i="29"/>
  <c r="G25" i="29"/>
  <c r="F25" i="29"/>
  <c r="H25" i="29" s="1"/>
  <c r="G29" i="29"/>
  <c r="F29" i="29"/>
  <c r="H29" i="29" s="1"/>
  <c r="E24" i="29"/>
  <c r="I24" i="29" s="1"/>
  <c r="F27" i="29"/>
  <c r="H27" i="29" s="1"/>
  <c r="E29" i="29"/>
  <c r="I29" i="29" s="1"/>
  <c r="F17" i="29"/>
  <c r="H17" i="29" s="1"/>
  <c r="C19" i="29"/>
  <c r="E19" i="29" s="1"/>
  <c r="I19" i="29" s="1"/>
  <c r="F24" i="29"/>
  <c r="H24" i="29" s="1"/>
  <c r="E26" i="29"/>
  <c r="I26" i="29" s="1"/>
  <c r="E28" i="29"/>
  <c r="I28" i="29" s="1"/>
  <c r="C10" i="29"/>
  <c r="G17" i="29"/>
  <c r="G24" i="29"/>
  <c r="F26" i="29"/>
  <c r="H26" i="29" s="1"/>
  <c r="F28" i="29"/>
  <c r="H28" i="29" s="1"/>
  <c r="E17" i="29"/>
  <c r="I17" i="29" s="1"/>
  <c r="E18" i="29"/>
  <c r="I18" i="29" s="1"/>
  <c r="E25" i="29"/>
  <c r="I25" i="29" s="1"/>
  <c r="E27" i="29"/>
  <c r="I27" i="29" s="1"/>
  <c r="K11" i="26"/>
  <c r="C28" i="32" l="1"/>
  <c r="B30" i="32"/>
  <c r="D191" i="19"/>
  <c r="E190" i="19"/>
  <c r="D200" i="19"/>
  <c r="E199" i="19"/>
  <c r="D173" i="19"/>
  <c r="E172" i="19"/>
  <c r="D182" i="19"/>
  <c r="E181" i="19"/>
  <c r="D209" i="19"/>
  <c r="E208" i="19"/>
  <c r="D218" i="19"/>
  <c r="E217" i="19"/>
  <c r="D237" i="19"/>
  <c r="E237" i="19" s="1"/>
  <c r="E236" i="19"/>
  <c r="D228" i="19"/>
  <c r="E228" i="19" s="1"/>
  <c r="E227" i="19"/>
  <c r="E154" i="19"/>
  <c r="E163" i="19"/>
  <c r="E136" i="19"/>
  <c r="E145" i="19"/>
  <c r="G29" i="36"/>
  <c r="F29" i="36"/>
  <c r="H29" i="36" s="1"/>
  <c r="F28" i="36"/>
  <c r="H28" i="36" s="1"/>
  <c r="G28" i="36"/>
  <c r="C30" i="36"/>
  <c r="B31" i="36"/>
  <c r="F18" i="36"/>
  <c r="H18" i="36" s="1"/>
  <c r="G18" i="36"/>
  <c r="G19" i="36"/>
  <c r="F19" i="36"/>
  <c r="H19" i="36" s="1"/>
  <c r="C20" i="36"/>
  <c r="B21" i="36"/>
  <c r="G29" i="35"/>
  <c r="F29" i="35"/>
  <c r="H29" i="35" s="1"/>
  <c r="C20" i="35"/>
  <c r="B21" i="35"/>
  <c r="F18" i="35"/>
  <c r="H18" i="35" s="1"/>
  <c r="G18" i="35"/>
  <c r="G19" i="35"/>
  <c r="F19" i="35"/>
  <c r="H19" i="35" s="1"/>
  <c r="F28" i="35"/>
  <c r="H28" i="35" s="1"/>
  <c r="G28" i="35"/>
  <c r="E19" i="35"/>
  <c r="I19" i="35" s="1"/>
  <c r="C30" i="35"/>
  <c r="B31" i="35"/>
  <c r="D41" i="34"/>
  <c r="D43" i="34" s="1"/>
  <c r="E41" i="34"/>
  <c r="E43" i="34" s="1"/>
  <c r="F41" i="34"/>
  <c r="D41" i="33"/>
  <c r="D43" i="33" s="1"/>
  <c r="E41" i="33"/>
  <c r="E43" i="33" s="1"/>
  <c r="F41" i="33"/>
  <c r="F28" i="32"/>
  <c r="H28" i="32" s="1"/>
  <c r="G28" i="32"/>
  <c r="E28" i="32"/>
  <c r="I28" i="32" s="1"/>
  <c r="C30" i="32"/>
  <c r="B31" i="32"/>
  <c r="G19" i="32"/>
  <c r="F19" i="32"/>
  <c r="H19" i="32" s="1"/>
  <c r="F18" i="32"/>
  <c r="H18" i="32" s="1"/>
  <c r="G18" i="32"/>
  <c r="G29" i="32"/>
  <c r="F29" i="32"/>
  <c r="H29" i="32" s="1"/>
  <c r="C20" i="32"/>
  <c r="B21" i="32"/>
  <c r="F28" i="31"/>
  <c r="H28" i="31" s="1"/>
  <c r="G28" i="31"/>
  <c r="G29" i="31"/>
  <c r="F29" i="31"/>
  <c r="H29" i="31" s="1"/>
  <c r="G19" i="31"/>
  <c r="H19" i="31"/>
  <c r="F18" i="31"/>
  <c r="H18" i="31" s="1"/>
  <c r="G18" i="31"/>
  <c r="C30" i="31"/>
  <c r="B31" i="31"/>
  <c r="C20" i="31"/>
  <c r="B21" i="31"/>
  <c r="G32" i="30"/>
  <c r="F32" i="30"/>
  <c r="H32" i="30" s="1"/>
  <c r="F19" i="30"/>
  <c r="H19" i="30" s="1"/>
  <c r="G19" i="30"/>
  <c r="C21" i="30"/>
  <c r="B22" i="30"/>
  <c r="F31" i="30"/>
  <c r="H31" i="30" s="1"/>
  <c r="G31" i="30"/>
  <c r="C33" i="30"/>
  <c r="C34" i="30"/>
  <c r="E31" i="30"/>
  <c r="I31" i="30" s="1"/>
  <c r="E32" i="30"/>
  <c r="I32" i="30" s="1"/>
  <c r="G20" i="30"/>
  <c r="F20" i="30"/>
  <c r="H20" i="30" s="1"/>
  <c r="C30" i="29"/>
  <c r="E20" i="29"/>
  <c r="I20" i="29" s="1"/>
  <c r="F19" i="29"/>
  <c r="H19" i="29" s="1"/>
  <c r="G19" i="29"/>
  <c r="G20" i="29"/>
  <c r="F20" i="29"/>
  <c r="H20" i="29" s="1"/>
  <c r="C21" i="29"/>
  <c r="B22" i="29"/>
  <c r="F16" i="26"/>
  <c r="E16" i="26"/>
  <c r="F15" i="26"/>
  <c r="E15" i="26"/>
  <c r="F14" i="26"/>
  <c r="E14" i="26"/>
  <c r="F13" i="26"/>
  <c r="E13" i="26"/>
  <c r="F12" i="26"/>
  <c r="E12" i="26"/>
  <c r="F11" i="26"/>
  <c r="E11" i="26"/>
  <c r="F10" i="26"/>
  <c r="E10" i="26"/>
  <c r="F9" i="26"/>
  <c r="E9" i="26"/>
  <c r="F8" i="26"/>
  <c r="E8" i="26"/>
  <c r="F7" i="26"/>
  <c r="E7" i="26"/>
  <c r="H7" i="26" s="1"/>
  <c r="F6" i="26"/>
  <c r="E6" i="26"/>
  <c r="F5" i="26"/>
  <c r="E5" i="26"/>
  <c r="H5" i="26" s="1"/>
  <c r="F4" i="26"/>
  <c r="E4" i="26"/>
  <c r="F3" i="26"/>
  <c r="E3" i="26"/>
  <c r="H9" i="26" l="1"/>
  <c r="H6" i="26"/>
  <c r="H10" i="26"/>
  <c r="D201" i="19"/>
  <c r="E201" i="19" s="1"/>
  <c r="E200" i="19"/>
  <c r="D192" i="19"/>
  <c r="E192" i="19" s="1"/>
  <c r="E191" i="19"/>
  <c r="D183" i="19"/>
  <c r="E183" i="19" s="1"/>
  <c r="E182" i="19"/>
  <c r="D174" i="19"/>
  <c r="E174" i="19" s="1"/>
  <c r="E173" i="19"/>
  <c r="D219" i="19"/>
  <c r="E219" i="19" s="1"/>
  <c r="E218" i="19"/>
  <c r="D210" i="19"/>
  <c r="E210" i="19" s="1"/>
  <c r="E209" i="19"/>
  <c r="E156" i="19"/>
  <c r="E155" i="19"/>
  <c r="E165" i="19"/>
  <c r="E164" i="19"/>
  <c r="E147" i="19"/>
  <c r="E146" i="19"/>
  <c r="E138" i="19"/>
  <c r="E137" i="19"/>
  <c r="C31" i="36"/>
  <c r="B32" i="36"/>
  <c r="C32" i="36" s="1"/>
  <c r="G20" i="36"/>
  <c r="F20" i="36"/>
  <c r="H20" i="36" s="1"/>
  <c r="E20" i="36"/>
  <c r="I20" i="36" s="1"/>
  <c r="C21" i="36"/>
  <c r="B22" i="36"/>
  <c r="G30" i="36"/>
  <c r="F30" i="36"/>
  <c r="H30" i="36" s="1"/>
  <c r="E30" i="36"/>
  <c r="I30" i="36" s="1"/>
  <c r="G20" i="35"/>
  <c r="F20" i="35"/>
  <c r="H20" i="35" s="1"/>
  <c r="E20" i="35"/>
  <c r="I20" i="35" s="1"/>
  <c r="C31" i="35"/>
  <c r="B32" i="35"/>
  <c r="C32" i="35" s="1"/>
  <c r="G30" i="35"/>
  <c r="F30" i="35"/>
  <c r="H30" i="35" s="1"/>
  <c r="E30" i="35"/>
  <c r="I30" i="35" s="1"/>
  <c r="C21" i="35"/>
  <c r="B22" i="35"/>
  <c r="F30" i="32"/>
  <c r="H30" i="32" s="1"/>
  <c r="G30" i="32"/>
  <c r="E30" i="32"/>
  <c r="I30" i="32" s="1"/>
  <c r="B22" i="32"/>
  <c r="C21" i="32"/>
  <c r="F20" i="32"/>
  <c r="H20" i="32" s="1"/>
  <c r="G20" i="32"/>
  <c r="E20" i="32"/>
  <c r="I20" i="32" s="1"/>
  <c r="B32" i="32"/>
  <c r="C32" i="32" s="1"/>
  <c r="C31" i="32"/>
  <c r="G20" i="31"/>
  <c r="F20" i="31"/>
  <c r="H20" i="31" s="1"/>
  <c r="E20" i="31"/>
  <c r="I20" i="31" s="1"/>
  <c r="C31" i="31"/>
  <c r="B32" i="31"/>
  <c r="C32" i="31" s="1"/>
  <c r="G30" i="31"/>
  <c r="F30" i="31"/>
  <c r="H30" i="31" s="1"/>
  <c r="E30" i="31"/>
  <c r="I30" i="31" s="1"/>
  <c r="C21" i="31"/>
  <c r="B22" i="31"/>
  <c r="G33" i="30"/>
  <c r="F33" i="30"/>
  <c r="H33" i="30" s="1"/>
  <c r="E33" i="30"/>
  <c r="I33" i="30" s="1"/>
  <c r="G21" i="30"/>
  <c r="F21" i="30"/>
  <c r="H21" i="30" s="1"/>
  <c r="E21" i="30"/>
  <c r="I21" i="30" s="1"/>
  <c r="F34" i="30"/>
  <c r="H34" i="30" s="1"/>
  <c r="G34" i="30"/>
  <c r="E34" i="30"/>
  <c r="I34" i="30" s="1"/>
  <c r="B23" i="30"/>
  <c r="C23" i="30" s="1"/>
  <c r="C22" i="30"/>
  <c r="E38" i="30" s="1"/>
  <c r="C31" i="29"/>
  <c r="C22" i="29"/>
  <c r="B23" i="29"/>
  <c r="C23" i="29" s="1"/>
  <c r="G30" i="29"/>
  <c r="F30" i="29"/>
  <c r="H30" i="29" s="1"/>
  <c r="E30" i="29"/>
  <c r="I30" i="29" s="1"/>
  <c r="G21" i="29"/>
  <c r="F21" i="29"/>
  <c r="H21" i="29" s="1"/>
  <c r="E21" i="29"/>
  <c r="I21" i="29" s="1"/>
  <c r="H4" i="26"/>
  <c r="H11" i="26"/>
  <c r="H3" i="26"/>
  <c r="H8" i="26"/>
  <c r="E69" i="24"/>
  <c r="E68" i="24"/>
  <c r="E67" i="24"/>
  <c r="E66" i="24"/>
  <c r="E65" i="24"/>
  <c r="E64" i="24"/>
  <c r="E63" i="24"/>
  <c r="E62" i="24"/>
  <c r="E61" i="24"/>
  <c r="E60" i="24"/>
  <c r="E59" i="24"/>
  <c r="E58" i="24"/>
  <c r="E57" i="24"/>
  <c r="E56" i="24"/>
  <c r="E55" i="24"/>
  <c r="E54" i="24"/>
  <c r="E53" i="24"/>
  <c r="E52" i="24"/>
  <c r="E51" i="24"/>
  <c r="D51" i="24"/>
  <c r="E50" i="24"/>
  <c r="D44" i="24"/>
  <c r="E44" i="24" s="1"/>
  <c r="E43" i="24"/>
  <c r="D42" i="24"/>
  <c r="E42" i="24" s="1"/>
  <c r="E41" i="24"/>
  <c r="G35" i="24"/>
  <c r="K35" i="24" s="1"/>
  <c r="D35" i="24"/>
  <c r="E35" i="24" s="1"/>
  <c r="E34" i="24"/>
  <c r="D33" i="24"/>
  <c r="E33" i="24" s="1"/>
  <c r="I33" i="24" s="1"/>
  <c r="F32" i="24"/>
  <c r="E32" i="24"/>
  <c r="D26" i="24"/>
  <c r="D27" i="24" s="1"/>
  <c r="D28" i="24" s="1"/>
  <c r="E28" i="24" s="1"/>
  <c r="E25" i="24"/>
  <c r="F24" i="24"/>
  <c r="D24" i="24"/>
  <c r="E24" i="24" s="1"/>
  <c r="E23" i="24"/>
  <c r="D17" i="24"/>
  <c r="D18" i="24" s="1"/>
  <c r="E16" i="24"/>
  <c r="E9" i="24"/>
  <c r="J6" i="24"/>
  <c r="E6" i="24"/>
  <c r="E16" i="21"/>
  <c r="D17" i="21"/>
  <c r="D18" i="21" s="1"/>
  <c r="D19" i="21" s="1"/>
  <c r="E17" i="21"/>
  <c r="E71" i="23"/>
  <c r="E70" i="23"/>
  <c r="E69" i="23"/>
  <c r="E68" i="23"/>
  <c r="E67" i="23"/>
  <c r="E66" i="23"/>
  <c r="E65" i="23"/>
  <c r="E64" i="23"/>
  <c r="E63" i="23"/>
  <c r="E62" i="23"/>
  <c r="E61" i="23"/>
  <c r="E60" i="23"/>
  <c r="E59" i="23"/>
  <c r="E58" i="23"/>
  <c r="E57" i="23"/>
  <c r="E56" i="23"/>
  <c r="E55" i="23"/>
  <c r="E54" i="23"/>
  <c r="D53" i="23"/>
  <c r="E53" i="23" s="1"/>
  <c r="E52" i="23"/>
  <c r="D46" i="23"/>
  <c r="D47" i="23" s="1"/>
  <c r="E45" i="23"/>
  <c r="D44" i="23"/>
  <c r="E44" i="23" s="1"/>
  <c r="E43" i="23"/>
  <c r="D37" i="23"/>
  <c r="E36" i="23"/>
  <c r="D35" i="23"/>
  <c r="E35" i="23" s="1"/>
  <c r="E34" i="23"/>
  <c r="D28" i="23"/>
  <c r="D29" i="23" s="1"/>
  <c r="E27" i="23"/>
  <c r="D26" i="23"/>
  <c r="E26" i="23" s="1"/>
  <c r="E25" i="23"/>
  <c r="D19" i="23"/>
  <c r="D20" i="23" s="1"/>
  <c r="E18" i="23"/>
  <c r="D17" i="23"/>
  <c r="E17" i="23" s="1"/>
  <c r="E16" i="23"/>
  <c r="E9" i="23"/>
  <c r="J6" i="23"/>
  <c r="E6" i="23"/>
  <c r="E75" i="21"/>
  <c r="E74" i="21"/>
  <c r="E73" i="21"/>
  <c r="E72" i="21"/>
  <c r="E71" i="21"/>
  <c r="E70" i="21"/>
  <c r="E69" i="21"/>
  <c r="E68" i="21"/>
  <c r="E67" i="21"/>
  <c r="E66" i="21"/>
  <c r="E65" i="21"/>
  <c r="E64" i="21"/>
  <c r="E63" i="21"/>
  <c r="E62" i="21"/>
  <c r="E61" i="21"/>
  <c r="E60" i="21"/>
  <c r="E59" i="21"/>
  <c r="E58" i="21"/>
  <c r="D57" i="21"/>
  <c r="E57" i="21" s="1"/>
  <c r="E56" i="21"/>
  <c r="D50" i="21"/>
  <c r="E49" i="21"/>
  <c r="D48" i="21"/>
  <c r="E48" i="21" s="1"/>
  <c r="E47" i="21"/>
  <c r="D41" i="21"/>
  <c r="D42" i="21" s="1"/>
  <c r="E40" i="21"/>
  <c r="D39" i="21"/>
  <c r="E39" i="21" s="1"/>
  <c r="F38" i="21"/>
  <c r="E38" i="21"/>
  <c r="D32" i="21"/>
  <c r="D33" i="21" s="1"/>
  <c r="D34" i="21" s="1"/>
  <c r="E31" i="21"/>
  <c r="F30" i="21"/>
  <c r="D30" i="21"/>
  <c r="E30" i="21" s="1"/>
  <c r="E29" i="21"/>
  <c r="D23" i="21"/>
  <c r="D24" i="21" s="1"/>
  <c r="E22" i="21"/>
  <c r="E9" i="21"/>
  <c r="E10" i="21" s="1"/>
  <c r="J6" i="21"/>
  <c r="E6" i="21"/>
  <c r="E131" i="20"/>
  <c r="E130" i="20"/>
  <c r="E129" i="20"/>
  <c r="E128" i="20"/>
  <c r="E127" i="20"/>
  <c r="E126" i="20"/>
  <c r="E125" i="20"/>
  <c r="E124" i="20"/>
  <c r="E123" i="20"/>
  <c r="E122" i="20"/>
  <c r="E121" i="20"/>
  <c r="E120" i="20"/>
  <c r="E119" i="20"/>
  <c r="E118" i="20"/>
  <c r="E117" i="20"/>
  <c r="E116" i="20"/>
  <c r="E115" i="20"/>
  <c r="E114" i="20"/>
  <c r="E113" i="20"/>
  <c r="E112" i="20"/>
  <c r="E111" i="20"/>
  <c r="E110" i="20"/>
  <c r="E109" i="20"/>
  <c r="E108" i="20"/>
  <c r="E107" i="20"/>
  <c r="E106" i="20"/>
  <c r="E105" i="20"/>
  <c r="E104" i="20"/>
  <c r="E103" i="20"/>
  <c r="E102" i="20"/>
  <c r="E101" i="20"/>
  <c r="E100" i="20"/>
  <c r="E99" i="20"/>
  <c r="E98" i="20"/>
  <c r="E97" i="20"/>
  <c r="E96" i="20"/>
  <c r="D95" i="20"/>
  <c r="E95" i="20" s="1"/>
  <c r="E94" i="20"/>
  <c r="D88" i="20"/>
  <c r="E87" i="20"/>
  <c r="D86" i="20"/>
  <c r="E86" i="20" s="1"/>
  <c r="E85" i="20"/>
  <c r="D79" i="20"/>
  <c r="E78" i="20"/>
  <c r="D77" i="20"/>
  <c r="E77" i="20" s="1"/>
  <c r="E76" i="20"/>
  <c r="D70" i="20"/>
  <c r="D71" i="20" s="1"/>
  <c r="E69" i="20"/>
  <c r="D68" i="20"/>
  <c r="E68" i="20" s="1"/>
  <c r="E67" i="20"/>
  <c r="D61" i="20"/>
  <c r="E60" i="20"/>
  <c r="D59" i="20"/>
  <c r="E59" i="20" s="1"/>
  <c r="E58" i="20"/>
  <c r="D52" i="20"/>
  <c r="D53" i="20" s="1"/>
  <c r="E51" i="20"/>
  <c r="D50" i="20"/>
  <c r="E50" i="20" s="1"/>
  <c r="E49" i="20"/>
  <c r="D43" i="20"/>
  <c r="D44" i="20" s="1"/>
  <c r="E42" i="20"/>
  <c r="D41" i="20"/>
  <c r="E41" i="20" s="1"/>
  <c r="E40" i="20"/>
  <c r="D39" i="20"/>
  <c r="E39" i="20" s="1"/>
  <c r="F38" i="20"/>
  <c r="E38" i="20"/>
  <c r="D32" i="20"/>
  <c r="D33" i="20" s="1"/>
  <c r="D34" i="20" s="1"/>
  <c r="E34" i="20" s="1"/>
  <c r="E31" i="20"/>
  <c r="F30" i="20"/>
  <c r="D30" i="20"/>
  <c r="E30" i="20" s="1"/>
  <c r="E29" i="20"/>
  <c r="D23" i="20"/>
  <c r="E23" i="20" s="1"/>
  <c r="E22" i="20"/>
  <c r="D17" i="20"/>
  <c r="D18" i="20" s="1"/>
  <c r="D19" i="20" s="1"/>
  <c r="D20" i="20" s="1"/>
  <c r="E16" i="20"/>
  <c r="E9" i="20"/>
  <c r="G76" i="20" s="1"/>
  <c r="K76" i="20" s="1"/>
  <c r="J6" i="20"/>
  <c r="E6" i="20"/>
  <c r="E131" i="19"/>
  <c r="E130" i="19"/>
  <c r="E129" i="19"/>
  <c r="E128" i="19"/>
  <c r="E127" i="19"/>
  <c r="E126" i="19"/>
  <c r="E125" i="19"/>
  <c r="E124" i="19"/>
  <c r="E123" i="19"/>
  <c r="E122" i="19"/>
  <c r="E121" i="19"/>
  <c r="E120" i="19"/>
  <c r="E119" i="19"/>
  <c r="E118" i="19"/>
  <c r="E117" i="19"/>
  <c r="E116" i="19"/>
  <c r="E115" i="19"/>
  <c r="E114" i="19"/>
  <c r="E113" i="19"/>
  <c r="E112" i="19"/>
  <c r="E111" i="19"/>
  <c r="E110" i="19"/>
  <c r="E109" i="19"/>
  <c r="E108" i="19"/>
  <c r="E107" i="19"/>
  <c r="E106" i="19"/>
  <c r="E105" i="19"/>
  <c r="E104" i="19"/>
  <c r="E103" i="19"/>
  <c r="E102" i="19"/>
  <c r="E101" i="19"/>
  <c r="E100" i="19"/>
  <c r="E99" i="19"/>
  <c r="E98" i="19"/>
  <c r="E97" i="19"/>
  <c r="E96" i="19"/>
  <c r="E94" i="19"/>
  <c r="E87" i="19"/>
  <c r="E85" i="19"/>
  <c r="E78" i="19"/>
  <c r="E76" i="19"/>
  <c r="E69" i="19"/>
  <c r="E67" i="19"/>
  <c r="E60" i="19"/>
  <c r="E70" i="20" l="1"/>
  <c r="G27" i="24"/>
  <c r="K27" i="24" s="1"/>
  <c r="E27" i="24"/>
  <c r="D45" i="24"/>
  <c r="I52" i="24"/>
  <c r="I32" i="24"/>
  <c r="I42" i="24"/>
  <c r="H57" i="24"/>
  <c r="J57" i="24" s="1"/>
  <c r="I25" i="24"/>
  <c r="I35" i="24"/>
  <c r="I43" i="24"/>
  <c r="D35" i="20"/>
  <c r="I78" i="20"/>
  <c r="I23" i="24"/>
  <c r="I50" i="24"/>
  <c r="H53" i="24"/>
  <c r="J53" i="24" s="1"/>
  <c r="I64" i="24"/>
  <c r="I68" i="24"/>
  <c r="H17" i="21"/>
  <c r="J17" i="21" s="1"/>
  <c r="E17" i="20"/>
  <c r="H17" i="20" s="1"/>
  <c r="J17" i="20" s="1"/>
  <c r="D24" i="20"/>
  <c r="E52" i="20"/>
  <c r="I52" i="20" s="1"/>
  <c r="I25" i="23"/>
  <c r="E28" i="23"/>
  <c r="I28" i="23" s="1"/>
  <c r="E10" i="24"/>
  <c r="I24" i="24"/>
  <c r="E26" i="24"/>
  <c r="H26" i="24" s="1"/>
  <c r="J26" i="24" s="1"/>
  <c r="H32" i="24"/>
  <c r="J32" i="24" s="1"/>
  <c r="I34" i="24"/>
  <c r="I54" i="24"/>
  <c r="H61" i="24"/>
  <c r="J61" i="24" s="1"/>
  <c r="H65" i="24"/>
  <c r="J65" i="24" s="1"/>
  <c r="H69" i="24"/>
  <c r="J69" i="24" s="1"/>
  <c r="I16" i="24"/>
  <c r="I27" i="24"/>
  <c r="H41" i="24"/>
  <c r="J41" i="24" s="1"/>
  <c r="H44" i="24"/>
  <c r="J44" i="24" s="1"/>
  <c r="I58" i="24"/>
  <c r="G31" i="36"/>
  <c r="F31" i="36"/>
  <c r="H31" i="36" s="1"/>
  <c r="E31" i="36"/>
  <c r="I31" i="36" s="1"/>
  <c r="B23" i="36"/>
  <c r="C23" i="36" s="1"/>
  <c r="C22" i="36"/>
  <c r="F21" i="36"/>
  <c r="H21" i="36" s="1"/>
  <c r="G21" i="36"/>
  <c r="E21" i="36"/>
  <c r="I21" i="36" s="1"/>
  <c r="F32" i="36"/>
  <c r="H32" i="36" s="1"/>
  <c r="G32" i="36"/>
  <c r="E32" i="36"/>
  <c r="I32" i="36" s="1"/>
  <c r="D38" i="36"/>
  <c r="B23" i="35"/>
  <c r="C23" i="35" s="1"/>
  <c r="C22" i="35"/>
  <c r="F38" i="35" s="1"/>
  <c r="F31" i="35"/>
  <c r="H31" i="35" s="1"/>
  <c r="G31" i="35"/>
  <c r="E31" i="35"/>
  <c r="I31" i="35" s="1"/>
  <c r="F32" i="35"/>
  <c r="H32" i="35" s="1"/>
  <c r="G32" i="35"/>
  <c r="E32" i="35"/>
  <c r="I32" i="35" s="1"/>
  <c r="F21" i="35"/>
  <c r="H21" i="35" s="1"/>
  <c r="G21" i="35"/>
  <c r="E21" i="35"/>
  <c r="I21" i="35" s="1"/>
  <c r="D38" i="35"/>
  <c r="G31" i="32"/>
  <c r="F31" i="32"/>
  <c r="H31" i="32" s="1"/>
  <c r="E31" i="32"/>
  <c r="I31" i="32" s="1"/>
  <c r="G21" i="32"/>
  <c r="F21" i="32"/>
  <c r="H21" i="32" s="1"/>
  <c r="E21" i="32"/>
  <c r="I21" i="32" s="1"/>
  <c r="F32" i="32"/>
  <c r="H32" i="32" s="1"/>
  <c r="G32" i="32"/>
  <c r="E32" i="32"/>
  <c r="I32" i="32" s="1"/>
  <c r="B23" i="32"/>
  <c r="C23" i="32" s="1"/>
  <c r="C22" i="32"/>
  <c r="F32" i="31"/>
  <c r="H32" i="31" s="1"/>
  <c r="G32" i="31"/>
  <c r="E32" i="31"/>
  <c r="I32" i="31" s="1"/>
  <c r="B23" i="31"/>
  <c r="C23" i="31" s="1"/>
  <c r="C22" i="31"/>
  <c r="F31" i="31"/>
  <c r="H31" i="31" s="1"/>
  <c r="G31" i="31"/>
  <c r="E31" i="31"/>
  <c r="I31" i="31" s="1"/>
  <c r="G21" i="31"/>
  <c r="F21" i="31"/>
  <c r="H21" i="31" s="1"/>
  <c r="E21" i="31"/>
  <c r="I21" i="31" s="1"/>
  <c r="F22" i="30"/>
  <c r="H22" i="30" s="1"/>
  <c r="G22" i="30"/>
  <c r="E22" i="30"/>
  <c r="I22" i="30" s="1"/>
  <c r="F23" i="30"/>
  <c r="H23" i="30" s="1"/>
  <c r="G23" i="30"/>
  <c r="E23" i="30"/>
  <c r="I23" i="30" s="1"/>
  <c r="F38" i="30"/>
  <c r="D38" i="30"/>
  <c r="F23" i="29"/>
  <c r="H23" i="29" s="1"/>
  <c r="G23" i="29"/>
  <c r="E23" i="29"/>
  <c r="I23" i="29" s="1"/>
  <c r="G22" i="29"/>
  <c r="F22" i="29"/>
  <c r="H22" i="29" s="1"/>
  <c r="E22" i="29"/>
  <c r="I22" i="29" s="1"/>
  <c r="F31" i="29"/>
  <c r="H31" i="29" s="1"/>
  <c r="G31" i="29"/>
  <c r="E31" i="29"/>
  <c r="I31" i="29" s="1"/>
  <c r="C32" i="29"/>
  <c r="I28" i="24"/>
  <c r="H28" i="24"/>
  <c r="J28" i="24" s="1"/>
  <c r="H67" i="24"/>
  <c r="J67" i="24" s="1"/>
  <c r="H25" i="24"/>
  <c r="J25" i="24" s="1"/>
  <c r="H16" i="24"/>
  <c r="J16" i="24" s="1"/>
  <c r="G24" i="24"/>
  <c r="K24" i="24" s="1"/>
  <c r="H34" i="24"/>
  <c r="J34" i="24" s="1"/>
  <c r="D36" i="24"/>
  <c r="D37" i="24" s="1"/>
  <c r="E37" i="24" s="1"/>
  <c r="I56" i="24"/>
  <c r="I62" i="24"/>
  <c r="G50" i="24"/>
  <c r="K50" i="24" s="1"/>
  <c r="H24" i="24"/>
  <c r="J24" i="24" s="1"/>
  <c r="G32" i="24"/>
  <c r="K32" i="24" s="1"/>
  <c r="H33" i="24"/>
  <c r="J33" i="24" s="1"/>
  <c r="I41" i="24"/>
  <c r="I60" i="24"/>
  <c r="I66" i="24"/>
  <c r="D19" i="24"/>
  <c r="E18" i="24"/>
  <c r="E17" i="24"/>
  <c r="G23" i="24"/>
  <c r="K23" i="24" s="1"/>
  <c r="G26" i="24"/>
  <c r="K26" i="24" s="1"/>
  <c r="H35" i="24"/>
  <c r="J35" i="24" s="1"/>
  <c r="I51" i="24"/>
  <c r="H52" i="24"/>
  <c r="J52" i="24" s="1"/>
  <c r="I55" i="24"/>
  <c r="H56" i="24"/>
  <c r="J56" i="24" s="1"/>
  <c r="I59" i="24"/>
  <c r="H60" i="24"/>
  <c r="J60" i="24" s="1"/>
  <c r="I63" i="24"/>
  <c r="H64" i="24"/>
  <c r="J64" i="24" s="1"/>
  <c r="I67" i="24"/>
  <c r="H68" i="24"/>
  <c r="J68" i="24" s="1"/>
  <c r="H23" i="24"/>
  <c r="J23" i="24" s="1"/>
  <c r="I26" i="24"/>
  <c r="H42" i="24"/>
  <c r="J42" i="24" s="1"/>
  <c r="D46" i="24"/>
  <c r="E45" i="24"/>
  <c r="H51" i="24"/>
  <c r="J51" i="24" s="1"/>
  <c r="H55" i="24"/>
  <c r="J55" i="24" s="1"/>
  <c r="H59" i="24"/>
  <c r="J59" i="24" s="1"/>
  <c r="H63" i="24"/>
  <c r="J63" i="24" s="1"/>
  <c r="G69" i="24"/>
  <c r="K69" i="24" s="1"/>
  <c r="G67" i="24"/>
  <c r="K67" i="24" s="1"/>
  <c r="G65" i="24"/>
  <c r="K65" i="24" s="1"/>
  <c r="G63" i="24"/>
  <c r="K63" i="24" s="1"/>
  <c r="G61" i="24"/>
  <c r="K61" i="24" s="1"/>
  <c r="G59" i="24"/>
  <c r="K59" i="24" s="1"/>
  <c r="G57" i="24"/>
  <c r="K57" i="24" s="1"/>
  <c r="G55" i="24"/>
  <c r="K55" i="24" s="1"/>
  <c r="G53" i="24"/>
  <c r="K53" i="24" s="1"/>
  <c r="G51" i="24"/>
  <c r="K51" i="24" s="1"/>
  <c r="G44" i="24"/>
  <c r="K44" i="24" s="1"/>
  <c r="G68" i="24"/>
  <c r="K68" i="24" s="1"/>
  <c r="G66" i="24"/>
  <c r="K66" i="24" s="1"/>
  <c r="G64" i="24"/>
  <c r="K64" i="24" s="1"/>
  <c r="G62" i="24"/>
  <c r="K62" i="24" s="1"/>
  <c r="G60" i="24"/>
  <c r="K60" i="24" s="1"/>
  <c r="G58" i="24"/>
  <c r="K58" i="24" s="1"/>
  <c r="G56" i="24"/>
  <c r="K56" i="24" s="1"/>
  <c r="G54" i="24"/>
  <c r="K54" i="24" s="1"/>
  <c r="G52" i="24"/>
  <c r="K52" i="24" s="1"/>
  <c r="H50" i="24"/>
  <c r="J50" i="24" s="1"/>
  <c r="H43" i="24"/>
  <c r="J43" i="24" s="1"/>
  <c r="G33" i="24"/>
  <c r="K33" i="24" s="1"/>
  <c r="G25" i="24"/>
  <c r="K25" i="24" s="1"/>
  <c r="G18" i="24"/>
  <c r="K18" i="24" s="1"/>
  <c r="G16" i="24"/>
  <c r="K16" i="24" s="1"/>
  <c r="H27" i="24"/>
  <c r="J27" i="24" s="1"/>
  <c r="G28" i="24"/>
  <c r="K28" i="24" s="1"/>
  <c r="D29" i="24"/>
  <c r="G34" i="24"/>
  <c r="K34" i="24" s="1"/>
  <c r="G41" i="24"/>
  <c r="K41" i="24" s="1"/>
  <c r="G42" i="24"/>
  <c r="K42" i="24" s="1"/>
  <c r="G43" i="24"/>
  <c r="K43" i="24" s="1"/>
  <c r="I44" i="24"/>
  <c r="I53" i="24"/>
  <c r="H54" i="24"/>
  <c r="J54" i="24" s="1"/>
  <c r="I57" i="24"/>
  <c r="H58" i="24"/>
  <c r="J58" i="24" s="1"/>
  <c r="I61" i="24"/>
  <c r="H62" i="24"/>
  <c r="J62" i="24" s="1"/>
  <c r="I65" i="24"/>
  <c r="H66" i="24"/>
  <c r="J66" i="24" s="1"/>
  <c r="I69" i="24"/>
  <c r="E19" i="21"/>
  <c r="D20" i="21"/>
  <c r="I16" i="21"/>
  <c r="I29" i="21"/>
  <c r="G19" i="21"/>
  <c r="K19" i="21" s="1"/>
  <c r="E18" i="21"/>
  <c r="I17" i="21"/>
  <c r="H16" i="21"/>
  <c r="J16" i="21" s="1"/>
  <c r="G16" i="21"/>
  <c r="K16" i="21" s="1"/>
  <c r="G17" i="21"/>
  <c r="K17" i="21" s="1"/>
  <c r="G26" i="23"/>
  <c r="K26" i="23" s="1"/>
  <c r="I53" i="23"/>
  <c r="H18" i="23"/>
  <c r="J18" i="23" s="1"/>
  <c r="G27" i="23"/>
  <c r="K27" i="23" s="1"/>
  <c r="H43" i="23"/>
  <c r="J43" i="23" s="1"/>
  <c r="E46" i="23"/>
  <c r="G46" i="23" s="1"/>
  <c r="K46" i="23" s="1"/>
  <c r="I17" i="23"/>
  <c r="G17" i="23"/>
  <c r="K17" i="23" s="1"/>
  <c r="I18" i="23"/>
  <c r="E19" i="23"/>
  <c r="G19" i="23" s="1"/>
  <c r="K19" i="23" s="1"/>
  <c r="I16" i="23"/>
  <c r="H16" i="23"/>
  <c r="J16" i="23" s="1"/>
  <c r="E20" i="23"/>
  <c r="D21" i="23"/>
  <c r="I19" i="23"/>
  <c r="H19" i="23"/>
  <c r="J19" i="23" s="1"/>
  <c r="D38" i="23"/>
  <c r="E37" i="23"/>
  <c r="G37" i="23" s="1"/>
  <c r="K37" i="23" s="1"/>
  <c r="G71" i="23"/>
  <c r="K71" i="23" s="1"/>
  <c r="G69" i="23"/>
  <c r="K69" i="23" s="1"/>
  <c r="G67" i="23"/>
  <c r="K67" i="23" s="1"/>
  <c r="G65" i="23"/>
  <c r="K65" i="23" s="1"/>
  <c r="G63" i="23"/>
  <c r="K63" i="23" s="1"/>
  <c r="G61" i="23"/>
  <c r="K61" i="23" s="1"/>
  <c r="G59" i="23"/>
  <c r="K59" i="23" s="1"/>
  <c r="G57" i="23"/>
  <c r="K57" i="23" s="1"/>
  <c r="G55" i="23"/>
  <c r="K55" i="23" s="1"/>
  <c r="G53" i="23"/>
  <c r="K53" i="23" s="1"/>
  <c r="G43" i="23"/>
  <c r="K43" i="23" s="1"/>
  <c r="G36" i="23"/>
  <c r="K36" i="23" s="1"/>
  <c r="G70" i="23"/>
  <c r="K70" i="23" s="1"/>
  <c r="G68" i="23"/>
  <c r="K68" i="23" s="1"/>
  <c r="G66" i="23"/>
  <c r="K66" i="23" s="1"/>
  <c r="G64" i="23"/>
  <c r="K64" i="23" s="1"/>
  <c r="G62" i="23"/>
  <c r="K62" i="23" s="1"/>
  <c r="G60" i="23"/>
  <c r="K60" i="23" s="1"/>
  <c r="G58" i="23"/>
  <c r="K58" i="23" s="1"/>
  <c r="G56" i="23"/>
  <c r="K56" i="23" s="1"/>
  <c r="G54" i="23"/>
  <c r="K54" i="23" s="1"/>
  <c r="H52" i="23"/>
  <c r="J52" i="23" s="1"/>
  <c r="I45" i="23"/>
  <c r="G35" i="23"/>
  <c r="K35" i="23" s="1"/>
  <c r="G28" i="23"/>
  <c r="K28" i="23" s="1"/>
  <c r="G25" i="23"/>
  <c r="K25" i="23" s="1"/>
  <c r="G52" i="23"/>
  <c r="K52" i="23" s="1"/>
  <c r="H71" i="23"/>
  <c r="J71" i="23" s="1"/>
  <c r="H69" i="23"/>
  <c r="J69" i="23" s="1"/>
  <c r="H67" i="23"/>
  <c r="J67" i="23" s="1"/>
  <c r="H65" i="23"/>
  <c r="J65" i="23" s="1"/>
  <c r="H63" i="23"/>
  <c r="J63" i="23" s="1"/>
  <c r="H61" i="23"/>
  <c r="J61" i="23" s="1"/>
  <c r="H59" i="23"/>
  <c r="J59" i="23" s="1"/>
  <c r="H57" i="23"/>
  <c r="J57" i="23" s="1"/>
  <c r="H55" i="23"/>
  <c r="J55" i="23" s="1"/>
  <c r="G45" i="23"/>
  <c r="K45" i="23" s="1"/>
  <c r="H34" i="23"/>
  <c r="J34" i="23" s="1"/>
  <c r="H27" i="23"/>
  <c r="J27" i="23" s="1"/>
  <c r="G16" i="23"/>
  <c r="K16" i="23" s="1"/>
  <c r="H17" i="23"/>
  <c r="J17" i="23" s="1"/>
  <c r="I26" i="23"/>
  <c r="I27" i="23"/>
  <c r="H28" i="23"/>
  <c r="J28" i="23" s="1"/>
  <c r="I43" i="23"/>
  <c r="H46" i="23"/>
  <c r="J46" i="23" s="1"/>
  <c r="H53" i="23"/>
  <c r="J53" i="23" s="1"/>
  <c r="I57" i="23"/>
  <c r="I61" i="23"/>
  <c r="I65" i="23"/>
  <c r="I69" i="23"/>
  <c r="E10" i="23"/>
  <c r="G18" i="23"/>
  <c r="K18" i="23" s="1"/>
  <c r="G34" i="23"/>
  <c r="K34" i="23" s="1"/>
  <c r="I35" i="23"/>
  <c r="H36" i="23"/>
  <c r="J36" i="23" s="1"/>
  <c r="H44" i="23"/>
  <c r="J44" i="23" s="1"/>
  <c r="I44" i="23"/>
  <c r="H45" i="23"/>
  <c r="J45" i="23" s="1"/>
  <c r="H25" i="23"/>
  <c r="J25" i="23" s="1"/>
  <c r="H26" i="23"/>
  <c r="J26" i="23" s="1"/>
  <c r="D30" i="23"/>
  <c r="E29" i="23"/>
  <c r="I34" i="23"/>
  <c r="H35" i="23"/>
  <c r="J35" i="23" s="1"/>
  <c r="I36" i="23"/>
  <c r="G44" i="23"/>
  <c r="K44" i="23" s="1"/>
  <c r="D48" i="23"/>
  <c r="E47" i="23"/>
  <c r="I52" i="23"/>
  <c r="I55" i="23"/>
  <c r="I59" i="23"/>
  <c r="I63" i="23"/>
  <c r="I67" i="23"/>
  <c r="I71" i="23"/>
  <c r="I54" i="23"/>
  <c r="H54" i="23"/>
  <c r="J54" i="23" s="1"/>
  <c r="I56" i="23"/>
  <c r="H56" i="23"/>
  <c r="J56" i="23" s="1"/>
  <c r="I58" i="23"/>
  <c r="H58" i="23"/>
  <c r="J58" i="23" s="1"/>
  <c r="I60" i="23"/>
  <c r="H60" i="23"/>
  <c r="J60" i="23" s="1"/>
  <c r="I62" i="23"/>
  <c r="H62" i="23"/>
  <c r="J62" i="23" s="1"/>
  <c r="I64" i="23"/>
  <c r="H64" i="23"/>
  <c r="J64" i="23" s="1"/>
  <c r="I66" i="23"/>
  <c r="H66" i="23"/>
  <c r="J66" i="23" s="1"/>
  <c r="I68" i="23"/>
  <c r="H68" i="23"/>
  <c r="J68" i="23" s="1"/>
  <c r="I70" i="23"/>
  <c r="H70" i="23"/>
  <c r="J70" i="23" s="1"/>
  <c r="H30" i="21"/>
  <c r="J30" i="21" s="1"/>
  <c r="I22" i="21"/>
  <c r="H22" i="21"/>
  <c r="J22" i="21" s="1"/>
  <c r="G30" i="21"/>
  <c r="K30" i="21" s="1"/>
  <c r="E32" i="21"/>
  <c r="H32" i="21" s="1"/>
  <c r="J32" i="21" s="1"/>
  <c r="E33" i="21"/>
  <c r="G33" i="21" s="1"/>
  <c r="K33" i="21" s="1"/>
  <c r="E41" i="21"/>
  <c r="I41" i="21" s="1"/>
  <c r="D25" i="21"/>
  <c r="E24" i="21"/>
  <c r="G24" i="21" s="1"/>
  <c r="K24" i="21" s="1"/>
  <c r="G65" i="21"/>
  <c r="K65" i="21" s="1"/>
  <c r="E23" i="21"/>
  <c r="G23" i="21" s="1"/>
  <c r="K23" i="21" s="1"/>
  <c r="G29" i="21"/>
  <c r="K29" i="21" s="1"/>
  <c r="I30" i="21"/>
  <c r="I31" i="21"/>
  <c r="D35" i="21"/>
  <c r="E34" i="21"/>
  <c r="G34" i="21" s="1"/>
  <c r="K34" i="21" s="1"/>
  <c r="H40" i="21"/>
  <c r="J40" i="21" s="1"/>
  <c r="H71" i="21"/>
  <c r="J71" i="21" s="1"/>
  <c r="H74" i="21"/>
  <c r="J74" i="21" s="1"/>
  <c r="I74" i="21"/>
  <c r="H31" i="21"/>
  <c r="J31" i="21" s="1"/>
  <c r="I38" i="21"/>
  <c r="I62" i="21"/>
  <c r="H68" i="21"/>
  <c r="J68" i="21" s="1"/>
  <c r="H29" i="21"/>
  <c r="J29" i="21" s="1"/>
  <c r="H38" i="21"/>
  <c r="J38" i="21" s="1"/>
  <c r="I39" i="21"/>
  <c r="H39" i="21"/>
  <c r="J39" i="21" s="1"/>
  <c r="E42" i="21"/>
  <c r="D43" i="21"/>
  <c r="H57" i="21"/>
  <c r="J57" i="21" s="1"/>
  <c r="I57" i="21"/>
  <c r="H58" i="21"/>
  <c r="J58" i="21" s="1"/>
  <c r="I58" i="21"/>
  <c r="I64" i="21"/>
  <c r="I67" i="21"/>
  <c r="H67" i="21"/>
  <c r="J67" i="21" s="1"/>
  <c r="G74" i="21"/>
  <c r="K74" i="21" s="1"/>
  <c r="G72" i="21"/>
  <c r="K72" i="21" s="1"/>
  <c r="G70" i="21"/>
  <c r="K70" i="21" s="1"/>
  <c r="G68" i="21"/>
  <c r="K68" i="21" s="1"/>
  <c r="G66" i="21"/>
  <c r="K66" i="21" s="1"/>
  <c r="G64" i="21"/>
  <c r="K64" i="21" s="1"/>
  <c r="G62" i="21"/>
  <c r="K62" i="21" s="1"/>
  <c r="G60" i="21"/>
  <c r="K60" i="21" s="1"/>
  <c r="G58" i="21"/>
  <c r="K58" i="21" s="1"/>
  <c r="G71" i="21"/>
  <c r="K71" i="21" s="1"/>
  <c r="H69" i="21"/>
  <c r="J69" i="21" s="1"/>
  <c r="I68" i="21"/>
  <c r="G63" i="21"/>
  <c r="K63" i="21" s="1"/>
  <c r="H61" i="21"/>
  <c r="J61" i="21" s="1"/>
  <c r="I60" i="21"/>
  <c r="G56" i="21"/>
  <c r="K56" i="21" s="1"/>
  <c r="G49" i="21"/>
  <c r="K49" i="21" s="1"/>
  <c r="H47" i="21"/>
  <c r="J47" i="21" s="1"/>
  <c r="G75" i="21"/>
  <c r="K75" i="21" s="1"/>
  <c r="G67" i="21"/>
  <c r="K67" i="21" s="1"/>
  <c r="G59" i="21"/>
  <c r="K59" i="21" s="1"/>
  <c r="G48" i="21"/>
  <c r="K48" i="21" s="1"/>
  <c r="H72" i="21"/>
  <c r="J72" i="21" s="1"/>
  <c r="G69" i="21"/>
  <c r="K69" i="21" s="1"/>
  <c r="I47" i="21"/>
  <c r="G40" i="21"/>
  <c r="K40" i="21" s="1"/>
  <c r="G73" i="21"/>
  <c r="K73" i="21" s="1"/>
  <c r="H60" i="21"/>
  <c r="J60" i="21" s="1"/>
  <c r="H56" i="21"/>
  <c r="J56" i="21" s="1"/>
  <c r="H49" i="21"/>
  <c r="J49" i="21" s="1"/>
  <c r="G47" i="21"/>
  <c r="K47" i="21" s="1"/>
  <c r="G38" i="21"/>
  <c r="K38" i="21" s="1"/>
  <c r="H64" i="21"/>
  <c r="J64" i="21" s="1"/>
  <c r="G61" i="21"/>
  <c r="K61" i="21" s="1"/>
  <c r="G57" i="21"/>
  <c r="K57" i="21" s="1"/>
  <c r="I40" i="21"/>
  <c r="G39" i="21"/>
  <c r="K39" i="21" s="1"/>
  <c r="G31" i="21"/>
  <c r="K31" i="21" s="1"/>
  <c r="G22" i="21"/>
  <c r="K22" i="21" s="1"/>
  <c r="H33" i="21"/>
  <c r="J33" i="21" s="1"/>
  <c r="D51" i="21"/>
  <c r="E50" i="21"/>
  <c r="G50" i="21" s="1"/>
  <c r="K50" i="21" s="1"/>
  <c r="I49" i="21"/>
  <c r="I56" i="21"/>
  <c r="I63" i="21"/>
  <c r="H70" i="21"/>
  <c r="J70" i="21" s="1"/>
  <c r="H73" i="21"/>
  <c r="J73" i="21" s="1"/>
  <c r="I48" i="21"/>
  <c r="I59" i="21"/>
  <c r="H63" i="21"/>
  <c r="J63" i="21" s="1"/>
  <c r="H66" i="21"/>
  <c r="J66" i="21" s="1"/>
  <c r="I70" i="21"/>
  <c r="I72" i="21"/>
  <c r="I75" i="21"/>
  <c r="H48" i="21"/>
  <c r="J48" i="21" s="1"/>
  <c r="H59" i="21"/>
  <c r="J59" i="21" s="1"/>
  <c r="H62" i="21"/>
  <c r="J62" i="21" s="1"/>
  <c r="H65" i="21"/>
  <c r="J65" i="21" s="1"/>
  <c r="I66" i="21"/>
  <c r="I71" i="21"/>
  <c r="H75" i="21"/>
  <c r="J75" i="21" s="1"/>
  <c r="I61" i="21"/>
  <c r="I69" i="21"/>
  <c r="I65" i="21"/>
  <c r="I73" i="21"/>
  <c r="E20" i="20"/>
  <c r="D21" i="20"/>
  <c r="E21" i="20" s="1"/>
  <c r="G20" i="20"/>
  <c r="K20" i="20" s="1"/>
  <c r="G30" i="20"/>
  <c r="K30" i="20" s="1"/>
  <c r="G41" i="20"/>
  <c r="K41" i="20" s="1"/>
  <c r="H76" i="20"/>
  <c r="J76" i="20" s="1"/>
  <c r="G122" i="20"/>
  <c r="K122" i="20" s="1"/>
  <c r="I16" i="20"/>
  <c r="E18" i="20"/>
  <c r="I23" i="20"/>
  <c r="I31" i="20"/>
  <c r="G39" i="20"/>
  <c r="K39" i="20" s="1"/>
  <c r="H41" i="20"/>
  <c r="J41" i="20" s="1"/>
  <c r="E43" i="20"/>
  <c r="D54" i="20"/>
  <c r="E53" i="20"/>
  <c r="G53" i="20" s="1"/>
  <c r="K53" i="20" s="1"/>
  <c r="H60" i="20"/>
  <c r="J60" i="20" s="1"/>
  <c r="I69" i="20"/>
  <c r="H70" i="20"/>
  <c r="J70" i="20" s="1"/>
  <c r="I112" i="20"/>
  <c r="H112" i="20"/>
  <c r="J112" i="20" s="1"/>
  <c r="G131" i="20"/>
  <c r="K131" i="20" s="1"/>
  <c r="G129" i="20"/>
  <c r="K129" i="20" s="1"/>
  <c r="G127" i="20"/>
  <c r="K127" i="20" s="1"/>
  <c r="G125" i="20"/>
  <c r="K125" i="20" s="1"/>
  <c r="G123" i="20"/>
  <c r="K123" i="20" s="1"/>
  <c r="G121" i="20"/>
  <c r="K121" i="20" s="1"/>
  <c r="G119" i="20"/>
  <c r="K119" i="20" s="1"/>
  <c r="G117" i="20"/>
  <c r="K117" i="20" s="1"/>
  <c r="G115" i="20"/>
  <c r="K115" i="20" s="1"/>
  <c r="G113" i="20"/>
  <c r="K113" i="20" s="1"/>
  <c r="G111" i="20"/>
  <c r="K111" i="20" s="1"/>
  <c r="G109" i="20"/>
  <c r="K109" i="20" s="1"/>
  <c r="G107" i="20"/>
  <c r="K107" i="20" s="1"/>
  <c r="G105" i="20"/>
  <c r="K105" i="20" s="1"/>
  <c r="G103" i="20"/>
  <c r="K103" i="20" s="1"/>
  <c r="G101" i="20"/>
  <c r="K101" i="20" s="1"/>
  <c r="G99" i="20"/>
  <c r="K99" i="20" s="1"/>
  <c r="G97" i="20"/>
  <c r="K97" i="20" s="1"/>
  <c r="G95" i="20"/>
  <c r="K95" i="20" s="1"/>
  <c r="G85" i="20"/>
  <c r="K85" i="20" s="1"/>
  <c r="G78" i="20"/>
  <c r="K78" i="20" s="1"/>
  <c r="I94" i="20"/>
  <c r="I87" i="20"/>
  <c r="G86" i="20"/>
  <c r="K86" i="20" s="1"/>
  <c r="I127" i="20"/>
  <c r="H125" i="20"/>
  <c r="J125" i="20" s="1"/>
  <c r="G124" i="20"/>
  <c r="K124" i="20" s="1"/>
  <c r="I119" i="20"/>
  <c r="H117" i="20"/>
  <c r="J117" i="20" s="1"/>
  <c r="G116" i="20"/>
  <c r="K116" i="20" s="1"/>
  <c r="I111" i="20"/>
  <c r="H109" i="20"/>
  <c r="J109" i="20" s="1"/>
  <c r="G108" i="20"/>
  <c r="K108" i="20" s="1"/>
  <c r="I103" i="20"/>
  <c r="H101" i="20"/>
  <c r="J101" i="20" s="1"/>
  <c r="G100" i="20"/>
  <c r="K100" i="20" s="1"/>
  <c r="H94" i="20"/>
  <c r="J94" i="20" s="1"/>
  <c r="I85" i="20"/>
  <c r="G59" i="20"/>
  <c r="K59" i="20" s="1"/>
  <c r="G49" i="20"/>
  <c r="K49" i="20" s="1"/>
  <c r="G42" i="20"/>
  <c r="K42" i="20" s="1"/>
  <c r="I129" i="20"/>
  <c r="H127" i="20"/>
  <c r="J127" i="20" s="1"/>
  <c r="G126" i="20"/>
  <c r="K126" i="20" s="1"/>
  <c r="I121" i="20"/>
  <c r="H119" i="20"/>
  <c r="J119" i="20" s="1"/>
  <c r="G118" i="20"/>
  <c r="K118" i="20" s="1"/>
  <c r="I113" i="20"/>
  <c r="H111" i="20"/>
  <c r="J111" i="20" s="1"/>
  <c r="G110" i="20"/>
  <c r="K110" i="20" s="1"/>
  <c r="I105" i="20"/>
  <c r="H103" i="20"/>
  <c r="J103" i="20" s="1"/>
  <c r="G102" i="20"/>
  <c r="K102" i="20" s="1"/>
  <c r="I97" i="20"/>
  <c r="H95" i="20"/>
  <c r="J95" i="20" s="1"/>
  <c r="G94" i="20"/>
  <c r="K94" i="20" s="1"/>
  <c r="H87" i="20"/>
  <c r="J87" i="20" s="1"/>
  <c r="H85" i="20"/>
  <c r="J85" i="20" s="1"/>
  <c r="I131" i="20"/>
  <c r="H129" i="20"/>
  <c r="J129" i="20" s="1"/>
  <c r="G128" i="20"/>
  <c r="K128" i="20" s="1"/>
  <c r="I123" i="20"/>
  <c r="H121" i="20"/>
  <c r="J121" i="20" s="1"/>
  <c r="G120" i="20"/>
  <c r="K120" i="20" s="1"/>
  <c r="I115" i="20"/>
  <c r="H113" i="20"/>
  <c r="J113" i="20" s="1"/>
  <c r="G112" i="20"/>
  <c r="K112" i="20" s="1"/>
  <c r="I107" i="20"/>
  <c r="H105" i="20"/>
  <c r="J105" i="20" s="1"/>
  <c r="G104" i="20"/>
  <c r="K104" i="20" s="1"/>
  <c r="I99" i="20"/>
  <c r="H97" i="20"/>
  <c r="J97" i="20" s="1"/>
  <c r="G96" i="20"/>
  <c r="K96" i="20" s="1"/>
  <c r="G87" i="20"/>
  <c r="K87" i="20" s="1"/>
  <c r="G77" i="20"/>
  <c r="K77" i="20" s="1"/>
  <c r="G70" i="20"/>
  <c r="K70" i="20" s="1"/>
  <c r="G67" i="20"/>
  <c r="K67" i="20" s="1"/>
  <c r="G60" i="20"/>
  <c r="K60" i="20" s="1"/>
  <c r="H58" i="20"/>
  <c r="J58" i="20" s="1"/>
  <c r="H51" i="20"/>
  <c r="J51" i="20" s="1"/>
  <c r="H131" i="20"/>
  <c r="J131" i="20" s="1"/>
  <c r="G114" i="20"/>
  <c r="K114" i="20" s="1"/>
  <c r="I101" i="20"/>
  <c r="H99" i="20"/>
  <c r="J99" i="20" s="1"/>
  <c r="I125" i="20"/>
  <c r="H123" i="20"/>
  <c r="J123" i="20" s="1"/>
  <c r="G106" i="20"/>
  <c r="K106" i="20" s="1"/>
  <c r="G69" i="20"/>
  <c r="K69" i="20" s="1"/>
  <c r="G68" i="20"/>
  <c r="K68" i="20" s="1"/>
  <c r="I51" i="20"/>
  <c r="G31" i="20"/>
  <c r="K31" i="20" s="1"/>
  <c r="G21" i="20"/>
  <c r="K21" i="20" s="1"/>
  <c r="G17" i="20"/>
  <c r="K17" i="20" s="1"/>
  <c r="G130" i="20"/>
  <c r="K130" i="20" s="1"/>
  <c r="I117" i="20"/>
  <c r="H115" i="20"/>
  <c r="J115" i="20" s="1"/>
  <c r="G98" i="20"/>
  <c r="K98" i="20" s="1"/>
  <c r="I76" i="20"/>
  <c r="G51" i="20"/>
  <c r="K51" i="20" s="1"/>
  <c r="G50" i="20"/>
  <c r="K50" i="20" s="1"/>
  <c r="G43" i="20"/>
  <c r="K43" i="20" s="1"/>
  <c r="G40" i="20"/>
  <c r="K40" i="20" s="1"/>
  <c r="I39" i="20"/>
  <c r="H39" i="20"/>
  <c r="J39" i="20" s="1"/>
  <c r="I58" i="20"/>
  <c r="I17" i="20"/>
  <c r="E19" i="20"/>
  <c r="G19" i="20" s="1"/>
  <c r="K19" i="20" s="1"/>
  <c r="G22" i="20"/>
  <c r="K22" i="20" s="1"/>
  <c r="G23" i="20"/>
  <c r="K23" i="20" s="1"/>
  <c r="I29" i="20"/>
  <c r="H29" i="20"/>
  <c r="J29" i="20" s="1"/>
  <c r="I30" i="20"/>
  <c r="H30" i="20"/>
  <c r="J30" i="20" s="1"/>
  <c r="I34" i="20"/>
  <c r="E33" i="20"/>
  <c r="G34" i="20"/>
  <c r="K34" i="20" s="1"/>
  <c r="G38" i="20"/>
  <c r="K38" i="20" s="1"/>
  <c r="I42" i="20"/>
  <c r="H50" i="20"/>
  <c r="J50" i="20" s="1"/>
  <c r="I50" i="20"/>
  <c r="I59" i="20"/>
  <c r="I68" i="20"/>
  <c r="I109" i="20"/>
  <c r="H16" i="20"/>
  <c r="J16" i="20" s="1"/>
  <c r="H31" i="20"/>
  <c r="J31" i="20" s="1"/>
  <c r="D45" i="20"/>
  <c r="E44" i="20"/>
  <c r="H78" i="20"/>
  <c r="J78" i="20" s="1"/>
  <c r="E10" i="20"/>
  <c r="I22" i="20"/>
  <c r="H22" i="20"/>
  <c r="J22" i="20" s="1"/>
  <c r="G16" i="20"/>
  <c r="K16" i="20" s="1"/>
  <c r="H23" i="20"/>
  <c r="J23" i="20" s="1"/>
  <c r="G29" i="20"/>
  <c r="K29" i="20" s="1"/>
  <c r="E32" i="20"/>
  <c r="G33" i="20"/>
  <c r="K33" i="20" s="1"/>
  <c r="H34" i="20"/>
  <c r="J34" i="20" s="1"/>
  <c r="H38" i="20"/>
  <c r="J38" i="20" s="1"/>
  <c r="H40" i="20"/>
  <c r="J40" i="20" s="1"/>
  <c r="I40" i="20"/>
  <c r="H42" i="20"/>
  <c r="J42" i="20" s="1"/>
  <c r="G58" i="20"/>
  <c r="K58" i="20" s="1"/>
  <c r="H59" i="20"/>
  <c r="J59" i="20" s="1"/>
  <c r="H67" i="20"/>
  <c r="J67" i="20" s="1"/>
  <c r="I77" i="20"/>
  <c r="H77" i="20"/>
  <c r="J77" i="20" s="1"/>
  <c r="H107" i="20"/>
  <c r="J107" i="20" s="1"/>
  <c r="I38" i="20"/>
  <c r="I49" i="20"/>
  <c r="E61" i="20"/>
  <c r="G61" i="20" s="1"/>
  <c r="K61" i="20" s="1"/>
  <c r="D62" i="20"/>
  <c r="H68" i="20"/>
  <c r="J68" i="20" s="1"/>
  <c r="H69" i="20"/>
  <c r="J69" i="20" s="1"/>
  <c r="E71" i="20"/>
  <c r="D72" i="20"/>
  <c r="D80" i="20"/>
  <c r="E79" i="20"/>
  <c r="E88" i="20"/>
  <c r="D89" i="20"/>
  <c r="I95" i="20"/>
  <c r="I120" i="20"/>
  <c r="H120" i="20"/>
  <c r="J120" i="20" s="1"/>
  <c r="I41" i="20"/>
  <c r="H49" i="20"/>
  <c r="J49" i="20" s="1"/>
  <c r="I60" i="20"/>
  <c r="I67" i="20"/>
  <c r="I70" i="20"/>
  <c r="I96" i="20"/>
  <c r="H96" i="20"/>
  <c r="J96" i="20" s="1"/>
  <c r="I128" i="20"/>
  <c r="H128" i="20"/>
  <c r="J128" i="20" s="1"/>
  <c r="H86" i="20"/>
  <c r="J86" i="20" s="1"/>
  <c r="I86" i="20"/>
  <c r="I104" i="20"/>
  <c r="H104" i="20"/>
  <c r="J104" i="20" s="1"/>
  <c r="I102" i="20"/>
  <c r="H102" i="20"/>
  <c r="J102" i="20" s="1"/>
  <c r="I110" i="20"/>
  <c r="H110" i="20"/>
  <c r="J110" i="20" s="1"/>
  <c r="I118" i="20"/>
  <c r="H118" i="20"/>
  <c r="J118" i="20" s="1"/>
  <c r="I126" i="20"/>
  <c r="H126" i="20"/>
  <c r="J126" i="20" s="1"/>
  <c r="I100" i="20"/>
  <c r="H100" i="20"/>
  <c r="J100" i="20" s="1"/>
  <c r="I108" i="20"/>
  <c r="H108" i="20"/>
  <c r="J108" i="20" s="1"/>
  <c r="I116" i="20"/>
  <c r="H116" i="20"/>
  <c r="J116" i="20" s="1"/>
  <c r="I124" i="20"/>
  <c r="H124" i="20"/>
  <c r="J124" i="20" s="1"/>
  <c r="I98" i="20"/>
  <c r="H98" i="20"/>
  <c r="J98" i="20" s="1"/>
  <c r="I106" i="20"/>
  <c r="H106" i="20"/>
  <c r="J106" i="20" s="1"/>
  <c r="I114" i="20"/>
  <c r="H114" i="20"/>
  <c r="J114" i="20" s="1"/>
  <c r="I122" i="20"/>
  <c r="H122" i="20"/>
  <c r="J122" i="20" s="1"/>
  <c r="I130" i="20"/>
  <c r="H130" i="20"/>
  <c r="J130" i="20" s="1"/>
  <c r="E58" i="19"/>
  <c r="E51" i="19"/>
  <c r="E49" i="19"/>
  <c r="E42" i="19"/>
  <c r="E40" i="19"/>
  <c r="F38" i="19"/>
  <c r="E38" i="19"/>
  <c r="E31" i="19"/>
  <c r="F30" i="19"/>
  <c r="E29" i="19"/>
  <c r="E22" i="19"/>
  <c r="D17" i="19"/>
  <c r="E16" i="19"/>
  <c r="E9" i="19"/>
  <c r="J6" i="19"/>
  <c r="E6" i="19"/>
  <c r="J191" i="19" l="1"/>
  <c r="J210" i="19"/>
  <c r="J183" i="19"/>
  <c r="J155" i="19"/>
  <c r="J173" i="19"/>
  <c r="J219" i="19"/>
  <c r="J200" i="19"/>
  <c r="J146" i="19"/>
  <c r="J174" i="19"/>
  <c r="J164" i="19"/>
  <c r="J192" i="19"/>
  <c r="J201" i="19"/>
  <c r="J147" i="19"/>
  <c r="J218" i="19"/>
  <c r="K343" i="19"/>
  <c r="K347" i="19"/>
  <c r="K351" i="19"/>
  <c r="K355" i="19"/>
  <c r="K359" i="19"/>
  <c r="K363" i="19"/>
  <c r="K367" i="19"/>
  <c r="K371" i="19"/>
  <c r="K375" i="19"/>
  <c r="K379" i="19"/>
  <c r="K383" i="19"/>
  <c r="K387" i="19"/>
  <c r="K391" i="19"/>
  <c r="K395" i="19"/>
  <c r="K399" i="19"/>
  <c r="K403" i="19"/>
  <c r="K407" i="19"/>
  <c r="K411" i="19"/>
  <c r="K415" i="19"/>
  <c r="K419" i="19"/>
  <c r="K342" i="19"/>
  <c r="K348" i="19"/>
  <c r="K353" i="19"/>
  <c r="K358" i="19"/>
  <c r="K364" i="19"/>
  <c r="K369" i="19"/>
  <c r="K374" i="19"/>
  <c r="K380" i="19"/>
  <c r="K385" i="19"/>
  <c r="K390" i="19"/>
  <c r="K396" i="19"/>
  <c r="K401" i="19"/>
  <c r="K406" i="19"/>
  <c r="K412" i="19"/>
  <c r="K417" i="19"/>
  <c r="K332" i="19"/>
  <c r="K336" i="19"/>
  <c r="K340" i="19"/>
  <c r="K323" i="19"/>
  <c r="K295" i="19"/>
  <c r="K299" i="19"/>
  <c r="K303" i="19"/>
  <c r="K307" i="19"/>
  <c r="K311" i="19"/>
  <c r="J297" i="19"/>
  <c r="J301" i="19"/>
  <c r="J305" i="19"/>
  <c r="J309" i="19"/>
  <c r="K344" i="19"/>
  <c r="K349" i="19"/>
  <c r="K354" i="19"/>
  <c r="K360" i="19"/>
  <c r="K365" i="19"/>
  <c r="K370" i="19"/>
  <c r="K376" i="19"/>
  <c r="K381" i="19"/>
  <c r="K386" i="19"/>
  <c r="K392" i="19"/>
  <c r="K397" i="19"/>
  <c r="K402" i="19"/>
  <c r="K408" i="19"/>
  <c r="K413" i="19"/>
  <c r="K418" i="19"/>
  <c r="K350" i="19"/>
  <c r="K361" i="19"/>
  <c r="K372" i="19"/>
  <c r="K382" i="19"/>
  <c r="K393" i="19"/>
  <c r="K404" i="19"/>
  <c r="K414" i="19"/>
  <c r="J358" i="19"/>
  <c r="K333" i="19"/>
  <c r="K338" i="19"/>
  <c r="J337" i="19"/>
  <c r="K298" i="19"/>
  <c r="K304" i="19"/>
  <c r="K309" i="19"/>
  <c r="J296" i="19"/>
  <c r="J302" i="19"/>
  <c r="J307" i="19"/>
  <c r="K277" i="19"/>
  <c r="K282" i="19"/>
  <c r="K288" i="19"/>
  <c r="K293" i="19"/>
  <c r="J279" i="19"/>
  <c r="J283" i="19"/>
  <c r="J287" i="19"/>
  <c r="J291" i="19"/>
  <c r="K345" i="19"/>
  <c r="K356" i="19"/>
  <c r="K366" i="19"/>
  <c r="K377" i="19"/>
  <c r="K388" i="19"/>
  <c r="K398" i="19"/>
  <c r="K409" i="19"/>
  <c r="K352" i="19"/>
  <c r="K373" i="19"/>
  <c r="K394" i="19"/>
  <c r="K416" i="19"/>
  <c r="J402" i="19"/>
  <c r="K334" i="19"/>
  <c r="K341" i="19"/>
  <c r="K294" i="19"/>
  <c r="K301" i="19"/>
  <c r="K308" i="19"/>
  <c r="J298" i="19"/>
  <c r="J304" i="19"/>
  <c r="J311" i="19"/>
  <c r="K280" i="19"/>
  <c r="K286" i="19"/>
  <c r="J276" i="19"/>
  <c r="J281" i="19"/>
  <c r="J286" i="19"/>
  <c r="J292" i="19"/>
  <c r="K292" i="19"/>
  <c r="J285" i="19"/>
  <c r="K357" i="19"/>
  <c r="K378" i="19"/>
  <c r="K400" i="19"/>
  <c r="K335" i="19"/>
  <c r="J321" i="19"/>
  <c r="K296" i="19"/>
  <c r="K302" i="19"/>
  <c r="K310" i="19"/>
  <c r="J299" i="19"/>
  <c r="J306" i="19"/>
  <c r="K281" i="19"/>
  <c r="K289" i="19"/>
  <c r="J282" i="19"/>
  <c r="J288" i="19"/>
  <c r="K346" i="19"/>
  <c r="K389" i="19"/>
  <c r="K331" i="19"/>
  <c r="K339" i="19"/>
  <c r="J341" i="19"/>
  <c r="K306" i="19"/>
  <c r="J303" i="19"/>
  <c r="K278" i="19"/>
  <c r="J280" i="19"/>
  <c r="K362" i="19"/>
  <c r="K384" i="19"/>
  <c r="K405" i="19"/>
  <c r="J412" i="19"/>
  <c r="K330" i="19"/>
  <c r="K337" i="19"/>
  <c r="K297" i="19"/>
  <c r="K305" i="19"/>
  <c r="J294" i="19"/>
  <c r="J300" i="19"/>
  <c r="J308" i="19"/>
  <c r="K276" i="19"/>
  <c r="K284" i="19"/>
  <c r="K290" i="19"/>
  <c r="J278" i="19"/>
  <c r="J284" i="19"/>
  <c r="J289" i="19"/>
  <c r="K368" i="19"/>
  <c r="K410" i="19"/>
  <c r="J375" i="19"/>
  <c r="K300" i="19"/>
  <c r="J295" i="19"/>
  <c r="J310" i="19"/>
  <c r="K285" i="19"/>
  <c r="J290" i="19"/>
  <c r="J277" i="19"/>
  <c r="J360" i="19"/>
  <c r="J384" i="19"/>
  <c r="J348" i="19"/>
  <c r="J411" i="19"/>
  <c r="J338" i="19"/>
  <c r="K321" i="19"/>
  <c r="J376" i="19"/>
  <c r="K287" i="19"/>
  <c r="J323" i="19"/>
  <c r="J322" i="19"/>
  <c r="J320" i="19"/>
  <c r="J356" i="19"/>
  <c r="J410" i="19"/>
  <c r="J366" i="19"/>
  <c r="J319" i="19"/>
  <c r="K319" i="19"/>
  <c r="J324" i="19"/>
  <c r="J293" i="19"/>
  <c r="J330" i="19"/>
  <c r="J392" i="19"/>
  <c r="J377" i="19"/>
  <c r="J403" i="19"/>
  <c r="J359" i="19"/>
  <c r="J312" i="19"/>
  <c r="J393" i="19"/>
  <c r="K283" i="19"/>
  <c r="J373" i="19"/>
  <c r="K322" i="19"/>
  <c r="K324" i="19"/>
  <c r="J374" i="19"/>
  <c r="J357" i="19"/>
  <c r="J339" i="19"/>
  <c r="J394" i="19"/>
  <c r="K312" i="19"/>
  <c r="K291" i="19"/>
  <c r="J409" i="19"/>
  <c r="J391" i="19"/>
  <c r="J331" i="19"/>
  <c r="J367" i="19"/>
  <c r="J395" i="19"/>
  <c r="J355" i="19"/>
  <c r="J340" i="19"/>
  <c r="J413" i="19"/>
  <c r="K279" i="19"/>
  <c r="J385" i="19"/>
  <c r="K320" i="19"/>
  <c r="J369" i="19"/>
  <c r="J349" i="19"/>
  <c r="J386" i="19"/>
  <c r="J405" i="19"/>
  <c r="J332" i="19"/>
  <c r="J397" i="19"/>
  <c r="J342" i="19"/>
  <c r="J378" i="19"/>
  <c r="K313" i="19"/>
  <c r="J343" i="19"/>
  <c r="J368" i="19"/>
  <c r="J396" i="19"/>
  <c r="J379" i="19"/>
  <c r="J350" i="19"/>
  <c r="J414" i="19"/>
  <c r="J325" i="19"/>
  <c r="J333" i="19"/>
  <c r="J361" i="19"/>
  <c r="J404" i="19"/>
  <c r="J415" i="19"/>
  <c r="J387" i="19"/>
  <c r="J313" i="19"/>
  <c r="J362" i="19"/>
  <c r="K325" i="19"/>
  <c r="J380" i="19"/>
  <c r="J398" i="19"/>
  <c r="J326" i="19"/>
  <c r="J370" i="19"/>
  <c r="J416" i="19"/>
  <c r="J334" i="19"/>
  <c r="J314" i="19"/>
  <c r="K326" i="19"/>
  <c r="J388" i="19"/>
  <c r="J363" i="19"/>
  <c r="J344" i="19"/>
  <c r="J351" i="19"/>
  <c r="K314" i="19"/>
  <c r="J406" i="19"/>
  <c r="J408" i="19"/>
  <c r="J352" i="19"/>
  <c r="J381" i="19"/>
  <c r="J407" i="19"/>
  <c r="J417" i="19"/>
  <c r="J327" i="19"/>
  <c r="K315" i="19"/>
  <c r="J389" i="19"/>
  <c r="J315" i="19"/>
  <c r="J335" i="19"/>
  <c r="J399" i="19"/>
  <c r="J365" i="19"/>
  <c r="J372" i="19"/>
  <c r="J390" i="19"/>
  <c r="J345" i="19"/>
  <c r="J371" i="19"/>
  <c r="J336" i="19"/>
  <c r="K327" i="19"/>
  <c r="J364" i="19"/>
  <c r="J353" i="19"/>
  <c r="J400" i="19"/>
  <c r="J382" i="19"/>
  <c r="J354" i="19"/>
  <c r="J316" i="19"/>
  <c r="K328" i="19"/>
  <c r="J347" i="19"/>
  <c r="J383" i="19"/>
  <c r="K329" i="19"/>
  <c r="J419" i="19"/>
  <c r="J418" i="19"/>
  <c r="J346" i="19"/>
  <c r="J401" i="19"/>
  <c r="K316" i="19"/>
  <c r="J328" i="19"/>
  <c r="J329" i="19"/>
  <c r="K317" i="19"/>
  <c r="J318" i="19"/>
  <c r="K318" i="19"/>
  <c r="J317" i="19"/>
  <c r="K136" i="19"/>
  <c r="K144" i="19"/>
  <c r="K148" i="19"/>
  <c r="K152" i="19"/>
  <c r="K156" i="19"/>
  <c r="K160" i="19"/>
  <c r="K164" i="19"/>
  <c r="K168" i="19"/>
  <c r="K172" i="19"/>
  <c r="K176" i="19"/>
  <c r="K180" i="19"/>
  <c r="K184" i="19"/>
  <c r="K188" i="19"/>
  <c r="K192" i="19"/>
  <c r="K196" i="19"/>
  <c r="K200" i="19"/>
  <c r="K204" i="19"/>
  <c r="K208" i="19"/>
  <c r="K212" i="19"/>
  <c r="K216" i="19"/>
  <c r="K220" i="19"/>
  <c r="K224" i="19"/>
  <c r="K228" i="19"/>
  <c r="K232" i="19"/>
  <c r="K236" i="19"/>
  <c r="K240" i="19"/>
  <c r="K244" i="19"/>
  <c r="K248" i="19"/>
  <c r="K252" i="19"/>
  <c r="K256" i="19"/>
  <c r="K260" i="19"/>
  <c r="K264" i="19"/>
  <c r="K268" i="19"/>
  <c r="K272" i="19"/>
  <c r="K141" i="19"/>
  <c r="K145" i="19"/>
  <c r="K149" i="19"/>
  <c r="K153" i="19"/>
  <c r="K157" i="19"/>
  <c r="K161" i="19"/>
  <c r="K165" i="19"/>
  <c r="K169" i="19"/>
  <c r="K173" i="19"/>
  <c r="K177" i="19"/>
  <c r="K181" i="19"/>
  <c r="K185" i="19"/>
  <c r="K189" i="19"/>
  <c r="K193" i="19"/>
  <c r="K197" i="19"/>
  <c r="K201" i="19"/>
  <c r="K205" i="19"/>
  <c r="K209" i="19"/>
  <c r="K213" i="19"/>
  <c r="K217" i="19"/>
  <c r="K221" i="19"/>
  <c r="K225" i="19"/>
  <c r="K229" i="19"/>
  <c r="K233" i="19"/>
  <c r="K237" i="19"/>
  <c r="K241" i="19"/>
  <c r="K245" i="19"/>
  <c r="K249" i="19"/>
  <c r="K253" i="19"/>
  <c r="K257" i="19"/>
  <c r="K261" i="19"/>
  <c r="K265" i="19"/>
  <c r="K269" i="19"/>
  <c r="K273" i="19"/>
  <c r="K132" i="19"/>
  <c r="K142" i="19"/>
  <c r="K146" i="19"/>
  <c r="K150" i="19"/>
  <c r="K154" i="19"/>
  <c r="K158" i="19"/>
  <c r="K162" i="19"/>
  <c r="K166" i="19"/>
  <c r="K170" i="19"/>
  <c r="K174" i="19"/>
  <c r="K178" i="19"/>
  <c r="K182" i="19"/>
  <c r="K186" i="19"/>
  <c r="K190" i="19"/>
  <c r="K194" i="19"/>
  <c r="K198" i="19"/>
  <c r="K202" i="19"/>
  <c r="K206" i="19"/>
  <c r="K210" i="19"/>
  <c r="K214" i="19"/>
  <c r="K218" i="19"/>
  <c r="K222" i="19"/>
  <c r="K226" i="19"/>
  <c r="K230" i="19"/>
  <c r="K234" i="19"/>
  <c r="K238" i="19"/>
  <c r="K242" i="19"/>
  <c r="K246" i="19"/>
  <c r="K250" i="19"/>
  <c r="K254" i="19"/>
  <c r="K258" i="19"/>
  <c r="K262" i="19"/>
  <c r="K266" i="19"/>
  <c r="K270" i="19"/>
  <c r="K274" i="19"/>
  <c r="K133" i="19"/>
  <c r="K143" i="19"/>
  <c r="K147" i="19"/>
  <c r="K151" i="19"/>
  <c r="K155" i="19"/>
  <c r="K159" i="19"/>
  <c r="K163" i="19"/>
  <c r="K167" i="19"/>
  <c r="K171" i="19"/>
  <c r="K175" i="19"/>
  <c r="K179" i="19"/>
  <c r="K183" i="19"/>
  <c r="K187" i="19"/>
  <c r="K191" i="19"/>
  <c r="K195" i="19"/>
  <c r="K199" i="19"/>
  <c r="K203" i="19"/>
  <c r="K207" i="19"/>
  <c r="K211" i="19"/>
  <c r="K215" i="19"/>
  <c r="K219" i="19"/>
  <c r="K223" i="19"/>
  <c r="K227" i="19"/>
  <c r="K231" i="19"/>
  <c r="K235" i="19"/>
  <c r="K239" i="19"/>
  <c r="K243" i="19"/>
  <c r="K247" i="19"/>
  <c r="K251" i="19"/>
  <c r="K255" i="19"/>
  <c r="K259" i="19"/>
  <c r="K263" i="19"/>
  <c r="K267" i="19"/>
  <c r="K271" i="19"/>
  <c r="K275" i="19"/>
  <c r="J140" i="19"/>
  <c r="J212" i="19"/>
  <c r="J202" i="19"/>
  <c r="J258" i="19"/>
  <c r="J223" i="19"/>
  <c r="J262" i="19"/>
  <c r="J168" i="19"/>
  <c r="J204" i="19"/>
  <c r="J203" i="19"/>
  <c r="J255" i="19"/>
  <c r="J271" i="19"/>
  <c r="J132" i="19"/>
  <c r="J158" i="19"/>
  <c r="J229" i="19"/>
  <c r="J195" i="19"/>
  <c r="J220" i="19"/>
  <c r="J184" i="19"/>
  <c r="J245" i="19"/>
  <c r="J253" i="19"/>
  <c r="J261" i="19"/>
  <c r="J269" i="19"/>
  <c r="J267" i="19"/>
  <c r="J244" i="19"/>
  <c r="J260" i="19"/>
  <c r="J232" i="19"/>
  <c r="J254" i="19"/>
  <c r="J274" i="19"/>
  <c r="J221" i="19"/>
  <c r="J242" i="19"/>
  <c r="J231" i="19"/>
  <c r="J157" i="19"/>
  <c r="J239" i="19"/>
  <c r="J243" i="19"/>
  <c r="J259" i="19"/>
  <c r="J275" i="19"/>
  <c r="J240" i="19"/>
  <c r="J248" i="19"/>
  <c r="J256" i="19"/>
  <c r="J264" i="19"/>
  <c r="J272" i="19"/>
  <c r="J149" i="19"/>
  <c r="J230" i="19"/>
  <c r="J150" i="19"/>
  <c r="J176" i="19"/>
  <c r="J266" i="19"/>
  <c r="J141" i="19"/>
  <c r="J251" i="19"/>
  <c r="J252" i="19"/>
  <c r="J159" i="19"/>
  <c r="J166" i="19"/>
  <c r="J193" i="19"/>
  <c r="J250" i="19"/>
  <c r="J270" i="19"/>
  <c r="J238" i="19"/>
  <c r="J213" i="19"/>
  <c r="J177" i="19"/>
  <c r="J194" i="19"/>
  <c r="J247" i="19"/>
  <c r="J263" i="19"/>
  <c r="J148" i="19"/>
  <c r="J222" i="19"/>
  <c r="J186" i="19"/>
  <c r="J175" i="19"/>
  <c r="J241" i="19"/>
  <c r="J249" i="19"/>
  <c r="J257" i="19"/>
  <c r="J265" i="19"/>
  <c r="J273" i="19"/>
  <c r="J246" i="19"/>
  <c r="J185" i="19"/>
  <c r="J167" i="19"/>
  <c r="J268" i="19"/>
  <c r="J139" i="19"/>
  <c r="J211" i="19"/>
  <c r="J197" i="19"/>
  <c r="J133" i="19"/>
  <c r="J215" i="19"/>
  <c r="J233" i="19"/>
  <c r="J214" i="19"/>
  <c r="J142" i="19"/>
  <c r="J206" i="19"/>
  <c r="J224" i="19"/>
  <c r="J170" i="19"/>
  <c r="J161" i="19"/>
  <c r="J196" i="19"/>
  <c r="J143" i="19"/>
  <c r="J234" i="19"/>
  <c r="J151" i="19"/>
  <c r="J225" i="19"/>
  <c r="J188" i="19"/>
  <c r="J205" i="19"/>
  <c r="J152" i="19"/>
  <c r="J187" i="19"/>
  <c r="J160" i="19"/>
  <c r="J169" i="19"/>
  <c r="J179" i="19"/>
  <c r="J178" i="19"/>
  <c r="J226" i="19"/>
  <c r="J235" i="19"/>
  <c r="J180" i="19"/>
  <c r="J216" i="19"/>
  <c r="J189" i="19"/>
  <c r="J198" i="19"/>
  <c r="J162" i="19"/>
  <c r="J153" i="19"/>
  <c r="J171" i="19"/>
  <c r="J144" i="19"/>
  <c r="J207" i="19"/>
  <c r="J236" i="19"/>
  <c r="J228" i="19"/>
  <c r="J217" i="19"/>
  <c r="J181" i="19"/>
  <c r="J163" i="19"/>
  <c r="J190" i="19"/>
  <c r="J227" i="19"/>
  <c r="J172" i="19"/>
  <c r="J237" i="19"/>
  <c r="J136" i="19"/>
  <c r="J145" i="19"/>
  <c r="J199" i="19"/>
  <c r="J208" i="19"/>
  <c r="J154" i="19"/>
  <c r="G52" i="20"/>
  <c r="K52" i="20" s="1"/>
  <c r="H52" i="20"/>
  <c r="J52" i="20" s="1"/>
  <c r="I46" i="23"/>
  <c r="J209" i="19"/>
  <c r="J156" i="19"/>
  <c r="J182" i="19"/>
  <c r="J165" i="19"/>
  <c r="E35" i="20"/>
  <c r="D36" i="20"/>
  <c r="F41" i="30"/>
  <c r="E24" i="20"/>
  <c r="D25" i="20"/>
  <c r="I32" i="21"/>
  <c r="I33" i="21"/>
  <c r="F22" i="36"/>
  <c r="H22" i="36" s="1"/>
  <c r="G22" i="36"/>
  <c r="E22" i="36"/>
  <c r="I22" i="36" s="1"/>
  <c r="F38" i="36"/>
  <c r="E38" i="36"/>
  <c r="G23" i="36"/>
  <c r="F23" i="36"/>
  <c r="H23" i="36" s="1"/>
  <c r="E23" i="36"/>
  <c r="I23" i="36" s="1"/>
  <c r="F22" i="35"/>
  <c r="H22" i="35" s="1"/>
  <c r="G22" i="35"/>
  <c r="E22" i="35"/>
  <c r="I22" i="35" s="1"/>
  <c r="E38" i="35"/>
  <c r="G23" i="35"/>
  <c r="F23" i="35"/>
  <c r="H23" i="35" s="1"/>
  <c r="E23" i="35"/>
  <c r="I23" i="35" s="1"/>
  <c r="G23" i="32"/>
  <c r="F23" i="32"/>
  <c r="H23" i="32" s="1"/>
  <c r="E23" i="32"/>
  <c r="I23" i="32" s="1"/>
  <c r="F38" i="32"/>
  <c r="F22" i="32"/>
  <c r="H22" i="32" s="1"/>
  <c r="G22" i="32"/>
  <c r="E22" i="32"/>
  <c r="I22" i="32" s="1"/>
  <c r="D38" i="32"/>
  <c r="E38" i="32"/>
  <c r="F22" i="31"/>
  <c r="H22" i="31" s="1"/>
  <c r="G22" i="31"/>
  <c r="E22" i="31"/>
  <c r="I22" i="31" s="1"/>
  <c r="F38" i="31"/>
  <c r="G23" i="31"/>
  <c r="F23" i="31"/>
  <c r="H23" i="31" s="1"/>
  <c r="E23" i="31"/>
  <c r="I23" i="31" s="1"/>
  <c r="D38" i="31"/>
  <c r="E38" i="31"/>
  <c r="E41" i="30"/>
  <c r="E43" i="30" s="1"/>
  <c r="D41" i="30"/>
  <c r="D43" i="30" s="1"/>
  <c r="C33" i="29"/>
  <c r="C34" i="29"/>
  <c r="G32" i="29"/>
  <c r="F32" i="29"/>
  <c r="H32" i="29" s="1"/>
  <c r="E32" i="29"/>
  <c r="I32" i="29" s="1"/>
  <c r="D18" i="19"/>
  <c r="E18" i="19" s="1"/>
  <c r="E36" i="24"/>
  <c r="H36" i="24" s="1"/>
  <c r="J36" i="24" s="1"/>
  <c r="D38" i="24"/>
  <c r="E38" i="24" s="1"/>
  <c r="H45" i="24"/>
  <c r="J45" i="24" s="1"/>
  <c r="I45" i="24"/>
  <c r="I36" i="24"/>
  <c r="H17" i="24"/>
  <c r="J17" i="24" s="1"/>
  <c r="G17" i="24"/>
  <c r="K17" i="24" s="1"/>
  <c r="I17" i="24"/>
  <c r="H18" i="24"/>
  <c r="J18" i="24" s="1"/>
  <c r="I18" i="24"/>
  <c r="H37" i="24"/>
  <c r="J37" i="24" s="1"/>
  <c r="I37" i="24"/>
  <c r="G45" i="24"/>
  <c r="K45" i="24" s="1"/>
  <c r="D30" i="24"/>
  <c r="E29" i="24"/>
  <c r="E46" i="24"/>
  <c r="D47" i="24"/>
  <c r="D20" i="24"/>
  <c r="E19" i="24"/>
  <c r="D39" i="24"/>
  <c r="G37" i="24"/>
  <c r="K37" i="24" s="1"/>
  <c r="H18" i="21"/>
  <c r="J18" i="21" s="1"/>
  <c r="I18" i="21"/>
  <c r="G18" i="21"/>
  <c r="K18" i="21" s="1"/>
  <c r="E20" i="21"/>
  <c r="D21" i="21"/>
  <c r="E21" i="21" s="1"/>
  <c r="I19" i="21"/>
  <c r="H19" i="21"/>
  <c r="J19" i="21" s="1"/>
  <c r="G32" i="21"/>
  <c r="K32" i="21" s="1"/>
  <c r="H47" i="23"/>
  <c r="J47" i="23" s="1"/>
  <c r="I47" i="23"/>
  <c r="G47" i="23"/>
  <c r="K47" i="23" s="1"/>
  <c r="E30" i="23"/>
  <c r="D31" i="23"/>
  <c r="I20" i="23"/>
  <c r="H20" i="23"/>
  <c r="J20" i="23" s="1"/>
  <c r="G20" i="23"/>
  <c r="K20" i="23" s="1"/>
  <c r="D49" i="23"/>
  <c r="E48" i="23"/>
  <c r="H37" i="23"/>
  <c r="J37" i="23" s="1"/>
  <c r="I37" i="23"/>
  <c r="D39" i="23"/>
  <c r="E38" i="23"/>
  <c r="H29" i="23"/>
  <c r="J29" i="23" s="1"/>
  <c r="G29" i="23"/>
  <c r="K29" i="23" s="1"/>
  <c r="I29" i="23"/>
  <c r="E21" i="23"/>
  <c r="D22" i="23"/>
  <c r="H41" i="21"/>
  <c r="J41" i="21" s="1"/>
  <c r="G41" i="21"/>
  <c r="K41" i="21" s="1"/>
  <c r="H34" i="21"/>
  <c r="J34" i="21" s="1"/>
  <c r="I34" i="21"/>
  <c r="E43" i="21"/>
  <c r="D44" i="21"/>
  <c r="D36" i="21"/>
  <c r="E35" i="21"/>
  <c r="H50" i="21"/>
  <c r="J50" i="21" s="1"/>
  <c r="I50" i="21"/>
  <c r="H42" i="21"/>
  <c r="J42" i="21" s="1"/>
  <c r="I42" i="21"/>
  <c r="I24" i="21"/>
  <c r="H24" i="21"/>
  <c r="J24" i="21" s="1"/>
  <c r="H23" i="21"/>
  <c r="J23" i="21" s="1"/>
  <c r="I23" i="21"/>
  <c r="D52" i="21"/>
  <c r="E51" i="21"/>
  <c r="G42" i="21"/>
  <c r="K42" i="21" s="1"/>
  <c r="E25" i="21"/>
  <c r="D26" i="21"/>
  <c r="H43" i="20"/>
  <c r="J43" i="20" s="1"/>
  <c r="I43" i="20"/>
  <c r="D81" i="20"/>
  <c r="E80" i="20"/>
  <c r="H32" i="20"/>
  <c r="J32" i="20" s="1"/>
  <c r="I32" i="20"/>
  <c r="I44" i="20"/>
  <c r="H44" i="20"/>
  <c r="J44" i="20" s="1"/>
  <c r="I19" i="20"/>
  <c r="H19" i="20"/>
  <c r="J19" i="20" s="1"/>
  <c r="G32" i="20"/>
  <c r="K32" i="20" s="1"/>
  <c r="G44" i="20"/>
  <c r="K44" i="20" s="1"/>
  <c r="I33" i="20"/>
  <c r="H33" i="20"/>
  <c r="J33" i="20" s="1"/>
  <c r="E72" i="20"/>
  <c r="D73" i="20"/>
  <c r="E45" i="20"/>
  <c r="D46" i="20"/>
  <c r="G18" i="20"/>
  <c r="K18" i="20" s="1"/>
  <c r="H53" i="20"/>
  <c r="J53" i="20" s="1"/>
  <c r="I53" i="20"/>
  <c r="I21" i="20"/>
  <c r="H21" i="20"/>
  <c r="J21" i="20" s="1"/>
  <c r="H79" i="20"/>
  <c r="J79" i="20" s="1"/>
  <c r="I79" i="20"/>
  <c r="G79" i="20"/>
  <c r="K79" i="20" s="1"/>
  <c r="H18" i="20"/>
  <c r="J18" i="20" s="1"/>
  <c r="I18" i="20"/>
  <c r="D90" i="20"/>
  <c r="E89" i="20"/>
  <c r="E62" i="20"/>
  <c r="D63" i="20"/>
  <c r="I88" i="20"/>
  <c r="H88" i="20"/>
  <c r="J88" i="20" s="1"/>
  <c r="H71" i="20"/>
  <c r="J71" i="20" s="1"/>
  <c r="I71" i="20"/>
  <c r="H61" i="20"/>
  <c r="J61" i="20" s="1"/>
  <c r="I61" i="20"/>
  <c r="G71" i="20"/>
  <c r="K71" i="20" s="1"/>
  <c r="G88" i="20"/>
  <c r="K88" i="20" s="1"/>
  <c r="E54" i="20"/>
  <c r="D55" i="20"/>
  <c r="I20" i="20"/>
  <c r="H20" i="20"/>
  <c r="J20" i="20" s="1"/>
  <c r="J60" i="19"/>
  <c r="K49" i="19"/>
  <c r="K60" i="19"/>
  <c r="K40" i="19"/>
  <c r="K38" i="19"/>
  <c r="J49" i="19"/>
  <c r="K42" i="19"/>
  <c r="K51" i="19"/>
  <c r="J51" i="19"/>
  <c r="K67" i="19"/>
  <c r="J67" i="19"/>
  <c r="J42" i="19"/>
  <c r="J40" i="19"/>
  <c r="J38" i="19"/>
  <c r="E17" i="19"/>
  <c r="J16" i="19"/>
  <c r="K16" i="19"/>
  <c r="E10" i="19"/>
  <c r="C9" i="18"/>
  <c r="C9" i="17"/>
  <c r="C26" i="17"/>
  <c r="C27" i="17"/>
  <c r="C28" i="17"/>
  <c r="C29" i="17"/>
  <c r="C30" i="17"/>
  <c r="C31" i="17"/>
  <c r="C32" i="17"/>
  <c r="C33" i="17"/>
  <c r="C34" i="17"/>
  <c r="C30" i="18"/>
  <c r="C29" i="18"/>
  <c r="C28" i="18"/>
  <c r="C27" i="18"/>
  <c r="C26" i="18"/>
  <c r="C25" i="18"/>
  <c r="C24" i="18"/>
  <c r="C18" i="18"/>
  <c r="C17" i="18"/>
  <c r="H6" i="18"/>
  <c r="C6" i="18"/>
  <c r="C25" i="17"/>
  <c r="C24" i="17"/>
  <c r="C18" i="17"/>
  <c r="C17" i="17"/>
  <c r="H6" i="17"/>
  <c r="C6" i="17"/>
  <c r="G36" i="24" l="1"/>
  <c r="K36" i="24" s="1"/>
  <c r="D37" i="20"/>
  <c r="E37" i="20" s="1"/>
  <c r="E36" i="20"/>
  <c r="D26" i="20"/>
  <c r="E25" i="20"/>
  <c r="I35" i="20"/>
  <c r="G35" i="20"/>
  <c r="K35" i="20" s="1"/>
  <c r="H35" i="20"/>
  <c r="J35" i="20" s="1"/>
  <c r="G28" i="17"/>
  <c r="F41" i="35"/>
  <c r="I24" i="20"/>
  <c r="G24" i="20"/>
  <c r="K24" i="20" s="1"/>
  <c r="H24" i="20"/>
  <c r="J24" i="20" s="1"/>
  <c r="F41" i="36"/>
  <c r="E41" i="36"/>
  <c r="E43" i="36" s="1"/>
  <c r="D41" i="36"/>
  <c r="D43" i="36" s="1"/>
  <c r="D41" i="35"/>
  <c r="D43" i="35" s="1"/>
  <c r="E41" i="35"/>
  <c r="E43" i="35" s="1"/>
  <c r="F41" i="32"/>
  <c r="D41" i="32"/>
  <c r="D43" i="32" s="1"/>
  <c r="E41" i="32"/>
  <c r="E43" i="32" s="1"/>
  <c r="E41" i="31"/>
  <c r="E43" i="31" s="1"/>
  <c r="D41" i="31"/>
  <c r="D43" i="31" s="1"/>
  <c r="F41" i="31"/>
  <c r="G34" i="29"/>
  <c r="F34" i="29"/>
  <c r="H34" i="29" s="1"/>
  <c r="E34" i="29"/>
  <c r="I34" i="29" s="1"/>
  <c r="F38" i="29"/>
  <c r="G33" i="29"/>
  <c r="F33" i="29"/>
  <c r="H33" i="29" s="1"/>
  <c r="E33" i="29"/>
  <c r="I33" i="29" s="1"/>
  <c r="F41" i="29" s="1"/>
  <c r="D38" i="29"/>
  <c r="E38" i="29"/>
  <c r="D19" i="19"/>
  <c r="E19" i="19" s="1"/>
  <c r="E39" i="24"/>
  <c r="D40" i="24"/>
  <c r="E40" i="24" s="1"/>
  <c r="I38" i="24"/>
  <c r="H38" i="24"/>
  <c r="J38" i="24" s="1"/>
  <c r="G38" i="24"/>
  <c r="K38" i="24" s="1"/>
  <c r="I29" i="24"/>
  <c r="H29" i="24"/>
  <c r="J29" i="24" s="1"/>
  <c r="G29" i="24"/>
  <c r="K29" i="24" s="1"/>
  <c r="H19" i="24"/>
  <c r="J19" i="24" s="1"/>
  <c r="I19" i="24"/>
  <c r="G19" i="24"/>
  <c r="K19" i="24" s="1"/>
  <c r="E47" i="24"/>
  <c r="D48" i="24"/>
  <c r="D31" i="24"/>
  <c r="E31" i="24" s="1"/>
  <c r="E30" i="24"/>
  <c r="D21" i="24"/>
  <c r="E20" i="24"/>
  <c r="I46" i="24"/>
  <c r="H46" i="24"/>
  <c r="J46" i="24" s="1"/>
  <c r="G46" i="24"/>
  <c r="K46" i="24" s="1"/>
  <c r="H20" i="21"/>
  <c r="J20" i="21" s="1"/>
  <c r="I20" i="21"/>
  <c r="G20" i="21"/>
  <c r="K20" i="21" s="1"/>
  <c r="H21" i="21"/>
  <c r="J21" i="21" s="1"/>
  <c r="I21" i="21"/>
  <c r="G21" i="21"/>
  <c r="K21" i="21" s="1"/>
  <c r="D23" i="23"/>
  <c r="E22" i="23"/>
  <c r="I30" i="23"/>
  <c r="H30" i="23"/>
  <c r="J30" i="23" s="1"/>
  <c r="G30" i="23"/>
  <c r="K30" i="23" s="1"/>
  <c r="H21" i="23"/>
  <c r="J21" i="23" s="1"/>
  <c r="I21" i="23"/>
  <c r="G21" i="23"/>
  <c r="K21" i="23" s="1"/>
  <c r="E39" i="23"/>
  <c r="D40" i="23"/>
  <c r="I48" i="23"/>
  <c r="H48" i="23"/>
  <c r="J48" i="23" s="1"/>
  <c r="G48" i="23"/>
  <c r="K48" i="23" s="1"/>
  <c r="E31" i="23"/>
  <c r="D32" i="23"/>
  <c r="I38" i="23"/>
  <c r="H38" i="23"/>
  <c r="J38" i="23" s="1"/>
  <c r="G38" i="23"/>
  <c r="K38" i="23" s="1"/>
  <c r="E49" i="23"/>
  <c r="D50" i="23"/>
  <c r="I35" i="21"/>
  <c r="H35" i="21"/>
  <c r="J35" i="21" s="1"/>
  <c r="G35" i="21"/>
  <c r="K35" i="21" s="1"/>
  <c r="E36" i="21"/>
  <c r="D37" i="21"/>
  <c r="E37" i="21" s="1"/>
  <c r="D45" i="21"/>
  <c r="E44" i="21"/>
  <c r="E26" i="21"/>
  <c r="D27" i="21"/>
  <c r="I25" i="21"/>
  <c r="G25" i="21"/>
  <c r="K25" i="21" s="1"/>
  <c r="H25" i="21"/>
  <c r="J25" i="21" s="1"/>
  <c r="I51" i="21"/>
  <c r="H51" i="21"/>
  <c r="J51" i="21" s="1"/>
  <c r="G51" i="21"/>
  <c r="K51" i="21" s="1"/>
  <c r="E52" i="21"/>
  <c r="D53" i="21"/>
  <c r="I43" i="21"/>
  <c r="H43" i="21"/>
  <c r="J43" i="21" s="1"/>
  <c r="G43" i="21"/>
  <c r="K43" i="21" s="1"/>
  <c r="E81" i="20"/>
  <c r="D82" i="20"/>
  <c r="H89" i="20"/>
  <c r="J89" i="20" s="1"/>
  <c r="I89" i="20"/>
  <c r="G89" i="20"/>
  <c r="K89" i="20" s="1"/>
  <c r="I72" i="20"/>
  <c r="H72" i="20"/>
  <c r="J72" i="20" s="1"/>
  <c r="G72" i="20"/>
  <c r="K72" i="20" s="1"/>
  <c r="D91" i="20"/>
  <c r="E90" i="20"/>
  <c r="D47" i="20"/>
  <c r="E46" i="20"/>
  <c r="E55" i="20"/>
  <c r="D56" i="20"/>
  <c r="I62" i="20"/>
  <c r="H62" i="20"/>
  <c r="J62" i="20" s="1"/>
  <c r="G62" i="20"/>
  <c r="K62" i="20" s="1"/>
  <c r="D74" i="20"/>
  <c r="E73" i="20"/>
  <c r="I54" i="20"/>
  <c r="H54" i="20"/>
  <c r="J54" i="20" s="1"/>
  <c r="G54" i="20"/>
  <c r="K54" i="20" s="1"/>
  <c r="D64" i="20"/>
  <c r="E63" i="20"/>
  <c r="I45" i="20"/>
  <c r="H45" i="20"/>
  <c r="J45" i="20" s="1"/>
  <c r="G45" i="20"/>
  <c r="K45" i="20" s="1"/>
  <c r="I80" i="20"/>
  <c r="H80" i="20"/>
  <c r="J80" i="20" s="1"/>
  <c r="G80" i="20"/>
  <c r="K80" i="20" s="1"/>
  <c r="K17" i="19"/>
  <c r="J17" i="19"/>
  <c r="J18" i="19"/>
  <c r="G26" i="18"/>
  <c r="G28" i="18"/>
  <c r="G26" i="17"/>
  <c r="G29" i="17"/>
  <c r="G24" i="17"/>
  <c r="F25" i="18"/>
  <c r="H25" i="18" s="1"/>
  <c r="G25" i="18"/>
  <c r="G29" i="18"/>
  <c r="F29" i="18"/>
  <c r="H29" i="18" s="1"/>
  <c r="G18" i="18"/>
  <c r="F18" i="18"/>
  <c r="H18" i="18" s="1"/>
  <c r="F30" i="18"/>
  <c r="H30" i="18" s="1"/>
  <c r="G30" i="18"/>
  <c r="C20" i="18"/>
  <c r="E20" i="18" s="1"/>
  <c r="I20" i="18" s="1"/>
  <c r="C32" i="18"/>
  <c r="E32" i="18" s="1"/>
  <c r="I32" i="18" s="1"/>
  <c r="F24" i="18"/>
  <c r="H24" i="18" s="1"/>
  <c r="E26" i="18"/>
  <c r="I26" i="18" s="1"/>
  <c r="G27" i="18"/>
  <c r="E28" i="18"/>
  <c r="I28" i="18" s="1"/>
  <c r="C31" i="18"/>
  <c r="E17" i="18"/>
  <c r="I17" i="18" s="1"/>
  <c r="E24" i="18"/>
  <c r="I24" i="18" s="1"/>
  <c r="F27" i="18"/>
  <c r="H27" i="18" s="1"/>
  <c r="E29" i="18"/>
  <c r="I29" i="18" s="1"/>
  <c r="F17" i="18"/>
  <c r="H17" i="18" s="1"/>
  <c r="C19" i="18"/>
  <c r="E19" i="18" s="1"/>
  <c r="I19" i="18" s="1"/>
  <c r="C10" i="18"/>
  <c r="G17" i="18"/>
  <c r="G24" i="18"/>
  <c r="F26" i="18"/>
  <c r="H26" i="18" s="1"/>
  <c r="F28" i="18"/>
  <c r="H28" i="18" s="1"/>
  <c r="E18" i="18"/>
  <c r="I18" i="18" s="1"/>
  <c r="E25" i="18"/>
  <c r="I25" i="18" s="1"/>
  <c r="E27" i="18"/>
  <c r="I27" i="18" s="1"/>
  <c r="E30" i="18"/>
  <c r="I30" i="18" s="1"/>
  <c r="G18" i="17"/>
  <c r="F18" i="17"/>
  <c r="H18" i="17" s="1"/>
  <c r="C20" i="17"/>
  <c r="E20" i="17" s="1"/>
  <c r="I20" i="17" s="1"/>
  <c r="G30" i="17"/>
  <c r="F30" i="17"/>
  <c r="H30" i="17" s="1"/>
  <c r="G25" i="17"/>
  <c r="F25" i="17"/>
  <c r="H25" i="17" s="1"/>
  <c r="E17" i="17"/>
  <c r="I17" i="17" s="1"/>
  <c r="E24" i="17"/>
  <c r="I24" i="17" s="1"/>
  <c r="F27" i="17"/>
  <c r="H27" i="17" s="1"/>
  <c r="E29" i="17"/>
  <c r="I29" i="17" s="1"/>
  <c r="C10" i="17"/>
  <c r="G17" i="17"/>
  <c r="F26" i="17"/>
  <c r="H26" i="17" s="1"/>
  <c r="F28" i="17"/>
  <c r="H28" i="17" s="1"/>
  <c r="F17" i="17"/>
  <c r="H17" i="17" s="1"/>
  <c r="C19" i="17"/>
  <c r="E19" i="17" s="1"/>
  <c r="I19" i="17" s="1"/>
  <c r="F24" i="17"/>
  <c r="H24" i="17" s="1"/>
  <c r="E26" i="17"/>
  <c r="I26" i="17" s="1"/>
  <c r="G27" i="17"/>
  <c r="E28" i="17"/>
  <c r="I28" i="17" s="1"/>
  <c r="F29" i="17"/>
  <c r="H29" i="17" s="1"/>
  <c r="E32" i="17"/>
  <c r="I32" i="17" s="1"/>
  <c r="E18" i="17"/>
  <c r="I18" i="17" s="1"/>
  <c r="E25" i="17"/>
  <c r="I25" i="17" s="1"/>
  <c r="E27" i="17"/>
  <c r="I27" i="17" s="1"/>
  <c r="E30" i="17"/>
  <c r="I30" i="17" s="1"/>
  <c r="B30" i="9"/>
  <c r="B31" i="9" s="1"/>
  <c r="B32" i="9" s="1"/>
  <c r="B33" i="9" s="1"/>
  <c r="B34" i="9" s="1"/>
  <c r="B29" i="9"/>
  <c r="H4" i="3"/>
  <c r="H5" i="3"/>
  <c r="H6" i="3"/>
  <c r="H3" i="3"/>
  <c r="G6" i="3"/>
  <c r="J6" i="3" s="1"/>
  <c r="G7" i="3"/>
  <c r="J7" i="3" s="1"/>
  <c r="G8" i="3"/>
  <c r="J8" i="3" s="1"/>
  <c r="E41" i="29" l="1"/>
  <c r="E43" i="29" s="1"/>
  <c r="G36" i="20"/>
  <c r="K36" i="20" s="1"/>
  <c r="H36" i="20"/>
  <c r="J36" i="20" s="1"/>
  <c r="I36" i="20"/>
  <c r="G25" i="20"/>
  <c r="K25" i="20" s="1"/>
  <c r="I25" i="20"/>
  <c r="H25" i="20"/>
  <c r="J25" i="20" s="1"/>
  <c r="I37" i="20"/>
  <c r="H37" i="20"/>
  <c r="J37" i="20" s="1"/>
  <c r="G37" i="20"/>
  <c r="K37" i="20" s="1"/>
  <c r="D27" i="20"/>
  <c r="E26" i="20"/>
  <c r="D41" i="29"/>
  <c r="D43" i="29" s="1"/>
  <c r="D23" i="19"/>
  <c r="D20" i="19" s="1"/>
  <c r="E48" i="24"/>
  <c r="D49" i="24"/>
  <c r="E49" i="24" s="1"/>
  <c r="H73" i="24" s="1"/>
  <c r="E21" i="24"/>
  <c r="D22" i="24"/>
  <c r="E22" i="24" s="1"/>
  <c r="H47" i="24"/>
  <c r="J47" i="24" s="1"/>
  <c r="I47" i="24"/>
  <c r="G47" i="24"/>
  <c r="K47" i="24" s="1"/>
  <c r="H40" i="24"/>
  <c r="J40" i="24" s="1"/>
  <c r="I40" i="24"/>
  <c r="G40" i="24"/>
  <c r="K40" i="24" s="1"/>
  <c r="I20" i="24"/>
  <c r="H20" i="24"/>
  <c r="J20" i="24" s="1"/>
  <c r="G20" i="24"/>
  <c r="K20" i="24" s="1"/>
  <c r="H30" i="24"/>
  <c r="J30" i="24" s="1"/>
  <c r="I30" i="24"/>
  <c r="G30" i="24"/>
  <c r="K30" i="24" s="1"/>
  <c r="I39" i="24"/>
  <c r="H39" i="24"/>
  <c r="J39" i="24" s="1"/>
  <c r="G39" i="24"/>
  <c r="K39" i="24" s="1"/>
  <c r="I31" i="24"/>
  <c r="H31" i="24"/>
  <c r="J31" i="24" s="1"/>
  <c r="G31" i="24"/>
  <c r="K31" i="24" s="1"/>
  <c r="D51" i="23"/>
  <c r="E51" i="23" s="1"/>
  <c r="E50" i="23"/>
  <c r="H31" i="23"/>
  <c r="J31" i="23" s="1"/>
  <c r="I31" i="23"/>
  <c r="G31" i="23"/>
  <c r="K31" i="23" s="1"/>
  <c r="H49" i="23"/>
  <c r="J49" i="23" s="1"/>
  <c r="I49" i="23"/>
  <c r="G49" i="23"/>
  <c r="K49" i="23" s="1"/>
  <c r="H39" i="23"/>
  <c r="J39" i="23" s="1"/>
  <c r="I39" i="23"/>
  <c r="G39" i="23"/>
  <c r="K39" i="23" s="1"/>
  <c r="I22" i="23"/>
  <c r="H22" i="23"/>
  <c r="J22" i="23" s="1"/>
  <c r="G22" i="23"/>
  <c r="K22" i="23" s="1"/>
  <c r="E32" i="23"/>
  <c r="D33" i="23"/>
  <c r="E33" i="23" s="1"/>
  <c r="D24" i="23"/>
  <c r="E24" i="23" s="1"/>
  <c r="E23" i="23"/>
  <c r="D41" i="23"/>
  <c r="E40" i="23"/>
  <c r="E53" i="21"/>
  <c r="D54" i="21"/>
  <c r="D28" i="21"/>
  <c r="E28" i="21" s="1"/>
  <c r="E27" i="21"/>
  <c r="H44" i="21"/>
  <c r="J44" i="21" s="1"/>
  <c r="I44" i="21"/>
  <c r="G44" i="21"/>
  <c r="K44" i="21" s="1"/>
  <c r="I37" i="21"/>
  <c r="H37" i="21"/>
  <c r="J37" i="21" s="1"/>
  <c r="G37" i="21"/>
  <c r="K37" i="21" s="1"/>
  <c r="H52" i="21"/>
  <c r="J52" i="21" s="1"/>
  <c r="I52" i="21"/>
  <c r="G52" i="21"/>
  <c r="K52" i="21" s="1"/>
  <c r="H26" i="21"/>
  <c r="J26" i="21" s="1"/>
  <c r="I26" i="21"/>
  <c r="G26" i="21"/>
  <c r="K26" i="21" s="1"/>
  <c r="E45" i="21"/>
  <c r="D46" i="21"/>
  <c r="E46" i="21" s="1"/>
  <c r="I36" i="21"/>
  <c r="H36" i="21"/>
  <c r="J36" i="21" s="1"/>
  <c r="G36" i="21"/>
  <c r="K36" i="21" s="1"/>
  <c r="D75" i="20"/>
  <c r="E75" i="20" s="1"/>
  <c r="E74" i="20"/>
  <c r="D57" i="20"/>
  <c r="E57" i="20" s="1"/>
  <c r="E56" i="20"/>
  <c r="I90" i="20"/>
  <c r="H90" i="20"/>
  <c r="J90" i="20" s="1"/>
  <c r="G90" i="20"/>
  <c r="K90" i="20" s="1"/>
  <c r="H55" i="20"/>
  <c r="J55" i="20" s="1"/>
  <c r="I55" i="20"/>
  <c r="G55" i="20"/>
  <c r="K55" i="20" s="1"/>
  <c r="E91" i="20"/>
  <c r="D92" i="20"/>
  <c r="E82" i="20"/>
  <c r="D83" i="20"/>
  <c r="H63" i="20"/>
  <c r="J63" i="20" s="1"/>
  <c r="I63" i="20"/>
  <c r="G63" i="20"/>
  <c r="K63" i="20" s="1"/>
  <c r="I46" i="20"/>
  <c r="H46" i="20"/>
  <c r="J46" i="20" s="1"/>
  <c r="G46" i="20"/>
  <c r="K46" i="20" s="1"/>
  <c r="I81" i="20"/>
  <c r="H81" i="20"/>
  <c r="J81" i="20" s="1"/>
  <c r="G81" i="20"/>
  <c r="K81" i="20" s="1"/>
  <c r="D65" i="20"/>
  <c r="E64" i="20"/>
  <c r="H73" i="20"/>
  <c r="J73" i="20" s="1"/>
  <c r="I73" i="20"/>
  <c r="G73" i="20"/>
  <c r="K73" i="20" s="1"/>
  <c r="D48" i="20"/>
  <c r="E48" i="20" s="1"/>
  <c r="E47" i="20"/>
  <c r="K18" i="19"/>
  <c r="J29" i="19"/>
  <c r="K29" i="19"/>
  <c r="F31" i="18"/>
  <c r="H31" i="18" s="1"/>
  <c r="G31" i="18"/>
  <c r="C21" i="18"/>
  <c r="E31" i="18"/>
  <c r="I31" i="18" s="1"/>
  <c r="G32" i="18"/>
  <c r="F32" i="18"/>
  <c r="H32" i="18" s="1"/>
  <c r="F19" i="18"/>
  <c r="H19" i="18" s="1"/>
  <c r="G19" i="18"/>
  <c r="C33" i="18"/>
  <c r="C34" i="18"/>
  <c r="G20" i="18"/>
  <c r="F20" i="18"/>
  <c r="H20" i="18" s="1"/>
  <c r="F31" i="17"/>
  <c r="H31" i="17" s="1"/>
  <c r="G31" i="17"/>
  <c r="E31" i="17"/>
  <c r="I31" i="17" s="1"/>
  <c r="G20" i="17"/>
  <c r="F20" i="17"/>
  <c r="H20" i="17" s="1"/>
  <c r="F19" i="17"/>
  <c r="H19" i="17" s="1"/>
  <c r="G19" i="17"/>
  <c r="G32" i="17"/>
  <c r="F32" i="17"/>
  <c r="H32" i="17" s="1"/>
  <c r="C21" i="17"/>
  <c r="B34" i="16"/>
  <c r="C34" i="16" s="1"/>
  <c r="C33" i="16"/>
  <c r="B27" i="16"/>
  <c r="B28" i="16" s="1"/>
  <c r="C26" i="16"/>
  <c r="B25" i="16"/>
  <c r="C25" i="16" s="1"/>
  <c r="C24" i="16"/>
  <c r="B18" i="16"/>
  <c r="C18" i="16" s="1"/>
  <c r="C17" i="16"/>
  <c r="C9" i="16"/>
  <c r="H6" i="16"/>
  <c r="C6" i="16"/>
  <c r="B34" i="15"/>
  <c r="C34" i="15" s="1"/>
  <c r="C33" i="15"/>
  <c r="B27" i="15"/>
  <c r="C26" i="15"/>
  <c r="B25" i="15"/>
  <c r="C25" i="15" s="1"/>
  <c r="C24" i="15"/>
  <c r="B18" i="15"/>
  <c r="C18" i="15" s="1"/>
  <c r="C17" i="15"/>
  <c r="C9" i="15"/>
  <c r="H6" i="15"/>
  <c r="C6" i="15"/>
  <c r="C17" i="14"/>
  <c r="B34" i="14"/>
  <c r="C34" i="14" s="1"/>
  <c r="C33" i="14"/>
  <c r="B27" i="14"/>
  <c r="B28" i="14" s="1"/>
  <c r="C26" i="14"/>
  <c r="B25" i="14"/>
  <c r="C25" i="14" s="1"/>
  <c r="C24" i="14"/>
  <c r="B18" i="14"/>
  <c r="C18" i="14" s="1"/>
  <c r="C9" i="14"/>
  <c r="E34" i="14" s="1"/>
  <c r="I34" i="14" s="1"/>
  <c r="H6" i="14"/>
  <c r="C6" i="14"/>
  <c r="G26" i="20" l="1"/>
  <c r="K26" i="20" s="1"/>
  <c r="I26" i="20"/>
  <c r="H26" i="20"/>
  <c r="J26" i="20" s="1"/>
  <c r="E27" i="20"/>
  <c r="D28" i="20"/>
  <c r="E28" i="20" s="1"/>
  <c r="D24" i="19"/>
  <c r="E20" i="19"/>
  <c r="D32" i="19"/>
  <c r="E23" i="19"/>
  <c r="E24" i="19"/>
  <c r="G73" i="24"/>
  <c r="H49" i="24"/>
  <c r="J49" i="24" s="1"/>
  <c r="I49" i="24"/>
  <c r="G49" i="24"/>
  <c r="K49" i="24" s="1"/>
  <c r="I22" i="24"/>
  <c r="H22" i="24"/>
  <c r="J22" i="24" s="1"/>
  <c r="G22" i="24"/>
  <c r="K22" i="24" s="1"/>
  <c r="I48" i="24"/>
  <c r="H48" i="24"/>
  <c r="J48" i="24" s="1"/>
  <c r="G48" i="24"/>
  <c r="K48" i="24" s="1"/>
  <c r="H21" i="24"/>
  <c r="J21" i="24" s="1"/>
  <c r="I21" i="24"/>
  <c r="G21" i="24"/>
  <c r="K21" i="24" s="1"/>
  <c r="F73" i="24"/>
  <c r="D42" i="23"/>
  <c r="E42" i="23" s="1"/>
  <c r="E41" i="23"/>
  <c r="I32" i="23"/>
  <c r="H32" i="23"/>
  <c r="J32" i="23" s="1"/>
  <c r="G32" i="23"/>
  <c r="K32" i="23" s="1"/>
  <c r="I50" i="23"/>
  <c r="H50" i="23"/>
  <c r="J50" i="23" s="1"/>
  <c r="G50" i="23"/>
  <c r="K50" i="23" s="1"/>
  <c r="H23" i="23"/>
  <c r="J23" i="23" s="1"/>
  <c r="I23" i="23"/>
  <c r="G23" i="23"/>
  <c r="K23" i="23" s="1"/>
  <c r="H51" i="23"/>
  <c r="J51" i="23" s="1"/>
  <c r="I51" i="23"/>
  <c r="G51" i="23"/>
  <c r="K51" i="23" s="1"/>
  <c r="I40" i="23"/>
  <c r="H40" i="23"/>
  <c r="J40" i="23" s="1"/>
  <c r="G40" i="23"/>
  <c r="K40" i="23" s="1"/>
  <c r="I24" i="23"/>
  <c r="H24" i="23"/>
  <c r="J24" i="23" s="1"/>
  <c r="G24" i="23"/>
  <c r="K24" i="23" s="1"/>
  <c r="H33" i="23"/>
  <c r="J33" i="23" s="1"/>
  <c r="I33" i="23"/>
  <c r="G33" i="23"/>
  <c r="K33" i="23" s="1"/>
  <c r="I45" i="21"/>
  <c r="H45" i="21"/>
  <c r="J45" i="21" s="1"/>
  <c r="G45" i="21"/>
  <c r="K45" i="21" s="1"/>
  <c r="I28" i="21"/>
  <c r="H28" i="21"/>
  <c r="J28" i="21" s="1"/>
  <c r="G28" i="21"/>
  <c r="K28" i="21" s="1"/>
  <c r="H46" i="21"/>
  <c r="J46" i="21" s="1"/>
  <c r="I46" i="21"/>
  <c r="G46" i="21"/>
  <c r="K46" i="21" s="1"/>
  <c r="H27" i="21"/>
  <c r="J27" i="21" s="1"/>
  <c r="I27" i="21"/>
  <c r="G27" i="21"/>
  <c r="K27" i="21" s="1"/>
  <c r="D55" i="21"/>
  <c r="E55" i="21" s="1"/>
  <c r="E54" i="21"/>
  <c r="I53" i="21"/>
  <c r="H53" i="21"/>
  <c r="J53" i="21" s="1"/>
  <c r="G53" i="21"/>
  <c r="K53" i="21" s="1"/>
  <c r="I48" i="20"/>
  <c r="H48" i="20"/>
  <c r="J48" i="20" s="1"/>
  <c r="G48" i="20"/>
  <c r="K48" i="20" s="1"/>
  <c r="I64" i="20"/>
  <c r="H64" i="20"/>
  <c r="J64" i="20" s="1"/>
  <c r="G64" i="20"/>
  <c r="K64" i="20" s="1"/>
  <c r="I91" i="20"/>
  <c r="H91" i="20"/>
  <c r="J91" i="20" s="1"/>
  <c r="G91" i="20"/>
  <c r="K91" i="20" s="1"/>
  <c r="H57" i="20"/>
  <c r="J57" i="20" s="1"/>
  <c r="I57" i="20"/>
  <c r="G57" i="20"/>
  <c r="K57" i="20" s="1"/>
  <c r="H47" i="20"/>
  <c r="J47" i="20" s="1"/>
  <c r="I47" i="20"/>
  <c r="G47" i="20"/>
  <c r="K47" i="20" s="1"/>
  <c r="E92" i="20"/>
  <c r="D93" i="20"/>
  <c r="E93" i="20" s="1"/>
  <c r="E65" i="20"/>
  <c r="D66" i="20"/>
  <c r="E66" i="20" s="1"/>
  <c r="D84" i="20"/>
  <c r="E84" i="20" s="1"/>
  <c r="E83" i="20"/>
  <c r="I74" i="20"/>
  <c r="H74" i="20"/>
  <c r="J74" i="20" s="1"/>
  <c r="G74" i="20"/>
  <c r="K74" i="20" s="1"/>
  <c r="H82" i="20"/>
  <c r="J82" i="20" s="1"/>
  <c r="I82" i="20"/>
  <c r="G82" i="20"/>
  <c r="K82" i="20" s="1"/>
  <c r="H75" i="20"/>
  <c r="J75" i="20" s="1"/>
  <c r="I75" i="20"/>
  <c r="G75" i="20"/>
  <c r="K75" i="20" s="1"/>
  <c r="I56" i="20"/>
  <c r="H56" i="20"/>
  <c r="J56" i="20" s="1"/>
  <c r="G56" i="20"/>
  <c r="K56" i="20" s="1"/>
  <c r="J69" i="19"/>
  <c r="K69" i="19"/>
  <c r="J19" i="19"/>
  <c r="K19" i="19"/>
  <c r="B19" i="15"/>
  <c r="C19" i="15" s="1"/>
  <c r="B19" i="16"/>
  <c r="C19" i="16" s="1"/>
  <c r="G26" i="15"/>
  <c r="E34" i="16"/>
  <c r="I34" i="16" s="1"/>
  <c r="C22" i="18"/>
  <c r="C23" i="18"/>
  <c r="F34" i="18"/>
  <c r="H34" i="18" s="1"/>
  <c r="G34" i="18"/>
  <c r="E34" i="18"/>
  <c r="I34" i="18" s="1"/>
  <c r="G21" i="18"/>
  <c r="F21" i="18"/>
  <c r="H21" i="18" s="1"/>
  <c r="E21" i="18"/>
  <c r="I21" i="18" s="1"/>
  <c r="G33" i="18"/>
  <c r="F33" i="18"/>
  <c r="H33" i="18" s="1"/>
  <c r="E33" i="18"/>
  <c r="I33" i="18" s="1"/>
  <c r="E38" i="18"/>
  <c r="M9" i="26" s="1"/>
  <c r="F21" i="17"/>
  <c r="H21" i="17" s="1"/>
  <c r="G21" i="17"/>
  <c r="E21" i="17"/>
  <c r="I21" i="17" s="1"/>
  <c r="F33" i="17"/>
  <c r="H33" i="17" s="1"/>
  <c r="G33" i="17"/>
  <c r="E33" i="17"/>
  <c r="I33" i="17" s="1"/>
  <c r="C22" i="17"/>
  <c r="C23" i="17"/>
  <c r="G34" i="17"/>
  <c r="F34" i="17"/>
  <c r="H34" i="17" s="1"/>
  <c r="E34" i="17"/>
  <c r="I34" i="17" s="1"/>
  <c r="B20" i="16"/>
  <c r="B21" i="16" s="1"/>
  <c r="B22" i="16" s="1"/>
  <c r="B19" i="14"/>
  <c r="G17" i="16"/>
  <c r="G24" i="16"/>
  <c r="G33" i="16"/>
  <c r="G18" i="15"/>
  <c r="E25" i="15"/>
  <c r="I25" i="15" s="1"/>
  <c r="G33" i="15"/>
  <c r="G19" i="15"/>
  <c r="E33" i="15"/>
  <c r="I33" i="15" s="1"/>
  <c r="F33" i="15"/>
  <c r="H33" i="15" s="1"/>
  <c r="G34" i="15"/>
  <c r="G18" i="16"/>
  <c r="F18" i="16"/>
  <c r="H18" i="16" s="1"/>
  <c r="B29" i="16"/>
  <c r="C28" i="16"/>
  <c r="G25" i="16"/>
  <c r="F25" i="16"/>
  <c r="H25" i="16" s="1"/>
  <c r="G19" i="16"/>
  <c r="F19" i="16"/>
  <c r="H19" i="16" s="1"/>
  <c r="E25" i="16"/>
  <c r="I25" i="16" s="1"/>
  <c r="G34" i="16"/>
  <c r="F34" i="16"/>
  <c r="H34" i="16" s="1"/>
  <c r="E18" i="16"/>
  <c r="I18" i="16" s="1"/>
  <c r="F26" i="16"/>
  <c r="H26" i="16" s="1"/>
  <c r="E33" i="16"/>
  <c r="I33" i="16" s="1"/>
  <c r="E17" i="16"/>
  <c r="I17" i="16" s="1"/>
  <c r="E24" i="16"/>
  <c r="I24" i="16" s="1"/>
  <c r="G26" i="16"/>
  <c r="C27" i="16"/>
  <c r="E27" i="16" s="1"/>
  <c r="I27" i="16" s="1"/>
  <c r="F33" i="16"/>
  <c r="H33" i="16" s="1"/>
  <c r="F17" i="16"/>
  <c r="H17" i="16" s="1"/>
  <c r="F24" i="16"/>
  <c r="H24" i="16" s="1"/>
  <c r="C10" i="16"/>
  <c r="E19" i="16"/>
  <c r="I19" i="16" s="1"/>
  <c r="E26" i="16"/>
  <c r="I26" i="16" s="1"/>
  <c r="G17" i="15"/>
  <c r="F17" i="15"/>
  <c r="H17" i="15" s="1"/>
  <c r="E17" i="15"/>
  <c r="I17" i="15" s="1"/>
  <c r="E18" i="15"/>
  <c r="I18" i="15" s="1"/>
  <c r="F19" i="15"/>
  <c r="H19" i="15" s="1"/>
  <c r="G24" i="15"/>
  <c r="F24" i="15"/>
  <c r="H24" i="15" s="1"/>
  <c r="E24" i="15"/>
  <c r="I24" i="15" s="1"/>
  <c r="B28" i="15"/>
  <c r="C27" i="15"/>
  <c r="F34" i="15"/>
  <c r="H34" i="15" s="1"/>
  <c r="F18" i="15"/>
  <c r="H18" i="15" s="1"/>
  <c r="E34" i="15"/>
  <c r="I34" i="15" s="1"/>
  <c r="B20" i="15"/>
  <c r="G25" i="15"/>
  <c r="F25" i="15"/>
  <c r="H25" i="15" s="1"/>
  <c r="F26" i="15"/>
  <c r="H26" i="15" s="1"/>
  <c r="C10" i="15"/>
  <c r="E19" i="15"/>
  <c r="I19" i="15" s="1"/>
  <c r="E26" i="15"/>
  <c r="I26" i="15" s="1"/>
  <c r="G33" i="14"/>
  <c r="G17" i="14"/>
  <c r="G24" i="14"/>
  <c r="G25" i="14"/>
  <c r="F25" i="14"/>
  <c r="H25" i="14" s="1"/>
  <c r="B29" i="14"/>
  <c r="C28" i="14"/>
  <c r="E28" i="14" s="1"/>
  <c r="I28" i="14" s="1"/>
  <c r="G18" i="14"/>
  <c r="F18" i="14"/>
  <c r="H18" i="14" s="1"/>
  <c r="E25" i="14"/>
  <c r="I25" i="14" s="1"/>
  <c r="G34" i="14"/>
  <c r="F34" i="14"/>
  <c r="H34" i="14" s="1"/>
  <c r="E18" i="14"/>
  <c r="I18" i="14" s="1"/>
  <c r="F26" i="14"/>
  <c r="H26" i="14" s="1"/>
  <c r="E33" i="14"/>
  <c r="I33" i="14" s="1"/>
  <c r="E17" i="14"/>
  <c r="I17" i="14" s="1"/>
  <c r="E24" i="14"/>
  <c r="I24" i="14" s="1"/>
  <c r="G26" i="14"/>
  <c r="C27" i="14"/>
  <c r="E27" i="14" s="1"/>
  <c r="I27" i="14" s="1"/>
  <c r="F33" i="14"/>
  <c r="H33" i="14" s="1"/>
  <c r="F17" i="14"/>
  <c r="H17" i="14" s="1"/>
  <c r="F24" i="14"/>
  <c r="H24" i="14" s="1"/>
  <c r="C10" i="14"/>
  <c r="E26" i="14"/>
  <c r="I26" i="14" s="1"/>
  <c r="B18" i="13"/>
  <c r="C18" i="13" s="1"/>
  <c r="C17" i="13"/>
  <c r="C9" i="13"/>
  <c r="H6" i="13"/>
  <c r="C6" i="13"/>
  <c r="B18" i="12"/>
  <c r="C18" i="12" s="1"/>
  <c r="C17" i="12"/>
  <c r="C9" i="12"/>
  <c r="H6" i="12"/>
  <c r="C6" i="12"/>
  <c r="B34" i="11"/>
  <c r="C34" i="11" s="1"/>
  <c r="D33" i="11"/>
  <c r="C33" i="11"/>
  <c r="B27" i="11"/>
  <c r="B28" i="11" s="1"/>
  <c r="C26" i="11"/>
  <c r="D25" i="11"/>
  <c r="B25" i="11"/>
  <c r="C25" i="11" s="1"/>
  <c r="C24" i="11"/>
  <c r="B18" i="11"/>
  <c r="C18" i="11" s="1"/>
  <c r="C17" i="11"/>
  <c r="C9" i="11"/>
  <c r="E34" i="11" s="1"/>
  <c r="I34" i="11" s="1"/>
  <c r="H6" i="11"/>
  <c r="C6" i="11"/>
  <c r="G4" i="3"/>
  <c r="G5" i="3"/>
  <c r="G9" i="3"/>
  <c r="J9" i="3" s="1"/>
  <c r="G10" i="3"/>
  <c r="J10" i="3" s="1"/>
  <c r="G11" i="3"/>
  <c r="J11" i="3" s="1"/>
  <c r="G12" i="3"/>
  <c r="J12" i="3" s="1"/>
  <c r="G13" i="3"/>
  <c r="J13" i="3" s="1"/>
  <c r="G14" i="3"/>
  <c r="J14" i="3" s="1"/>
  <c r="G15" i="3"/>
  <c r="J15" i="3" s="1"/>
  <c r="G16" i="3"/>
  <c r="J16" i="3" s="1"/>
  <c r="G3" i="3"/>
  <c r="C34" i="9"/>
  <c r="C33" i="9"/>
  <c r="C26" i="9"/>
  <c r="B25" i="9"/>
  <c r="C25" i="9" s="1"/>
  <c r="C24" i="9"/>
  <c r="B18" i="9"/>
  <c r="B19" i="9" s="1"/>
  <c r="C17" i="9"/>
  <c r="C9" i="9"/>
  <c r="H6" i="9"/>
  <c r="C6" i="9"/>
  <c r="F135" i="20" l="1"/>
  <c r="H27" i="20"/>
  <c r="J27" i="20" s="1"/>
  <c r="G27" i="20"/>
  <c r="K27" i="20" s="1"/>
  <c r="I27" i="20"/>
  <c r="F143" i="20"/>
  <c r="H143" i="20"/>
  <c r="B19" i="11"/>
  <c r="C19" i="11" s="1"/>
  <c r="G143" i="20"/>
  <c r="H135" i="20"/>
  <c r="G28" i="20"/>
  <c r="K28" i="20" s="1"/>
  <c r="G138" i="20" s="1"/>
  <c r="I28" i="20"/>
  <c r="H28" i="20"/>
  <c r="J28" i="20" s="1"/>
  <c r="G135" i="20"/>
  <c r="D25" i="19"/>
  <c r="D33" i="19" s="1"/>
  <c r="D26" i="19" s="1"/>
  <c r="E26" i="19" s="1"/>
  <c r="D21" i="19"/>
  <c r="E21" i="19" s="1"/>
  <c r="K23" i="19"/>
  <c r="J23" i="19"/>
  <c r="D41" i="19"/>
  <c r="E32" i="19"/>
  <c r="K24" i="19"/>
  <c r="J24" i="19"/>
  <c r="H76" i="24"/>
  <c r="G76" i="24"/>
  <c r="G78" i="24" s="1"/>
  <c r="F76" i="24"/>
  <c r="F78" i="24" s="1"/>
  <c r="G79" i="21"/>
  <c r="F75" i="23"/>
  <c r="H75" i="23"/>
  <c r="G75" i="23"/>
  <c r="H41" i="23"/>
  <c r="J41" i="23" s="1"/>
  <c r="I41" i="23"/>
  <c r="G41" i="23"/>
  <c r="K41" i="23" s="1"/>
  <c r="I42" i="23"/>
  <c r="H42" i="23"/>
  <c r="J42" i="23" s="1"/>
  <c r="G42" i="23"/>
  <c r="K42" i="23" s="1"/>
  <c r="I55" i="21"/>
  <c r="H55" i="21"/>
  <c r="J55" i="21" s="1"/>
  <c r="G55" i="21"/>
  <c r="K55" i="21" s="1"/>
  <c r="H79" i="21"/>
  <c r="F79" i="21"/>
  <c r="H54" i="21"/>
  <c r="J54" i="21" s="1"/>
  <c r="I54" i="21"/>
  <c r="G54" i="21"/>
  <c r="K54" i="21" s="1"/>
  <c r="H65" i="20"/>
  <c r="J65" i="20" s="1"/>
  <c r="I65" i="20"/>
  <c r="G65" i="20"/>
  <c r="K65" i="20" s="1"/>
  <c r="H83" i="20"/>
  <c r="J83" i="20" s="1"/>
  <c r="I83" i="20"/>
  <c r="G83" i="20"/>
  <c r="K83" i="20" s="1"/>
  <c r="H93" i="20"/>
  <c r="J93" i="20" s="1"/>
  <c r="I93" i="20"/>
  <c r="G93" i="20"/>
  <c r="K93" i="20" s="1"/>
  <c r="I84" i="20"/>
  <c r="H84" i="20"/>
  <c r="J84" i="20" s="1"/>
  <c r="G84" i="20"/>
  <c r="K84" i="20" s="1"/>
  <c r="H92" i="20"/>
  <c r="J92" i="20" s="1"/>
  <c r="I92" i="20"/>
  <c r="G92" i="20"/>
  <c r="K92" i="20" s="1"/>
  <c r="I66" i="20"/>
  <c r="H66" i="20"/>
  <c r="J66" i="20" s="1"/>
  <c r="G66" i="20"/>
  <c r="K66" i="20" s="1"/>
  <c r="J76" i="19"/>
  <c r="K76" i="19"/>
  <c r="J20" i="19"/>
  <c r="K20" i="19"/>
  <c r="J31" i="19"/>
  <c r="K31" i="19"/>
  <c r="B20" i="11"/>
  <c r="B21" i="11" s="1"/>
  <c r="B22" i="11" s="1"/>
  <c r="C21" i="16"/>
  <c r="G21" i="16" s="1"/>
  <c r="G34" i="9"/>
  <c r="C20" i="16"/>
  <c r="E20" i="16" s="1"/>
  <c r="I20" i="16" s="1"/>
  <c r="F23" i="18"/>
  <c r="H23" i="18" s="1"/>
  <c r="G23" i="18"/>
  <c r="E23" i="18"/>
  <c r="I23" i="18" s="1"/>
  <c r="G22" i="18"/>
  <c r="F22" i="18"/>
  <c r="H22" i="18" s="1"/>
  <c r="E22" i="18"/>
  <c r="I22" i="18" s="1"/>
  <c r="F38" i="18"/>
  <c r="D38" i="18"/>
  <c r="L9" i="26" s="1"/>
  <c r="F23" i="17"/>
  <c r="H23" i="17" s="1"/>
  <c r="G23" i="17"/>
  <c r="E23" i="17"/>
  <c r="I23" i="17" s="1"/>
  <c r="G22" i="17"/>
  <c r="F22" i="17"/>
  <c r="H22" i="17" s="1"/>
  <c r="E22" i="17"/>
  <c r="I22" i="17" s="1"/>
  <c r="D38" i="17"/>
  <c r="L10" i="26" s="1"/>
  <c r="F38" i="17"/>
  <c r="E38" i="17"/>
  <c r="M10" i="26" s="1"/>
  <c r="G24" i="9"/>
  <c r="G17" i="11"/>
  <c r="G24" i="11"/>
  <c r="C27" i="9"/>
  <c r="G27" i="9" s="1"/>
  <c r="G33" i="11"/>
  <c r="F33" i="9"/>
  <c r="H33" i="9" s="1"/>
  <c r="C19" i="14"/>
  <c r="B20" i="14"/>
  <c r="G26" i="9"/>
  <c r="G28" i="16"/>
  <c r="F28" i="16"/>
  <c r="H28" i="16" s="1"/>
  <c r="C29" i="16"/>
  <c r="B30" i="16"/>
  <c r="E28" i="16"/>
  <c r="I28" i="16" s="1"/>
  <c r="C22" i="16"/>
  <c r="B23" i="16"/>
  <c r="C23" i="16" s="1"/>
  <c r="F27" i="16"/>
  <c r="H27" i="16" s="1"/>
  <c r="G27" i="16"/>
  <c r="F27" i="15"/>
  <c r="H27" i="15" s="1"/>
  <c r="G27" i="15"/>
  <c r="B29" i="15"/>
  <c r="C28" i="15"/>
  <c r="E27" i="15"/>
  <c r="I27" i="15" s="1"/>
  <c r="B21" i="15"/>
  <c r="C20" i="15"/>
  <c r="F27" i="14"/>
  <c r="H27" i="14" s="1"/>
  <c r="G27" i="14"/>
  <c r="G28" i="14"/>
  <c r="F28" i="14"/>
  <c r="H28" i="14" s="1"/>
  <c r="C29" i="14"/>
  <c r="B30" i="14"/>
  <c r="G17" i="13"/>
  <c r="G18" i="13"/>
  <c r="F18" i="13"/>
  <c r="H18" i="13" s="1"/>
  <c r="E17" i="13"/>
  <c r="I17" i="13" s="1"/>
  <c r="E18" i="13"/>
  <c r="I18" i="13" s="1"/>
  <c r="F17" i="13"/>
  <c r="H17" i="13" s="1"/>
  <c r="C10" i="13"/>
  <c r="G17" i="12"/>
  <c r="B19" i="12"/>
  <c r="G18" i="12"/>
  <c r="E18" i="12"/>
  <c r="I18" i="12" s="1"/>
  <c r="F18" i="12"/>
  <c r="H18" i="12" s="1"/>
  <c r="E17" i="12"/>
  <c r="I17" i="12" s="1"/>
  <c r="F17" i="12"/>
  <c r="H17" i="12" s="1"/>
  <c r="C10" i="12"/>
  <c r="C28" i="11"/>
  <c r="E28" i="11" s="1"/>
  <c r="I28" i="11" s="1"/>
  <c r="B29" i="11"/>
  <c r="G18" i="11"/>
  <c r="F18" i="11"/>
  <c r="H18" i="11" s="1"/>
  <c r="G25" i="11"/>
  <c r="F25" i="11"/>
  <c r="H25" i="11" s="1"/>
  <c r="F19" i="11"/>
  <c r="H19" i="11" s="1"/>
  <c r="G19" i="11"/>
  <c r="E25" i="11"/>
  <c r="I25" i="11" s="1"/>
  <c r="C21" i="11"/>
  <c r="E21" i="11" s="1"/>
  <c r="I21" i="11" s="1"/>
  <c r="F34" i="11"/>
  <c r="H34" i="11" s="1"/>
  <c r="G34" i="11"/>
  <c r="E17" i="11"/>
  <c r="I17" i="11" s="1"/>
  <c r="E24" i="11"/>
  <c r="I24" i="11" s="1"/>
  <c r="G26" i="11"/>
  <c r="C27" i="11"/>
  <c r="E27" i="11" s="1"/>
  <c r="I27" i="11" s="1"/>
  <c r="F33" i="11"/>
  <c r="H33" i="11" s="1"/>
  <c r="F17" i="11"/>
  <c r="H17" i="11" s="1"/>
  <c r="F24" i="11"/>
  <c r="H24" i="11" s="1"/>
  <c r="E18" i="11"/>
  <c r="I18" i="11" s="1"/>
  <c r="F26" i="11"/>
  <c r="H26" i="11" s="1"/>
  <c r="E33" i="11"/>
  <c r="I33" i="11" s="1"/>
  <c r="C10" i="11"/>
  <c r="E19" i="11"/>
  <c r="I19" i="11" s="1"/>
  <c r="E26" i="11"/>
  <c r="I26" i="11" s="1"/>
  <c r="F25" i="9"/>
  <c r="H25" i="9" s="1"/>
  <c r="G25" i="9"/>
  <c r="C28" i="9"/>
  <c r="E28" i="9" s="1"/>
  <c r="I28" i="9" s="1"/>
  <c r="B20" i="9"/>
  <c r="C19" i="9"/>
  <c r="E19" i="9" s="1"/>
  <c r="I19" i="9" s="1"/>
  <c r="C10" i="9"/>
  <c r="G17" i="9"/>
  <c r="C18" i="9"/>
  <c r="E18" i="9" s="1"/>
  <c r="I18" i="9" s="1"/>
  <c r="E26" i="9"/>
  <c r="I26" i="9" s="1"/>
  <c r="E34" i="9"/>
  <c r="I34" i="9" s="1"/>
  <c r="F26" i="9"/>
  <c r="H26" i="9" s="1"/>
  <c r="E33" i="9"/>
  <c r="I33" i="9" s="1"/>
  <c r="F34" i="9"/>
  <c r="H34" i="9" s="1"/>
  <c r="F17" i="9"/>
  <c r="H17" i="9" s="1"/>
  <c r="F24" i="9"/>
  <c r="H24" i="9" s="1"/>
  <c r="G33" i="9"/>
  <c r="E17" i="9"/>
  <c r="I17" i="9" s="1"/>
  <c r="E24" i="9"/>
  <c r="I24" i="9" s="1"/>
  <c r="E25" i="9"/>
  <c r="I25" i="9" s="1"/>
  <c r="E21" i="16" l="1"/>
  <c r="I21" i="16" s="1"/>
  <c r="F21" i="16"/>
  <c r="H21" i="16" s="1"/>
  <c r="F146" i="20"/>
  <c r="F148" i="20" s="1"/>
  <c r="G20" i="16"/>
  <c r="E41" i="18"/>
  <c r="E43" i="18" s="1"/>
  <c r="O9" i="26" s="1"/>
  <c r="G78" i="23"/>
  <c r="G80" i="23" s="1"/>
  <c r="G146" i="20"/>
  <c r="G148" i="20" s="1"/>
  <c r="H138" i="20"/>
  <c r="G140" i="20"/>
  <c r="C20" i="11"/>
  <c r="G20" i="11" s="1"/>
  <c r="F20" i="16"/>
  <c r="H20" i="16" s="1"/>
  <c r="H146" i="20"/>
  <c r="F138" i="20"/>
  <c r="F140" i="20" s="1"/>
  <c r="E33" i="19"/>
  <c r="K33" i="19" s="1"/>
  <c r="D34" i="19"/>
  <c r="E34" i="19" s="1"/>
  <c r="E25" i="19"/>
  <c r="J26" i="19"/>
  <c r="K26" i="19"/>
  <c r="K25" i="19"/>
  <c r="E41" i="19"/>
  <c r="F82" i="21"/>
  <c r="F84" i="21" s="1"/>
  <c r="F78" i="23"/>
  <c r="F80" i="23" s="1"/>
  <c r="H78" i="23"/>
  <c r="H82" i="21"/>
  <c r="G82" i="21"/>
  <c r="G84" i="21" s="1"/>
  <c r="J22" i="19"/>
  <c r="K22" i="19"/>
  <c r="J21" i="19"/>
  <c r="K21" i="19"/>
  <c r="J32" i="19"/>
  <c r="K32" i="19"/>
  <c r="D41" i="18"/>
  <c r="D43" i="18" s="1"/>
  <c r="N9" i="26" s="1"/>
  <c r="F41" i="17"/>
  <c r="E41" i="17"/>
  <c r="E43" i="17" s="1"/>
  <c r="O10" i="26" s="1"/>
  <c r="F41" i="18"/>
  <c r="D41" i="17"/>
  <c r="D43" i="17" s="1"/>
  <c r="N10" i="26" s="1"/>
  <c r="E27" i="9"/>
  <c r="I27" i="9" s="1"/>
  <c r="F27" i="9"/>
  <c r="H27" i="9" s="1"/>
  <c r="B21" i="14"/>
  <c r="C20" i="14"/>
  <c r="G19" i="14"/>
  <c r="E19" i="14"/>
  <c r="I19" i="14" s="1"/>
  <c r="F19" i="14"/>
  <c r="H19" i="14" s="1"/>
  <c r="G22" i="16"/>
  <c r="F22" i="16"/>
  <c r="H22" i="16" s="1"/>
  <c r="E22" i="16"/>
  <c r="I22" i="16" s="1"/>
  <c r="C30" i="16"/>
  <c r="B31" i="16"/>
  <c r="G23" i="16"/>
  <c r="F23" i="16"/>
  <c r="H23" i="16" s="1"/>
  <c r="E23" i="16"/>
  <c r="I23" i="16" s="1"/>
  <c r="G29" i="16"/>
  <c r="F29" i="16"/>
  <c r="H29" i="16" s="1"/>
  <c r="E29" i="16"/>
  <c r="I29" i="16" s="1"/>
  <c r="G28" i="15"/>
  <c r="F28" i="15"/>
  <c r="H28" i="15" s="1"/>
  <c r="E28" i="15"/>
  <c r="I28" i="15" s="1"/>
  <c r="F20" i="15"/>
  <c r="H20" i="15" s="1"/>
  <c r="G20" i="15"/>
  <c r="E20" i="15"/>
  <c r="I20" i="15" s="1"/>
  <c r="C29" i="15"/>
  <c r="B30" i="15"/>
  <c r="B22" i="15"/>
  <c r="C21" i="15"/>
  <c r="C30" i="14"/>
  <c r="B31" i="14"/>
  <c r="G29" i="14"/>
  <c r="F29" i="14"/>
  <c r="H29" i="14" s="1"/>
  <c r="E29" i="14"/>
  <c r="I29" i="14" s="1"/>
  <c r="C19" i="12"/>
  <c r="B20" i="12"/>
  <c r="F27" i="11"/>
  <c r="H27" i="11" s="1"/>
  <c r="G27" i="11"/>
  <c r="C22" i="11"/>
  <c r="B23" i="11"/>
  <c r="C23" i="11" s="1"/>
  <c r="F20" i="11"/>
  <c r="H20" i="11" s="1"/>
  <c r="G21" i="11"/>
  <c r="F21" i="11"/>
  <c r="H21" i="11" s="1"/>
  <c r="C29" i="11"/>
  <c r="B30" i="11"/>
  <c r="G28" i="11"/>
  <c r="F28" i="11"/>
  <c r="H28" i="11" s="1"/>
  <c r="F18" i="9"/>
  <c r="H18" i="9" s="1"/>
  <c r="G18" i="9"/>
  <c r="C20" i="9"/>
  <c r="B21" i="9"/>
  <c r="F28" i="9"/>
  <c r="H28" i="9" s="1"/>
  <c r="G28" i="9"/>
  <c r="G19" i="9"/>
  <c r="F19" i="9"/>
  <c r="H19" i="9" s="1"/>
  <c r="C29" i="9"/>
  <c r="J33" i="19" l="1"/>
  <c r="E20" i="11"/>
  <c r="I20" i="11" s="1"/>
  <c r="J25" i="19"/>
  <c r="D27" i="19"/>
  <c r="D28" i="19" s="1"/>
  <c r="E28" i="19" s="1"/>
  <c r="K34" i="19"/>
  <c r="J34" i="19"/>
  <c r="J41" i="19"/>
  <c r="K41" i="19"/>
  <c r="K78" i="19"/>
  <c r="J78" i="19"/>
  <c r="E20" i="14"/>
  <c r="I20" i="14" s="1"/>
  <c r="G20" i="14"/>
  <c r="F20" i="14"/>
  <c r="H20" i="14" s="1"/>
  <c r="B22" i="14"/>
  <c r="C21" i="14"/>
  <c r="G30" i="16"/>
  <c r="F30" i="16"/>
  <c r="H30" i="16" s="1"/>
  <c r="E30" i="16"/>
  <c r="I30" i="16" s="1"/>
  <c r="B32" i="16"/>
  <c r="C32" i="16" s="1"/>
  <c r="F38" i="16" s="1"/>
  <c r="C31" i="16"/>
  <c r="C22" i="15"/>
  <c r="B23" i="15"/>
  <c r="C23" i="15" s="1"/>
  <c r="G21" i="15"/>
  <c r="F21" i="15"/>
  <c r="H21" i="15" s="1"/>
  <c r="E21" i="15"/>
  <c r="I21" i="15" s="1"/>
  <c r="C30" i="15"/>
  <c r="B31" i="15"/>
  <c r="G29" i="15"/>
  <c r="F29" i="15"/>
  <c r="H29" i="15" s="1"/>
  <c r="E29" i="15"/>
  <c r="I29" i="15" s="1"/>
  <c r="B32" i="14"/>
  <c r="C32" i="14" s="1"/>
  <c r="C31" i="14"/>
  <c r="G30" i="14"/>
  <c r="F30" i="14"/>
  <c r="H30" i="14" s="1"/>
  <c r="E30" i="14"/>
  <c r="I30" i="14" s="1"/>
  <c r="B21" i="12"/>
  <c r="C20" i="12"/>
  <c r="E19" i="12"/>
  <c r="I19" i="12" s="1"/>
  <c r="G19" i="12"/>
  <c r="F19" i="12"/>
  <c r="H19" i="12" s="1"/>
  <c r="B31" i="11"/>
  <c r="C30" i="11"/>
  <c r="G29" i="11"/>
  <c r="F29" i="11"/>
  <c r="H29" i="11" s="1"/>
  <c r="E29" i="11"/>
  <c r="I29" i="11" s="1"/>
  <c r="F23" i="11"/>
  <c r="H23" i="11" s="1"/>
  <c r="G23" i="11"/>
  <c r="E23" i="11"/>
  <c r="I23" i="11" s="1"/>
  <c r="G22" i="11"/>
  <c r="F22" i="11"/>
  <c r="H22" i="11" s="1"/>
  <c r="E22" i="11"/>
  <c r="I22" i="11" s="1"/>
  <c r="F29" i="9"/>
  <c r="H29" i="9" s="1"/>
  <c r="G29" i="9"/>
  <c r="E29" i="9"/>
  <c r="I29" i="9" s="1"/>
  <c r="C30" i="9"/>
  <c r="B22" i="9"/>
  <c r="C21" i="9"/>
  <c r="G20" i="9"/>
  <c r="F20" i="9"/>
  <c r="H20" i="9" s="1"/>
  <c r="E20" i="9"/>
  <c r="I20" i="9" s="1"/>
  <c r="E38" i="16" l="1"/>
  <c r="D35" i="19"/>
  <c r="E35" i="19" s="1"/>
  <c r="E27" i="19"/>
  <c r="K28" i="19"/>
  <c r="J28" i="19"/>
  <c r="C22" i="14"/>
  <c r="B23" i="14"/>
  <c r="C23" i="14" s="1"/>
  <c r="D38" i="14" s="1"/>
  <c r="L6" i="26" s="1"/>
  <c r="E21" i="14"/>
  <c r="I21" i="14" s="1"/>
  <c r="F21" i="14"/>
  <c r="H21" i="14" s="1"/>
  <c r="G21" i="14"/>
  <c r="F31" i="16"/>
  <c r="H31" i="16" s="1"/>
  <c r="G31" i="16"/>
  <c r="E31" i="16"/>
  <c r="I31" i="16" s="1"/>
  <c r="D38" i="16"/>
  <c r="G32" i="16"/>
  <c r="F32" i="16"/>
  <c r="H32" i="16" s="1"/>
  <c r="E32" i="16"/>
  <c r="I32" i="16" s="1"/>
  <c r="B32" i="15"/>
  <c r="C32" i="15" s="1"/>
  <c r="C31" i="15"/>
  <c r="F38" i="15" s="1"/>
  <c r="G30" i="15"/>
  <c r="F30" i="15"/>
  <c r="H30" i="15" s="1"/>
  <c r="E30" i="15"/>
  <c r="I30" i="15" s="1"/>
  <c r="G23" i="15"/>
  <c r="F23" i="15"/>
  <c r="H23" i="15" s="1"/>
  <c r="E23" i="15"/>
  <c r="I23" i="15" s="1"/>
  <c r="G22" i="15"/>
  <c r="F22" i="15"/>
  <c r="H22" i="15" s="1"/>
  <c r="E22" i="15"/>
  <c r="I22" i="15" s="1"/>
  <c r="F31" i="14"/>
  <c r="H31" i="14" s="1"/>
  <c r="G31" i="14"/>
  <c r="E31" i="14"/>
  <c r="I31" i="14" s="1"/>
  <c r="G32" i="14"/>
  <c r="F32" i="14"/>
  <c r="H32" i="14" s="1"/>
  <c r="E32" i="14"/>
  <c r="I32" i="14" s="1"/>
  <c r="E20" i="12"/>
  <c r="I20" i="12" s="1"/>
  <c r="F20" i="12"/>
  <c r="H20" i="12" s="1"/>
  <c r="G20" i="12"/>
  <c r="B22" i="12"/>
  <c r="C22" i="12" s="1"/>
  <c r="C21" i="12"/>
  <c r="D26" i="12" s="1"/>
  <c r="L3" i="26" s="1"/>
  <c r="F30" i="11"/>
  <c r="H30" i="11" s="1"/>
  <c r="G30" i="11"/>
  <c r="E30" i="11"/>
  <c r="I30" i="11" s="1"/>
  <c r="B32" i="11"/>
  <c r="C32" i="11" s="1"/>
  <c r="C31" i="11"/>
  <c r="F21" i="9"/>
  <c r="H21" i="9" s="1"/>
  <c r="G21" i="9"/>
  <c r="E21" i="9"/>
  <c r="I21" i="9" s="1"/>
  <c r="B23" i="9"/>
  <c r="C23" i="9" s="1"/>
  <c r="C22" i="9"/>
  <c r="C31" i="9"/>
  <c r="C32" i="9"/>
  <c r="G30" i="9"/>
  <c r="F30" i="9"/>
  <c r="H30" i="9" s="1"/>
  <c r="E30" i="9"/>
  <c r="I30" i="9" s="1"/>
  <c r="L8" i="26" l="1"/>
  <c r="M8" i="26"/>
  <c r="K27" i="19"/>
  <c r="J27" i="19"/>
  <c r="K35" i="19"/>
  <c r="J35" i="19"/>
  <c r="J58" i="19"/>
  <c r="K58" i="19"/>
  <c r="F38" i="14"/>
  <c r="E38" i="15"/>
  <c r="M7" i="26" s="1"/>
  <c r="E38" i="9"/>
  <c r="D41" i="16"/>
  <c r="D43" i="16" s="1"/>
  <c r="E23" i="14"/>
  <c r="I23" i="14" s="1"/>
  <c r="G23" i="14"/>
  <c r="F23" i="14"/>
  <c r="H23" i="14" s="1"/>
  <c r="F22" i="14"/>
  <c r="H22" i="14" s="1"/>
  <c r="E22" i="14"/>
  <c r="I22" i="14" s="1"/>
  <c r="G22" i="14"/>
  <c r="E38" i="14"/>
  <c r="M6" i="26" s="1"/>
  <c r="E41" i="16"/>
  <c r="E43" i="16" s="1"/>
  <c r="F41" i="16"/>
  <c r="F31" i="15"/>
  <c r="H31" i="15" s="1"/>
  <c r="G31" i="15"/>
  <c r="E31" i="15"/>
  <c r="I31" i="15" s="1"/>
  <c r="G32" i="15"/>
  <c r="F32" i="15"/>
  <c r="H32" i="15" s="1"/>
  <c r="E32" i="15"/>
  <c r="I32" i="15" s="1"/>
  <c r="D38" i="15"/>
  <c r="L7" i="26" s="1"/>
  <c r="E22" i="13"/>
  <c r="M5" i="26" s="1"/>
  <c r="G22" i="12"/>
  <c r="F22" i="12"/>
  <c r="H22" i="12" s="1"/>
  <c r="E22" i="12"/>
  <c r="I22" i="12" s="1"/>
  <c r="E21" i="12"/>
  <c r="I21" i="12" s="1"/>
  <c r="G21" i="12"/>
  <c r="F21" i="12"/>
  <c r="H21" i="12" s="1"/>
  <c r="F26" i="12"/>
  <c r="E26" i="12"/>
  <c r="M3" i="26" s="1"/>
  <c r="G32" i="11"/>
  <c r="F32" i="11"/>
  <c r="H32" i="11" s="1"/>
  <c r="E32" i="11"/>
  <c r="I32" i="11" s="1"/>
  <c r="F31" i="11"/>
  <c r="H31" i="11" s="1"/>
  <c r="G31" i="11"/>
  <c r="E31" i="11"/>
  <c r="I31" i="11" s="1"/>
  <c r="E38" i="11"/>
  <c r="M4" i="26" s="1"/>
  <c r="F38" i="11"/>
  <c r="D38" i="11"/>
  <c r="L4" i="26" s="1"/>
  <c r="F22" i="9"/>
  <c r="H22" i="9" s="1"/>
  <c r="G22" i="9"/>
  <c r="E22" i="9"/>
  <c r="I22" i="9" s="1"/>
  <c r="D38" i="9"/>
  <c r="G23" i="9"/>
  <c r="F23" i="9"/>
  <c r="H23" i="9" s="1"/>
  <c r="E23" i="9"/>
  <c r="I23" i="9" s="1"/>
  <c r="F32" i="9"/>
  <c r="H32" i="9" s="1"/>
  <c r="G32" i="9"/>
  <c r="E32" i="9"/>
  <c r="I32" i="9" s="1"/>
  <c r="G31" i="9"/>
  <c r="F31" i="9"/>
  <c r="H31" i="9" s="1"/>
  <c r="E31" i="9"/>
  <c r="I31" i="9" s="1"/>
  <c r="F38" i="9"/>
  <c r="F41" i="14" l="1"/>
  <c r="N22" i="26"/>
  <c r="N23" i="26"/>
  <c r="N24" i="26" s="1"/>
  <c r="N25" i="26" s="1"/>
  <c r="O8" i="26"/>
  <c r="N8" i="26"/>
  <c r="D52" i="19"/>
  <c r="E52" i="19" s="1"/>
  <c r="E41" i="11"/>
  <c r="E43" i="11" s="1"/>
  <c r="O4" i="26" s="1"/>
  <c r="D41" i="14"/>
  <c r="D43" i="14" s="1"/>
  <c r="D41" i="11"/>
  <c r="D43" i="11" s="1"/>
  <c r="N4" i="26" s="1"/>
  <c r="E41" i="14"/>
  <c r="E43" i="14" s="1"/>
  <c r="F41" i="9"/>
  <c r="E41" i="9"/>
  <c r="E43" i="9" s="1"/>
  <c r="F41" i="15"/>
  <c r="E29" i="12"/>
  <c r="E31" i="12" s="1"/>
  <c r="O3" i="26" s="1"/>
  <c r="E41" i="15"/>
  <c r="E43" i="15" s="1"/>
  <c r="D41" i="15"/>
  <c r="D43" i="15" s="1"/>
  <c r="E25" i="13"/>
  <c r="E27" i="13" s="1"/>
  <c r="O5" i="26" s="1"/>
  <c r="F25" i="13"/>
  <c r="D22" i="13"/>
  <c r="L5" i="26" s="1"/>
  <c r="M22" i="26" s="1"/>
  <c r="F22" i="13"/>
  <c r="D29" i="12"/>
  <c r="D31" i="12" s="1"/>
  <c r="N3" i="26" s="1"/>
  <c r="F29" i="12"/>
  <c r="F41" i="11"/>
  <c r="D41" i="9"/>
  <c r="D43" i="9" s="1"/>
  <c r="I33" i="26" l="1"/>
  <c r="I34" i="26"/>
  <c r="I36" i="26"/>
  <c r="I37" i="26"/>
  <c r="I38" i="26"/>
  <c r="I32" i="26"/>
  <c r="I30" i="26"/>
  <c r="I31" i="26"/>
  <c r="I35" i="26"/>
  <c r="O7" i="26"/>
  <c r="P22" i="26" s="1"/>
  <c r="O6" i="26"/>
  <c r="F22" i="26"/>
  <c r="G22" i="26" s="1"/>
  <c r="N26" i="26"/>
  <c r="N7" i="26"/>
  <c r="N6" i="26"/>
  <c r="E22" i="26"/>
  <c r="M23" i="26"/>
  <c r="M24" i="26" s="1"/>
  <c r="M26" i="26" s="1"/>
  <c r="J52" i="19"/>
  <c r="K52" i="19"/>
  <c r="D25" i="13"/>
  <c r="D27" i="13" s="1"/>
  <c r="N5" i="26" s="1"/>
  <c r="O23" i="26" s="1"/>
  <c r="O24" i="26" s="1"/>
  <c r="H38" i="26" l="1"/>
  <c r="H30" i="26"/>
  <c r="H35" i="26"/>
  <c r="H37" i="26"/>
  <c r="H32" i="26"/>
  <c r="H31" i="26"/>
  <c r="H33" i="26"/>
  <c r="H34" i="26"/>
  <c r="H36" i="26"/>
  <c r="O22" i="26"/>
  <c r="O26" i="26" s="1"/>
  <c r="P23" i="26"/>
  <c r="P24" i="26" s="1"/>
  <c r="P25" i="26" s="1"/>
  <c r="M25" i="26"/>
  <c r="D36" i="19"/>
  <c r="J4" i="3"/>
  <c r="P26" i="26" l="1"/>
  <c r="G30" i="26"/>
  <c r="J30" i="26" s="1"/>
  <c r="G33" i="26"/>
  <c r="J33" i="26" s="1"/>
  <c r="G36" i="26"/>
  <c r="J36" i="26" s="1"/>
  <c r="G35" i="26"/>
  <c r="J35" i="26" s="1"/>
  <c r="G38" i="26"/>
  <c r="J38" i="26" s="1"/>
  <c r="G34" i="26"/>
  <c r="J34" i="26" s="1"/>
  <c r="G37" i="26"/>
  <c r="J37" i="26" s="1"/>
  <c r="G31" i="26"/>
  <c r="J31" i="26" s="1"/>
  <c r="G32" i="26"/>
  <c r="J32" i="26" s="1"/>
  <c r="O25" i="26"/>
  <c r="E36" i="19"/>
  <c r="K36" i="19" s="1"/>
  <c r="D37" i="19"/>
  <c r="E37" i="19" s="1"/>
  <c r="J5" i="3"/>
  <c r="J3" i="3"/>
  <c r="J36" i="19" l="1"/>
  <c r="K37" i="19"/>
  <c r="J37" i="19"/>
  <c r="K85" i="19"/>
  <c r="J85" i="19"/>
  <c r="D30" i="19" l="1"/>
  <c r="K87" i="19"/>
  <c r="J87" i="19"/>
  <c r="E30" i="19" l="1"/>
  <c r="K30" i="19" l="1"/>
  <c r="J30" i="19"/>
  <c r="D39" i="19" l="1"/>
  <c r="E39" i="19" l="1"/>
  <c r="J94" i="19"/>
  <c r="K94" i="19"/>
  <c r="K39" i="19" l="1"/>
  <c r="J39" i="19"/>
  <c r="D70" i="19" l="1"/>
  <c r="D71" i="19" s="1"/>
  <c r="J96" i="19"/>
  <c r="K96" i="19"/>
  <c r="E71" i="19" l="1"/>
  <c r="D72" i="19"/>
  <c r="E72" i="19" s="1"/>
  <c r="E70" i="19"/>
  <c r="D50" i="19"/>
  <c r="K97" i="19"/>
  <c r="J97" i="19"/>
  <c r="K72" i="19" l="1"/>
  <c r="J72" i="19"/>
  <c r="J71" i="19"/>
  <c r="K71" i="19"/>
  <c r="E50" i="19"/>
  <c r="D73" i="19"/>
  <c r="K70" i="19"/>
  <c r="J70" i="19"/>
  <c r="K98" i="19"/>
  <c r="J98" i="19"/>
  <c r="E73" i="19" l="1"/>
  <c r="D74" i="19"/>
  <c r="D75" i="19" s="1"/>
  <c r="E75" i="19" s="1"/>
  <c r="J50" i="19"/>
  <c r="K50" i="19"/>
  <c r="K99" i="19"/>
  <c r="J99" i="19"/>
  <c r="K75" i="19" l="1"/>
  <c r="J75" i="19"/>
  <c r="E74" i="19"/>
  <c r="J73" i="19"/>
  <c r="K73" i="19"/>
  <c r="K100" i="19"/>
  <c r="J100" i="19"/>
  <c r="J74" i="19" l="1"/>
  <c r="K74" i="19"/>
  <c r="K101" i="19"/>
  <c r="J101" i="19"/>
  <c r="K102" i="19" l="1"/>
  <c r="J102" i="19"/>
  <c r="K103" i="19" l="1"/>
  <c r="J103" i="19"/>
  <c r="D59" i="19" l="1"/>
  <c r="J104" i="19"/>
  <c r="K104" i="19"/>
  <c r="E59" i="19" l="1"/>
  <c r="K105" i="19"/>
  <c r="J105" i="19"/>
  <c r="D79" i="19" l="1"/>
  <c r="D80" i="19" s="1"/>
  <c r="K59" i="19"/>
  <c r="J59" i="19"/>
  <c r="K106" i="19"/>
  <c r="J106" i="19"/>
  <c r="E80" i="19" l="1"/>
  <c r="D81" i="19"/>
  <c r="E79" i="19"/>
  <c r="J107" i="19"/>
  <c r="K107" i="19"/>
  <c r="D82" i="19" l="1"/>
  <c r="E81" i="19"/>
  <c r="K80" i="19"/>
  <c r="J80" i="19"/>
  <c r="J79" i="19"/>
  <c r="K79" i="19"/>
  <c r="J108" i="19"/>
  <c r="K108" i="19"/>
  <c r="K81" i="19" l="1"/>
  <c r="J81" i="19"/>
  <c r="E82" i="19"/>
  <c r="D83" i="19"/>
  <c r="J109" i="19"/>
  <c r="K109" i="19"/>
  <c r="D84" i="19" l="1"/>
  <c r="E84" i="19" s="1"/>
  <c r="E83" i="19"/>
  <c r="K82" i="19"/>
  <c r="J82" i="19"/>
  <c r="D68" i="19"/>
  <c r="K110" i="19"/>
  <c r="J110" i="19"/>
  <c r="J83" i="19" l="1"/>
  <c r="K83" i="19"/>
  <c r="K84" i="19"/>
  <c r="J84" i="19"/>
  <c r="E68" i="19"/>
  <c r="J111" i="19"/>
  <c r="K111" i="19"/>
  <c r="D88" i="19" l="1"/>
  <c r="D89" i="19" s="1"/>
  <c r="K68" i="19"/>
  <c r="J68" i="19"/>
  <c r="K112" i="19"/>
  <c r="J112" i="19"/>
  <c r="E89" i="19" l="1"/>
  <c r="D90" i="19"/>
  <c r="E88" i="19"/>
  <c r="J113" i="19"/>
  <c r="K113" i="19"/>
  <c r="E90" i="19" l="1"/>
  <c r="D91" i="19"/>
  <c r="K89" i="19"/>
  <c r="J89" i="19"/>
  <c r="D77" i="19"/>
  <c r="K88" i="19"/>
  <c r="J88" i="19"/>
  <c r="K114" i="19"/>
  <c r="J114" i="19"/>
  <c r="E91" i="19" l="1"/>
  <c r="D92" i="19"/>
  <c r="J90" i="19"/>
  <c r="K90" i="19"/>
  <c r="D86" i="19"/>
  <c r="E77" i="19"/>
  <c r="K115" i="19"/>
  <c r="J115" i="19"/>
  <c r="D93" i="19" l="1"/>
  <c r="E93" i="19" s="1"/>
  <c r="E92" i="19"/>
  <c r="J91" i="19"/>
  <c r="K91" i="19"/>
  <c r="J77" i="19"/>
  <c r="K77" i="19"/>
  <c r="D95" i="19"/>
  <c r="E95" i="19" s="1"/>
  <c r="E86" i="19"/>
  <c r="J116" i="19"/>
  <c r="K116" i="19"/>
  <c r="J92" i="19" l="1"/>
  <c r="K92" i="19"/>
  <c r="J93" i="19"/>
  <c r="K93" i="19"/>
  <c r="J86" i="19"/>
  <c r="K86" i="19"/>
  <c r="K95" i="19"/>
  <c r="J95" i="19"/>
  <c r="K117" i="19"/>
  <c r="J117" i="19"/>
  <c r="K118" i="19" l="1"/>
  <c r="J118" i="19"/>
  <c r="K119" i="19" l="1"/>
  <c r="J119" i="19"/>
  <c r="K120" i="19" l="1"/>
  <c r="J120" i="19"/>
  <c r="J121" i="19" l="1"/>
  <c r="K121" i="19"/>
  <c r="K122" i="19" l="1"/>
  <c r="J122" i="19"/>
  <c r="J123" i="19" l="1"/>
  <c r="K123" i="19"/>
  <c r="J124" i="19" l="1"/>
  <c r="K124" i="19"/>
  <c r="J125" i="19" l="1"/>
  <c r="K125" i="19"/>
  <c r="K126" i="19" l="1"/>
  <c r="J126" i="19"/>
  <c r="K127" i="19" l="1"/>
  <c r="J127" i="19"/>
  <c r="K128" i="19" l="1"/>
  <c r="J128" i="19"/>
  <c r="J129" i="19" l="1"/>
  <c r="K129" i="19"/>
  <c r="K130" i="19" l="1"/>
  <c r="J130" i="19"/>
  <c r="K131" i="19" l="1"/>
  <c r="J131" i="19"/>
  <c r="D43" i="19"/>
  <c r="D53" i="19"/>
  <c r="E53" i="19" s="1"/>
  <c r="K53" i="19"/>
  <c r="D54" i="19"/>
  <c r="E54" i="19" s="1"/>
  <c r="D61" i="19"/>
  <c r="E61" i="19" s="1"/>
  <c r="J53" i="19"/>
  <c r="K61" i="19" l="1"/>
  <c r="J61" i="19"/>
  <c r="K54" i="19"/>
  <c r="J54" i="19"/>
  <c r="E43" i="19"/>
  <c r="D44" i="19"/>
  <c r="D62" i="19"/>
  <c r="D55" i="19"/>
  <c r="E55" i="19" l="1"/>
  <c r="D56" i="19"/>
  <c r="D45" i="19"/>
  <c r="E44" i="19"/>
  <c r="E62" i="19"/>
  <c r="D63" i="19"/>
  <c r="K43" i="19"/>
  <c r="J43" i="19"/>
  <c r="E45" i="19" l="1"/>
  <c r="D46" i="19"/>
  <c r="J44" i="19"/>
  <c r="K44" i="19"/>
  <c r="E63" i="19"/>
  <c r="D64" i="19"/>
  <c r="E56" i="19"/>
  <c r="D57" i="19"/>
  <c r="E57" i="19" s="1"/>
  <c r="K62" i="19"/>
  <c r="J62" i="19"/>
  <c r="K55" i="19"/>
  <c r="J55" i="19"/>
  <c r="K56" i="19" l="1"/>
  <c r="J56" i="19"/>
  <c r="K63" i="19"/>
  <c r="J63" i="19"/>
  <c r="K45" i="19"/>
  <c r="J45" i="19"/>
  <c r="E64" i="19"/>
  <c r="D65" i="19"/>
  <c r="K57" i="19"/>
  <c r="J57" i="19"/>
  <c r="E46" i="19"/>
  <c r="D47" i="19"/>
  <c r="J135" i="19" l="1"/>
  <c r="K46" i="19"/>
  <c r="J46" i="19"/>
  <c r="E65" i="19"/>
  <c r="D66" i="19"/>
  <c r="E66" i="19" s="1"/>
  <c r="K64" i="19"/>
  <c r="J64" i="19"/>
  <c r="E47" i="19"/>
  <c r="D48" i="19"/>
  <c r="E48" i="19" s="1"/>
  <c r="L344" i="19" l="1"/>
  <c r="M344" i="19" s="1"/>
  <c r="L375" i="19"/>
  <c r="M375" i="19" s="1"/>
  <c r="L403" i="19"/>
  <c r="M403" i="19" s="1"/>
  <c r="L391" i="19"/>
  <c r="M391" i="19" s="1"/>
  <c r="L366" i="19"/>
  <c r="M366" i="19" s="1"/>
  <c r="L413" i="19"/>
  <c r="M413" i="19" s="1"/>
  <c r="L392" i="19"/>
  <c r="M392" i="19" s="1"/>
  <c r="L376" i="19"/>
  <c r="M376" i="19" s="1"/>
  <c r="L360" i="19"/>
  <c r="M360" i="19" s="1"/>
  <c r="L341" i="19"/>
  <c r="M341" i="19" s="1"/>
  <c r="L331" i="19"/>
  <c r="M331" i="19" s="1"/>
  <c r="L355" i="19"/>
  <c r="M355" i="19" s="1"/>
  <c r="L386" i="19"/>
  <c r="M386" i="19" s="1"/>
  <c r="L412" i="19"/>
  <c r="M412" i="19" s="1"/>
  <c r="L348" i="19"/>
  <c r="M348" i="19" s="1"/>
  <c r="L359" i="19"/>
  <c r="M359" i="19" s="1"/>
  <c r="L367" i="19"/>
  <c r="M367" i="19" s="1"/>
  <c r="L411" i="19"/>
  <c r="M411" i="19" s="1"/>
  <c r="L410" i="19"/>
  <c r="M410" i="19" s="1"/>
  <c r="L394" i="19"/>
  <c r="M394" i="19" s="1"/>
  <c r="L409" i="19"/>
  <c r="M409" i="19" s="1"/>
  <c r="L393" i="19"/>
  <c r="M393" i="19" s="1"/>
  <c r="L377" i="19"/>
  <c r="M377" i="19" s="1"/>
  <c r="L356" i="19"/>
  <c r="M356" i="19" s="1"/>
  <c r="L337" i="19"/>
  <c r="M337" i="19" s="1"/>
  <c r="L338" i="19"/>
  <c r="M338" i="19" s="1"/>
  <c r="L395" i="19"/>
  <c r="M395" i="19" s="1"/>
  <c r="L402" i="19"/>
  <c r="M402" i="19" s="1"/>
  <c r="L385" i="19"/>
  <c r="M385" i="19" s="1"/>
  <c r="L396" i="19"/>
  <c r="M396" i="19" s="1"/>
  <c r="L330" i="19"/>
  <c r="M330" i="19" s="1"/>
  <c r="L374" i="19"/>
  <c r="M374" i="19" s="1"/>
  <c r="L358" i="19"/>
  <c r="M358" i="19" s="1"/>
  <c r="L342" i="19"/>
  <c r="M342" i="19" s="1"/>
  <c r="L405" i="19"/>
  <c r="M405" i="19" s="1"/>
  <c r="L373" i="19"/>
  <c r="M373" i="19" s="1"/>
  <c r="L357" i="19"/>
  <c r="M357" i="19" s="1"/>
  <c r="L384" i="19"/>
  <c r="M384" i="19" s="1"/>
  <c r="L339" i="19"/>
  <c r="M339" i="19" s="1"/>
  <c r="L340" i="19"/>
  <c r="M340" i="19" s="1"/>
  <c r="L368" i="19"/>
  <c r="M368" i="19" s="1"/>
  <c r="L361" i="19"/>
  <c r="M361" i="19" s="1"/>
  <c r="L349" i="19"/>
  <c r="M349" i="19" s="1"/>
  <c r="L387" i="19"/>
  <c r="M387" i="19" s="1"/>
  <c r="L332" i="19"/>
  <c r="M332" i="19" s="1"/>
  <c r="L378" i="19"/>
  <c r="M378" i="19" s="1"/>
  <c r="L415" i="19"/>
  <c r="M415" i="19" s="1"/>
  <c r="L362" i="19"/>
  <c r="M362" i="19" s="1"/>
  <c r="L397" i="19"/>
  <c r="M397" i="19" s="1"/>
  <c r="L343" i="19"/>
  <c r="M343" i="19" s="1"/>
  <c r="L379" i="19"/>
  <c r="M379" i="19" s="1"/>
  <c r="L333" i="19"/>
  <c r="M333" i="19" s="1"/>
  <c r="L369" i="19"/>
  <c r="M369" i="19" s="1"/>
  <c r="L350" i="19"/>
  <c r="M350" i="19" s="1"/>
  <c r="L404" i="19"/>
  <c r="M404" i="19" s="1"/>
  <c r="L414" i="19"/>
  <c r="M414" i="19" s="1"/>
  <c r="L406" i="19"/>
  <c r="M406" i="19" s="1"/>
  <c r="L388" i="19"/>
  <c r="M388" i="19" s="1"/>
  <c r="L351" i="19"/>
  <c r="M351" i="19" s="1"/>
  <c r="L380" i="19"/>
  <c r="M380" i="19" s="1"/>
  <c r="L334" i="19"/>
  <c r="M334" i="19" s="1"/>
  <c r="L370" i="19"/>
  <c r="M370" i="19" s="1"/>
  <c r="L416" i="19"/>
  <c r="M416" i="19" s="1"/>
  <c r="L398" i="19"/>
  <c r="M398" i="19" s="1"/>
  <c r="L363" i="19"/>
  <c r="M363" i="19" s="1"/>
  <c r="L399" i="19"/>
  <c r="M399" i="19" s="1"/>
  <c r="L364" i="19"/>
  <c r="M364" i="19" s="1"/>
  <c r="L345" i="19"/>
  <c r="M345" i="19" s="1"/>
  <c r="L336" i="19"/>
  <c r="M336" i="19" s="1"/>
  <c r="L371" i="19"/>
  <c r="M371" i="19" s="1"/>
  <c r="L352" i="19"/>
  <c r="M352" i="19" s="1"/>
  <c r="L389" i="19"/>
  <c r="M389" i="19" s="1"/>
  <c r="L390" i="19"/>
  <c r="M390" i="19" s="1"/>
  <c r="L365" i="19"/>
  <c r="M365" i="19" s="1"/>
  <c r="L335" i="19"/>
  <c r="M335" i="19" s="1"/>
  <c r="L408" i="19"/>
  <c r="M408" i="19" s="1"/>
  <c r="L381" i="19"/>
  <c r="M381" i="19" s="1"/>
  <c r="L417" i="19"/>
  <c r="M417" i="19" s="1"/>
  <c r="L407" i="19"/>
  <c r="M407" i="19" s="1"/>
  <c r="L372" i="19"/>
  <c r="M372" i="19" s="1"/>
  <c r="L383" i="19"/>
  <c r="M383" i="19" s="1"/>
  <c r="L419" i="19"/>
  <c r="M419" i="19" s="1"/>
  <c r="L401" i="19"/>
  <c r="M401" i="19" s="1"/>
  <c r="L400" i="19"/>
  <c r="M400" i="19" s="1"/>
  <c r="L354" i="19"/>
  <c r="M354" i="19" s="1"/>
  <c r="L346" i="19"/>
  <c r="M346" i="19" s="1"/>
  <c r="L347" i="19"/>
  <c r="M347" i="19" s="1"/>
  <c r="L353" i="19"/>
  <c r="M353" i="19" s="1"/>
  <c r="L382" i="19"/>
  <c r="M382" i="19" s="1"/>
  <c r="L418" i="19"/>
  <c r="M418" i="19" s="1"/>
  <c r="L326" i="19"/>
  <c r="M326" i="19" s="1"/>
  <c r="L307" i="19"/>
  <c r="M307" i="19" s="1"/>
  <c r="L316" i="19"/>
  <c r="M316" i="19" s="1"/>
  <c r="L297" i="19"/>
  <c r="M297" i="19" s="1"/>
  <c r="L315" i="19"/>
  <c r="M315" i="19" s="1"/>
  <c r="L296" i="19"/>
  <c r="M296" i="19" s="1"/>
  <c r="L313" i="19"/>
  <c r="M313" i="19" s="1"/>
  <c r="L317" i="19"/>
  <c r="M317" i="19" s="1"/>
  <c r="L325" i="19"/>
  <c r="M325" i="19" s="1"/>
  <c r="L285" i="19"/>
  <c r="M285" i="19" s="1"/>
  <c r="L279" i="19"/>
  <c r="M279" i="19" s="1"/>
  <c r="L292" i="19"/>
  <c r="M292" i="19" s="1"/>
  <c r="L277" i="19"/>
  <c r="M277" i="19" s="1"/>
  <c r="L310" i="19"/>
  <c r="M310" i="19" s="1"/>
  <c r="L290" i="19"/>
  <c r="M290" i="19" s="1"/>
  <c r="L314" i="19"/>
  <c r="M314" i="19" s="1"/>
  <c r="L295" i="19"/>
  <c r="M295" i="19" s="1"/>
  <c r="L311" i="19"/>
  <c r="M311" i="19" s="1"/>
  <c r="L320" i="19"/>
  <c r="M320" i="19" s="1"/>
  <c r="L301" i="19"/>
  <c r="M301" i="19" s="1"/>
  <c r="L319" i="19"/>
  <c r="M319" i="19" s="1"/>
  <c r="L300" i="19"/>
  <c r="M300" i="19" s="1"/>
  <c r="L329" i="19"/>
  <c r="M329" i="19" s="1"/>
  <c r="L298" i="19"/>
  <c r="M298" i="19" s="1"/>
  <c r="L306" i="19"/>
  <c r="M306" i="19" s="1"/>
  <c r="L288" i="19"/>
  <c r="M288" i="19" s="1"/>
  <c r="L281" i="19"/>
  <c r="M281" i="19" s="1"/>
  <c r="L283" i="19"/>
  <c r="M283" i="19" s="1"/>
  <c r="L280" i="19"/>
  <c r="M280" i="19" s="1"/>
  <c r="L309" i="19"/>
  <c r="M309" i="19" s="1"/>
  <c r="L302" i="19"/>
  <c r="M302" i="19" s="1"/>
  <c r="L282" i="19"/>
  <c r="M282" i="19" s="1"/>
  <c r="L318" i="19"/>
  <c r="M318" i="19" s="1"/>
  <c r="L299" i="19"/>
  <c r="M299" i="19" s="1"/>
  <c r="L276" i="19"/>
  <c r="M276" i="19" s="1"/>
  <c r="L324" i="19"/>
  <c r="M324" i="19" s="1"/>
  <c r="L305" i="19"/>
  <c r="M305" i="19" s="1"/>
  <c r="L323" i="19"/>
  <c r="M323" i="19" s="1"/>
  <c r="L304" i="19"/>
  <c r="M304" i="19" s="1"/>
  <c r="L294" i="19"/>
  <c r="M294" i="19" s="1"/>
  <c r="L321" i="19"/>
  <c r="M321" i="19" s="1"/>
  <c r="L286" i="19"/>
  <c r="M286" i="19" s="1"/>
  <c r="L291" i="19"/>
  <c r="M291" i="19" s="1"/>
  <c r="L284" i="19"/>
  <c r="M284" i="19" s="1"/>
  <c r="L278" i="19"/>
  <c r="M278" i="19" s="1"/>
  <c r="L289" i="19"/>
  <c r="M289" i="19" s="1"/>
  <c r="L322" i="19"/>
  <c r="M322" i="19" s="1"/>
  <c r="L303" i="19"/>
  <c r="M303" i="19" s="1"/>
  <c r="L312" i="19"/>
  <c r="M312" i="19" s="1"/>
  <c r="L328" i="19"/>
  <c r="M328" i="19" s="1"/>
  <c r="L327" i="19"/>
  <c r="M327" i="19" s="1"/>
  <c r="L308" i="19"/>
  <c r="M308" i="19" s="1"/>
  <c r="L287" i="19"/>
  <c r="M287" i="19" s="1"/>
  <c r="L293" i="19"/>
  <c r="M293" i="19" s="1"/>
  <c r="L149" i="19"/>
  <c r="M149" i="19" s="1"/>
  <c r="K135" i="19"/>
  <c r="L141" i="19"/>
  <c r="M141" i="19" s="1"/>
  <c r="L157" i="19"/>
  <c r="M157" i="19" s="1"/>
  <c r="L253" i="19"/>
  <c r="M253" i="19" s="1"/>
  <c r="L269" i="19"/>
  <c r="M269" i="19" s="1"/>
  <c r="L177" i="19"/>
  <c r="M177" i="19" s="1"/>
  <c r="L241" i="19"/>
  <c r="M241" i="19" s="1"/>
  <c r="L257" i="19"/>
  <c r="M257" i="19" s="1"/>
  <c r="L273" i="19"/>
  <c r="M273" i="19" s="1"/>
  <c r="L249" i="19"/>
  <c r="M249" i="19" s="1"/>
  <c r="L213" i="19"/>
  <c r="M213" i="19" s="1"/>
  <c r="L229" i="19"/>
  <c r="M229" i="19" s="1"/>
  <c r="L245" i="19"/>
  <c r="M245" i="19" s="1"/>
  <c r="L261" i="19"/>
  <c r="M261" i="19" s="1"/>
  <c r="L185" i="19"/>
  <c r="M185" i="19" s="1"/>
  <c r="L265" i="19"/>
  <c r="M265" i="19" s="1"/>
  <c r="L166" i="19"/>
  <c r="M166" i="19" s="1"/>
  <c r="L250" i="19"/>
  <c r="M250" i="19" s="1"/>
  <c r="L270" i="19"/>
  <c r="M270" i="19" s="1"/>
  <c r="L175" i="19"/>
  <c r="M175" i="19" s="1"/>
  <c r="L238" i="19"/>
  <c r="M238" i="19" s="1"/>
  <c r="L159" i="19"/>
  <c r="M159" i="19" s="1"/>
  <c r="L193" i="19"/>
  <c r="M193" i="19" s="1"/>
  <c r="L252" i="19"/>
  <c r="M252" i="19" s="1"/>
  <c r="L268" i="19"/>
  <c r="M268" i="19" s="1"/>
  <c r="L271" i="19"/>
  <c r="M271" i="19" s="1"/>
  <c r="L255" i="19"/>
  <c r="M255" i="19" s="1"/>
  <c r="L239" i="19"/>
  <c r="M239" i="19" s="1"/>
  <c r="L230" i="19"/>
  <c r="M230" i="19" s="1"/>
  <c r="L158" i="19"/>
  <c r="M158" i="19" s="1"/>
  <c r="L259" i="19"/>
  <c r="M259" i="19" s="1"/>
  <c r="L186" i="19"/>
  <c r="M186" i="19" s="1"/>
  <c r="L150" i="19"/>
  <c r="M150" i="19" s="1"/>
  <c r="L220" i="19"/>
  <c r="M220" i="19" s="1"/>
  <c r="L176" i="19"/>
  <c r="M176" i="19" s="1"/>
  <c r="L246" i="19"/>
  <c r="M246" i="19" s="1"/>
  <c r="L266" i="19"/>
  <c r="M266" i="19" s="1"/>
  <c r="L148" i="19"/>
  <c r="M148" i="19" s="1"/>
  <c r="L240" i="19"/>
  <c r="M240" i="19" s="1"/>
  <c r="L256" i="19"/>
  <c r="M256" i="19" s="1"/>
  <c r="L272" i="19"/>
  <c r="M272" i="19" s="1"/>
  <c r="L267" i="19"/>
  <c r="M267" i="19" s="1"/>
  <c r="L251" i="19"/>
  <c r="M251" i="19" s="1"/>
  <c r="L203" i="19"/>
  <c r="M203" i="19" s="1"/>
  <c r="L222" i="19"/>
  <c r="M222" i="19" s="1"/>
  <c r="L232" i="19"/>
  <c r="M232" i="19" s="1"/>
  <c r="L211" i="19"/>
  <c r="M211" i="19" s="1"/>
  <c r="L139" i="19"/>
  <c r="M139" i="19" s="1"/>
  <c r="L248" i="19"/>
  <c r="M248" i="19" s="1"/>
  <c r="L275" i="19"/>
  <c r="M275" i="19" s="1"/>
  <c r="L167" i="19"/>
  <c r="M167" i="19" s="1"/>
  <c r="L140" i="19"/>
  <c r="M140" i="19" s="1"/>
  <c r="L184" i="19"/>
  <c r="M184" i="19" s="1"/>
  <c r="L212" i="19"/>
  <c r="M212" i="19" s="1"/>
  <c r="L202" i="19"/>
  <c r="M202" i="19" s="1"/>
  <c r="L258" i="19"/>
  <c r="M258" i="19" s="1"/>
  <c r="L223" i="19"/>
  <c r="M223" i="19" s="1"/>
  <c r="L262" i="19"/>
  <c r="M262" i="19" s="1"/>
  <c r="L244" i="19"/>
  <c r="M244" i="19" s="1"/>
  <c r="L260" i="19"/>
  <c r="M260" i="19" s="1"/>
  <c r="L221" i="19"/>
  <c r="M221" i="19" s="1"/>
  <c r="L204" i="19"/>
  <c r="M204" i="19" s="1"/>
  <c r="L263" i="19"/>
  <c r="M263" i="19" s="1"/>
  <c r="L247" i="19"/>
  <c r="M247" i="19" s="1"/>
  <c r="L195" i="19"/>
  <c r="M195" i="19" s="1"/>
  <c r="L194" i="19"/>
  <c r="M194" i="19" s="1"/>
  <c r="L132" i="19"/>
  <c r="M132" i="19" s="1"/>
  <c r="L254" i="19"/>
  <c r="M254" i="19" s="1"/>
  <c r="L274" i="19"/>
  <c r="M274" i="19" s="1"/>
  <c r="L242" i="19"/>
  <c r="M242" i="19" s="1"/>
  <c r="L231" i="19"/>
  <c r="M231" i="19" s="1"/>
  <c r="L264" i="19"/>
  <c r="M264" i="19" s="1"/>
  <c r="L168" i="19"/>
  <c r="M168" i="19" s="1"/>
  <c r="L243" i="19"/>
  <c r="M243" i="19" s="1"/>
  <c r="L224" i="19"/>
  <c r="M224" i="19" s="1"/>
  <c r="L170" i="19"/>
  <c r="M170" i="19" s="1"/>
  <c r="L161" i="19"/>
  <c r="M161" i="19" s="1"/>
  <c r="L196" i="19"/>
  <c r="M196" i="19" s="1"/>
  <c r="L152" i="19"/>
  <c r="M152" i="19" s="1"/>
  <c r="L233" i="19"/>
  <c r="M233" i="19" s="1"/>
  <c r="L142" i="19"/>
  <c r="M142" i="19" s="1"/>
  <c r="L206" i="19"/>
  <c r="M206" i="19" s="1"/>
  <c r="L188" i="19"/>
  <c r="M188" i="19" s="1"/>
  <c r="L160" i="19"/>
  <c r="M160" i="19" s="1"/>
  <c r="L215" i="19"/>
  <c r="M215" i="19" s="1"/>
  <c r="L169" i="19"/>
  <c r="M169" i="19" s="1"/>
  <c r="L143" i="19"/>
  <c r="M143" i="19" s="1"/>
  <c r="L179" i="19"/>
  <c r="M179" i="19" s="1"/>
  <c r="L178" i="19"/>
  <c r="M178" i="19" s="1"/>
  <c r="L134" i="19"/>
  <c r="M134" i="19" s="1"/>
  <c r="L187" i="19"/>
  <c r="M187" i="19" s="1"/>
  <c r="L214" i="19"/>
  <c r="M214" i="19" s="1"/>
  <c r="L225" i="19"/>
  <c r="M225" i="19" s="1"/>
  <c r="L197" i="19"/>
  <c r="M197" i="19" s="1"/>
  <c r="L133" i="19"/>
  <c r="M133" i="19" s="1"/>
  <c r="L234" i="19"/>
  <c r="M234" i="19" s="1"/>
  <c r="L151" i="19"/>
  <c r="M151" i="19" s="1"/>
  <c r="L205" i="19"/>
  <c r="M205" i="19" s="1"/>
  <c r="L153" i="19"/>
  <c r="M153" i="19" s="1"/>
  <c r="L171" i="19"/>
  <c r="M171" i="19" s="1"/>
  <c r="L144" i="19"/>
  <c r="M144" i="19" s="1"/>
  <c r="L135" i="19"/>
  <c r="M135" i="19" s="1"/>
  <c r="L189" i="19"/>
  <c r="M189" i="19" s="1"/>
  <c r="L198" i="19"/>
  <c r="M198" i="19" s="1"/>
  <c r="L207" i="19"/>
  <c r="M207" i="19" s="1"/>
  <c r="L162" i="19"/>
  <c r="M162" i="19" s="1"/>
  <c r="L216" i="19"/>
  <c r="M216" i="19" s="1"/>
  <c r="L226" i="19"/>
  <c r="M226" i="19" s="1"/>
  <c r="L235" i="19"/>
  <c r="M235" i="19" s="1"/>
  <c r="L180" i="19"/>
  <c r="M180" i="19" s="1"/>
  <c r="L172" i="19"/>
  <c r="M172" i="19" s="1"/>
  <c r="L237" i="19"/>
  <c r="M237" i="19" s="1"/>
  <c r="L145" i="19"/>
  <c r="M145" i="19" s="1"/>
  <c r="L163" i="19"/>
  <c r="M163" i="19" s="1"/>
  <c r="L208" i="19"/>
  <c r="M208" i="19" s="1"/>
  <c r="L154" i="19"/>
  <c r="M154" i="19" s="1"/>
  <c r="L181" i="19"/>
  <c r="M181" i="19" s="1"/>
  <c r="L236" i="19"/>
  <c r="M236" i="19" s="1"/>
  <c r="L228" i="19"/>
  <c r="M228" i="19" s="1"/>
  <c r="L227" i="19"/>
  <c r="M227" i="19" s="1"/>
  <c r="L217" i="19"/>
  <c r="M217" i="19" s="1"/>
  <c r="L190" i="19"/>
  <c r="M190" i="19" s="1"/>
  <c r="L136" i="19"/>
  <c r="M136" i="19" s="1"/>
  <c r="L199" i="19"/>
  <c r="M199" i="19" s="1"/>
  <c r="L155" i="19"/>
  <c r="M155" i="19" s="1"/>
  <c r="L183" i="19"/>
  <c r="M183" i="19" s="1"/>
  <c r="L210" i="19"/>
  <c r="M210" i="19" s="1"/>
  <c r="L137" i="19"/>
  <c r="M137" i="19" s="1"/>
  <c r="L191" i="19"/>
  <c r="M191" i="19" s="1"/>
  <c r="L192" i="19"/>
  <c r="M192" i="19" s="1"/>
  <c r="L174" i="19"/>
  <c r="M174" i="19" s="1"/>
  <c r="L146" i="19"/>
  <c r="M146" i="19" s="1"/>
  <c r="L200" i="19"/>
  <c r="M200" i="19" s="1"/>
  <c r="L219" i="19"/>
  <c r="M219" i="19" s="1"/>
  <c r="L138" i="19"/>
  <c r="M138" i="19" s="1"/>
  <c r="L173" i="19"/>
  <c r="M173" i="19" s="1"/>
  <c r="L218" i="19"/>
  <c r="M218" i="19" s="1"/>
  <c r="L147" i="19"/>
  <c r="M147" i="19" s="1"/>
  <c r="L201" i="19"/>
  <c r="M201" i="19" s="1"/>
  <c r="L164" i="19"/>
  <c r="M164" i="19" s="1"/>
  <c r="L165" i="19"/>
  <c r="M165" i="19" s="1"/>
  <c r="L182" i="19"/>
  <c r="M182" i="19" s="1"/>
  <c r="L156" i="19"/>
  <c r="M156" i="19" s="1"/>
  <c r="L209" i="19"/>
  <c r="M209" i="19" s="1"/>
  <c r="K47" i="19"/>
  <c r="J47" i="19"/>
  <c r="K66" i="19"/>
  <c r="J66" i="19"/>
  <c r="K65" i="19"/>
  <c r="J65" i="19"/>
  <c r="K48" i="19"/>
  <c r="J48" i="19"/>
  <c r="L88" i="19" l="1"/>
  <c r="M88" i="19" s="1"/>
  <c r="L30" i="19"/>
  <c r="M30" i="19" s="1"/>
  <c r="L67" i="19"/>
  <c r="M67" i="19" s="1"/>
  <c r="L109" i="19"/>
  <c r="M109" i="19" s="1"/>
  <c r="L112" i="19"/>
  <c r="M112" i="19" s="1"/>
  <c r="L43" i="19"/>
  <c r="M43" i="19" s="1"/>
  <c r="L95" i="19"/>
  <c r="M95" i="19" s="1"/>
  <c r="L89" i="19"/>
  <c r="M89" i="19" s="1"/>
  <c r="L74" i="19"/>
  <c r="M74" i="19" s="1"/>
  <c r="L66" i="19"/>
  <c r="M66" i="19" s="1"/>
  <c r="L53" i="19"/>
  <c r="M53" i="19" s="1"/>
  <c r="L38" i="19"/>
  <c r="M38" i="19" s="1"/>
  <c r="L106" i="19"/>
  <c r="M106" i="19" s="1"/>
  <c r="L62" i="19"/>
  <c r="M62" i="19" s="1"/>
  <c r="L129" i="19"/>
  <c r="M129" i="19" s="1"/>
  <c r="L85" i="19"/>
  <c r="M85" i="19" s="1"/>
  <c r="L49" i="19"/>
  <c r="M49" i="19" s="1"/>
  <c r="L99" i="19"/>
  <c r="M99" i="19" s="1"/>
  <c r="L25" i="19"/>
  <c r="M25" i="19" s="1"/>
  <c r="L123" i="19"/>
  <c r="M123" i="19" s="1"/>
  <c r="L127" i="19"/>
  <c r="M127" i="19" s="1"/>
  <c r="L70" i="19"/>
  <c r="M70" i="19" s="1"/>
  <c r="L125" i="19"/>
  <c r="M125" i="19" s="1"/>
  <c r="L51" i="19"/>
  <c r="M51" i="19" s="1"/>
  <c r="L114" i="19"/>
  <c r="M114" i="19" s="1"/>
  <c r="L97" i="19"/>
  <c r="M97" i="19" s="1"/>
  <c r="L77" i="19"/>
  <c r="M77" i="19" s="1"/>
  <c r="L79" i="19"/>
  <c r="M79" i="19" s="1"/>
  <c r="L73" i="19"/>
  <c r="M73" i="19" s="1"/>
  <c r="L56" i="19"/>
  <c r="M56" i="19" s="1"/>
  <c r="L26" i="19"/>
  <c r="M26" i="19" s="1"/>
  <c r="L120" i="19"/>
  <c r="M120" i="19" s="1"/>
  <c r="L124" i="19"/>
  <c r="M124" i="19" s="1"/>
  <c r="L35" i="19"/>
  <c r="M35" i="19" s="1"/>
  <c r="L104" i="19"/>
  <c r="M104" i="19" s="1"/>
  <c r="L108" i="19"/>
  <c r="M108" i="19" s="1"/>
  <c r="L113" i="19"/>
  <c r="M113" i="19" s="1"/>
  <c r="L117" i="19"/>
  <c r="M117" i="19" s="1"/>
  <c r="L19" i="19"/>
  <c r="M19" i="19" s="1"/>
  <c r="L98" i="19"/>
  <c r="M98" i="19" s="1"/>
  <c r="L102" i="19"/>
  <c r="M102" i="19" s="1"/>
  <c r="L59" i="19"/>
  <c r="M59" i="19" s="1"/>
  <c r="L33" i="19"/>
  <c r="M33" i="19" s="1"/>
  <c r="L22" i="19"/>
  <c r="M22" i="19" s="1"/>
  <c r="L90" i="19"/>
  <c r="M90" i="19" s="1"/>
  <c r="L82" i="19"/>
  <c r="M82" i="19" s="1"/>
  <c r="L65" i="19"/>
  <c r="M65" i="19" s="1"/>
  <c r="L46" i="19"/>
  <c r="M46" i="19" s="1"/>
  <c r="L42" i="19"/>
  <c r="M42" i="19" s="1"/>
  <c r="L105" i="19"/>
  <c r="M105" i="19" s="1"/>
  <c r="L34" i="19"/>
  <c r="M34" i="19" s="1"/>
  <c r="L29" i="19"/>
  <c r="M29" i="19" s="1"/>
  <c r="L128" i="19"/>
  <c r="M128" i="19" s="1"/>
  <c r="L78" i="19"/>
  <c r="M78" i="19" s="1"/>
  <c r="L31" i="19"/>
  <c r="M31" i="19" s="1"/>
  <c r="L72" i="19"/>
  <c r="M72" i="19" s="1"/>
  <c r="L80" i="19"/>
  <c r="M80" i="19" s="1"/>
  <c r="L44" i="19"/>
  <c r="M44" i="19" s="1"/>
  <c r="L118" i="19"/>
  <c r="M118" i="19" s="1"/>
  <c r="L91" i="19"/>
  <c r="M91" i="19" s="1"/>
  <c r="L75" i="19"/>
  <c r="M75" i="19" s="1"/>
  <c r="L18" i="19"/>
  <c r="M18" i="19" s="1"/>
  <c r="L63" i="19"/>
  <c r="M63" i="19" s="1"/>
  <c r="L69" i="19"/>
  <c r="M69" i="19" s="1"/>
  <c r="L60" i="19"/>
  <c r="M60" i="19" s="1"/>
  <c r="L40" i="19"/>
  <c r="M40" i="19" s="1"/>
  <c r="L93" i="19"/>
  <c r="M93" i="19" s="1"/>
  <c r="L21" i="19"/>
  <c r="M21" i="19" s="1"/>
  <c r="L47" i="19"/>
  <c r="M47" i="19" s="1"/>
  <c r="L68" i="19"/>
  <c r="M68" i="19" s="1"/>
  <c r="L39" i="19"/>
  <c r="M39" i="19" s="1"/>
  <c r="L61" i="19"/>
  <c r="M61" i="19" s="1"/>
  <c r="L45" i="19"/>
  <c r="M45" i="19" s="1"/>
  <c r="L110" i="19"/>
  <c r="M110" i="19" s="1"/>
  <c r="L119" i="19"/>
  <c r="M119" i="19" s="1"/>
  <c r="L58" i="19"/>
  <c r="M58" i="19" s="1"/>
  <c r="L86" i="19"/>
  <c r="M86" i="19" s="1"/>
  <c r="L131" i="19"/>
  <c r="M131" i="19" s="1"/>
  <c r="L83" i="19"/>
  <c r="M83" i="19" s="1"/>
  <c r="L64" i="19"/>
  <c r="M64" i="19" s="1"/>
  <c r="L107" i="19"/>
  <c r="M107" i="19" s="1"/>
  <c r="L24" i="19"/>
  <c r="M24" i="19" s="1"/>
  <c r="L76" i="19"/>
  <c r="M76" i="19" s="1"/>
  <c r="L28" i="19"/>
  <c r="M28" i="19" s="1"/>
  <c r="L116" i="19"/>
  <c r="M116" i="19" s="1"/>
  <c r="L94" i="19"/>
  <c r="M94" i="19" s="1"/>
  <c r="L23" i="19"/>
  <c r="M23" i="19" s="1"/>
  <c r="L16" i="19"/>
  <c r="M16" i="19" s="1"/>
  <c r="L36" i="19"/>
  <c r="M36" i="19" s="1"/>
  <c r="L101" i="19"/>
  <c r="M101" i="19" s="1"/>
  <c r="L81" i="19"/>
  <c r="M81" i="19" s="1"/>
  <c r="L57" i="19"/>
  <c r="M57" i="19" s="1"/>
  <c r="L100" i="19"/>
  <c r="M100" i="19" s="1"/>
  <c r="L17" i="19"/>
  <c r="M17" i="19" s="1"/>
  <c r="L27" i="19"/>
  <c r="M27" i="19" s="1"/>
  <c r="L54" i="19"/>
  <c r="M54" i="19" s="1"/>
  <c r="L121" i="19"/>
  <c r="M121" i="19" s="1"/>
  <c r="L48" i="19"/>
  <c r="M48" i="19" s="1"/>
  <c r="L115" i="19"/>
  <c r="M115" i="19" s="1"/>
  <c r="L103" i="19"/>
  <c r="M103" i="19" s="1"/>
  <c r="L84" i="19"/>
  <c r="M84" i="19" s="1"/>
  <c r="L55" i="19"/>
  <c r="M55" i="19" s="1"/>
  <c r="L126" i="19"/>
  <c r="M126" i="19" s="1"/>
  <c r="L32" i="19"/>
  <c r="M32" i="19" s="1"/>
  <c r="L41" i="19"/>
  <c r="M41" i="19" s="1"/>
  <c r="L37" i="19"/>
  <c r="M37" i="19" s="1"/>
  <c r="L96" i="19"/>
  <c r="M96" i="19" s="1"/>
  <c r="L71" i="19"/>
  <c r="M71" i="19" s="1"/>
  <c r="L92" i="19"/>
  <c r="M92" i="19" s="1"/>
  <c r="L50" i="19"/>
  <c r="M50" i="19" s="1"/>
  <c r="L20" i="19"/>
  <c r="M20" i="19" s="1"/>
  <c r="L111" i="19"/>
  <c r="M111" i="19" s="1"/>
  <c r="L130" i="19"/>
  <c r="M130" i="19" s="1"/>
  <c r="L52" i="19"/>
  <c r="M52" i="19" s="1"/>
  <c r="L87" i="19"/>
  <c r="M87" i="19" s="1"/>
  <c r="L122" i="19"/>
  <c r="M122" i="19" s="1"/>
  <c r="K140" i="19"/>
  <c r="J138" i="19"/>
  <c r="K138" i="19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Clara Rull</author>
  </authors>
  <commentList>
    <comment ref="F2" authorId="0" shapeId="0" xr:uid="{CE0CC935-3D50-46F6-8588-F122B547C493}">
      <text>
        <r>
          <rPr>
            <b/>
            <sz val="9"/>
            <color rgb="FF000000"/>
            <rFont val="Tahoma"/>
            <family val="2"/>
          </rPr>
          <t>Clara Rull: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Els Tallacorrents són els 3 que estan fetss de metall i enganxats a la placa de fusta.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 xml:space="preserve"> clara.rull</author>
  </authors>
  <commentList>
    <comment ref="B10" authorId="0" shapeId="0" xr:uid="{F5771927-E5F5-45BD-8834-A7E922505110}">
      <text>
        <r>
          <rPr>
            <b/>
            <sz val="9"/>
            <color indexed="81"/>
            <rFont val="Tahoma"/>
            <family val="2"/>
          </rPr>
          <t xml:space="preserve"> clara.rull:</t>
        </r>
        <r>
          <rPr>
            <sz val="9"/>
            <color indexed="81"/>
            <rFont val="Tahoma"/>
            <family val="2"/>
          </rPr>
          <t xml:space="preserve">
segons el model adimensional b=D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 xml:space="preserve"> clara.rull</author>
  </authors>
  <commentList>
    <comment ref="D10" authorId="0" shapeId="0" xr:uid="{730C2D80-150E-4F7F-BCC7-2C52D742C8F2}">
      <text>
        <r>
          <rPr>
            <b/>
            <sz val="9"/>
            <color indexed="81"/>
            <rFont val="Tahoma"/>
            <family val="2"/>
          </rPr>
          <t xml:space="preserve"> clara.rull:</t>
        </r>
        <r>
          <rPr>
            <sz val="9"/>
            <color indexed="81"/>
            <rFont val="Tahoma"/>
            <family val="2"/>
          </rPr>
          <t xml:space="preserve">
segons el model adimensional b=D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 xml:space="preserve"> clara.rull</author>
  </authors>
  <commentList>
    <comment ref="D10" authorId="0" shapeId="0" xr:uid="{D67EE9E7-D9C4-4CC9-8E52-761BA7B2087D}">
      <text>
        <r>
          <rPr>
            <b/>
            <sz val="9"/>
            <color indexed="81"/>
            <rFont val="Tahoma"/>
            <family val="2"/>
          </rPr>
          <t xml:space="preserve"> clara.rull:</t>
        </r>
        <r>
          <rPr>
            <sz val="9"/>
            <color indexed="81"/>
            <rFont val="Tahoma"/>
            <family val="2"/>
          </rPr>
          <t xml:space="preserve">
segons el model adimensional b=D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 xml:space="preserve"> clara.rull</author>
  </authors>
  <commentList>
    <comment ref="D10" authorId="0" shapeId="0" xr:uid="{ACFAADCE-6BC4-40D4-850D-96D1854ABF7D}">
      <text>
        <r>
          <rPr>
            <b/>
            <sz val="9"/>
            <color indexed="81"/>
            <rFont val="Tahoma"/>
            <family val="2"/>
          </rPr>
          <t xml:space="preserve"> clara.rull:</t>
        </r>
        <r>
          <rPr>
            <sz val="9"/>
            <color indexed="81"/>
            <rFont val="Tahoma"/>
            <family val="2"/>
          </rPr>
          <t xml:space="preserve">
segons el model adimensional b=D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 xml:space="preserve"> clara.rull</author>
  </authors>
  <commentList>
    <comment ref="D10" authorId="0" shapeId="0" xr:uid="{A0F6C8FB-7F69-476F-B835-5D747BC12C7C}">
      <text>
        <r>
          <rPr>
            <b/>
            <sz val="9"/>
            <color indexed="81"/>
            <rFont val="Tahoma"/>
            <family val="2"/>
          </rPr>
          <t xml:space="preserve"> clara.rull:</t>
        </r>
        <r>
          <rPr>
            <sz val="9"/>
            <color indexed="81"/>
            <rFont val="Tahoma"/>
            <family val="2"/>
          </rPr>
          <t xml:space="preserve">
segons el model adimensional b=D
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 xml:space="preserve"> clara.rull</author>
  </authors>
  <commentList>
    <comment ref="D10" authorId="0" shapeId="0" xr:uid="{61BDC5FF-EBB4-49FB-9896-0045BAD86EC6}">
      <text>
        <r>
          <rPr>
            <b/>
            <sz val="9"/>
            <color indexed="81"/>
            <rFont val="Tahoma"/>
            <family val="2"/>
          </rPr>
          <t xml:space="preserve"> clara.rull:</t>
        </r>
        <r>
          <rPr>
            <sz val="9"/>
            <color indexed="81"/>
            <rFont val="Tahoma"/>
            <family val="2"/>
          </rPr>
          <t xml:space="preserve">
segons el model adimensional b=D
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 xml:space="preserve"> clara.rull</author>
  </authors>
  <commentList>
    <comment ref="B10" authorId="0" shapeId="0" xr:uid="{EC9D59B0-21EA-4655-B8CD-D0BEBB1859FC}">
      <text>
        <r>
          <rPr>
            <b/>
            <sz val="9"/>
            <color indexed="81"/>
            <rFont val="Tahoma"/>
            <family val="2"/>
          </rPr>
          <t xml:space="preserve"> clara.rull:</t>
        </r>
        <r>
          <rPr>
            <sz val="9"/>
            <color indexed="81"/>
            <rFont val="Tahoma"/>
            <family val="2"/>
          </rPr>
          <t xml:space="preserve">
segons el model adimensional b=D
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 xml:space="preserve"> clara.rull</author>
  </authors>
  <commentList>
    <comment ref="B10" authorId="0" shapeId="0" xr:uid="{D7A67E59-1DD5-480B-9FD0-4699E164C051}">
      <text>
        <r>
          <rPr>
            <b/>
            <sz val="9"/>
            <color indexed="81"/>
            <rFont val="Tahoma"/>
            <family val="2"/>
          </rPr>
          <t xml:space="preserve"> clara.rull:</t>
        </r>
        <r>
          <rPr>
            <sz val="9"/>
            <color indexed="81"/>
            <rFont val="Tahoma"/>
            <family val="2"/>
          </rPr>
          <t xml:space="preserve">
segons el model adimensional b=D
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 xml:space="preserve"> clara.rull</author>
  </authors>
  <commentList>
    <comment ref="B10" authorId="0" shapeId="0" xr:uid="{C2425F17-DF5F-43E1-9820-B1EC381F875F}">
      <text>
        <r>
          <rPr>
            <b/>
            <sz val="9"/>
            <color indexed="81"/>
            <rFont val="Tahoma"/>
            <family val="2"/>
          </rPr>
          <t xml:space="preserve"> clara.rull:</t>
        </r>
        <r>
          <rPr>
            <sz val="9"/>
            <color indexed="81"/>
            <rFont val="Tahoma"/>
            <family val="2"/>
          </rPr>
          <t xml:space="preserve">
segons el model adimensional b=D
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 xml:space="preserve"> clara.rull</author>
  </authors>
  <commentList>
    <comment ref="B10" authorId="0" shapeId="0" xr:uid="{910B3815-9B09-4770-8F7A-3105B91A1E8B}">
      <text>
        <r>
          <rPr>
            <b/>
            <sz val="9"/>
            <color indexed="81"/>
            <rFont val="Tahoma"/>
            <family val="2"/>
          </rPr>
          <t xml:space="preserve"> clara.rull:</t>
        </r>
        <r>
          <rPr>
            <sz val="9"/>
            <color indexed="81"/>
            <rFont val="Tahoma"/>
            <family val="2"/>
          </rPr>
          <t xml:space="preserve">
segons el model adimensional b=D
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 xml:space="preserve"> clara.rull</author>
  </authors>
  <commentList>
    <comment ref="B10" authorId="0" shapeId="0" xr:uid="{9150C856-EDF9-494D-B2AF-6B047FD1F39D}">
      <text>
        <r>
          <rPr>
            <b/>
            <sz val="9"/>
            <color rgb="FF000000"/>
            <rFont val="Tahoma"/>
            <family val="2"/>
          </rPr>
          <t xml:space="preserve"> clara.rull: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segons el model adimensional b=D
</t>
        </r>
        <r>
          <rPr>
            <sz val="9"/>
            <color rgb="FF000000"/>
            <rFont val="Tahoma"/>
            <family val="2"/>
          </rPr>
          <t xml:space="preserve">
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 xml:space="preserve"> clara.rull</author>
  </authors>
  <commentList>
    <comment ref="B10" authorId="0" shapeId="0" xr:uid="{D432A46E-3CCC-4B8B-8B6D-42197AE5CD09}">
      <text>
        <r>
          <rPr>
            <b/>
            <sz val="9"/>
            <color indexed="81"/>
            <rFont val="Tahoma"/>
            <family val="2"/>
          </rPr>
          <t xml:space="preserve"> clara.rull:</t>
        </r>
        <r>
          <rPr>
            <sz val="9"/>
            <color indexed="81"/>
            <rFont val="Tahoma"/>
            <family val="2"/>
          </rPr>
          <t xml:space="preserve">
segons el model adimensional b=D
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 xml:space="preserve"> clara.rull</author>
  </authors>
  <commentList>
    <comment ref="B10" authorId="0" shapeId="0" xr:uid="{CBFDB1C9-C289-0D48-B372-76658853EBFF}">
      <text>
        <r>
          <rPr>
            <b/>
            <sz val="9"/>
            <color indexed="81"/>
            <rFont val="Tahoma"/>
            <family val="2"/>
          </rPr>
          <t xml:space="preserve"> clara.rull:</t>
        </r>
        <r>
          <rPr>
            <sz val="9"/>
            <color indexed="81"/>
            <rFont val="Tahoma"/>
            <family val="2"/>
          </rPr>
          <t xml:space="preserve">
segons el model adimensional b=D
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 xml:space="preserve"> clara.rull</author>
  </authors>
  <commentList>
    <comment ref="B10" authorId="0" shapeId="0" xr:uid="{4B23AF68-E147-4223-94A5-A860DFA20D2F}">
      <text>
        <r>
          <rPr>
            <b/>
            <sz val="9"/>
            <color indexed="81"/>
            <rFont val="Tahoma"/>
            <family val="2"/>
          </rPr>
          <t xml:space="preserve"> clara.rull:</t>
        </r>
        <r>
          <rPr>
            <sz val="9"/>
            <color indexed="81"/>
            <rFont val="Tahoma"/>
            <family val="2"/>
          </rPr>
          <t xml:space="preserve">
segons el model adimensional b=D
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 xml:space="preserve"> clara.rull</author>
  </authors>
  <commentList>
    <comment ref="B10" authorId="0" shapeId="0" xr:uid="{0CEAE84C-D6D5-4824-B12F-5677694331F9}">
      <text>
        <r>
          <rPr>
            <b/>
            <sz val="9"/>
            <color indexed="81"/>
            <rFont val="Tahoma"/>
            <family val="2"/>
          </rPr>
          <t xml:space="preserve"> clara.rull:</t>
        </r>
        <r>
          <rPr>
            <sz val="9"/>
            <color indexed="81"/>
            <rFont val="Tahoma"/>
            <family val="2"/>
          </rPr>
          <t xml:space="preserve">
segons el model adimensional b=D
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 xml:space="preserve"> clara.rull</author>
  </authors>
  <commentList>
    <comment ref="B10" authorId="0" shapeId="0" xr:uid="{B82E5EA0-D2A8-45FA-B27F-994983028594}">
      <text>
        <r>
          <rPr>
            <b/>
            <sz val="9"/>
            <color indexed="81"/>
            <rFont val="Tahoma"/>
            <family val="2"/>
          </rPr>
          <t xml:space="preserve"> clara.rull:</t>
        </r>
        <r>
          <rPr>
            <sz val="9"/>
            <color indexed="81"/>
            <rFont val="Tahoma"/>
            <family val="2"/>
          </rPr>
          <t xml:space="preserve">
segons el model adimensional b=D
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 xml:space="preserve"> clara.rull</author>
  </authors>
  <commentList>
    <comment ref="B10" authorId="0" shapeId="0" xr:uid="{389589C8-5ADE-4C7B-A458-742850635199}">
      <text>
        <r>
          <rPr>
            <b/>
            <sz val="9"/>
            <color indexed="81"/>
            <rFont val="Tahoma"/>
            <family val="2"/>
          </rPr>
          <t xml:space="preserve"> clara.rull:</t>
        </r>
        <r>
          <rPr>
            <sz val="9"/>
            <color indexed="81"/>
            <rFont val="Tahoma"/>
            <family val="2"/>
          </rPr>
          <t xml:space="preserve">
segons el model adimensional b=D
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 xml:space="preserve"> clara.rull</author>
  </authors>
  <commentList>
    <comment ref="B10" authorId="0" shapeId="0" xr:uid="{636C9555-05A5-2A4C-AC20-13A1DC32439D}">
      <text>
        <r>
          <rPr>
            <b/>
            <sz val="9"/>
            <color indexed="81"/>
            <rFont val="Tahoma"/>
            <family val="2"/>
          </rPr>
          <t xml:space="preserve"> clara.rull:</t>
        </r>
        <r>
          <rPr>
            <sz val="9"/>
            <color indexed="81"/>
            <rFont val="Tahoma"/>
            <family val="2"/>
          </rPr>
          <t xml:space="preserve">
segons el model adimensional b=D
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 xml:space="preserve"> clara.rull</author>
  </authors>
  <commentList>
    <comment ref="B10" authorId="0" shapeId="0" xr:uid="{88C01618-0275-464E-B39E-348F7FDAED54}">
      <text>
        <r>
          <rPr>
            <b/>
            <sz val="9"/>
            <color indexed="81"/>
            <rFont val="Tahoma"/>
            <family val="2"/>
          </rPr>
          <t xml:space="preserve"> clara.rull:</t>
        </r>
        <r>
          <rPr>
            <sz val="9"/>
            <color indexed="81"/>
            <rFont val="Tahoma"/>
            <family val="2"/>
          </rPr>
          <t xml:space="preserve">
segons el model adimensional b=D
</t>
        </r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 xml:space="preserve"> clara.rull</author>
  </authors>
  <commentList>
    <comment ref="B10" authorId="0" shapeId="0" xr:uid="{0801B65C-E085-4520-8116-B21672D32880}">
      <text>
        <r>
          <rPr>
            <b/>
            <sz val="9"/>
            <color indexed="81"/>
            <rFont val="Tahoma"/>
            <family val="2"/>
          </rPr>
          <t xml:space="preserve"> clara.rull:</t>
        </r>
        <r>
          <rPr>
            <sz val="9"/>
            <color indexed="81"/>
            <rFont val="Tahoma"/>
            <family val="2"/>
          </rPr>
          <t xml:space="preserve">
segons el model adimensional b=D
</t>
        </r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 xml:space="preserve"> clara.rull</author>
  </authors>
  <commentList>
    <comment ref="B10" authorId="0" shapeId="0" xr:uid="{0011B75C-B189-4302-9594-D6E2DFFE307F}">
      <text>
        <r>
          <rPr>
            <b/>
            <sz val="9"/>
            <color indexed="81"/>
            <rFont val="Tahoma"/>
            <family val="2"/>
          </rPr>
          <t xml:space="preserve"> clara.rull:</t>
        </r>
        <r>
          <rPr>
            <sz val="9"/>
            <color indexed="81"/>
            <rFont val="Tahoma"/>
            <family val="2"/>
          </rPr>
          <t xml:space="preserve">
segons el model adimensional b=D
</t>
        </r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 xml:space="preserve"> clara.rull</author>
  </authors>
  <commentList>
    <comment ref="B10" authorId="0" shapeId="0" xr:uid="{0B973461-5894-49F7-8E57-6F38FB444958}">
      <text>
        <r>
          <rPr>
            <b/>
            <sz val="9"/>
            <color indexed="81"/>
            <rFont val="Tahoma"/>
            <family val="2"/>
          </rPr>
          <t xml:space="preserve"> clara.rull:</t>
        </r>
        <r>
          <rPr>
            <sz val="9"/>
            <color indexed="81"/>
            <rFont val="Tahoma"/>
            <family val="2"/>
          </rPr>
          <t xml:space="preserve">
segons el model adimensional b=D
</t>
        </r>
      </text>
    </comment>
  </commentList>
</comments>
</file>

<file path=xl/comments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 xml:space="preserve"> clara.rull</author>
  </authors>
  <commentList>
    <comment ref="B10" authorId="0" shapeId="0" xr:uid="{BCA0E757-4AF2-634A-83FC-4CE8CE52E0FD}">
      <text>
        <r>
          <rPr>
            <b/>
            <sz val="9"/>
            <color indexed="81"/>
            <rFont val="Tahoma"/>
            <family val="2"/>
          </rPr>
          <t xml:space="preserve"> clara.rull:</t>
        </r>
        <r>
          <rPr>
            <sz val="9"/>
            <color indexed="81"/>
            <rFont val="Tahoma"/>
            <family val="2"/>
          </rPr>
          <t xml:space="preserve">
segons el model adimensional b=D
</t>
        </r>
      </text>
    </comment>
  </commentList>
</comments>
</file>

<file path=xl/comments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 xml:space="preserve"> clara.rull</author>
  </authors>
  <commentList>
    <comment ref="B10" authorId="0" shapeId="0" xr:uid="{C24C789F-2606-3F40-81DC-83888775930A}">
      <text>
        <r>
          <rPr>
            <b/>
            <sz val="9"/>
            <color indexed="81"/>
            <rFont val="Tahoma"/>
            <family val="2"/>
          </rPr>
          <t xml:space="preserve"> clara.rull:</t>
        </r>
        <r>
          <rPr>
            <sz val="9"/>
            <color indexed="81"/>
            <rFont val="Tahoma"/>
            <family val="2"/>
          </rPr>
          <t xml:space="preserve">
segons el model adimensional b=D
</t>
        </r>
      </text>
    </comment>
  </commentList>
</comments>
</file>

<file path=xl/comments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 xml:space="preserve"> clara.rull</author>
  </authors>
  <commentList>
    <comment ref="B10" authorId="0" shapeId="0" xr:uid="{5774DE8E-A387-7D4E-B360-3C8EEA32D05C}">
      <text>
        <r>
          <rPr>
            <b/>
            <sz val="9"/>
            <color indexed="81"/>
            <rFont val="Tahoma"/>
            <family val="2"/>
          </rPr>
          <t xml:space="preserve"> clara.rull:</t>
        </r>
        <r>
          <rPr>
            <sz val="9"/>
            <color indexed="81"/>
            <rFont val="Tahoma"/>
            <family val="2"/>
          </rPr>
          <t xml:space="preserve">
segons el model adimensional b=D
</t>
        </r>
      </text>
    </comment>
  </commentList>
</comments>
</file>

<file path=xl/comments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 xml:space="preserve"> clara.rull</author>
  </authors>
  <commentList>
    <comment ref="B10" authorId="0" shapeId="0" xr:uid="{1C6FE3BB-B9CE-F84E-9D12-05F58AAFDD78}">
      <text>
        <r>
          <rPr>
            <b/>
            <sz val="9"/>
            <color indexed="81"/>
            <rFont val="Tahoma"/>
            <family val="2"/>
          </rPr>
          <t xml:space="preserve"> clara.rull:</t>
        </r>
        <r>
          <rPr>
            <sz val="9"/>
            <color indexed="81"/>
            <rFont val="Tahoma"/>
            <family val="2"/>
          </rPr>
          <t xml:space="preserve">
segons el model adimensional b=D
</t>
        </r>
      </text>
    </comment>
  </commentList>
</comments>
</file>

<file path=xl/comments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 xml:space="preserve"> clara.rull</author>
  </authors>
  <commentList>
    <comment ref="B10" authorId="0" shapeId="0" xr:uid="{A4A1B021-F5F9-CE4E-AFF0-FEF1DCA49F06}">
      <text>
        <r>
          <rPr>
            <b/>
            <sz val="9"/>
            <color indexed="81"/>
            <rFont val="Tahoma"/>
            <family val="2"/>
          </rPr>
          <t xml:space="preserve"> clara.rull:</t>
        </r>
        <r>
          <rPr>
            <sz val="9"/>
            <color indexed="81"/>
            <rFont val="Tahoma"/>
            <family val="2"/>
          </rPr>
          <t xml:space="preserve">
segons el model adimensional b=D
</t>
        </r>
      </text>
    </comment>
  </commentList>
</comments>
</file>

<file path=xl/comments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 xml:space="preserve"> clara.rull</author>
  </authors>
  <commentList>
    <comment ref="B10" authorId="0" shapeId="0" xr:uid="{BF0F19BF-782A-4748-AA3C-FF45AFDED2C5}">
      <text>
        <r>
          <rPr>
            <b/>
            <sz val="9"/>
            <color indexed="81"/>
            <rFont val="Tahoma"/>
            <family val="2"/>
          </rPr>
          <t xml:space="preserve"> clara.rull:</t>
        </r>
        <r>
          <rPr>
            <sz val="9"/>
            <color indexed="81"/>
            <rFont val="Tahoma"/>
            <family val="2"/>
          </rPr>
          <t xml:space="preserve">
segons el model adimensional b=D
</t>
        </r>
      </text>
    </comment>
  </commentList>
</comments>
</file>

<file path=xl/comments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 xml:space="preserve"> clara.rull</author>
  </authors>
  <commentList>
    <comment ref="B10" authorId="0" shapeId="0" xr:uid="{F9892108-8097-40F5-AD6A-EF1C37B75A8E}">
      <text>
        <r>
          <rPr>
            <b/>
            <sz val="9"/>
            <color indexed="81"/>
            <rFont val="Tahoma"/>
            <family val="2"/>
          </rPr>
          <t xml:space="preserve"> clara.rull:</t>
        </r>
        <r>
          <rPr>
            <sz val="9"/>
            <color indexed="81"/>
            <rFont val="Tahoma"/>
            <family val="2"/>
          </rPr>
          <t xml:space="preserve">
segons el model adimensional b=D
</t>
        </r>
      </text>
    </comment>
  </commentList>
</comments>
</file>

<file path=xl/comments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 xml:space="preserve"> clara.rull</author>
  </authors>
  <commentList>
    <comment ref="B10" authorId="0" shapeId="0" xr:uid="{0AB1D041-F991-9F45-8FFA-CA37F9BED239}">
      <text>
        <r>
          <rPr>
            <b/>
            <sz val="9"/>
            <color indexed="81"/>
            <rFont val="Tahoma"/>
            <family val="2"/>
          </rPr>
          <t xml:space="preserve"> clara.rull:</t>
        </r>
        <r>
          <rPr>
            <sz val="9"/>
            <color indexed="81"/>
            <rFont val="Tahoma"/>
            <family val="2"/>
          </rPr>
          <t xml:space="preserve">
segons el model adimensional b=D
</t>
        </r>
      </text>
    </comment>
  </commentList>
</comments>
</file>

<file path=xl/comments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 xml:space="preserve"> clara.rull</author>
  </authors>
  <commentList>
    <comment ref="B10" authorId="0" shapeId="0" xr:uid="{01A1A1E2-44CE-B241-8159-F6362A373B4E}">
      <text>
        <r>
          <rPr>
            <b/>
            <sz val="9"/>
            <color indexed="81"/>
            <rFont val="Tahoma"/>
            <family val="2"/>
          </rPr>
          <t xml:space="preserve"> clara.rull:</t>
        </r>
        <r>
          <rPr>
            <sz val="9"/>
            <color indexed="81"/>
            <rFont val="Tahoma"/>
            <family val="2"/>
          </rPr>
          <t xml:space="preserve">
segons el model adimensional b=D
</t>
        </r>
      </text>
    </comment>
  </commentList>
</comments>
</file>

<file path=xl/comments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 xml:space="preserve"> clara.rull</author>
  </authors>
  <commentList>
    <comment ref="B10" authorId="0" shapeId="0" xr:uid="{D2DC6678-6FAD-5748-B44B-14CF90D391A6}">
      <text>
        <r>
          <rPr>
            <b/>
            <sz val="9"/>
            <color indexed="81"/>
            <rFont val="Tahoma"/>
            <family val="2"/>
          </rPr>
          <t xml:space="preserve"> clara.rull:</t>
        </r>
        <r>
          <rPr>
            <sz val="9"/>
            <color indexed="81"/>
            <rFont val="Tahoma"/>
            <family val="2"/>
          </rPr>
          <t xml:space="preserve">
segons el model adimensional b=D
</t>
        </r>
      </text>
    </comment>
  </commentList>
</comments>
</file>

<file path=xl/comments3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 xml:space="preserve"> clara.rull</author>
  </authors>
  <commentList>
    <comment ref="B10" authorId="0" shapeId="0" xr:uid="{E66CFD5D-AE15-499B-9C9B-310F779E994A}">
      <text>
        <r>
          <rPr>
            <b/>
            <sz val="9"/>
            <color indexed="81"/>
            <rFont val="Tahoma"/>
            <family val="2"/>
          </rPr>
          <t xml:space="preserve"> clara.rull:</t>
        </r>
        <r>
          <rPr>
            <sz val="9"/>
            <color indexed="81"/>
            <rFont val="Tahoma"/>
            <family val="2"/>
          </rPr>
          <t xml:space="preserve">
segons el model adimensional b=D
</t>
        </r>
      </text>
    </comment>
  </commentList>
</comments>
</file>

<file path=xl/comments3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 xml:space="preserve"> clara.rull</author>
  </authors>
  <commentList>
    <comment ref="B10" authorId="0" shapeId="0" xr:uid="{F3FC8AB7-3B37-4D66-8AD0-555A1EDE0263}">
      <text>
        <r>
          <rPr>
            <b/>
            <sz val="9"/>
            <color indexed="81"/>
            <rFont val="Tahoma"/>
            <family val="2"/>
          </rPr>
          <t xml:space="preserve"> clara.rull:</t>
        </r>
        <r>
          <rPr>
            <sz val="9"/>
            <color indexed="81"/>
            <rFont val="Tahoma"/>
            <family val="2"/>
          </rPr>
          <t xml:space="preserve">
segons el model adimensional b=D
</t>
        </r>
      </text>
    </comment>
  </commentList>
</comments>
</file>

<file path=xl/comments3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 xml:space="preserve"> clara.rull</author>
  </authors>
  <commentList>
    <comment ref="B10" authorId="0" shapeId="0" xr:uid="{DF209EFE-0C2D-0D4F-9A5D-443DDB4D53B8}">
      <text>
        <r>
          <rPr>
            <b/>
            <sz val="9"/>
            <color indexed="81"/>
            <rFont val="Tahoma"/>
            <family val="2"/>
          </rPr>
          <t xml:space="preserve"> clara.rull:</t>
        </r>
        <r>
          <rPr>
            <sz val="9"/>
            <color indexed="81"/>
            <rFont val="Tahoma"/>
            <family val="2"/>
          </rPr>
          <t xml:space="preserve">
segons el model adimensional b=D
</t>
        </r>
      </text>
    </comment>
  </commentList>
</comments>
</file>

<file path=xl/comments3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 xml:space="preserve"> clara.rull</author>
  </authors>
  <commentList>
    <comment ref="B10" authorId="0" shapeId="0" xr:uid="{1EC6EC7A-8C7C-6544-9C6D-FA9D0E0D23DD}">
      <text>
        <r>
          <rPr>
            <b/>
            <sz val="9"/>
            <color indexed="81"/>
            <rFont val="Tahoma"/>
            <family val="2"/>
          </rPr>
          <t xml:space="preserve"> clara.rull:</t>
        </r>
        <r>
          <rPr>
            <sz val="9"/>
            <color indexed="81"/>
            <rFont val="Tahoma"/>
            <family val="2"/>
          </rPr>
          <t xml:space="preserve">
segons el model adimensional b=D
</t>
        </r>
      </text>
    </comment>
  </commentList>
</comments>
</file>

<file path=xl/comments3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Clara Rull</author>
  </authors>
  <commentList>
    <comment ref="D2" authorId="0" shapeId="0" xr:uid="{71BEF6B5-5410-409D-B8DC-FF4CC50980A5}">
      <text>
        <r>
          <rPr>
            <b/>
            <sz val="9"/>
            <color rgb="FF000000"/>
            <rFont val="Tahoma"/>
            <family val="2"/>
          </rPr>
          <t>Clara Rull: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Els Tallacorrents són els 3 que estan fetss de metall i enganxats a la placa de fusta.</t>
        </r>
      </text>
    </comment>
  </commentList>
</comments>
</file>

<file path=xl/sharedStrings.xml><?xml version="1.0" encoding="utf-8"?>
<sst xmlns="http://schemas.openxmlformats.org/spreadsheetml/2006/main" count="2191" uniqueCount="117">
  <si>
    <t>V (rpm)</t>
  </si>
  <si>
    <t>Densitat</t>
  </si>
  <si>
    <t>Viscositat</t>
  </si>
  <si>
    <t>Gravetat</t>
  </si>
  <si>
    <t>Diametre</t>
  </si>
  <si>
    <t>Models A</t>
  </si>
  <si>
    <t>Models B</t>
  </si>
  <si>
    <t>Models C</t>
  </si>
  <si>
    <t>Models D</t>
  </si>
  <si>
    <t>Hèlix</t>
  </si>
  <si>
    <t>Turbina</t>
  </si>
  <si>
    <t>Circular</t>
  </si>
  <si>
    <t>Disc</t>
  </si>
  <si>
    <t>Nombre de potència</t>
  </si>
  <si>
    <t>Reynolds</t>
  </si>
  <si>
    <t>Froude</t>
  </si>
  <si>
    <t>W</t>
  </si>
  <si>
    <t>rpm</t>
  </si>
  <si>
    <t>s^1</t>
  </si>
  <si>
    <t>n</t>
  </si>
  <si>
    <t>ID</t>
  </si>
  <si>
    <t>Data</t>
  </si>
  <si>
    <t>Potència</t>
  </si>
  <si>
    <t>Distància al fons</t>
  </si>
  <si>
    <t>Grup (Autor)</t>
  </si>
  <si>
    <t>Config Num</t>
  </si>
  <si>
    <t>Comentaris</t>
  </si>
  <si>
    <t>Codi</t>
  </si>
  <si>
    <t>Resultats</t>
  </si>
  <si>
    <t>Rodet</t>
  </si>
  <si>
    <t>N26</t>
  </si>
  <si>
    <t>DATA</t>
  </si>
  <si>
    <t>temp</t>
  </si>
  <si>
    <t>Versió</t>
  </si>
  <si>
    <t>A1.1!A1</t>
  </si>
  <si>
    <t>A1.2!A1</t>
  </si>
  <si>
    <t>Velocitat-Potència</t>
  </si>
  <si>
    <t>m</t>
  </si>
  <si>
    <t>b</t>
  </si>
  <si>
    <t>r^2</t>
  </si>
  <si>
    <t>Reynolds-Potència</t>
  </si>
  <si>
    <t>Tallacorrents</t>
  </si>
  <si>
    <t>log(Reynolds)</t>
  </si>
  <si>
    <t>log(Pot)</t>
  </si>
  <si>
    <t>Lletra</t>
  </si>
  <si>
    <t>alpha</t>
  </si>
  <si>
    <t>k</t>
  </si>
  <si>
    <t>N25</t>
  </si>
  <si>
    <t>B1.1!A1</t>
  </si>
  <si>
    <t>B2.1!A1</t>
  </si>
  <si>
    <t>A2.2!A1</t>
  </si>
  <si>
    <t>Sí</t>
  </si>
  <si>
    <t>No</t>
  </si>
  <si>
    <t>A2.1!A1</t>
  </si>
  <si>
    <t>Es va esperar un temps de 1 min entre mesures</t>
  </si>
  <si>
    <t>N24</t>
  </si>
  <si>
    <t>D2.1!A1</t>
  </si>
  <si>
    <t>D1.1!A1</t>
  </si>
  <si>
    <t>Diametre Rodet</t>
  </si>
  <si>
    <t>Bandes</t>
  </si>
  <si>
    <t>A1.1</t>
  </si>
  <si>
    <t>A1.2</t>
  </si>
  <si>
    <t>A2.1</t>
  </si>
  <si>
    <t>A2.2</t>
  </si>
  <si>
    <t>B1.1</t>
  </si>
  <si>
    <t>B2.1</t>
  </si>
  <si>
    <t>D1.1</t>
  </si>
  <si>
    <t>D2.1</t>
  </si>
  <si>
    <t>Inclou A1.1</t>
  </si>
  <si>
    <t>No inclou A1.1</t>
  </si>
  <si>
    <t>Predd pow</t>
  </si>
  <si>
    <t>Columna1</t>
  </si>
  <si>
    <t>aplha</t>
  </si>
  <si>
    <t>Població</t>
  </si>
  <si>
    <t>Serie</t>
  </si>
  <si>
    <t>M</t>
  </si>
  <si>
    <t>MAX</t>
  </si>
  <si>
    <t>MIN</t>
  </si>
  <si>
    <t>Mitjana</t>
  </si>
  <si>
    <t>Desv est</t>
  </si>
  <si>
    <t>Int conf t</t>
  </si>
  <si>
    <t>Max</t>
  </si>
  <si>
    <t>Min</t>
  </si>
  <si>
    <t>Avg</t>
  </si>
  <si>
    <t>Conf</t>
  </si>
  <si>
    <t>NF</t>
  </si>
  <si>
    <t>Les dades són les de trubina de 6 plaques</t>
  </si>
  <si>
    <t>Les dades són les de trubina de 10 plaques</t>
  </si>
  <si>
    <t>ok</t>
  </si>
  <si>
    <t>A1.3</t>
  </si>
  <si>
    <t>A2.3</t>
  </si>
  <si>
    <t>B1.3</t>
  </si>
  <si>
    <t>B1.2</t>
  </si>
  <si>
    <t>B2.2</t>
  </si>
  <si>
    <t>B2.3</t>
  </si>
  <si>
    <t>D1.2</t>
  </si>
  <si>
    <t>D2.2</t>
  </si>
  <si>
    <t>G22</t>
  </si>
  <si>
    <t>A1.4</t>
  </si>
  <si>
    <t>A2.4</t>
  </si>
  <si>
    <t>B1.4</t>
  </si>
  <si>
    <t>B2.4</t>
  </si>
  <si>
    <t>D1.3</t>
  </si>
  <si>
    <t>D2.3</t>
  </si>
  <si>
    <t>B1.5</t>
  </si>
  <si>
    <t>B2.5</t>
  </si>
  <si>
    <t>N21</t>
  </si>
  <si>
    <t>Aigua</t>
  </si>
  <si>
    <t>Oli</t>
  </si>
  <si>
    <t>C1.1</t>
  </si>
  <si>
    <t>C1.2</t>
  </si>
  <si>
    <t>C2.1</t>
  </si>
  <si>
    <t>C2.2</t>
  </si>
  <si>
    <t>D2.4</t>
  </si>
  <si>
    <t>D1.4</t>
  </si>
  <si>
    <t>D1.5</t>
  </si>
  <si>
    <t>D2.5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</si>
</sst>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0"/>
    <numFmt numFmtId="165" formatCode="0.000"/>
  </numFmts>
  <fonts count="14" x14ac:knownFonts="1">
    <font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9"/>
      <color rgb="FF000000"/>
      <name val="Tahoma"/>
      <family val="2"/>
    </font>
    <font>
      <sz val="9"/>
      <color rgb="FF000000"/>
      <name val="Tahoma"/>
      <family val="2"/>
    </font>
    <font>
      <sz val="11"/>
      <color rgb="FF000000"/>
      <name val="Calibri"/>
      <family val="2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indexed="8"/>
      <name val="Calibri"/>
      <family val="2"/>
      <charset val="1"/>
    </font>
    <font>
      <sz val="11"/>
      <name val="Calibri"/>
      <family val="2"/>
      <scheme val="minor"/>
    </font>
    <font>
      <sz val="11"/>
      <name val="Calibri"/>
      <family val="2"/>
      <charset val="1"/>
    </font>
  </fonts>
  <fills count="7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indexed="9"/>
        <bgColor indexed="26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4">
    <xf numFmtId="0" fontId="0" fillId="0" borderId="0"/>
    <xf numFmtId="0" fontId="3" fillId="0" borderId="0" applyNumberFormat="0" applyFill="0" applyBorder="0" applyAlignment="0" applyProtection="0"/>
    <xf numFmtId="9" fontId="9" fillId="0" borderId="0" applyFont="0" applyFill="0" applyBorder="0" applyAlignment="0" applyProtection="0"/>
    <xf numFmtId="0" fontId="11" fillId="0" borderId="0"/>
  </cellStyleXfs>
  <cellXfs count="84">
    <xf numFmtId="0" fontId="0" fillId="0" borderId="0" xfId="0"/>
    <xf numFmtId="0" fontId="0" fillId="2" borderId="0" xfId="0" applyFill="1"/>
    <xf numFmtId="0" fontId="0" fillId="3" borderId="1" xfId="0" applyFill="1" applyBorder="1" applyAlignment="1">
      <alignment wrapText="1"/>
    </xf>
    <xf numFmtId="0" fontId="0" fillId="3" borderId="1" xfId="0" applyFill="1" applyBorder="1" applyAlignment="1"/>
    <xf numFmtId="0" fontId="0" fillId="3" borderId="1" xfId="0" applyFill="1" applyBorder="1"/>
    <xf numFmtId="0" fontId="3" fillId="3" borderId="1" xfId="1" applyFill="1" applyBorder="1"/>
    <xf numFmtId="164" fontId="0" fillId="3" borderId="1" xfId="0" applyNumberFormat="1" applyFill="1" applyBorder="1"/>
    <xf numFmtId="0" fontId="0" fillId="4" borderId="0" xfId="0" applyFill="1"/>
    <xf numFmtId="0" fontId="5" fillId="3" borderId="1" xfId="0" applyFont="1" applyFill="1" applyBorder="1"/>
    <xf numFmtId="0" fontId="4" fillId="3" borderId="1" xfId="0" applyFont="1" applyFill="1" applyBorder="1"/>
    <xf numFmtId="0" fontId="4" fillId="3" borderId="1" xfId="0" applyFont="1" applyFill="1" applyBorder="1" applyAlignment="1">
      <alignment wrapText="1"/>
    </xf>
    <xf numFmtId="2" fontId="0" fillId="3" borderId="1" xfId="0" applyNumberFormat="1" applyFill="1" applyBorder="1"/>
    <xf numFmtId="14" fontId="0" fillId="3" borderId="1" xfId="0" applyNumberFormat="1" applyFill="1" applyBorder="1"/>
    <xf numFmtId="0" fontId="8" fillId="0" borderId="1" xfId="0" applyFont="1" applyFill="1" applyBorder="1"/>
    <xf numFmtId="2" fontId="8" fillId="0" borderId="1" xfId="0" applyNumberFormat="1" applyFont="1" applyFill="1" applyBorder="1"/>
    <xf numFmtId="0" fontId="3" fillId="0" borderId="0" xfId="1" applyFill="1"/>
    <xf numFmtId="0" fontId="0" fillId="3" borderId="2" xfId="0" applyFill="1" applyBorder="1"/>
    <xf numFmtId="0" fontId="0" fillId="3" borderId="3" xfId="0" applyFill="1" applyBorder="1"/>
    <xf numFmtId="0" fontId="0" fillId="3" borderId="7" xfId="0" applyFill="1" applyBorder="1"/>
    <xf numFmtId="0" fontId="0" fillId="3" borderId="8" xfId="0" applyFill="1" applyBorder="1"/>
    <xf numFmtId="0" fontId="8" fillId="0" borderId="8" xfId="0" applyFont="1" applyFill="1" applyBorder="1"/>
    <xf numFmtId="2" fontId="8" fillId="0" borderId="8" xfId="0" applyNumberFormat="1" applyFont="1" applyFill="1" applyBorder="1"/>
    <xf numFmtId="2" fontId="0" fillId="3" borderId="8" xfId="0" applyNumberFormat="1" applyFill="1" applyBorder="1"/>
    <xf numFmtId="0" fontId="0" fillId="3" borderId="9" xfId="0" applyFill="1" applyBorder="1"/>
    <xf numFmtId="0" fontId="0" fillId="5" borderId="4" xfId="0" applyFill="1" applyBorder="1"/>
    <xf numFmtId="0" fontId="0" fillId="5" borderId="5" xfId="0" applyFill="1" applyBorder="1"/>
    <xf numFmtId="0" fontId="4" fillId="5" borderId="5" xfId="0" applyFont="1" applyFill="1" applyBorder="1" applyAlignment="1">
      <alignment wrapText="1"/>
    </xf>
    <xf numFmtId="0" fontId="4" fillId="5" borderId="6" xfId="0" applyFont="1" applyFill="1" applyBorder="1" applyAlignment="1">
      <alignment wrapText="1"/>
    </xf>
    <xf numFmtId="0" fontId="0" fillId="0" borderId="0" xfId="0" applyBorder="1"/>
    <xf numFmtId="9" fontId="0" fillId="2" borderId="0" xfId="2" applyFont="1" applyFill="1"/>
    <xf numFmtId="2" fontId="12" fillId="3" borderId="1" xfId="3" applyNumberFormat="1" applyFont="1" applyFill="1" applyBorder="1"/>
    <xf numFmtId="2" fontId="12" fillId="3" borderId="1" xfId="3" applyNumberFormat="1" applyFont="1" applyFill="1" applyBorder="1"/>
    <xf numFmtId="2" fontId="12" fillId="3" borderId="1" xfId="3" applyNumberFormat="1" applyFont="1" applyFill="1" applyBorder="1"/>
    <xf numFmtId="2" fontId="12" fillId="3" borderId="1" xfId="3" applyNumberFormat="1" applyFont="1" applyFill="1" applyBorder="1"/>
    <xf numFmtId="2" fontId="11" fillId="3" borderId="1" xfId="3" applyNumberFormat="1" applyFill="1" applyBorder="1"/>
    <xf numFmtId="2" fontId="11" fillId="3" borderId="1" xfId="3" applyNumberFormat="1" applyFill="1" applyBorder="1"/>
    <xf numFmtId="2" fontId="11" fillId="3" borderId="1" xfId="3" applyNumberFormat="1" applyFill="1" applyBorder="1"/>
    <xf numFmtId="2" fontId="11" fillId="3" borderId="1" xfId="3" applyNumberFormat="1" applyFill="1" applyBorder="1"/>
    <xf numFmtId="2" fontId="11" fillId="0" borderId="1" xfId="3" applyNumberFormat="1" applyBorder="1"/>
    <xf numFmtId="2" fontId="11" fillId="0" borderId="1" xfId="3" applyNumberFormat="1" applyBorder="1"/>
    <xf numFmtId="2" fontId="11" fillId="0" borderId="1" xfId="3" applyNumberFormat="1" applyBorder="1"/>
    <xf numFmtId="2" fontId="11" fillId="0" borderId="1" xfId="3" applyNumberFormat="1" applyBorder="1"/>
    <xf numFmtId="2" fontId="11" fillId="0" borderId="1" xfId="3" applyNumberFormat="1" applyBorder="1"/>
    <xf numFmtId="2" fontId="11" fillId="0" borderId="1" xfId="3" applyNumberFormat="1" applyBorder="1"/>
    <xf numFmtId="2" fontId="11" fillId="0" borderId="1" xfId="3" applyNumberFormat="1" applyBorder="1"/>
    <xf numFmtId="2" fontId="11" fillId="0" borderId="1" xfId="3" applyNumberFormat="1" applyBorder="1"/>
    <xf numFmtId="2" fontId="8" fillId="0" borderId="1" xfId="3" applyNumberFormat="1" applyFont="1" applyFill="1" applyBorder="1"/>
    <xf numFmtId="0" fontId="0" fillId="0" borderId="0" xfId="0" applyFill="1"/>
    <xf numFmtId="2" fontId="8" fillId="0" borderId="8" xfId="3" applyNumberFormat="1" applyFont="1" applyFill="1" applyBorder="1"/>
    <xf numFmtId="0" fontId="0" fillId="0" borderId="0" xfId="0" applyFill="1" applyBorder="1"/>
    <xf numFmtId="0" fontId="0" fillId="4" borderId="0" xfId="0" applyFill="1"/>
    <xf numFmtId="0" fontId="0" fillId="3" borderId="1" xfId="0" applyFill="1" applyBorder="1"/>
    <xf numFmtId="164" fontId="0" fillId="3" borderId="1" xfId="0" applyNumberFormat="1" applyFill="1" applyBorder="1"/>
    <xf numFmtId="2" fontId="0" fillId="3" borderId="1" xfId="0" applyNumberFormat="1" applyFill="1" applyBorder="1"/>
    <xf numFmtId="0" fontId="0" fillId="3" borderId="1" xfId="0" applyFill="1" applyBorder="1" applyAlignment="1">
      <alignment wrapText="1"/>
    </xf>
    <xf numFmtId="0" fontId="4" fillId="3" borderId="1" xfId="0" applyFont="1" applyFill="1" applyBorder="1" applyAlignment="1">
      <alignment wrapText="1"/>
    </xf>
    <xf numFmtId="0" fontId="4" fillId="3" borderId="1" xfId="0" applyFont="1" applyFill="1" applyBorder="1"/>
    <xf numFmtId="0" fontId="5" fillId="3" borderId="1" xfId="0" applyFont="1" applyFill="1" applyBorder="1"/>
    <xf numFmtId="0" fontId="0" fillId="3" borderId="1" xfId="0" applyFill="1" applyBorder="1" applyAlignment="1">
      <alignment horizontal="center"/>
    </xf>
    <xf numFmtId="165" fontId="0" fillId="3" borderId="1" xfId="0" applyNumberFormat="1" applyFill="1" applyBorder="1" applyAlignment="1">
      <alignment horizontal="center"/>
    </xf>
    <xf numFmtId="0" fontId="0" fillId="0" borderId="0" xfId="0"/>
    <xf numFmtId="0" fontId="0" fillId="4" borderId="0" xfId="0" applyFill="1"/>
    <xf numFmtId="0" fontId="0" fillId="3" borderId="1" xfId="0" applyFill="1" applyBorder="1"/>
    <xf numFmtId="164" fontId="0" fillId="3" borderId="1" xfId="0" applyNumberFormat="1" applyFill="1" applyBorder="1"/>
    <xf numFmtId="2" fontId="0" fillId="3" borderId="1" xfId="0" applyNumberFormat="1" applyFill="1" applyBorder="1"/>
    <xf numFmtId="2" fontId="0" fillId="0" borderId="1" xfId="0" applyNumberFormat="1" applyBorder="1"/>
    <xf numFmtId="0" fontId="0" fillId="0" borderId="1" xfId="0" applyBorder="1"/>
    <xf numFmtId="0" fontId="0" fillId="3" borderId="1" xfId="0" applyFill="1" applyBorder="1" applyAlignment="1">
      <alignment wrapText="1"/>
    </xf>
    <xf numFmtId="0" fontId="4" fillId="3" borderId="1" xfId="0" applyFont="1" applyFill="1" applyBorder="1" applyAlignment="1">
      <alignment wrapText="1"/>
    </xf>
    <xf numFmtId="0" fontId="4" fillId="3" borderId="1" xfId="0" applyFont="1" applyFill="1" applyBorder="1"/>
    <xf numFmtId="0" fontId="5" fillId="3" borderId="1" xfId="0" applyFont="1" applyFill="1" applyBorder="1"/>
    <xf numFmtId="0" fontId="0" fillId="3" borderId="1" xfId="0" applyFill="1" applyBorder="1" applyAlignment="1">
      <alignment horizontal="center"/>
    </xf>
    <xf numFmtId="2" fontId="11" fillId="0" borderId="1" xfId="3" applyNumberFormat="1" applyBorder="1"/>
    <xf numFmtId="2" fontId="8" fillId="0" borderId="1" xfId="0" applyNumberFormat="1" applyFont="1" applyFill="1" applyBorder="1" applyAlignment="1">
      <alignment horizontal="center"/>
    </xf>
    <xf numFmtId="2" fontId="8" fillId="0" borderId="8" xfId="0" applyNumberFormat="1" applyFont="1" applyFill="1" applyBorder="1" applyAlignment="1">
      <alignment horizontal="center"/>
    </xf>
    <xf numFmtId="0" fontId="0" fillId="4" borderId="0" xfId="0" applyFill="1" applyAlignment="1">
      <alignment horizontal="center"/>
    </xf>
    <xf numFmtId="2" fontId="13" fillId="6" borderId="10" xfId="0" applyNumberFormat="1" applyFont="1" applyFill="1" applyBorder="1"/>
    <xf numFmtId="0" fontId="0" fillId="0" borderId="10" xfId="0" applyBorder="1"/>
    <xf numFmtId="2" fontId="0" fillId="0" borderId="10" xfId="0" applyNumberFormat="1" applyBorder="1"/>
    <xf numFmtId="2" fontId="13" fillId="6" borderId="10" xfId="3" applyNumberFormat="1" applyFont="1" applyFill="1" applyBorder="1"/>
    <xf numFmtId="0" fontId="11" fillId="0" borderId="10" xfId="3" applyBorder="1"/>
    <xf numFmtId="2" fontId="12" fillId="0" borderId="1" xfId="0" applyNumberFormat="1" applyFont="1" applyBorder="1"/>
    <xf numFmtId="0" fontId="8" fillId="0" borderId="1" xfId="3" applyFont="1" applyFill="1" applyBorder="1"/>
    <xf numFmtId="0" fontId="8" fillId="0" borderId="8" xfId="3" applyFont="1" applyFill="1" applyBorder="1"/>
  </cellXfs>
  <cellStyles count="4">
    <cellStyle name="Hipervínculo" xfId="1" builtinId="8"/>
    <cellStyle name="Normal" xfId="0" builtinId="0"/>
    <cellStyle name="Normal 2" xfId="3" xr:uid="{FFA871B8-E7F3-4273-9C0F-B0E6949F89B7}"/>
    <cellStyle name="Porcentaje" xfId="2" builtinId="5"/>
  </cellStyles>
  <dxfs count="65">
    <dxf>
      <numFmt numFmtId="0" formatCode="General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2" formatCode="0.00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2" formatCode="0.00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2" formatCode="0.0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0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1"/>
        </patternFill>
      </fill>
      <alignment horizontal="general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2" formatCode="0.00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2" formatCode="0.00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2" formatCode="0.0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0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1"/>
        </patternFill>
      </fill>
      <alignment horizontal="general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2" formatCode="0.00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2" formatCode="0.00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2" formatCode="0.0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0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1"/>
        </patternFill>
      </fill>
      <alignment horizontal="general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2" formatCode="0.00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2" formatCode="0.00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2" formatCode="0.0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0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1"/>
        </patternFill>
      </fill>
      <alignment horizontal="general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2" formatCode="0.00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2" formatCode="0.00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2" formatCode="0.0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0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1"/>
        </patternFill>
      </fill>
      <alignment horizontal="general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116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118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120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122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124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126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128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130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132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13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136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xVal>
            <c:numRef>
              <c:f>Plantilla!#REF!</c:f>
            </c:numRef>
          </c:xVal>
          <c:yVal>
            <c:numRef>
              <c:f>Plantilla!#REF!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Plantilla!#REF!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2-8747-4B40-A7AD-E95B01F6B5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9560152"/>
        <c:axId val="479553920"/>
      </c:scatterChart>
      <c:valAx>
        <c:axId val="4795601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log</a:t>
                </a:r>
                <a:r>
                  <a:rPr lang="es-ES" baseline="0"/>
                  <a:t> </a:t>
                </a:r>
                <a:r>
                  <a:rPr lang="es-ES"/>
                  <a:t>Nombre</a:t>
                </a:r>
                <a:r>
                  <a:rPr lang="es-ES" baseline="0"/>
                  <a:t> de Reynolds</a:t>
                </a:r>
                <a:endParaRPr lang="es-E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79553920"/>
        <c:crosses val="autoZero"/>
        <c:crossBetween val="midCat"/>
      </c:valAx>
      <c:valAx>
        <c:axId val="479553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  <a:p>
                <a:pPr>
                  <a:defRPr/>
                </a:pPr>
                <a:r>
                  <a:rPr lang="es-ES"/>
                  <a:t>log Nombre</a:t>
                </a:r>
                <a:r>
                  <a:rPr lang="es-ES" baseline="0"/>
                  <a:t> de porència</a:t>
                </a:r>
                <a:endParaRPr lang="es-E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79560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Plantilla!$D$15</c:f>
              <c:strCache>
                <c:ptCount val="1"/>
                <c:pt idx="0">
                  <c:v>Potència</c:v>
                </c:pt>
              </c:strCache>
            </c:strRef>
          </c:tx>
          <c:spPr>
            <a:ln w="25400">
              <a:noFill/>
            </a:ln>
          </c:spPr>
          <c:marker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xVal>
            <c:numRef>
              <c:f>Plantilla!$C$17:$C$34</c:f>
              <c:numCache>
                <c:formatCode>General</c:formatCode>
                <c:ptCount val="18"/>
                <c:pt idx="0">
                  <c:v>1.6666666666666667</c:v>
                </c:pt>
                <c:pt idx="1">
                  <c:v>3.3333333333333335</c:v>
                </c:pt>
                <c:pt idx="2">
                  <c:v>5</c:v>
                </c:pt>
                <c:pt idx="3">
                  <c:v>6.666666666666667</c:v>
                </c:pt>
                <c:pt idx="4">
                  <c:v>8.3333333333333339</c:v>
                </c:pt>
                <c:pt idx="5">
                  <c:v>10</c:v>
                </c:pt>
                <c:pt idx="6">
                  <c:v>11.666666666666666</c:v>
                </c:pt>
                <c:pt idx="7">
                  <c:v>19.166666666666668</c:v>
                </c:pt>
                <c:pt idx="8">
                  <c:v>20.833333333333332</c:v>
                </c:pt>
                <c:pt idx="9">
                  <c:v>20.833333333333332</c:v>
                </c:pt>
                <c:pt idx="10">
                  <c:v>19.166666666666668</c:v>
                </c:pt>
                <c:pt idx="11">
                  <c:v>11.666666666666666</c:v>
                </c:pt>
                <c:pt idx="12">
                  <c:v>10</c:v>
                </c:pt>
                <c:pt idx="13">
                  <c:v>8.3333333333333339</c:v>
                </c:pt>
                <c:pt idx="14">
                  <c:v>6.666666666666667</c:v>
                </c:pt>
                <c:pt idx="15">
                  <c:v>5</c:v>
                </c:pt>
                <c:pt idx="16">
                  <c:v>3.3333333333333335</c:v>
                </c:pt>
                <c:pt idx="17">
                  <c:v>1.6666666666666667</c:v>
                </c:pt>
              </c:numCache>
            </c:numRef>
          </c:xVal>
          <c:yVal>
            <c:numRef>
              <c:f>Plantilla!$D$17:$D$34</c:f>
              <c:numCache>
                <c:formatCode>General</c:formatCode>
                <c:ptCount val="1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3DD-4190-9C34-505CD3A261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6367184"/>
        <c:axId val="906362608"/>
      </c:scatterChart>
      <c:valAx>
        <c:axId val="906367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Velocitat</a:t>
                </a:r>
                <a:r>
                  <a:rPr lang="en-US" baseline="0"/>
                  <a:t> (s^-1)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6362608"/>
        <c:crosses val="autoZero"/>
        <c:crossBetween val="midCat"/>
      </c:valAx>
      <c:valAx>
        <c:axId val="90636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Potència</a:t>
                </a:r>
                <a:r>
                  <a:rPr lang="en-US" baseline="0"/>
                  <a:t> (W)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6367184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1"/>
            <c:dispEq val="1"/>
            <c:trendlineLbl>
              <c:layout>
                <c:manualLayout>
                  <c:x val="-2.0813648293963255E-3"/>
                  <c:y val="-0.5583985855934674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xVal>
            <c:numRef>
              <c:f>Plantilla!$F$17:$F$34</c:f>
              <c:numCache>
                <c:formatCode>0.00</c:formatCode>
                <c:ptCount val="18"/>
                <c:pt idx="0">
                  <c:v>5882.3529411764703</c:v>
                </c:pt>
                <c:pt idx="1">
                  <c:v>11764.705882352941</c:v>
                </c:pt>
                <c:pt idx="2">
                  <c:v>17647.058823529409</c:v>
                </c:pt>
                <c:pt idx="3">
                  <c:v>23529.411764705881</c:v>
                </c:pt>
                <c:pt idx="4">
                  <c:v>29411.764705882353</c:v>
                </c:pt>
                <c:pt idx="5">
                  <c:v>35294.117647058818</c:v>
                </c:pt>
                <c:pt idx="6">
                  <c:v>41176.470588235286</c:v>
                </c:pt>
                <c:pt idx="7">
                  <c:v>67647.058823529413</c:v>
                </c:pt>
                <c:pt idx="8">
                  <c:v>73529.411764705874</c:v>
                </c:pt>
                <c:pt idx="9">
                  <c:v>73529.411764705874</c:v>
                </c:pt>
                <c:pt idx="10">
                  <c:v>67647.058823529413</c:v>
                </c:pt>
                <c:pt idx="11">
                  <c:v>41176.470588235286</c:v>
                </c:pt>
                <c:pt idx="12">
                  <c:v>35294.117647058818</c:v>
                </c:pt>
                <c:pt idx="13">
                  <c:v>29411.764705882353</c:v>
                </c:pt>
                <c:pt idx="14">
                  <c:v>23529.411764705881</c:v>
                </c:pt>
                <c:pt idx="15">
                  <c:v>17647.058823529409</c:v>
                </c:pt>
                <c:pt idx="16">
                  <c:v>11764.705882352941</c:v>
                </c:pt>
                <c:pt idx="17">
                  <c:v>5882.3529411764703</c:v>
                </c:pt>
              </c:numCache>
            </c:numRef>
          </c:xVal>
          <c:yVal>
            <c:numRef>
              <c:f>Plantilla!$E$17:$E$34</c:f>
              <c:numCache>
                <c:formatCode>0.00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CE-46BF-9C44-46EB5D4EAD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9136656"/>
        <c:axId val="1039127920"/>
      </c:scatterChart>
      <c:valAx>
        <c:axId val="1039136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9127920"/>
        <c:crosses val="autoZero"/>
        <c:crossBetween val="midCat"/>
      </c:valAx>
      <c:valAx>
        <c:axId val="1039127920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91366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trendline>
            <c:spPr>
              <a:ln>
                <a:solidFill>
                  <a:schemeClr val="accent1"/>
                </a:solidFill>
                <a:prstDash val="sysDash"/>
              </a:ln>
            </c:spPr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Plantilla!$H$17:$H$34</c:f>
              <c:numCache>
                <c:formatCode>General</c:formatCode>
                <c:ptCount val="18"/>
                <c:pt idx="0">
                  <c:v>3.7695510786217259</c:v>
                </c:pt>
                <c:pt idx="1">
                  <c:v>4.0705810742857071</c:v>
                </c:pt>
                <c:pt idx="2">
                  <c:v>4.2466723333413885</c:v>
                </c:pt>
                <c:pt idx="3">
                  <c:v>4.3716110699496884</c:v>
                </c:pt>
                <c:pt idx="4">
                  <c:v>4.4685210829577446</c:v>
                </c:pt>
                <c:pt idx="5">
                  <c:v>4.5477023290053697</c:v>
                </c:pt>
                <c:pt idx="6">
                  <c:v>4.6146491186359828</c:v>
                </c:pt>
                <c:pt idx="7">
                  <c:v>4.8302489189753377</c:v>
                </c:pt>
                <c:pt idx="8">
                  <c:v>4.8664610916297821</c:v>
                </c:pt>
                <c:pt idx="9">
                  <c:v>4.8664610916297821</c:v>
                </c:pt>
                <c:pt idx="10">
                  <c:v>4.8302489189753377</c:v>
                </c:pt>
                <c:pt idx="11">
                  <c:v>4.6146491186359828</c:v>
                </c:pt>
                <c:pt idx="12">
                  <c:v>4.5477023290053697</c:v>
                </c:pt>
                <c:pt idx="13">
                  <c:v>4.4685210829577446</c:v>
                </c:pt>
                <c:pt idx="14">
                  <c:v>4.3716110699496884</c:v>
                </c:pt>
                <c:pt idx="15">
                  <c:v>4.2466723333413885</c:v>
                </c:pt>
                <c:pt idx="16">
                  <c:v>4.0705810742857071</c:v>
                </c:pt>
                <c:pt idx="17">
                  <c:v>3.7695510786217259</c:v>
                </c:pt>
              </c:numCache>
            </c:numRef>
          </c:xVal>
          <c:yVal>
            <c:numRef>
              <c:f>Plantilla!$I$17:$I$34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FD8-41CF-80D8-0D7AADC450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6367184"/>
        <c:axId val="906362608"/>
      </c:scatterChart>
      <c:valAx>
        <c:axId val="906367184"/>
        <c:scaling>
          <c:orientation val="minMax"/>
          <c:min val="3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log(Re)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6362608"/>
        <c:crosses val="autoZero"/>
        <c:crossBetween val="midCat"/>
      </c:valAx>
      <c:valAx>
        <c:axId val="90636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log(Np)</a:t>
                </a:r>
                <a:endParaRPr lang="en-US" baseline="0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6367184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A.All!$F$15</c:f>
              <c:strCache>
                <c:ptCount val="1"/>
                <c:pt idx="0">
                  <c:v>Potència</c:v>
                </c:pt>
              </c:strCache>
            </c:strRef>
          </c:tx>
          <c:spPr>
            <a:ln w="25400">
              <a:noFill/>
            </a:ln>
          </c:spPr>
          <c:marker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xVal>
            <c:numRef>
              <c:f>A.All!$E$16:$E$131</c:f>
              <c:numCache>
                <c:formatCode>General</c:formatCode>
                <c:ptCount val="44"/>
                <c:pt idx="0">
                  <c:v>1.6666666666666667</c:v>
                </c:pt>
                <c:pt idx="1">
                  <c:v>3.3333333333333335</c:v>
                </c:pt>
                <c:pt idx="2">
                  <c:v>5</c:v>
                </c:pt>
                <c:pt idx="3">
                  <c:v>6.666666666666667</c:v>
                </c:pt>
                <c:pt idx="4">
                  <c:v>8.3333333333333339</c:v>
                </c:pt>
                <c:pt idx="5">
                  <c:v>10</c:v>
                </c:pt>
                <c:pt idx="6">
                  <c:v>1.6666666666666667</c:v>
                </c:pt>
                <c:pt idx="7">
                  <c:v>3.3333333333333335</c:v>
                </c:pt>
                <c:pt idx="8">
                  <c:v>5</c:v>
                </c:pt>
                <c:pt idx="9">
                  <c:v>6.666666666666667</c:v>
                </c:pt>
                <c:pt idx="10">
                  <c:v>8.3333333333333339</c:v>
                </c:pt>
                <c:pt idx="11">
                  <c:v>10</c:v>
                </c:pt>
                <c:pt idx="12">
                  <c:v>11.666666666666666</c:v>
                </c:pt>
                <c:pt idx="13">
                  <c:v>19.166666666666668</c:v>
                </c:pt>
                <c:pt idx="14">
                  <c:v>20.833333333333332</c:v>
                </c:pt>
                <c:pt idx="15">
                  <c:v>1.6666666666666667</c:v>
                </c:pt>
                <c:pt idx="16">
                  <c:v>3.3333333333333335</c:v>
                </c:pt>
                <c:pt idx="17">
                  <c:v>5</c:v>
                </c:pt>
                <c:pt idx="18">
                  <c:v>6.666666666666667</c:v>
                </c:pt>
                <c:pt idx="19">
                  <c:v>8.3333333333333339</c:v>
                </c:pt>
                <c:pt idx="20">
                  <c:v>10</c:v>
                </c:pt>
                <c:pt idx="21">
                  <c:v>11.666666666666666</c:v>
                </c:pt>
                <c:pt idx="22">
                  <c:v>19.166666666666668</c:v>
                </c:pt>
                <c:pt idx="23">
                  <c:v>20.833333333333332</c:v>
                </c:pt>
                <c:pt idx="24">
                  <c:v>1.6666666666666667</c:v>
                </c:pt>
                <c:pt idx="25">
                  <c:v>3.3333333333333335</c:v>
                </c:pt>
                <c:pt idx="26">
                  <c:v>1.6666666666666667</c:v>
                </c:pt>
                <c:pt idx="27">
                  <c:v>3.3333333333333335</c:v>
                </c:pt>
                <c:pt idx="28">
                  <c:v>5</c:v>
                </c:pt>
                <c:pt idx="29">
                  <c:v>6.666666666666667</c:v>
                </c:pt>
                <c:pt idx="30">
                  <c:v>8.3333333333333339</c:v>
                </c:pt>
                <c:pt idx="31">
                  <c:v>10</c:v>
                </c:pt>
                <c:pt idx="32">
                  <c:v>11.666666666666666</c:v>
                </c:pt>
                <c:pt idx="33">
                  <c:v>19.166666666666668</c:v>
                </c:pt>
                <c:pt idx="34">
                  <c:v>20.833333333333332</c:v>
                </c:pt>
                <c:pt idx="35">
                  <c:v>1.6666666666666667</c:v>
                </c:pt>
                <c:pt idx="36">
                  <c:v>3.3333333333333335</c:v>
                </c:pt>
                <c:pt idx="37">
                  <c:v>5</c:v>
                </c:pt>
                <c:pt idx="38">
                  <c:v>6.666666666666667</c:v>
                </c:pt>
                <c:pt idx="39">
                  <c:v>8.3333333333333339</c:v>
                </c:pt>
                <c:pt idx="40">
                  <c:v>10</c:v>
                </c:pt>
                <c:pt idx="41">
                  <c:v>11.666666666666666</c:v>
                </c:pt>
                <c:pt idx="42">
                  <c:v>19.166666666666668</c:v>
                </c:pt>
                <c:pt idx="43">
                  <c:v>20.833333333333332</c:v>
                </c:pt>
              </c:numCache>
            </c:numRef>
          </c:xVal>
          <c:yVal>
            <c:numRef>
              <c:f>A.All!$F$16:$F$131</c:f>
              <c:numCache>
                <c:formatCode>General</c:formatCode>
                <c:ptCount val="44"/>
                <c:pt idx="0">
                  <c:v>12</c:v>
                </c:pt>
                <c:pt idx="1">
                  <c:v>16</c:v>
                </c:pt>
                <c:pt idx="2">
                  <c:v>18</c:v>
                </c:pt>
                <c:pt idx="3">
                  <c:v>24</c:v>
                </c:pt>
                <c:pt idx="4">
                  <c:v>32</c:v>
                </c:pt>
                <c:pt idx="5">
                  <c:v>38</c:v>
                </c:pt>
                <c:pt idx="6">
                  <c:v>8</c:v>
                </c:pt>
                <c:pt idx="7">
                  <c:v>10</c:v>
                </c:pt>
                <c:pt idx="8">
                  <c:v>12</c:v>
                </c:pt>
                <c:pt idx="9">
                  <c:v>14</c:v>
                </c:pt>
                <c:pt idx="10">
                  <c:v>16</c:v>
                </c:pt>
                <c:pt idx="11">
                  <c:v>18</c:v>
                </c:pt>
                <c:pt idx="12">
                  <c:v>20</c:v>
                </c:pt>
                <c:pt idx="13">
                  <c:v>30</c:v>
                </c:pt>
                <c:pt idx="14">
                  <c:v>36</c:v>
                </c:pt>
                <c:pt idx="15">
                  <c:v>8</c:v>
                </c:pt>
                <c:pt idx="16">
                  <c:v>10</c:v>
                </c:pt>
                <c:pt idx="17">
                  <c:v>12</c:v>
                </c:pt>
                <c:pt idx="18">
                  <c:v>14</c:v>
                </c:pt>
                <c:pt idx="19">
                  <c:v>16</c:v>
                </c:pt>
                <c:pt idx="20">
                  <c:v>18</c:v>
                </c:pt>
                <c:pt idx="21">
                  <c:v>20</c:v>
                </c:pt>
                <c:pt idx="22">
                  <c:v>32</c:v>
                </c:pt>
                <c:pt idx="23">
                  <c:v>36</c:v>
                </c:pt>
                <c:pt idx="24">
                  <c:v>8</c:v>
                </c:pt>
                <c:pt idx="25">
                  <c:v>10</c:v>
                </c:pt>
                <c:pt idx="26">
                  <c:v>6</c:v>
                </c:pt>
                <c:pt idx="27">
                  <c:v>8</c:v>
                </c:pt>
                <c:pt idx="28">
                  <c:v>10</c:v>
                </c:pt>
                <c:pt idx="29">
                  <c:v>12</c:v>
                </c:pt>
                <c:pt idx="30">
                  <c:v>14</c:v>
                </c:pt>
                <c:pt idx="31">
                  <c:v>16</c:v>
                </c:pt>
                <c:pt idx="32">
                  <c:v>20</c:v>
                </c:pt>
                <c:pt idx="33">
                  <c:v>32</c:v>
                </c:pt>
                <c:pt idx="34">
                  <c:v>36</c:v>
                </c:pt>
                <c:pt idx="35">
                  <c:v>6</c:v>
                </c:pt>
                <c:pt idx="36">
                  <c:v>8</c:v>
                </c:pt>
                <c:pt idx="37">
                  <c:v>10</c:v>
                </c:pt>
                <c:pt idx="38">
                  <c:v>12</c:v>
                </c:pt>
                <c:pt idx="39">
                  <c:v>14</c:v>
                </c:pt>
                <c:pt idx="40">
                  <c:v>16</c:v>
                </c:pt>
                <c:pt idx="41">
                  <c:v>18</c:v>
                </c:pt>
                <c:pt idx="42">
                  <c:v>32</c:v>
                </c:pt>
                <c:pt idx="43">
                  <c:v>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35D-429A-9B43-87F4255F9D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6367184"/>
        <c:axId val="906362608"/>
      </c:scatterChart>
      <c:valAx>
        <c:axId val="906367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Velocitat</a:t>
                </a:r>
                <a:r>
                  <a:rPr lang="en-US" baseline="0"/>
                  <a:t> (s^-1)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6362608"/>
        <c:crosses val="autoZero"/>
        <c:crossBetween val="midCat"/>
      </c:valAx>
      <c:valAx>
        <c:axId val="90636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Potència</a:t>
                </a:r>
                <a:r>
                  <a:rPr lang="en-US" baseline="0"/>
                  <a:t> (W)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6367184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1"/>
            <c:dispEq val="1"/>
            <c:trendlineLbl>
              <c:layout>
                <c:manualLayout>
                  <c:x val="-2.0813648293963255E-3"/>
                  <c:y val="-0.5583985855934674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xVal>
            <c:numRef>
              <c:f>A.All!$H$16:$H$131</c:f>
              <c:numCache>
                <c:formatCode>0.00</c:formatCode>
                <c:ptCount val="44"/>
                <c:pt idx="0">
                  <c:v>5882.3529411764703</c:v>
                </c:pt>
                <c:pt idx="1">
                  <c:v>11764.705882352941</c:v>
                </c:pt>
                <c:pt idx="2">
                  <c:v>17647.058823529409</c:v>
                </c:pt>
                <c:pt idx="3">
                  <c:v>23529.411764705881</c:v>
                </c:pt>
                <c:pt idx="4">
                  <c:v>29411.764705882353</c:v>
                </c:pt>
                <c:pt idx="5">
                  <c:v>35294.117647058818</c:v>
                </c:pt>
                <c:pt idx="6">
                  <c:v>5882.3529411764703</c:v>
                </c:pt>
                <c:pt idx="7">
                  <c:v>11764.705882352941</c:v>
                </c:pt>
                <c:pt idx="8">
                  <c:v>17647.058823529409</c:v>
                </c:pt>
                <c:pt idx="9">
                  <c:v>23529.411764705881</c:v>
                </c:pt>
                <c:pt idx="10">
                  <c:v>29411.764705882353</c:v>
                </c:pt>
                <c:pt idx="11">
                  <c:v>35294.117647058818</c:v>
                </c:pt>
                <c:pt idx="12">
                  <c:v>41176.470588235286</c:v>
                </c:pt>
                <c:pt idx="13">
                  <c:v>67647.058823529413</c:v>
                </c:pt>
                <c:pt idx="14">
                  <c:v>73529.411764705874</c:v>
                </c:pt>
                <c:pt idx="15">
                  <c:v>5882.3529411764703</c:v>
                </c:pt>
                <c:pt idx="16">
                  <c:v>11764.705882352941</c:v>
                </c:pt>
                <c:pt idx="17">
                  <c:v>17647.058823529409</c:v>
                </c:pt>
                <c:pt idx="18">
                  <c:v>23529.411764705881</c:v>
                </c:pt>
                <c:pt idx="19">
                  <c:v>29411.764705882353</c:v>
                </c:pt>
                <c:pt idx="20">
                  <c:v>35294.117647058818</c:v>
                </c:pt>
                <c:pt idx="21">
                  <c:v>41176.470588235286</c:v>
                </c:pt>
                <c:pt idx="22">
                  <c:v>67647.058823529413</c:v>
                </c:pt>
                <c:pt idx="23">
                  <c:v>73529.411764705874</c:v>
                </c:pt>
                <c:pt idx="24">
                  <c:v>5882.3529411764703</c:v>
                </c:pt>
                <c:pt idx="25">
                  <c:v>11764.705882352941</c:v>
                </c:pt>
                <c:pt idx="26">
                  <c:v>5882.3529411764703</c:v>
                </c:pt>
                <c:pt idx="27">
                  <c:v>11764.705882352941</c:v>
                </c:pt>
                <c:pt idx="28">
                  <c:v>17647.058823529409</c:v>
                </c:pt>
                <c:pt idx="29">
                  <c:v>23529.411764705881</c:v>
                </c:pt>
                <c:pt idx="30">
                  <c:v>29411.764705882353</c:v>
                </c:pt>
                <c:pt idx="31">
                  <c:v>35294.117647058818</c:v>
                </c:pt>
                <c:pt idx="32">
                  <c:v>41176.470588235286</c:v>
                </c:pt>
                <c:pt idx="33">
                  <c:v>67647.058823529413</c:v>
                </c:pt>
                <c:pt idx="34">
                  <c:v>73529.411764705874</c:v>
                </c:pt>
                <c:pt idx="35">
                  <c:v>5882.3529411764703</c:v>
                </c:pt>
                <c:pt idx="36">
                  <c:v>11764.705882352941</c:v>
                </c:pt>
                <c:pt idx="37">
                  <c:v>17647.058823529409</c:v>
                </c:pt>
                <c:pt idx="38">
                  <c:v>23529.411764705881</c:v>
                </c:pt>
                <c:pt idx="39">
                  <c:v>29411.764705882353</c:v>
                </c:pt>
                <c:pt idx="40">
                  <c:v>35294.117647058818</c:v>
                </c:pt>
                <c:pt idx="41">
                  <c:v>41176.470588235286</c:v>
                </c:pt>
                <c:pt idx="42">
                  <c:v>67647.058823529413</c:v>
                </c:pt>
                <c:pt idx="43">
                  <c:v>73529.411764705874</c:v>
                </c:pt>
              </c:numCache>
            </c:numRef>
          </c:xVal>
          <c:yVal>
            <c:numRef>
              <c:f>A.All!$G$16:$G$131</c:f>
              <c:numCache>
                <c:formatCode>0.00</c:formatCode>
                <c:ptCount val="44"/>
                <c:pt idx="0">
                  <c:v>3333.3333333333326</c:v>
                </c:pt>
                <c:pt idx="1">
                  <c:v>555.55555555555543</c:v>
                </c:pt>
                <c:pt idx="2">
                  <c:v>185.18518518518519</c:v>
                </c:pt>
                <c:pt idx="3">
                  <c:v>104.16666666666664</c:v>
                </c:pt>
                <c:pt idx="4">
                  <c:v>71.1111111111111</c:v>
                </c:pt>
                <c:pt idx="5">
                  <c:v>48.86831275720165</c:v>
                </c:pt>
                <c:pt idx="6">
                  <c:v>2222.2222222222217</c:v>
                </c:pt>
                <c:pt idx="7">
                  <c:v>347.22222222222217</c:v>
                </c:pt>
                <c:pt idx="8">
                  <c:v>123.4567901234568</c:v>
                </c:pt>
                <c:pt idx="9">
                  <c:v>60.763888888888879</c:v>
                </c:pt>
                <c:pt idx="10">
                  <c:v>35.55555555555555</c:v>
                </c:pt>
                <c:pt idx="11">
                  <c:v>23.148148148148149</c:v>
                </c:pt>
                <c:pt idx="12">
                  <c:v>16.196954972465182</c:v>
                </c:pt>
                <c:pt idx="13">
                  <c:v>5.4793019369332336</c:v>
                </c:pt>
                <c:pt idx="14">
                  <c:v>5.120000000000001</c:v>
                </c:pt>
                <c:pt idx="15">
                  <c:v>2222.2222222222217</c:v>
                </c:pt>
                <c:pt idx="16">
                  <c:v>347.22222222222217</c:v>
                </c:pt>
                <c:pt idx="17">
                  <c:v>123.4567901234568</c:v>
                </c:pt>
                <c:pt idx="18">
                  <c:v>60.763888888888879</c:v>
                </c:pt>
                <c:pt idx="19">
                  <c:v>35.55555555555555</c:v>
                </c:pt>
                <c:pt idx="20">
                  <c:v>23.148148148148149</c:v>
                </c:pt>
                <c:pt idx="21">
                  <c:v>16.196954972465182</c:v>
                </c:pt>
                <c:pt idx="22">
                  <c:v>5.8445887327287824</c:v>
                </c:pt>
                <c:pt idx="23">
                  <c:v>5.120000000000001</c:v>
                </c:pt>
                <c:pt idx="24">
                  <c:v>2222.2222222222217</c:v>
                </c:pt>
                <c:pt idx="25">
                  <c:v>347.22222222222217</c:v>
                </c:pt>
                <c:pt idx="26">
                  <c:v>1666.6666666666663</c:v>
                </c:pt>
                <c:pt idx="27">
                  <c:v>277.77777777777771</c:v>
                </c:pt>
                <c:pt idx="28">
                  <c:v>102.88065843621399</c:v>
                </c:pt>
                <c:pt idx="29">
                  <c:v>52.083333333333321</c:v>
                </c:pt>
                <c:pt idx="30">
                  <c:v>31.111111111111107</c:v>
                </c:pt>
                <c:pt idx="31">
                  <c:v>20.5761316872428</c:v>
                </c:pt>
                <c:pt idx="32">
                  <c:v>16.196954972465182</c:v>
                </c:pt>
                <c:pt idx="33">
                  <c:v>5.8445887327287824</c:v>
                </c:pt>
                <c:pt idx="34">
                  <c:v>5.120000000000001</c:v>
                </c:pt>
                <c:pt idx="35">
                  <c:v>1666.6666666666663</c:v>
                </c:pt>
                <c:pt idx="36">
                  <c:v>277.77777777777771</c:v>
                </c:pt>
                <c:pt idx="37">
                  <c:v>102.88065843621399</c:v>
                </c:pt>
                <c:pt idx="38">
                  <c:v>52.083333333333321</c:v>
                </c:pt>
                <c:pt idx="39">
                  <c:v>31.111111111111107</c:v>
                </c:pt>
                <c:pt idx="40">
                  <c:v>20.5761316872428</c:v>
                </c:pt>
                <c:pt idx="41">
                  <c:v>14.577259475218662</c:v>
                </c:pt>
                <c:pt idx="42">
                  <c:v>5.8445887327287824</c:v>
                </c:pt>
                <c:pt idx="43">
                  <c:v>5.120000000000001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F4C-4C1F-88B6-1DADF5F867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9136656"/>
        <c:axId val="1039127920"/>
      </c:scatterChart>
      <c:valAx>
        <c:axId val="1039136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9127920"/>
        <c:crosses val="autoZero"/>
        <c:crossBetween val="midCat"/>
      </c:valAx>
      <c:valAx>
        <c:axId val="1039127920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91366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trendline>
            <c:spPr>
              <a:ln>
                <a:solidFill>
                  <a:schemeClr val="accent1"/>
                </a:solidFill>
                <a:prstDash val="sysDash"/>
              </a:ln>
            </c:spPr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A.All!$J$16:$J$131</c:f>
              <c:numCache>
                <c:formatCode>General</c:formatCode>
                <c:ptCount val="44"/>
                <c:pt idx="0">
                  <c:v>3.7695510786217259</c:v>
                </c:pt>
                <c:pt idx="1">
                  <c:v>4.0705810742857071</c:v>
                </c:pt>
                <c:pt idx="2">
                  <c:v>4.2466723333413885</c:v>
                </c:pt>
                <c:pt idx="3">
                  <c:v>4.3716110699496884</c:v>
                </c:pt>
                <c:pt idx="4">
                  <c:v>4.4685210829577446</c:v>
                </c:pt>
                <c:pt idx="5">
                  <c:v>4.5477023290053697</c:v>
                </c:pt>
                <c:pt idx="6">
                  <c:v>3.7695510786217259</c:v>
                </c:pt>
                <c:pt idx="7">
                  <c:v>4.0705810742857071</c:v>
                </c:pt>
                <c:pt idx="8">
                  <c:v>4.2466723333413885</c:v>
                </c:pt>
                <c:pt idx="9">
                  <c:v>4.3716110699496884</c:v>
                </c:pt>
                <c:pt idx="10">
                  <c:v>4.4685210829577446</c:v>
                </c:pt>
                <c:pt idx="11">
                  <c:v>4.5477023290053697</c:v>
                </c:pt>
                <c:pt idx="12">
                  <c:v>4.6146491186359828</c:v>
                </c:pt>
                <c:pt idx="13">
                  <c:v>4.8302489189753377</c:v>
                </c:pt>
                <c:pt idx="14">
                  <c:v>4.8664610916297821</c:v>
                </c:pt>
                <c:pt idx="15">
                  <c:v>3.7695510786217259</c:v>
                </c:pt>
                <c:pt idx="16">
                  <c:v>4.0705810742857071</c:v>
                </c:pt>
                <c:pt idx="17">
                  <c:v>4.2466723333413885</c:v>
                </c:pt>
                <c:pt idx="18">
                  <c:v>4.3716110699496884</c:v>
                </c:pt>
                <c:pt idx="19">
                  <c:v>4.4685210829577446</c:v>
                </c:pt>
                <c:pt idx="20">
                  <c:v>4.5477023290053697</c:v>
                </c:pt>
                <c:pt idx="21">
                  <c:v>4.6146491186359828</c:v>
                </c:pt>
                <c:pt idx="22">
                  <c:v>4.8302489189753377</c:v>
                </c:pt>
                <c:pt idx="23">
                  <c:v>4.8664610916297821</c:v>
                </c:pt>
                <c:pt idx="24">
                  <c:v>3.7695510786217259</c:v>
                </c:pt>
                <c:pt idx="25">
                  <c:v>4.0705810742857071</c:v>
                </c:pt>
                <c:pt idx="26">
                  <c:v>3.7695510786217259</c:v>
                </c:pt>
                <c:pt idx="27">
                  <c:v>4.0705810742857071</c:v>
                </c:pt>
                <c:pt idx="28">
                  <c:v>4.2466723333413885</c:v>
                </c:pt>
                <c:pt idx="29">
                  <c:v>4.3716110699496884</c:v>
                </c:pt>
                <c:pt idx="30">
                  <c:v>4.4685210829577446</c:v>
                </c:pt>
                <c:pt idx="31">
                  <c:v>4.5477023290053697</c:v>
                </c:pt>
                <c:pt idx="32">
                  <c:v>4.6146491186359828</c:v>
                </c:pt>
                <c:pt idx="33">
                  <c:v>4.8302489189753377</c:v>
                </c:pt>
                <c:pt idx="34">
                  <c:v>4.8664610916297821</c:v>
                </c:pt>
                <c:pt idx="35">
                  <c:v>3.7695510786217259</c:v>
                </c:pt>
                <c:pt idx="36">
                  <c:v>4.0705810742857071</c:v>
                </c:pt>
                <c:pt idx="37">
                  <c:v>4.2466723333413885</c:v>
                </c:pt>
                <c:pt idx="38">
                  <c:v>4.3716110699496884</c:v>
                </c:pt>
                <c:pt idx="39">
                  <c:v>4.4685210829577446</c:v>
                </c:pt>
                <c:pt idx="40">
                  <c:v>4.5477023290053697</c:v>
                </c:pt>
                <c:pt idx="41">
                  <c:v>4.6146491186359828</c:v>
                </c:pt>
                <c:pt idx="42">
                  <c:v>4.8302489189753377</c:v>
                </c:pt>
                <c:pt idx="43">
                  <c:v>4.8664610916297821</c:v>
                </c:pt>
              </c:numCache>
            </c:numRef>
          </c:xVal>
          <c:yVal>
            <c:numRef>
              <c:f>A.All!$K$16:$K$131</c:f>
              <c:numCache>
                <c:formatCode>General</c:formatCode>
                <c:ptCount val="44"/>
                <c:pt idx="0">
                  <c:v>3.5228787452803374</c:v>
                </c:pt>
                <c:pt idx="1">
                  <c:v>2.744727494896694</c:v>
                </c:pt>
                <c:pt idx="2">
                  <c:v>2.2676062401770314</c:v>
                </c:pt>
                <c:pt idx="3">
                  <c:v>2.0177287669604316</c:v>
                </c:pt>
                <c:pt idx="4">
                  <c:v>1.8519374645445623</c:v>
                </c:pt>
                <c:pt idx="5">
                  <c:v>1.6890273446985919</c:v>
                </c:pt>
                <c:pt idx="6">
                  <c:v>3.346787486224656</c:v>
                </c:pt>
                <c:pt idx="7">
                  <c:v>2.540607512240769</c:v>
                </c:pt>
                <c:pt idx="8">
                  <c:v>2.0915149811213505</c:v>
                </c:pt>
                <c:pt idx="9">
                  <c:v>1.7836455609270636</c:v>
                </c:pt>
                <c:pt idx="10">
                  <c:v>1.5509074688805811</c:v>
                </c:pt>
                <c:pt idx="11">
                  <c:v>1.3645162531850878</c:v>
                </c:pt>
                <c:pt idx="12">
                  <c:v>1.2094333748539237</c:v>
                </c:pt>
                <c:pt idx="13">
                  <c:v>0.73872523289154002</c:v>
                </c:pt>
                <c:pt idx="14">
                  <c:v>0.70926996097583084</c:v>
                </c:pt>
                <c:pt idx="15">
                  <c:v>3.346787486224656</c:v>
                </c:pt>
                <c:pt idx="16">
                  <c:v>2.540607512240769</c:v>
                </c:pt>
                <c:pt idx="17">
                  <c:v>2.0915149811213505</c:v>
                </c:pt>
                <c:pt idx="18">
                  <c:v>1.7836455609270636</c:v>
                </c:pt>
                <c:pt idx="19">
                  <c:v>1.5509074688805811</c:v>
                </c:pt>
                <c:pt idx="20">
                  <c:v>1.3645162531850878</c:v>
                </c:pt>
                <c:pt idx="21">
                  <c:v>1.2094333748539237</c:v>
                </c:pt>
                <c:pt idx="22">
                  <c:v>0.76675395649178357</c:v>
                </c:pt>
                <c:pt idx="23">
                  <c:v>0.70926996097583084</c:v>
                </c:pt>
                <c:pt idx="24">
                  <c:v>3.346787486224656</c:v>
                </c:pt>
                <c:pt idx="25">
                  <c:v>2.540607512240769</c:v>
                </c:pt>
                <c:pt idx="26">
                  <c:v>3.2218487496163561</c:v>
                </c:pt>
                <c:pt idx="27">
                  <c:v>2.4436974992327127</c:v>
                </c:pt>
                <c:pt idx="28">
                  <c:v>2.0123337350737254</c:v>
                </c:pt>
                <c:pt idx="29">
                  <c:v>1.7166987712964503</c:v>
                </c:pt>
                <c:pt idx="30">
                  <c:v>1.4929155219028942</c:v>
                </c:pt>
                <c:pt idx="31">
                  <c:v>1.3133637307377066</c:v>
                </c:pt>
                <c:pt idx="32">
                  <c:v>1.2094333748539237</c:v>
                </c:pt>
                <c:pt idx="33">
                  <c:v>0.76675395649178357</c:v>
                </c:pt>
                <c:pt idx="34">
                  <c:v>0.70926996097583084</c:v>
                </c:pt>
                <c:pt idx="35">
                  <c:v>3.2218487496163561</c:v>
                </c:pt>
                <c:pt idx="36">
                  <c:v>2.4436974992327127</c:v>
                </c:pt>
                <c:pt idx="37">
                  <c:v>2.0123337350737254</c:v>
                </c:pt>
                <c:pt idx="38">
                  <c:v>1.7166987712964503</c:v>
                </c:pt>
                <c:pt idx="39">
                  <c:v>1.4929155219028942</c:v>
                </c:pt>
                <c:pt idx="40">
                  <c:v>1.3133637307377066</c:v>
                </c:pt>
                <c:pt idx="41">
                  <c:v>1.1636758842932484</c:v>
                </c:pt>
                <c:pt idx="42">
                  <c:v>0.76675395649178357</c:v>
                </c:pt>
                <c:pt idx="43">
                  <c:v>0.70926996097583084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E0B-4C95-BED1-98A1A12C39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6367184"/>
        <c:axId val="906362608"/>
      </c:scatterChart>
      <c:valAx>
        <c:axId val="906367184"/>
        <c:scaling>
          <c:orientation val="minMax"/>
          <c:min val="3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log(Re)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6362608"/>
        <c:crosses val="autoZero"/>
        <c:crossBetween val="midCat"/>
      </c:valAx>
      <c:valAx>
        <c:axId val="90636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log(Np)</a:t>
                </a:r>
                <a:endParaRPr lang="en-US" baseline="0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6367184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'All1.Fliers'!$F$15</c:f>
              <c:strCache>
                <c:ptCount val="1"/>
                <c:pt idx="0">
                  <c:v>Potència</c:v>
                </c:pt>
              </c:strCache>
            </c:strRef>
          </c:tx>
          <c:spPr>
            <a:ln w="25400">
              <a:noFill/>
            </a:ln>
          </c:spPr>
          <c:marker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xVal>
            <c:numRef>
              <c:f>'All1.Fliers'!$E$16:$E$69</c:f>
              <c:numCache>
                <c:formatCode>General</c:formatCode>
                <c:ptCount val="54"/>
                <c:pt idx="0">
                  <c:v>1.6666666666666667</c:v>
                </c:pt>
                <c:pt idx="1">
                  <c:v>3.3333333333333335</c:v>
                </c:pt>
                <c:pt idx="2">
                  <c:v>5</c:v>
                </c:pt>
                <c:pt idx="3">
                  <c:v>6.666666666666667</c:v>
                </c:pt>
                <c:pt idx="4">
                  <c:v>8.3333333333333339</c:v>
                </c:pt>
                <c:pt idx="5">
                  <c:v>10</c:v>
                </c:pt>
                <c:pt idx="6">
                  <c:v>11.666666666666666</c:v>
                </c:pt>
                <c:pt idx="7">
                  <c:v>19.166666666666668</c:v>
                </c:pt>
                <c:pt idx="8">
                  <c:v>20.833333333333332</c:v>
                </c:pt>
                <c:pt idx="9">
                  <c:v>1.6666666666666667</c:v>
                </c:pt>
                <c:pt idx="10">
                  <c:v>3.3333333333333335</c:v>
                </c:pt>
                <c:pt idx="11">
                  <c:v>5</c:v>
                </c:pt>
                <c:pt idx="12">
                  <c:v>6.666666666666667</c:v>
                </c:pt>
                <c:pt idx="13">
                  <c:v>8.3333333333333339</c:v>
                </c:pt>
                <c:pt idx="14">
                  <c:v>10</c:v>
                </c:pt>
                <c:pt idx="15">
                  <c:v>11.666666666666666</c:v>
                </c:pt>
                <c:pt idx="16">
                  <c:v>19.166666666666668</c:v>
                </c:pt>
                <c:pt idx="17">
                  <c:v>20.833333333333332</c:v>
                </c:pt>
                <c:pt idx="18">
                  <c:v>1.6666666666666667</c:v>
                </c:pt>
                <c:pt idx="19">
                  <c:v>3.3333333333333335</c:v>
                </c:pt>
                <c:pt idx="20">
                  <c:v>5</c:v>
                </c:pt>
                <c:pt idx="21">
                  <c:v>6.666666666666667</c:v>
                </c:pt>
                <c:pt idx="22">
                  <c:v>8.3333333333333339</c:v>
                </c:pt>
                <c:pt idx="23">
                  <c:v>10</c:v>
                </c:pt>
                <c:pt idx="24">
                  <c:v>11.666666666666666</c:v>
                </c:pt>
                <c:pt idx="25">
                  <c:v>19.166666666666668</c:v>
                </c:pt>
                <c:pt idx="26">
                  <c:v>20.833333333333332</c:v>
                </c:pt>
                <c:pt idx="27">
                  <c:v>1.6666666666666667</c:v>
                </c:pt>
                <c:pt idx="28">
                  <c:v>3.3333333333333335</c:v>
                </c:pt>
                <c:pt idx="29">
                  <c:v>5</c:v>
                </c:pt>
                <c:pt idx="30">
                  <c:v>6.666666666666667</c:v>
                </c:pt>
                <c:pt idx="31">
                  <c:v>8.3333333333333339</c:v>
                </c:pt>
                <c:pt idx="32">
                  <c:v>10</c:v>
                </c:pt>
                <c:pt idx="33">
                  <c:v>11.666666666666666</c:v>
                </c:pt>
                <c:pt idx="34">
                  <c:v>19.166666666666668</c:v>
                </c:pt>
                <c:pt idx="35">
                  <c:v>20.833333333333332</c:v>
                </c:pt>
                <c:pt idx="36">
                  <c:v>1.6666666666666667</c:v>
                </c:pt>
                <c:pt idx="37">
                  <c:v>3.3333333333333335</c:v>
                </c:pt>
                <c:pt idx="38">
                  <c:v>5</c:v>
                </c:pt>
                <c:pt idx="39">
                  <c:v>6.666666666666667</c:v>
                </c:pt>
                <c:pt idx="40">
                  <c:v>8.3333333333333339</c:v>
                </c:pt>
                <c:pt idx="41">
                  <c:v>10</c:v>
                </c:pt>
                <c:pt idx="42">
                  <c:v>11.666666666666666</c:v>
                </c:pt>
                <c:pt idx="43">
                  <c:v>18.333333333333332</c:v>
                </c:pt>
                <c:pt idx="44">
                  <c:v>20</c:v>
                </c:pt>
                <c:pt idx="45">
                  <c:v>1.6666666666666667</c:v>
                </c:pt>
                <c:pt idx="46">
                  <c:v>3.3333333333333335</c:v>
                </c:pt>
                <c:pt idx="47">
                  <c:v>5</c:v>
                </c:pt>
                <c:pt idx="48">
                  <c:v>6.666666666666667</c:v>
                </c:pt>
                <c:pt idx="49">
                  <c:v>8.3333333333333339</c:v>
                </c:pt>
                <c:pt idx="50">
                  <c:v>10</c:v>
                </c:pt>
                <c:pt idx="51">
                  <c:v>11.666666666666666</c:v>
                </c:pt>
                <c:pt idx="52">
                  <c:v>18.333333333333332</c:v>
                </c:pt>
                <c:pt idx="53">
                  <c:v>20</c:v>
                </c:pt>
              </c:numCache>
            </c:numRef>
          </c:xVal>
          <c:yVal>
            <c:numRef>
              <c:f>'All1.Fliers'!$F$16:$F$69</c:f>
              <c:numCache>
                <c:formatCode>General</c:formatCode>
                <c:ptCount val="54"/>
                <c:pt idx="0">
                  <c:v>8</c:v>
                </c:pt>
                <c:pt idx="1">
                  <c:v>10</c:v>
                </c:pt>
                <c:pt idx="2">
                  <c:v>12</c:v>
                </c:pt>
                <c:pt idx="3">
                  <c:v>14</c:v>
                </c:pt>
                <c:pt idx="4">
                  <c:v>16</c:v>
                </c:pt>
                <c:pt idx="5">
                  <c:v>18</c:v>
                </c:pt>
                <c:pt idx="6">
                  <c:v>20</c:v>
                </c:pt>
                <c:pt idx="7">
                  <c:v>30</c:v>
                </c:pt>
                <c:pt idx="8">
                  <c:v>36</c:v>
                </c:pt>
                <c:pt idx="9">
                  <c:v>8</c:v>
                </c:pt>
                <c:pt idx="10">
                  <c:v>10</c:v>
                </c:pt>
                <c:pt idx="11">
                  <c:v>12</c:v>
                </c:pt>
                <c:pt idx="12">
                  <c:v>14</c:v>
                </c:pt>
                <c:pt idx="13">
                  <c:v>16</c:v>
                </c:pt>
                <c:pt idx="14">
                  <c:v>18</c:v>
                </c:pt>
                <c:pt idx="15">
                  <c:v>20</c:v>
                </c:pt>
                <c:pt idx="16">
                  <c:v>32</c:v>
                </c:pt>
                <c:pt idx="17">
                  <c:v>36</c:v>
                </c:pt>
                <c:pt idx="18">
                  <c:v>8</c:v>
                </c:pt>
                <c:pt idx="19">
                  <c:v>10</c:v>
                </c:pt>
                <c:pt idx="20">
                  <c:v>12</c:v>
                </c:pt>
                <c:pt idx="21">
                  <c:v>14</c:v>
                </c:pt>
                <c:pt idx="22">
                  <c:v>16</c:v>
                </c:pt>
                <c:pt idx="23">
                  <c:v>18</c:v>
                </c:pt>
                <c:pt idx="24">
                  <c:v>20</c:v>
                </c:pt>
                <c:pt idx="25">
                  <c:v>32</c:v>
                </c:pt>
                <c:pt idx="26">
                  <c:v>34</c:v>
                </c:pt>
                <c:pt idx="27">
                  <c:v>6</c:v>
                </c:pt>
                <c:pt idx="28">
                  <c:v>8</c:v>
                </c:pt>
                <c:pt idx="29">
                  <c:v>10</c:v>
                </c:pt>
                <c:pt idx="30">
                  <c:v>12</c:v>
                </c:pt>
                <c:pt idx="31">
                  <c:v>14</c:v>
                </c:pt>
                <c:pt idx="32">
                  <c:v>18</c:v>
                </c:pt>
                <c:pt idx="33">
                  <c:v>20</c:v>
                </c:pt>
                <c:pt idx="34">
                  <c:v>30</c:v>
                </c:pt>
                <c:pt idx="35">
                  <c:v>34</c:v>
                </c:pt>
                <c:pt idx="36" formatCode="0.00">
                  <c:v>12.5</c:v>
                </c:pt>
                <c:pt idx="37" formatCode="0.00">
                  <c:v>14</c:v>
                </c:pt>
                <c:pt idx="38" formatCode="0.00">
                  <c:v>16</c:v>
                </c:pt>
                <c:pt idx="39" formatCode="0.00">
                  <c:v>18</c:v>
                </c:pt>
                <c:pt idx="40" formatCode="0.00">
                  <c:v>19.5</c:v>
                </c:pt>
                <c:pt idx="41" formatCode="0.00">
                  <c:v>21</c:v>
                </c:pt>
                <c:pt idx="42" formatCode="0.00">
                  <c:v>23</c:v>
                </c:pt>
                <c:pt idx="43" formatCode="0.00">
                  <c:v>31.5</c:v>
                </c:pt>
                <c:pt idx="44" formatCode="0.00">
                  <c:v>34</c:v>
                </c:pt>
                <c:pt idx="45" formatCode="0.00">
                  <c:v>12</c:v>
                </c:pt>
                <c:pt idx="46" formatCode="0.00">
                  <c:v>14</c:v>
                </c:pt>
                <c:pt idx="47" formatCode="0.00">
                  <c:v>16</c:v>
                </c:pt>
                <c:pt idx="48" formatCode="0.00">
                  <c:v>17</c:v>
                </c:pt>
                <c:pt idx="49" formatCode="0.00">
                  <c:v>18.5</c:v>
                </c:pt>
                <c:pt idx="50" formatCode="0.00">
                  <c:v>20.5</c:v>
                </c:pt>
                <c:pt idx="51" formatCode="0.00">
                  <c:v>23</c:v>
                </c:pt>
                <c:pt idx="52" formatCode="0.00">
                  <c:v>32</c:v>
                </c:pt>
                <c:pt idx="53" formatCode="0.00">
                  <c:v>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44A-44F6-98ED-0EADD2E815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6367184"/>
        <c:axId val="906362608"/>
      </c:scatterChart>
      <c:valAx>
        <c:axId val="906367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Velocitat</a:t>
                </a:r>
                <a:r>
                  <a:rPr lang="en-US" baseline="0"/>
                  <a:t> (s^-1)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6362608"/>
        <c:crosses val="autoZero"/>
        <c:crossBetween val="midCat"/>
      </c:valAx>
      <c:valAx>
        <c:axId val="90636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Potència</a:t>
                </a:r>
                <a:r>
                  <a:rPr lang="en-US" baseline="0"/>
                  <a:t> (W)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6367184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trendline>
            <c:spPr>
              <a:ln>
                <a:solidFill>
                  <a:schemeClr val="accent1"/>
                </a:solidFill>
                <a:prstDash val="sysDash"/>
              </a:ln>
            </c:spPr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'All1.Fliers'!$J$16:$J$69</c:f>
              <c:numCache>
                <c:formatCode>General</c:formatCode>
                <c:ptCount val="54"/>
                <c:pt idx="0">
                  <c:v>3.7695510786217259</c:v>
                </c:pt>
                <c:pt idx="1">
                  <c:v>4.0705810742857071</c:v>
                </c:pt>
                <c:pt idx="2">
                  <c:v>4.2466723333413885</c:v>
                </c:pt>
                <c:pt idx="3">
                  <c:v>4.3716110699496884</c:v>
                </c:pt>
                <c:pt idx="4">
                  <c:v>4.4685210829577446</c:v>
                </c:pt>
                <c:pt idx="5">
                  <c:v>4.5477023290053697</c:v>
                </c:pt>
                <c:pt idx="6">
                  <c:v>4.6146491186359828</c:v>
                </c:pt>
                <c:pt idx="7">
                  <c:v>4.8302489189753377</c:v>
                </c:pt>
                <c:pt idx="8">
                  <c:v>4.8664610916297821</c:v>
                </c:pt>
                <c:pt idx="9">
                  <c:v>3.7695510786217259</c:v>
                </c:pt>
                <c:pt idx="10">
                  <c:v>4.0705810742857071</c:v>
                </c:pt>
                <c:pt idx="11">
                  <c:v>4.2466723333413885</c:v>
                </c:pt>
                <c:pt idx="12">
                  <c:v>4.3716110699496884</c:v>
                </c:pt>
                <c:pt idx="13">
                  <c:v>4.4685210829577446</c:v>
                </c:pt>
                <c:pt idx="14">
                  <c:v>4.5477023290053697</c:v>
                </c:pt>
                <c:pt idx="15">
                  <c:v>4.6146491186359828</c:v>
                </c:pt>
                <c:pt idx="16">
                  <c:v>4.8302489189753377</c:v>
                </c:pt>
                <c:pt idx="17">
                  <c:v>4.8664610916297821</c:v>
                </c:pt>
                <c:pt idx="18">
                  <c:v>3.7695510786217259</c:v>
                </c:pt>
                <c:pt idx="19">
                  <c:v>4.0705810742857071</c:v>
                </c:pt>
                <c:pt idx="20">
                  <c:v>4.2466723333413885</c:v>
                </c:pt>
                <c:pt idx="21">
                  <c:v>4.3716110699496884</c:v>
                </c:pt>
                <c:pt idx="22">
                  <c:v>4.4685210829577446</c:v>
                </c:pt>
                <c:pt idx="23">
                  <c:v>4.5477023290053697</c:v>
                </c:pt>
                <c:pt idx="24">
                  <c:v>4.6146491186359828</c:v>
                </c:pt>
                <c:pt idx="25">
                  <c:v>4.8302489189753377</c:v>
                </c:pt>
                <c:pt idx="26">
                  <c:v>4.8664610916297821</c:v>
                </c:pt>
                <c:pt idx="27">
                  <c:v>3.7695510786217259</c:v>
                </c:pt>
                <c:pt idx="28">
                  <c:v>4.0705810742857071</c:v>
                </c:pt>
                <c:pt idx="29">
                  <c:v>4.2466723333413885</c:v>
                </c:pt>
                <c:pt idx="30">
                  <c:v>4.3716110699496884</c:v>
                </c:pt>
                <c:pt idx="31">
                  <c:v>4.4685210829577446</c:v>
                </c:pt>
                <c:pt idx="32">
                  <c:v>4.5477023290053697</c:v>
                </c:pt>
                <c:pt idx="33">
                  <c:v>4.6146491186359828</c:v>
                </c:pt>
                <c:pt idx="34">
                  <c:v>4.8302489189753377</c:v>
                </c:pt>
                <c:pt idx="35">
                  <c:v>4.8664610916297821</c:v>
                </c:pt>
                <c:pt idx="36">
                  <c:v>3.7695510786217259</c:v>
                </c:pt>
                <c:pt idx="37">
                  <c:v>4.0705810742857071</c:v>
                </c:pt>
                <c:pt idx="38">
                  <c:v>4.2466723333413885</c:v>
                </c:pt>
                <c:pt idx="39">
                  <c:v>4.3716110699496884</c:v>
                </c:pt>
                <c:pt idx="40">
                  <c:v>4.4685210829577446</c:v>
                </c:pt>
                <c:pt idx="41">
                  <c:v>4.5477023290053697</c:v>
                </c:pt>
                <c:pt idx="42">
                  <c:v>4.6146491186359828</c:v>
                </c:pt>
                <c:pt idx="43">
                  <c:v>4.8109437637799513</c:v>
                </c:pt>
                <c:pt idx="44">
                  <c:v>4.848732324669351</c:v>
                </c:pt>
                <c:pt idx="45">
                  <c:v>3.7695510786217259</c:v>
                </c:pt>
                <c:pt idx="46">
                  <c:v>4.0705810742857071</c:v>
                </c:pt>
                <c:pt idx="47">
                  <c:v>4.2466723333413885</c:v>
                </c:pt>
                <c:pt idx="48">
                  <c:v>4.3716110699496884</c:v>
                </c:pt>
                <c:pt idx="49">
                  <c:v>4.4685210829577446</c:v>
                </c:pt>
                <c:pt idx="50">
                  <c:v>4.5477023290053697</c:v>
                </c:pt>
                <c:pt idx="51">
                  <c:v>4.6146491186359828</c:v>
                </c:pt>
                <c:pt idx="52">
                  <c:v>4.8109437637799513</c:v>
                </c:pt>
                <c:pt idx="53">
                  <c:v>4.848732324669351</c:v>
                </c:pt>
              </c:numCache>
            </c:numRef>
          </c:xVal>
          <c:yVal>
            <c:numRef>
              <c:f>'All1.Fliers'!$K$16:$K$69</c:f>
              <c:numCache>
                <c:formatCode>General</c:formatCode>
                <c:ptCount val="54"/>
                <c:pt idx="0">
                  <c:v>3.346787486224656</c:v>
                </c:pt>
                <c:pt idx="1">
                  <c:v>2.540607512240769</c:v>
                </c:pt>
                <c:pt idx="2">
                  <c:v>2.0915149811213505</c:v>
                </c:pt>
                <c:pt idx="3">
                  <c:v>1.7836455609270636</c:v>
                </c:pt>
                <c:pt idx="4">
                  <c:v>1.5509074688805811</c:v>
                </c:pt>
                <c:pt idx="5">
                  <c:v>1.3645162531850878</c:v>
                </c:pt>
                <c:pt idx="6">
                  <c:v>1.2094333748539237</c:v>
                </c:pt>
                <c:pt idx="7">
                  <c:v>0.73872523289154002</c:v>
                </c:pt>
                <c:pt idx="8">
                  <c:v>0.70926996097583084</c:v>
                </c:pt>
                <c:pt idx="9">
                  <c:v>3.346787486224656</c:v>
                </c:pt>
                <c:pt idx="10">
                  <c:v>2.540607512240769</c:v>
                </c:pt>
                <c:pt idx="11">
                  <c:v>2.0915149811213505</c:v>
                </c:pt>
                <c:pt idx="12">
                  <c:v>1.7836455609270636</c:v>
                </c:pt>
                <c:pt idx="13">
                  <c:v>1.5509074688805811</c:v>
                </c:pt>
                <c:pt idx="14">
                  <c:v>1.3645162531850878</c:v>
                </c:pt>
                <c:pt idx="15">
                  <c:v>1.2094333748539237</c:v>
                </c:pt>
                <c:pt idx="16">
                  <c:v>0.76675395649178357</c:v>
                </c:pt>
                <c:pt idx="17">
                  <c:v>0.70926996097583084</c:v>
                </c:pt>
                <c:pt idx="18">
                  <c:v>3.346787486224656</c:v>
                </c:pt>
                <c:pt idx="19">
                  <c:v>2.540607512240769</c:v>
                </c:pt>
                <c:pt idx="20">
                  <c:v>2.0915149811213505</c:v>
                </c:pt>
                <c:pt idx="21">
                  <c:v>1.7836455609270636</c:v>
                </c:pt>
                <c:pt idx="22">
                  <c:v>1.5509074688805811</c:v>
                </c:pt>
                <c:pt idx="23">
                  <c:v>1.3645162531850878</c:v>
                </c:pt>
                <c:pt idx="24">
                  <c:v>1.2094333748539237</c:v>
                </c:pt>
                <c:pt idx="25">
                  <c:v>0.76675395649178357</c:v>
                </c:pt>
                <c:pt idx="26">
                  <c:v>0.68444637725079871</c:v>
                </c:pt>
                <c:pt idx="27">
                  <c:v>3.2218487496163561</c:v>
                </c:pt>
                <c:pt idx="28">
                  <c:v>2.4436974992327127</c:v>
                </c:pt>
                <c:pt idx="29">
                  <c:v>2.0123337350737254</c:v>
                </c:pt>
                <c:pt idx="30">
                  <c:v>1.7166987712964503</c:v>
                </c:pt>
                <c:pt idx="31">
                  <c:v>1.4929155219028942</c:v>
                </c:pt>
                <c:pt idx="32">
                  <c:v>1.3645162531850878</c:v>
                </c:pt>
                <c:pt idx="33">
                  <c:v>1.2094333748539237</c:v>
                </c:pt>
                <c:pt idx="34">
                  <c:v>0.73872523289154002</c:v>
                </c:pt>
                <c:pt idx="35">
                  <c:v>0.68444637725079871</c:v>
                </c:pt>
                <c:pt idx="36">
                  <c:v>3.540607512240769</c:v>
                </c:pt>
                <c:pt idx="37">
                  <c:v>2.6867355479190071</c:v>
                </c:pt>
                <c:pt idx="38">
                  <c:v>2.2164537177296504</c:v>
                </c:pt>
                <c:pt idx="39">
                  <c:v>1.8927900303521314</c:v>
                </c:pt>
                <c:pt idx="40">
                  <c:v>1.6368220975871743</c:v>
                </c:pt>
                <c:pt idx="41">
                  <c:v>1.4314630428157011</c:v>
                </c:pt>
                <c:pt idx="42">
                  <c:v>1.2701312152075352</c:v>
                </c:pt>
                <c:pt idx="43">
                  <c:v>0.81782999754763819</c:v>
                </c:pt>
                <c:pt idx="44">
                  <c:v>0.73763267813209343</c:v>
                </c:pt>
                <c:pt idx="45">
                  <c:v>3.5228787452803374</c:v>
                </c:pt>
                <c:pt idx="46">
                  <c:v>2.6867355479190071</c:v>
                </c:pt>
                <c:pt idx="47">
                  <c:v>2.2164537177296504</c:v>
                </c:pt>
                <c:pt idx="48">
                  <c:v>1.8679664466270993</c:v>
                </c:pt>
                <c:pt idx="49">
                  <c:v>1.61395921462767</c:v>
                </c:pt>
                <c:pt idx="50">
                  <c:v>1.4209976091375363</c:v>
                </c:pt>
                <c:pt idx="51">
                  <c:v>1.2701312152075352</c:v>
                </c:pt>
                <c:pt idx="52">
                  <c:v>0.82466942207794369</c:v>
                </c:pt>
                <c:pt idx="53">
                  <c:v>0.73763267813209343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A82-4AD4-98B7-6A6013DF13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6367184"/>
        <c:axId val="906362608"/>
      </c:scatterChart>
      <c:valAx>
        <c:axId val="906367184"/>
        <c:scaling>
          <c:orientation val="minMax"/>
          <c:min val="3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log(Re)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6362608"/>
        <c:crosses val="autoZero"/>
        <c:crossBetween val="midCat"/>
      </c:valAx>
      <c:valAx>
        <c:axId val="90636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log(Np)</a:t>
                </a:r>
                <a:endParaRPr lang="en-US" baseline="0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6367184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'All1'!$F$15</c:f>
              <c:strCache>
                <c:ptCount val="1"/>
                <c:pt idx="0">
                  <c:v>Potència</c:v>
                </c:pt>
              </c:strCache>
            </c:strRef>
          </c:tx>
          <c:spPr>
            <a:ln w="25400">
              <a:noFill/>
            </a:ln>
          </c:spPr>
          <c:marker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xVal>
            <c:numRef>
              <c:f>'All1'!$E$16:$E$75</c:f>
              <c:numCache>
                <c:formatCode>General</c:formatCode>
                <c:ptCount val="60"/>
                <c:pt idx="0">
                  <c:v>1.6666666666666667</c:v>
                </c:pt>
                <c:pt idx="1">
                  <c:v>3.3333333333333335</c:v>
                </c:pt>
                <c:pt idx="2">
                  <c:v>5</c:v>
                </c:pt>
                <c:pt idx="3">
                  <c:v>6.666666666666667</c:v>
                </c:pt>
                <c:pt idx="4">
                  <c:v>8.3333333333333339</c:v>
                </c:pt>
                <c:pt idx="5">
                  <c:v>10</c:v>
                </c:pt>
                <c:pt idx="6">
                  <c:v>1.6666666666666667</c:v>
                </c:pt>
                <c:pt idx="7">
                  <c:v>3.3333333333333335</c:v>
                </c:pt>
                <c:pt idx="8">
                  <c:v>5</c:v>
                </c:pt>
                <c:pt idx="9">
                  <c:v>6.666666666666667</c:v>
                </c:pt>
                <c:pt idx="10">
                  <c:v>8.3333333333333339</c:v>
                </c:pt>
                <c:pt idx="11">
                  <c:v>10</c:v>
                </c:pt>
                <c:pt idx="12">
                  <c:v>11.666666666666666</c:v>
                </c:pt>
                <c:pt idx="13">
                  <c:v>19.166666666666668</c:v>
                </c:pt>
                <c:pt idx="14">
                  <c:v>20.833333333333332</c:v>
                </c:pt>
                <c:pt idx="15">
                  <c:v>1.6666666666666667</c:v>
                </c:pt>
                <c:pt idx="16">
                  <c:v>3.3333333333333335</c:v>
                </c:pt>
                <c:pt idx="17">
                  <c:v>5</c:v>
                </c:pt>
                <c:pt idx="18">
                  <c:v>6.666666666666667</c:v>
                </c:pt>
                <c:pt idx="19">
                  <c:v>8.3333333333333339</c:v>
                </c:pt>
                <c:pt idx="20">
                  <c:v>10</c:v>
                </c:pt>
                <c:pt idx="21">
                  <c:v>11.666666666666666</c:v>
                </c:pt>
                <c:pt idx="22">
                  <c:v>19.166666666666668</c:v>
                </c:pt>
                <c:pt idx="23">
                  <c:v>20.833333333333332</c:v>
                </c:pt>
                <c:pt idx="24">
                  <c:v>1.6666666666666667</c:v>
                </c:pt>
                <c:pt idx="25">
                  <c:v>3.3333333333333335</c:v>
                </c:pt>
                <c:pt idx="26">
                  <c:v>5</c:v>
                </c:pt>
                <c:pt idx="27">
                  <c:v>6.666666666666667</c:v>
                </c:pt>
                <c:pt idx="28">
                  <c:v>8.3333333333333339</c:v>
                </c:pt>
                <c:pt idx="29">
                  <c:v>10</c:v>
                </c:pt>
                <c:pt idx="30">
                  <c:v>11.666666666666666</c:v>
                </c:pt>
                <c:pt idx="31">
                  <c:v>19.166666666666668</c:v>
                </c:pt>
                <c:pt idx="32">
                  <c:v>20.833333333333332</c:v>
                </c:pt>
                <c:pt idx="33">
                  <c:v>1.6666666666666667</c:v>
                </c:pt>
                <c:pt idx="34">
                  <c:v>3.3333333333333335</c:v>
                </c:pt>
                <c:pt idx="35">
                  <c:v>5</c:v>
                </c:pt>
                <c:pt idx="36">
                  <c:v>6.666666666666667</c:v>
                </c:pt>
                <c:pt idx="37">
                  <c:v>8.3333333333333339</c:v>
                </c:pt>
                <c:pt idx="38">
                  <c:v>10</c:v>
                </c:pt>
                <c:pt idx="39">
                  <c:v>11.666666666666666</c:v>
                </c:pt>
                <c:pt idx="40">
                  <c:v>19.166666666666668</c:v>
                </c:pt>
                <c:pt idx="41">
                  <c:v>20.833333333333332</c:v>
                </c:pt>
                <c:pt idx="42">
                  <c:v>1.6666666666666667</c:v>
                </c:pt>
                <c:pt idx="43">
                  <c:v>3.3333333333333335</c:v>
                </c:pt>
                <c:pt idx="44">
                  <c:v>5</c:v>
                </c:pt>
                <c:pt idx="45">
                  <c:v>6.666666666666667</c:v>
                </c:pt>
                <c:pt idx="46">
                  <c:v>8.3333333333333339</c:v>
                </c:pt>
                <c:pt idx="47">
                  <c:v>10</c:v>
                </c:pt>
                <c:pt idx="48">
                  <c:v>11.666666666666666</c:v>
                </c:pt>
                <c:pt idx="49">
                  <c:v>18.333333333333332</c:v>
                </c:pt>
                <c:pt idx="50">
                  <c:v>20</c:v>
                </c:pt>
                <c:pt idx="51">
                  <c:v>1.6666666666666667</c:v>
                </c:pt>
                <c:pt idx="52">
                  <c:v>3.3333333333333335</c:v>
                </c:pt>
                <c:pt idx="53">
                  <c:v>5</c:v>
                </c:pt>
                <c:pt idx="54">
                  <c:v>6.666666666666667</c:v>
                </c:pt>
                <c:pt idx="55">
                  <c:v>8.3333333333333339</c:v>
                </c:pt>
                <c:pt idx="56">
                  <c:v>10</c:v>
                </c:pt>
                <c:pt idx="57">
                  <c:v>11.666666666666666</c:v>
                </c:pt>
                <c:pt idx="58">
                  <c:v>18.333333333333332</c:v>
                </c:pt>
                <c:pt idx="59">
                  <c:v>20</c:v>
                </c:pt>
              </c:numCache>
            </c:numRef>
          </c:xVal>
          <c:yVal>
            <c:numRef>
              <c:f>'All1'!$F$16:$F$75</c:f>
              <c:numCache>
                <c:formatCode>General</c:formatCode>
                <c:ptCount val="60"/>
                <c:pt idx="0">
                  <c:v>12</c:v>
                </c:pt>
                <c:pt idx="1">
                  <c:v>16</c:v>
                </c:pt>
                <c:pt idx="2">
                  <c:v>18</c:v>
                </c:pt>
                <c:pt idx="3">
                  <c:v>24</c:v>
                </c:pt>
                <c:pt idx="4">
                  <c:v>32</c:v>
                </c:pt>
                <c:pt idx="5">
                  <c:v>38</c:v>
                </c:pt>
                <c:pt idx="6">
                  <c:v>8</c:v>
                </c:pt>
                <c:pt idx="7">
                  <c:v>10</c:v>
                </c:pt>
                <c:pt idx="8">
                  <c:v>12</c:v>
                </c:pt>
                <c:pt idx="9">
                  <c:v>14</c:v>
                </c:pt>
                <c:pt idx="10">
                  <c:v>16</c:v>
                </c:pt>
                <c:pt idx="11">
                  <c:v>18</c:v>
                </c:pt>
                <c:pt idx="12">
                  <c:v>20</c:v>
                </c:pt>
                <c:pt idx="13">
                  <c:v>30</c:v>
                </c:pt>
                <c:pt idx="14">
                  <c:v>36</c:v>
                </c:pt>
                <c:pt idx="15">
                  <c:v>8</c:v>
                </c:pt>
                <c:pt idx="16">
                  <c:v>10</c:v>
                </c:pt>
                <c:pt idx="17">
                  <c:v>12</c:v>
                </c:pt>
                <c:pt idx="18">
                  <c:v>14</c:v>
                </c:pt>
                <c:pt idx="19">
                  <c:v>16</c:v>
                </c:pt>
                <c:pt idx="20">
                  <c:v>18</c:v>
                </c:pt>
                <c:pt idx="21">
                  <c:v>20</c:v>
                </c:pt>
                <c:pt idx="22">
                  <c:v>32</c:v>
                </c:pt>
                <c:pt idx="23">
                  <c:v>36</c:v>
                </c:pt>
                <c:pt idx="24">
                  <c:v>8</c:v>
                </c:pt>
                <c:pt idx="25">
                  <c:v>10</c:v>
                </c:pt>
                <c:pt idx="26">
                  <c:v>12</c:v>
                </c:pt>
                <c:pt idx="27">
                  <c:v>14</c:v>
                </c:pt>
                <c:pt idx="28">
                  <c:v>16</c:v>
                </c:pt>
                <c:pt idx="29">
                  <c:v>18</c:v>
                </c:pt>
                <c:pt idx="30">
                  <c:v>20</c:v>
                </c:pt>
                <c:pt idx="31">
                  <c:v>32</c:v>
                </c:pt>
                <c:pt idx="32">
                  <c:v>34</c:v>
                </c:pt>
                <c:pt idx="33">
                  <c:v>6</c:v>
                </c:pt>
                <c:pt idx="34">
                  <c:v>8</c:v>
                </c:pt>
                <c:pt idx="35">
                  <c:v>10</c:v>
                </c:pt>
                <c:pt idx="36">
                  <c:v>12</c:v>
                </c:pt>
                <c:pt idx="37">
                  <c:v>14</c:v>
                </c:pt>
                <c:pt idx="38">
                  <c:v>18</c:v>
                </c:pt>
                <c:pt idx="39">
                  <c:v>20</c:v>
                </c:pt>
                <c:pt idx="40">
                  <c:v>30</c:v>
                </c:pt>
                <c:pt idx="41">
                  <c:v>34</c:v>
                </c:pt>
                <c:pt idx="42" formatCode="0.00">
                  <c:v>12.5</c:v>
                </c:pt>
                <c:pt idx="43" formatCode="0.00">
                  <c:v>14</c:v>
                </c:pt>
                <c:pt idx="44" formatCode="0.00">
                  <c:v>16</c:v>
                </c:pt>
                <c:pt idx="45" formatCode="0.00">
                  <c:v>18</c:v>
                </c:pt>
                <c:pt idx="46" formatCode="0.00">
                  <c:v>19.5</c:v>
                </c:pt>
                <c:pt idx="47" formatCode="0.00">
                  <c:v>21</c:v>
                </c:pt>
                <c:pt idx="48" formatCode="0.00">
                  <c:v>23</c:v>
                </c:pt>
                <c:pt idx="49" formatCode="0.00">
                  <c:v>31.5</c:v>
                </c:pt>
                <c:pt idx="50" formatCode="0.00">
                  <c:v>34</c:v>
                </c:pt>
                <c:pt idx="51" formatCode="0.00">
                  <c:v>12</c:v>
                </c:pt>
                <c:pt idx="52" formatCode="0.00">
                  <c:v>14</c:v>
                </c:pt>
                <c:pt idx="53" formatCode="0.00">
                  <c:v>16</c:v>
                </c:pt>
                <c:pt idx="54" formatCode="0.00">
                  <c:v>17</c:v>
                </c:pt>
                <c:pt idx="55" formatCode="0.00">
                  <c:v>18.5</c:v>
                </c:pt>
                <c:pt idx="56" formatCode="0.00">
                  <c:v>20.5</c:v>
                </c:pt>
                <c:pt idx="57" formatCode="0.00">
                  <c:v>23</c:v>
                </c:pt>
                <c:pt idx="58" formatCode="0.00">
                  <c:v>32</c:v>
                </c:pt>
                <c:pt idx="59" formatCode="0.00">
                  <c:v>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422-40F4-A5DD-D8603DD463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6367184"/>
        <c:axId val="906362608"/>
      </c:scatterChart>
      <c:valAx>
        <c:axId val="906367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Velocitat</a:t>
                </a:r>
                <a:r>
                  <a:rPr lang="en-US" baseline="0"/>
                  <a:t> (s^-1)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6362608"/>
        <c:crosses val="autoZero"/>
        <c:crossBetween val="midCat"/>
      </c:valAx>
      <c:valAx>
        <c:axId val="90636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Potència</a:t>
                </a:r>
                <a:r>
                  <a:rPr lang="en-US" baseline="0"/>
                  <a:t> (W)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6367184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trendline>
            <c:spPr>
              <a:ln>
                <a:solidFill>
                  <a:schemeClr val="accent1"/>
                </a:solidFill>
                <a:prstDash val="sysDash"/>
              </a:ln>
            </c:spPr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'All1'!$J$16:$J$75</c:f>
              <c:numCache>
                <c:formatCode>General</c:formatCode>
                <c:ptCount val="60"/>
                <c:pt idx="0">
                  <c:v>3.7695510786217259</c:v>
                </c:pt>
                <c:pt idx="1">
                  <c:v>4.0705810742857071</c:v>
                </c:pt>
                <c:pt idx="2">
                  <c:v>4.2466723333413885</c:v>
                </c:pt>
                <c:pt idx="3">
                  <c:v>4.3716110699496884</c:v>
                </c:pt>
                <c:pt idx="4">
                  <c:v>4.4685210829577446</c:v>
                </c:pt>
                <c:pt idx="5">
                  <c:v>4.5477023290053697</c:v>
                </c:pt>
                <c:pt idx="6">
                  <c:v>3.7695510786217259</c:v>
                </c:pt>
                <c:pt idx="7">
                  <c:v>4.0705810742857071</c:v>
                </c:pt>
                <c:pt idx="8">
                  <c:v>4.2466723333413885</c:v>
                </c:pt>
                <c:pt idx="9">
                  <c:v>4.3716110699496884</c:v>
                </c:pt>
                <c:pt idx="10">
                  <c:v>4.4685210829577446</c:v>
                </c:pt>
                <c:pt idx="11">
                  <c:v>4.5477023290053697</c:v>
                </c:pt>
                <c:pt idx="12">
                  <c:v>4.6146491186359828</c:v>
                </c:pt>
                <c:pt idx="13">
                  <c:v>4.8302489189753377</c:v>
                </c:pt>
                <c:pt idx="14">
                  <c:v>4.8664610916297821</c:v>
                </c:pt>
                <c:pt idx="15">
                  <c:v>3.7695510786217259</c:v>
                </c:pt>
                <c:pt idx="16">
                  <c:v>4.0705810742857071</c:v>
                </c:pt>
                <c:pt idx="17">
                  <c:v>4.2466723333413885</c:v>
                </c:pt>
                <c:pt idx="18">
                  <c:v>4.3716110699496884</c:v>
                </c:pt>
                <c:pt idx="19">
                  <c:v>4.4685210829577446</c:v>
                </c:pt>
                <c:pt idx="20">
                  <c:v>4.5477023290053697</c:v>
                </c:pt>
                <c:pt idx="21">
                  <c:v>4.6146491186359828</c:v>
                </c:pt>
                <c:pt idx="22">
                  <c:v>4.8302489189753377</c:v>
                </c:pt>
                <c:pt idx="23">
                  <c:v>4.8664610916297821</c:v>
                </c:pt>
                <c:pt idx="24">
                  <c:v>3.7695510786217259</c:v>
                </c:pt>
                <c:pt idx="25">
                  <c:v>4.0705810742857071</c:v>
                </c:pt>
                <c:pt idx="26">
                  <c:v>4.2466723333413885</c:v>
                </c:pt>
                <c:pt idx="27">
                  <c:v>4.3716110699496884</c:v>
                </c:pt>
                <c:pt idx="28">
                  <c:v>4.4685210829577446</c:v>
                </c:pt>
                <c:pt idx="29">
                  <c:v>4.5477023290053697</c:v>
                </c:pt>
                <c:pt idx="30">
                  <c:v>4.6146491186359828</c:v>
                </c:pt>
                <c:pt idx="31">
                  <c:v>4.8302489189753377</c:v>
                </c:pt>
                <c:pt idx="32">
                  <c:v>4.8664610916297821</c:v>
                </c:pt>
                <c:pt idx="33">
                  <c:v>3.7695510786217259</c:v>
                </c:pt>
                <c:pt idx="34">
                  <c:v>4.0705810742857071</c:v>
                </c:pt>
                <c:pt idx="35">
                  <c:v>4.2466723333413885</c:v>
                </c:pt>
                <c:pt idx="36">
                  <c:v>4.3716110699496884</c:v>
                </c:pt>
                <c:pt idx="37">
                  <c:v>4.4685210829577446</c:v>
                </c:pt>
                <c:pt idx="38">
                  <c:v>4.5477023290053697</c:v>
                </c:pt>
                <c:pt idx="39">
                  <c:v>4.6146491186359828</c:v>
                </c:pt>
                <c:pt idx="40">
                  <c:v>4.8302489189753377</c:v>
                </c:pt>
                <c:pt idx="41">
                  <c:v>4.8664610916297821</c:v>
                </c:pt>
                <c:pt idx="42">
                  <c:v>3.7695510786217259</c:v>
                </c:pt>
                <c:pt idx="43">
                  <c:v>4.0705810742857071</c:v>
                </c:pt>
                <c:pt idx="44">
                  <c:v>4.2466723333413885</c:v>
                </c:pt>
                <c:pt idx="45">
                  <c:v>4.3716110699496884</c:v>
                </c:pt>
                <c:pt idx="46">
                  <c:v>4.4685210829577446</c:v>
                </c:pt>
                <c:pt idx="47">
                  <c:v>4.5477023290053697</c:v>
                </c:pt>
                <c:pt idx="48">
                  <c:v>4.6146491186359828</c:v>
                </c:pt>
                <c:pt idx="49">
                  <c:v>4.8109437637799513</c:v>
                </c:pt>
                <c:pt idx="50">
                  <c:v>4.848732324669351</c:v>
                </c:pt>
                <c:pt idx="51">
                  <c:v>3.7695510786217259</c:v>
                </c:pt>
                <c:pt idx="52">
                  <c:v>4.0705810742857071</c:v>
                </c:pt>
                <c:pt idx="53">
                  <c:v>4.2466723333413885</c:v>
                </c:pt>
                <c:pt idx="54">
                  <c:v>4.3716110699496884</c:v>
                </c:pt>
                <c:pt idx="55">
                  <c:v>4.4685210829577446</c:v>
                </c:pt>
                <c:pt idx="56">
                  <c:v>4.5477023290053697</c:v>
                </c:pt>
                <c:pt idx="57">
                  <c:v>4.6146491186359828</c:v>
                </c:pt>
                <c:pt idx="58">
                  <c:v>4.8109437637799513</c:v>
                </c:pt>
                <c:pt idx="59">
                  <c:v>4.848732324669351</c:v>
                </c:pt>
              </c:numCache>
            </c:numRef>
          </c:xVal>
          <c:yVal>
            <c:numRef>
              <c:f>'All1'!$K$16:$K$75</c:f>
              <c:numCache>
                <c:formatCode>General</c:formatCode>
                <c:ptCount val="60"/>
                <c:pt idx="0">
                  <c:v>3.5228787452803374</c:v>
                </c:pt>
                <c:pt idx="1">
                  <c:v>2.744727494896694</c:v>
                </c:pt>
                <c:pt idx="2">
                  <c:v>2.2676062401770314</c:v>
                </c:pt>
                <c:pt idx="3">
                  <c:v>2.0177287669604316</c:v>
                </c:pt>
                <c:pt idx="4">
                  <c:v>1.8519374645445623</c:v>
                </c:pt>
                <c:pt idx="5">
                  <c:v>1.6890273446985919</c:v>
                </c:pt>
                <c:pt idx="6">
                  <c:v>3.346787486224656</c:v>
                </c:pt>
                <c:pt idx="7">
                  <c:v>2.540607512240769</c:v>
                </c:pt>
                <c:pt idx="8">
                  <c:v>2.0915149811213505</c:v>
                </c:pt>
                <c:pt idx="9">
                  <c:v>1.7836455609270636</c:v>
                </c:pt>
                <c:pt idx="10">
                  <c:v>1.5509074688805811</c:v>
                </c:pt>
                <c:pt idx="11">
                  <c:v>1.3645162531850878</c:v>
                </c:pt>
                <c:pt idx="12">
                  <c:v>1.2094333748539237</c:v>
                </c:pt>
                <c:pt idx="13">
                  <c:v>0.73872523289154002</c:v>
                </c:pt>
                <c:pt idx="14">
                  <c:v>0.70926996097583084</c:v>
                </c:pt>
                <c:pt idx="15">
                  <c:v>3.346787486224656</c:v>
                </c:pt>
                <c:pt idx="16">
                  <c:v>2.540607512240769</c:v>
                </c:pt>
                <c:pt idx="17">
                  <c:v>2.0915149811213505</c:v>
                </c:pt>
                <c:pt idx="18">
                  <c:v>1.7836455609270636</c:v>
                </c:pt>
                <c:pt idx="19">
                  <c:v>1.5509074688805811</c:v>
                </c:pt>
                <c:pt idx="20">
                  <c:v>1.3645162531850878</c:v>
                </c:pt>
                <c:pt idx="21">
                  <c:v>1.2094333748539237</c:v>
                </c:pt>
                <c:pt idx="22">
                  <c:v>0.76675395649178357</c:v>
                </c:pt>
                <c:pt idx="23">
                  <c:v>0.70926996097583084</c:v>
                </c:pt>
                <c:pt idx="24">
                  <c:v>3.346787486224656</c:v>
                </c:pt>
                <c:pt idx="25">
                  <c:v>2.540607512240769</c:v>
                </c:pt>
                <c:pt idx="26">
                  <c:v>2.0915149811213505</c:v>
                </c:pt>
                <c:pt idx="27">
                  <c:v>1.7836455609270636</c:v>
                </c:pt>
                <c:pt idx="28">
                  <c:v>1.5509074688805811</c:v>
                </c:pt>
                <c:pt idx="29">
                  <c:v>1.3645162531850878</c:v>
                </c:pt>
                <c:pt idx="30">
                  <c:v>1.2094333748539237</c:v>
                </c:pt>
                <c:pt idx="31">
                  <c:v>0.76675395649178357</c:v>
                </c:pt>
                <c:pt idx="32">
                  <c:v>0.68444637725079871</c:v>
                </c:pt>
                <c:pt idx="33">
                  <c:v>3.2218487496163561</c:v>
                </c:pt>
                <c:pt idx="34">
                  <c:v>2.4436974992327127</c:v>
                </c:pt>
                <c:pt idx="35">
                  <c:v>2.0123337350737254</c:v>
                </c:pt>
                <c:pt idx="36">
                  <c:v>1.7166987712964503</c:v>
                </c:pt>
                <c:pt idx="37">
                  <c:v>1.4929155219028942</c:v>
                </c:pt>
                <c:pt idx="38">
                  <c:v>1.3645162531850878</c:v>
                </c:pt>
                <c:pt idx="39">
                  <c:v>1.2094333748539237</c:v>
                </c:pt>
                <c:pt idx="40">
                  <c:v>0.73872523289154002</c:v>
                </c:pt>
                <c:pt idx="41">
                  <c:v>0.68444637725079871</c:v>
                </c:pt>
                <c:pt idx="42">
                  <c:v>3.540607512240769</c:v>
                </c:pt>
                <c:pt idx="43">
                  <c:v>2.6867355479190071</c:v>
                </c:pt>
                <c:pt idx="44">
                  <c:v>2.2164537177296504</c:v>
                </c:pt>
                <c:pt idx="45">
                  <c:v>1.8927900303521314</c:v>
                </c:pt>
                <c:pt idx="46">
                  <c:v>1.6368220975871743</c:v>
                </c:pt>
                <c:pt idx="47">
                  <c:v>1.4314630428157011</c:v>
                </c:pt>
                <c:pt idx="48">
                  <c:v>1.2701312152075352</c:v>
                </c:pt>
                <c:pt idx="49">
                  <c:v>0.81782999754763819</c:v>
                </c:pt>
                <c:pt idx="50">
                  <c:v>0.73763267813209343</c:v>
                </c:pt>
                <c:pt idx="51">
                  <c:v>3.5228787452803374</c:v>
                </c:pt>
                <c:pt idx="52">
                  <c:v>2.6867355479190071</c:v>
                </c:pt>
                <c:pt idx="53">
                  <c:v>2.2164537177296504</c:v>
                </c:pt>
                <c:pt idx="54">
                  <c:v>1.8679664466270993</c:v>
                </c:pt>
                <c:pt idx="55">
                  <c:v>1.61395921462767</c:v>
                </c:pt>
                <c:pt idx="56">
                  <c:v>1.4209976091375363</c:v>
                </c:pt>
                <c:pt idx="57">
                  <c:v>1.2701312152075352</c:v>
                </c:pt>
                <c:pt idx="58">
                  <c:v>0.82466942207794369</c:v>
                </c:pt>
                <c:pt idx="59">
                  <c:v>0.73763267813209343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0C-462E-98FC-2D25A57DB4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6367184"/>
        <c:axId val="906362608"/>
      </c:scatterChart>
      <c:valAx>
        <c:axId val="906367184"/>
        <c:scaling>
          <c:orientation val="minMax"/>
          <c:min val="3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log(Re)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6362608"/>
        <c:crosses val="autoZero"/>
        <c:crossBetween val="midCat"/>
      </c:valAx>
      <c:valAx>
        <c:axId val="90636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log(Np)</a:t>
                </a:r>
                <a:endParaRPr lang="en-US" baseline="0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6367184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'All2'!$F$15</c:f>
              <c:strCache>
                <c:ptCount val="1"/>
                <c:pt idx="0">
                  <c:v>Potència</c:v>
                </c:pt>
              </c:strCache>
            </c:strRef>
          </c:tx>
          <c:spPr>
            <a:ln w="25400">
              <a:noFill/>
            </a:ln>
          </c:spPr>
          <c:marker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xVal>
            <c:numRef>
              <c:f>'All2'!$E$16:$E$71</c:f>
              <c:numCache>
                <c:formatCode>General</c:formatCode>
                <c:ptCount val="56"/>
                <c:pt idx="0">
                  <c:v>1.6666666666666667</c:v>
                </c:pt>
                <c:pt idx="1">
                  <c:v>3.3333333333333335</c:v>
                </c:pt>
                <c:pt idx="2">
                  <c:v>1.6666666666666667</c:v>
                </c:pt>
                <c:pt idx="3">
                  <c:v>3.3333333333333335</c:v>
                </c:pt>
                <c:pt idx="4">
                  <c:v>5</c:v>
                </c:pt>
                <c:pt idx="5">
                  <c:v>6.666666666666667</c:v>
                </c:pt>
                <c:pt idx="6">
                  <c:v>8.3333333333333339</c:v>
                </c:pt>
                <c:pt idx="7">
                  <c:v>10</c:v>
                </c:pt>
                <c:pt idx="8">
                  <c:v>11.666666666666666</c:v>
                </c:pt>
                <c:pt idx="9">
                  <c:v>19.166666666666668</c:v>
                </c:pt>
                <c:pt idx="10">
                  <c:v>20.833333333333332</c:v>
                </c:pt>
                <c:pt idx="11">
                  <c:v>1.6666666666666667</c:v>
                </c:pt>
                <c:pt idx="12">
                  <c:v>3.3333333333333335</c:v>
                </c:pt>
                <c:pt idx="13">
                  <c:v>5</c:v>
                </c:pt>
                <c:pt idx="14">
                  <c:v>6.666666666666667</c:v>
                </c:pt>
                <c:pt idx="15">
                  <c:v>8.3333333333333339</c:v>
                </c:pt>
                <c:pt idx="16">
                  <c:v>10</c:v>
                </c:pt>
                <c:pt idx="17">
                  <c:v>11.666666666666666</c:v>
                </c:pt>
                <c:pt idx="18">
                  <c:v>19.166666666666668</c:v>
                </c:pt>
                <c:pt idx="19">
                  <c:v>20.833333333333332</c:v>
                </c:pt>
                <c:pt idx="20">
                  <c:v>1.6666666666666667</c:v>
                </c:pt>
                <c:pt idx="21">
                  <c:v>3.3333333333333335</c:v>
                </c:pt>
                <c:pt idx="22">
                  <c:v>5</c:v>
                </c:pt>
                <c:pt idx="23">
                  <c:v>6.666666666666667</c:v>
                </c:pt>
                <c:pt idx="24">
                  <c:v>8.3333333333333339</c:v>
                </c:pt>
                <c:pt idx="25">
                  <c:v>10</c:v>
                </c:pt>
                <c:pt idx="26">
                  <c:v>11.666666666666666</c:v>
                </c:pt>
                <c:pt idx="27">
                  <c:v>19.166666666666668</c:v>
                </c:pt>
                <c:pt idx="28">
                  <c:v>20.833333333333332</c:v>
                </c:pt>
                <c:pt idx="29">
                  <c:v>1.6666666666666667</c:v>
                </c:pt>
                <c:pt idx="30">
                  <c:v>3.3333333333333335</c:v>
                </c:pt>
                <c:pt idx="31">
                  <c:v>5</c:v>
                </c:pt>
                <c:pt idx="32">
                  <c:v>6.666666666666667</c:v>
                </c:pt>
                <c:pt idx="33">
                  <c:v>8.3333333333333339</c:v>
                </c:pt>
                <c:pt idx="34">
                  <c:v>10</c:v>
                </c:pt>
                <c:pt idx="35">
                  <c:v>11.666666666666666</c:v>
                </c:pt>
                <c:pt idx="36">
                  <c:v>19.166666666666668</c:v>
                </c:pt>
                <c:pt idx="37">
                  <c:v>20.833333333333332</c:v>
                </c:pt>
                <c:pt idx="38">
                  <c:v>1.6666666666666667</c:v>
                </c:pt>
                <c:pt idx="39">
                  <c:v>3.3333333333333335</c:v>
                </c:pt>
                <c:pt idx="40">
                  <c:v>5</c:v>
                </c:pt>
                <c:pt idx="41">
                  <c:v>6.666666666666667</c:v>
                </c:pt>
                <c:pt idx="42">
                  <c:v>8.3333333333333339</c:v>
                </c:pt>
                <c:pt idx="43">
                  <c:v>10</c:v>
                </c:pt>
                <c:pt idx="44">
                  <c:v>11.666666666666666</c:v>
                </c:pt>
                <c:pt idx="45">
                  <c:v>18.333333333333332</c:v>
                </c:pt>
                <c:pt idx="46">
                  <c:v>20</c:v>
                </c:pt>
                <c:pt idx="47">
                  <c:v>1.6666666666666667</c:v>
                </c:pt>
                <c:pt idx="48">
                  <c:v>3.3333333333333335</c:v>
                </c:pt>
                <c:pt idx="49">
                  <c:v>5</c:v>
                </c:pt>
                <c:pt idx="50">
                  <c:v>6.666666666666667</c:v>
                </c:pt>
                <c:pt idx="51">
                  <c:v>8.3333333333333339</c:v>
                </c:pt>
                <c:pt idx="52">
                  <c:v>10</c:v>
                </c:pt>
                <c:pt idx="53">
                  <c:v>11.666666666666666</c:v>
                </c:pt>
                <c:pt idx="54">
                  <c:v>18.333333333333332</c:v>
                </c:pt>
                <c:pt idx="55">
                  <c:v>20</c:v>
                </c:pt>
              </c:numCache>
            </c:numRef>
          </c:xVal>
          <c:yVal>
            <c:numRef>
              <c:f>'All2'!$F$16:$F$71</c:f>
              <c:numCache>
                <c:formatCode>General</c:formatCode>
                <c:ptCount val="56"/>
                <c:pt idx="0">
                  <c:v>8</c:v>
                </c:pt>
                <c:pt idx="1">
                  <c:v>10</c:v>
                </c:pt>
                <c:pt idx="2">
                  <c:v>6</c:v>
                </c:pt>
                <c:pt idx="3">
                  <c:v>8</c:v>
                </c:pt>
                <c:pt idx="4">
                  <c:v>10</c:v>
                </c:pt>
                <c:pt idx="5">
                  <c:v>12</c:v>
                </c:pt>
                <c:pt idx="6">
                  <c:v>14</c:v>
                </c:pt>
                <c:pt idx="7">
                  <c:v>16</c:v>
                </c:pt>
                <c:pt idx="8">
                  <c:v>20</c:v>
                </c:pt>
                <c:pt idx="9">
                  <c:v>32</c:v>
                </c:pt>
                <c:pt idx="10">
                  <c:v>36</c:v>
                </c:pt>
                <c:pt idx="11">
                  <c:v>6</c:v>
                </c:pt>
                <c:pt idx="12">
                  <c:v>8</c:v>
                </c:pt>
                <c:pt idx="13">
                  <c:v>10</c:v>
                </c:pt>
                <c:pt idx="14">
                  <c:v>12</c:v>
                </c:pt>
                <c:pt idx="15">
                  <c:v>14</c:v>
                </c:pt>
                <c:pt idx="16">
                  <c:v>16</c:v>
                </c:pt>
                <c:pt idx="17">
                  <c:v>18</c:v>
                </c:pt>
                <c:pt idx="18">
                  <c:v>32</c:v>
                </c:pt>
                <c:pt idx="19">
                  <c:v>36</c:v>
                </c:pt>
                <c:pt idx="20">
                  <c:v>8</c:v>
                </c:pt>
                <c:pt idx="21">
                  <c:v>8</c:v>
                </c:pt>
                <c:pt idx="22">
                  <c:v>10</c:v>
                </c:pt>
                <c:pt idx="23">
                  <c:v>12</c:v>
                </c:pt>
                <c:pt idx="24">
                  <c:v>16</c:v>
                </c:pt>
                <c:pt idx="25">
                  <c:v>18</c:v>
                </c:pt>
                <c:pt idx="26">
                  <c:v>20</c:v>
                </c:pt>
                <c:pt idx="27">
                  <c:v>32</c:v>
                </c:pt>
                <c:pt idx="28">
                  <c:v>36</c:v>
                </c:pt>
                <c:pt idx="29">
                  <c:v>8</c:v>
                </c:pt>
                <c:pt idx="30">
                  <c:v>8</c:v>
                </c:pt>
                <c:pt idx="31">
                  <c:v>10</c:v>
                </c:pt>
                <c:pt idx="32">
                  <c:v>12</c:v>
                </c:pt>
                <c:pt idx="33">
                  <c:v>14</c:v>
                </c:pt>
                <c:pt idx="34">
                  <c:v>16</c:v>
                </c:pt>
                <c:pt idx="35">
                  <c:v>20</c:v>
                </c:pt>
                <c:pt idx="36">
                  <c:v>32</c:v>
                </c:pt>
                <c:pt idx="37">
                  <c:v>36</c:v>
                </c:pt>
                <c:pt idx="38" formatCode="0.00">
                  <c:v>12</c:v>
                </c:pt>
                <c:pt idx="39" formatCode="0.00">
                  <c:v>13.75</c:v>
                </c:pt>
                <c:pt idx="40" formatCode="0.00">
                  <c:v>17</c:v>
                </c:pt>
                <c:pt idx="41" formatCode="0.00">
                  <c:v>19</c:v>
                </c:pt>
                <c:pt idx="42" formatCode="0.00">
                  <c:v>21</c:v>
                </c:pt>
                <c:pt idx="43" formatCode="0.00">
                  <c:v>23</c:v>
                </c:pt>
                <c:pt idx="44" formatCode="0.00">
                  <c:v>25</c:v>
                </c:pt>
                <c:pt idx="45" formatCode="0.00">
                  <c:v>35</c:v>
                </c:pt>
                <c:pt idx="46" formatCode="0.00">
                  <c:v>38.5</c:v>
                </c:pt>
                <c:pt idx="47" formatCode="0.00">
                  <c:v>12.5</c:v>
                </c:pt>
                <c:pt idx="48" formatCode="0.00">
                  <c:v>15</c:v>
                </c:pt>
                <c:pt idx="49" formatCode="0.00">
                  <c:v>16</c:v>
                </c:pt>
                <c:pt idx="50" formatCode="0.00">
                  <c:v>17.5</c:v>
                </c:pt>
                <c:pt idx="51" formatCode="0.00">
                  <c:v>20</c:v>
                </c:pt>
                <c:pt idx="52" formatCode="0.00">
                  <c:v>22</c:v>
                </c:pt>
                <c:pt idx="53" formatCode="0.00">
                  <c:v>25.5</c:v>
                </c:pt>
                <c:pt idx="54" formatCode="0.00">
                  <c:v>36</c:v>
                </c:pt>
                <c:pt idx="55" formatCode="0.00">
                  <c:v>38.5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52B-4ADE-B54D-F63F8A7FB1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6367184"/>
        <c:axId val="906362608"/>
      </c:scatterChart>
      <c:valAx>
        <c:axId val="906367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Velocitat</a:t>
                </a:r>
                <a:r>
                  <a:rPr lang="en-US" baseline="0"/>
                  <a:t> (s^-1)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6362608"/>
        <c:crosses val="autoZero"/>
        <c:crossBetween val="midCat"/>
      </c:valAx>
      <c:valAx>
        <c:axId val="90636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Potència</a:t>
                </a:r>
                <a:r>
                  <a:rPr lang="en-US" baseline="0"/>
                  <a:t> (W)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6367184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All!$F$15</c:f>
              <c:strCache>
                <c:ptCount val="1"/>
                <c:pt idx="0">
                  <c:v>Potència</c:v>
                </c:pt>
              </c:strCache>
            </c:strRef>
          </c:tx>
          <c:spPr>
            <a:ln w="25400">
              <a:noFill/>
            </a:ln>
          </c:spPr>
          <c:marker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7933640396950093"/>
                  <c:y val="-2.4227596081684632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errBars>
            <c:errDir val="x"/>
            <c:errBarType val="both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</c:errBars>
          <c:errBars>
            <c:errDir val="y"/>
            <c:errBarType val="both"/>
            <c:errValType val="percentage"/>
            <c:noEndCap val="0"/>
            <c:val val="5"/>
          </c:errBars>
          <c:xVal>
            <c:numRef>
              <c:f>All!$E$22:$E$131</c:f>
              <c:numCache>
                <c:formatCode>General</c:formatCode>
                <c:ptCount val="110"/>
                <c:pt idx="0">
                  <c:v>1.6666666666666667</c:v>
                </c:pt>
                <c:pt idx="1">
                  <c:v>3.3333333333333335</c:v>
                </c:pt>
                <c:pt idx="2">
                  <c:v>5</c:v>
                </c:pt>
                <c:pt idx="3">
                  <c:v>6.666666666666667</c:v>
                </c:pt>
                <c:pt idx="4">
                  <c:v>8.3333333333333339</c:v>
                </c:pt>
                <c:pt idx="5">
                  <c:v>10</c:v>
                </c:pt>
                <c:pt idx="6">
                  <c:v>11.666666666666666</c:v>
                </c:pt>
                <c:pt idx="7">
                  <c:v>19.166666666666668</c:v>
                </c:pt>
                <c:pt idx="8">
                  <c:v>20.833333333333332</c:v>
                </c:pt>
                <c:pt idx="9">
                  <c:v>1.6666666666666667</c:v>
                </c:pt>
                <c:pt idx="10">
                  <c:v>3.3333333333333335</c:v>
                </c:pt>
                <c:pt idx="11">
                  <c:v>5</c:v>
                </c:pt>
                <c:pt idx="12">
                  <c:v>6.666666666666667</c:v>
                </c:pt>
                <c:pt idx="13">
                  <c:v>8.3333333333333339</c:v>
                </c:pt>
                <c:pt idx="14">
                  <c:v>10</c:v>
                </c:pt>
                <c:pt idx="15">
                  <c:v>11.666666666666666</c:v>
                </c:pt>
                <c:pt idx="16">
                  <c:v>19.166666666666668</c:v>
                </c:pt>
                <c:pt idx="17">
                  <c:v>20.833333333333332</c:v>
                </c:pt>
                <c:pt idx="18">
                  <c:v>1.6666666666666667</c:v>
                </c:pt>
                <c:pt idx="19">
                  <c:v>3.3333333333333335</c:v>
                </c:pt>
                <c:pt idx="20">
                  <c:v>1.6666666666666667</c:v>
                </c:pt>
                <c:pt idx="21">
                  <c:v>3.3333333333333335</c:v>
                </c:pt>
                <c:pt idx="22">
                  <c:v>5</c:v>
                </c:pt>
                <c:pt idx="23">
                  <c:v>6.666666666666667</c:v>
                </c:pt>
                <c:pt idx="24">
                  <c:v>8.3333333333333339</c:v>
                </c:pt>
                <c:pt idx="25">
                  <c:v>10</c:v>
                </c:pt>
                <c:pt idx="26">
                  <c:v>11.666666666666666</c:v>
                </c:pt>
                <c:pt idx="27">
                  <c:v>19.166666666666668</c:v>
                </c:pt>
                <c:pt idx="28">
                  <c:v>20.833333333333332</c:v>
                </c:pt>
                <c:pt idx="29">
                  <c:v>1.6666666666666667</c:v>
                </c:pt>
                <c:pt idx="30">
                  <c:v>3.3333333333333335</c:v>
                </c:pt>
                <c:pt idx="31">
                  <c:v>5</c:v>
                </c:pt>
                <c:pt idx="32">
                  <c:v>6.666666666666667</c:v>
                </c:pt>
                <c:pt idx="33">
                  <c:v>8.3333333333333339</c:v>
                </c:pt>
                <c:pt idx="34">
                  <c:v>10</c:v>
                </c:pt>
                <c:pt idx="35">
                  <c:v>11.666666666666666</c:v>
                </c:pt>
                <c:pt idx="36">
                  <c:v>19.166666666666668</c:v>
                </c:pt>
                <c:pt idx="37">
                  <c:v>20.833333333333332</c:v>
                </c:pt>
                <c:pt idx="38">
                  <c:v>1.6666666666666667</c:v>
                </c:pt>
                <c:pt idx="39">
                  <c:v>3.3333333333333335</c:v>
                </c:pt>
                <c:pt idx="40">
                  <c:v>5</c:v>
                </c:pt>
                <c:pt idx="41">
                  <c:v>6.666666666666667</c:v>
                </c:pt>
                <c:pt idx="42">
                  <c:v>8.3333333333333339</c:v>
                </c:pt>
                <c:pt idx="43">
                  <c:v>10</c:v>
                </c:pt>
                <c:pt idx="44">
                  <c:v>11.666666666666666</c:v>
                </c:pt>
                <c:pt idx="45">
                  <c:v>19.166666666666668</c:v>
                </c:pt>
                <c:pt idx="46">
                  <c:v>20.833333333333332</c:v>
                </c:pt>
                <c:pt idx="47">
                  <c:v>1.6666666666666667</c:v>
                </c:pt>
                <c:pt idx="48">
                  <c:v>3.3333333333333335</c:v>
                </c:pt>
                <c:pt idx="49">
                  <c:v>5</c:v>
                </c:pt>
                <c:pt idx="50">
                  <c:v>6.666666666666667</c:v>
                </c:pt>
                <c:pt idx="51">
                  <c:v>8.3333333333333339</c:v>
                </c:pt>
                <c:pt idx="52">
                  <c:v>10</c:v>
                </c:pt>
                <c:pt idx="53">
                  <c:v>11.666666666666666</c:v>
                </c:pt>
                <c:pt idx="54">
                  <c:v>19.166666666666668</c:v>
                </c:pt>
                <c:pt idx="55">
                  <c:v>20.833333333333332</c:v>
                </c:pt>
                <c:pt idx="56">
                  <c:v>1.6666666666666667</c:v>
                </c:pt>
                <c:pt idx="57">
                  <c:v>3.3333333333333335</c:v>
                </c:pt>
                <c:pt idx="58">
                  <c:v>5</c:v>
                </c:pt>
                <c:pt idx="59">
                  <c:v>6.666666666666667</c:v>
                </c:pt>
                <c:pt idx="60">
                  <c:v>8.3333333333333339</c:v>
                </c:pt>
                <c:pt idx="61">
                  <c:v>10</c:v>
                </c:pt>
                <c:pt idx="62">
                  <c:v>11.666666666666666</c:v>
                </c:pt>
                <c:pt idx="63">
                  <c:v>19.166666666666668</c:v>
                </c:pt>
                <c:pt idx="64">
                  <c:v>20.833333333333332</c:v>
                </c:pt>
                <c:pt idx="65">
                  <c:v>1.6666666666666667</c:v>
                </c:pt>
                <c:pt idx="66">
                  <c:v>3.3333333333333335</c:v>
                </c:pt>
                <c:pt idx="67">
                  <c:v>5</c:v>
                </c:pt>
                <c:pt idx="68">
                  <c:v>6.666666666666667</c:v>
                </c:pt>
                <c:pt idx="69">
                  <c:v>8.3333333333333339</c:v>
                </c:pt>
                <c:pt idx="70">
                  <c:v>10</c:v>
                </c:pt>
                <c:pt idx="71">
                  <c:v>11.666666666666666</c:v>
                </c:pt>
                <c:pt idx="72">
                  <c:v>19.166666666666668</c:v>
                </c:pt>
                <c:pt idx="73">
                  <c:v>20.833333333333332</c:v>
                </c:pt>
                <c:pt idx="74">
                  <c:v>1.6666666666666667</c:v>
                </c:pt>
                <c:pt idx="75">
                  <c:v>3.3333333333333335</c:v>
                </c:pt>
                <c:pt idx="76">
                  <c:v>5</c:v>
                </c:pt>
                <c:pt idx="77">
                  <c:v>6.666666666666667</c:v>
                </c:pt>
                <c:pt idx="78">
                  <c:v>8.3333333333333339</c:v>
                </c:pt>
                <c:pt idx="79">
                  <c:v>10</c:v>
                </c:pt>
                <c:pt idx="80">
                  <c:v>11.666666666666666</c:v>
                </c:pt>
                <c:pt idx="81">
                  <c:v>18.333333333333332</c:v>
                </c:pt>
                <c:pt idx="82">
                  <c:v>20</c:v>
                </c:pt>
                <c:pt idx="83">
                  <c:v>1.6666666666666667</c:v>
                </c:pt>
                <c:pt idx="84">
                  <c:v>3.3333333333333335</c:v>
                </c:pt>
                <c:pt idx="85">
                  <c:v>5</c:v>
                </c:pt>
                <c:pt idx="86">
                  <c:v>6.666666666666667</c:v>
                </c:pt>
                <c:pt idx="87">
                  <c:v>8.3333333333333339</c:v>
                </c:pt>
                <c:pt idx="88">
                  <c:v>10</c:v>
                </c:pt>
                <c:pt idx="89">
                  <c:v>11.666666666666666</c:v>
                </c:pt>
                <c:pt idx="90">
                  <c:v>18.333333333333332</c:v>
                </c:pt>
                <c:pt idx="91">
                  <c:v>20</c:v>
                </c:pt>
                <c:pt idx="92">
                  <c:v>1.6666666666666667</c:v>
                </c:pt>
                <c:pt idx="93">
                  <c:v>3.3333333333333335</c:v>
                </c:pt>
                <c:pt idx="94">
                  <c:v>5</c:v>
                </c:pt>
                <c:pt idx="95">
                  <c:v>6.666666666666667</c:v>
                </c:pt>
                <c:pt idx="96">
                  <c:v>8.3333333333333339</c:v>
                </c:pt>
                <c:pt idx="97">
                  <c:v>10</c:v>
                </c:pt>
                <c:pt idx="98">
                  <c:v>11.666666666666666</c:v>
                </c:pt>
                <c:pt idx="99">
                  <c:v>18.333333333333332</c:v>
                </c:pt>
                <c:pt idx="100">
                  <c:v>20</c:v>
                </c:pt>
                <c:pt idx="101">
                  <c:v>1.6666666666666667</c:v>
                </c:pt>
                <c:pt idx="102">
                  <c:v>3.3333333333333335</c:v>
                </c:pt>
                <c:pt idx="103">
                  <c:v>5</c:v>
                </c:pt>
                <c:pt idx="104">
                  <c:v>6.666666666666667</c:v>
                </c:pt>
                <c:pt idx="105">
                  <c:v>8.3333333333333339</c:v>
                </c:pt>
                <c:pt idx="106">
                  <c:v>10</c:v>
                </c:pt>
                <c:pt idx="107">
                  <c:v>11.666666666666666</c:v>
                </c:pt>
                <c:pt idx="108">
                  <c:v>18.333333333333332</c:v>
                </c:pt>
                <c:pt idx="109">
                  <c:v>20</c:v>
                </c:pt>
              </c:numCache>
            </c:numRef>
          </c:xVal>
          <c:yVal>
            <c:numRef>
              <c:f>All!$F$22:$F$131</c:f>
              <c:numCache>
                <c:formatCode>General</c:formatCode>
                <c:ptCount val="110"/>
                <c:pt idx="0">
                  <c:v>8</c:v>
                </c:pt>
                <c:pt idx="1">
                  <c:v>10</c:v>
                </c:pt>
                <c:pt idx="2">
                  <c:v>12</c:v>
                </c:pt>
                <c:pt idx="3">
                  <c:v>14</c:v>
                </c:pt>
                <c:pt idx="4">
                  <c:v>16</c:v>
                </c:pt>
                <c:pt idx="5">
                  <c:v>18</c:v>
                </c:pt>
                <c:pt idx="6">
                  <c:v>20</c:v>
                </c:pt>
                <c:pt idx="7">
                  <c:v>30</c:v>
                </c:pt>
                <c:pt idx="8">
                  <c:v>36</c:v>
                </c:pt>
                <c:pt idx="9">
                  <c:v>8</c:v>
                </c:pt>
                <c:pt idx="10">
                  <c:v>10</c:v>
                </c:pt>
                <c:pt idx="11">
                  <c:v>12</c:v>
                </c:pt>
                <c:pt idx="12">
                  <c:v>14</c:v>
                </c:pt>
                <c:pt idx="13">
                  <c:v>16</c:v>
                </c:pt>
                <c:pt idx="14">
                  <c:v>18</c:v>
                </c:pt>
                <c:pt idx="15">
                  <c:v>20</c:v>
                </c:pt>
                <c:pt idx="16">
                  <c:v>32</c:v>
                </c:pt>
                <c:pt idx="17">
                  <c:v>36</c:v>
                </c:pt>
                <c:pt idx="18">
                  <c:v>8</c:v>
                </c:pt>
                <c:pt idx="19">
                  <c:v>10</c:v>
                </c:pt>
                <c:pt idx="20">
                  <c:v>6</c:v>
                </c:pt>
                <c:pt idx="21">
                  <c:v>8</c:v>
                </c:pt>
                <c:pt idx="22">
                  <c:v>10</c:v>
                </c:pt>
                <c:pt idx="23">
                  <c:v>12</c:v>
                </c:pt>
                <c:pt idx="24">
                  <c:v>14</c:v>
                </c:pt>
                <c:pt idx="25">
                  <c:v>16</c:v>
                </c:pt>
                <c:pt idx="26">
                  <c:v>20</c:v>
                </c:pt>
                <c:pt idx="27">
                  <c:v>32</c:v>
                </c:pt>
                <c:pt idx="28">
                  <c:v>36</c:v>
                </c:pt>
                <c:pt idx="29">
                  <c:v>6</c:v>
                </c:pt>
                <c:pt idx="30">
                  <c:v>8</c:v>
                </c:pt>
                <c:pt idx="31">
                  <c:v>10</c:v>
                </c:pt>
                <c:pt idx="32">
                  <c:v>12</c:v>
                </c:pt>
                <c:pt idx="33">
                  <c:v>14</c:v>
                </c:pt>
                <c:pt idx="34">
                  <c:v>16</c:v>
                </c:pt>
                <c:pt idx="35">
                  <c:v>18</c:v>
                </c:pt>
                <c:pt idx="36">
                  <c:v>32</c:v>
                </c:pt>
                <c:pt idx="37">
                  <c:v>36</c:v>
                </c:pt>
                <c:pt idx="38">
                  <c:v>8</c:v>
                </c:pt>
                <c:pt idx="39">
                  <c:v>10</c:v>
                </c:pt>
                <c:pt idx="40">
                  <c:v>12</c:v>
                </c:pt>
                <c:pt idx="41">
                  <c:v>14</c:v>
                </c:pt>
                <c:pt idx="42">
                  <c:v>16</c:v>
                </c:pt>
                <c:pt idx="43">
                  <c:v>18</c:v>
                </c:pt>
                <c:pt idx="44">
                  <c:v>20</c:v>
                </c:pt>
                <c:pt idx="45">
                  <c:v>32</c:v>
                </c:pt>
                <c:pt idx="46">
                  <c:v>34</c:v>
                </c:pt>
                <c:pt idx="47">
                  <c:v>6</c:v>
                </c:pt>
                <c:pt idx="48">
                  <c:v>8</c:v>
                </c:pt>
                <c:pt idx="49">
                  <c:v>10</c:v>
                </c:pt>
                <c:pt idx="50">
                  <c:v>12</c:v>
                </c:pt>
                <c:pt idx="51">
                  <c:v>14</c:v>
                </c:pt>
                <c:pt idx="52">
                  <c:v>18</c:v>
                </c:pt>
                <c:pt idx="53">
                  <c:v>20</c:v>
                </c:pt>
                <c:pt idx="54">
                  <c:v>30</c:v>
                </c:pt>
                <c:pt idx="55">
                  <c:v>34</c:v>
                </c:pt>
                <c:pt idx="56">
                  <c:v>8</c:v>
                </c:pt>
                <c:pt idx="57">
                  <c:v>8</c:v>
                </c:pt>
                <c:pt idx="58">
                  <c:v>10</c:v>
                </c:pt>
                <c:pt idx="59">
                  <c:v>12</c:v>
                </c:pt>
                <c:pt idx="60">
                  <c:v>16</c:v>
                </c:pt>
                <c:pt idx="61">
                  <c:v>18</c:v>
                </c:pt>
                <c:pt idx="62">
                  <c:v>20</c:v>
                </c:pt>
                <c:pt idx="63">
                  <c:v>32</c:v>
                </c:pt>
                <c:pt idx="64">
                  <c:v>36</c:v>
                </c:pt>
                <c:pt idx="65">
                  <c:v>8</c:v>
                </c:pt>
                <c:pt idx="66">
                  <c:v>8</c:v>
                </c:pt>
                <c:pt idx="67">
                  <c:v>10</c:v>
                </c:pt>
                <c:pt idx="68">
                  <c:v>12</c:v>
                </c:pt>
                <c:pt idx="69">
                  <c:v>14</c:v>
                </c:pt>
                <c:pt idx="70">
                  <c:v>16</c:v>
                </c:pt>
                <c:pt idx="71">
                  <c:v>20</c:v>
                </c:pt>
                <c:pt idx="72">
                  <c:v>32</c:v>
                </c:pt>
                <c:pt idx="73">
                  <c:v>36</c:v>
                </c:pt>
                <c:pt idx="74" formatCode="0.00">
                  <c:v>12.5</c:v>
                </c:pt>
                <c:pt idx="75" formatCode="0.00">
                  <c:v>14</c:v>
                </c:pt>
                <c:pt idx="76" formatCode="0.00">
                  <c:v>16</c:v>
                </c:pt>
                <c:pt idx="77" formatCode="0.00">
                  <c:v>18</c:v>
                </c:pt>
                <c:pt idx="78" formatCode="0.00">
                  <c:v>19.5</c:v>
                </c:pt>
                <c:pt idx="79" formatCode="0.00">
                  <c:v>21</c:v>
                </c:pt>
                <c:pt idx="80" formatCode="0.00">
                  <c:v>23</c:v>
                </c:pt>
                <c:pt idx="81" formatCode="0.00">
                  <c:v>31.5</c:v>
                </c:pt>
                <c:pt idx="82" formatCode="0.00">
                  <c:v>34</c:v>
                </c:pt>
                <c:pt idx="83" formatCode="0.00">
                  <c:v>12</c:v>
                </c:pt>
                <c:pt idx="84" formatCode="0.00">
                  <c:v>14</c:v>
                </c:pt>
                <c:pt idx="85" formatCode="0.00">
                  <c:v>16</c:v>
                </c:pt>
                <c:pt idx="86" formatCode="0.00">
                  <c:v>17</c:v>
                </c:pt>
                <c:pt idx="87" formatCode="0.00">
                  <c:v>18.5</c:v>
                </c:pt>
                <c:pt idx="88" formatCode="0.00">
                  <c:v>20.5</c:v>
                </c:pt>
                <c:pt idx="89" formatCode="0.00">
                  <c:v>23</c:v>
                </c:pt>
                <c:pt idx="90" formatCode="0.00">
                  <c:v>32</c:v>
                </c:pt>
                <c:pt idx="91" formatCode="0.00">
                  <c:v>34</c:v>
                </c:pt>
                <c:pt idx="92" formatCode="0.00">
                  <c:v>12</c:v>
                </c:pt>
                <c:pt idx="93" formatCode="0.00">
                  <c:v>13.75</c:v>
                </c:pt>
                <c:pt idx="94" formatCode="0.00">
                  <c:v>17</c:v>
                </c:pt>
                <c:pt idx="95" formatCode="0.00">
                  <c:v>19</c:v>
                </c:pt>
                <c:pt idx="96" formatCode="0.00">
                  <c:v>21</c:v>
                </c:pt>
                <c:pt idx="97" formatCode="0.00">
                  <c:v>23</c:v>
                </c:pt>
                <c:pt idx="98" formatCode="0.00">
                  <c:v>25</c:v>
                </c:pt>
                <c:pt idx="99" formatCode="0.00">
                  <c:v>35</c:v>
                </c:pt>
                <c:pt idx="100" formatCode="0.00">
                  <c:v>38.5</c:v>
                </c:pt>
                <c:pt idx="101" formatCode="0.00">
                  <c:v>12.5</c:v>
                </c:pt>
                <c:pt idx="102" formatCode="0.00">
                  <c:v>15</c:v>
                </c:pt>
                <c:pt idx="103" formatCode="0.00">
                  <c:v>16</c:v>
                </c:pt>
                <c:pt idx="104" formatCode="0.00">
                  <c:v>17.5</c:v>
                </c:pt>
                <c:pt idx="105" formatCode="0.00">
                  <c:v>20</c:v>
                </c:pt>
                <c:pt idx="106" formatCode="0.00">
                  <c:v>22</c:v>
                </c:pt>
                <c:pt idx="107" formatCode="0.00">
                  <c:v>25.5</c:v>
                </c:pt>
                <c:pt idx="108" formatCode="0.00">
                  <c:v>36</c:v>
                </c:pt>
                <c:pt idx="109" formatCode="0.00">
                  <c:v>38.5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E12-41B8-BF86-F803956C95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6367184"/>
        <c:axId val="906362608"/>
      </c:scatterChart>
      <c:valAx>
        <c:axId val="906367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Velocitat</a:t>
                </a:r>
                <a:r>
                  <a:rPr lang="en-US" baseline="0"/>
                  <a:t> (s^-1)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6362608"/>
        <c:crosses val="autoZero"/>
        <c:crossBetween val="midCat"/>
      </c:valAx>
      <c:valAx>
        <c:axId val="90636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Potència</a:t>
                </a:r>
                <a:r>
                  <a:rPr lang="en-US" baseline="0"/>
                  <a:t> (W)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6367184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1"/>
            <c:dispEq val="1"/>
            <c:trendlineLbl>
              <c:layout>
                <c:manualLayout>
                  <c:x val="-2.0813648293963255E-3"/>
                  <c:y val="-0.5583985855934674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xVal>
            <c:numRef>
              <c:f>All!$H$16:$H$563</c:f>
              <c:numCache>
                <c:formatCode>0.00</c:formatCode>
                <c:ptCount val="548"/>
                <c:pt idx="0">
                  <c:v>5.8823529411764701</c:v>
                </c:pt>
                <c:pt idx="1">
                  <c:v>11.76470588235294</c:v>
                </c:pt>
                <c:pt idx="2">
                  <c:v>17.647058823529409</c:v>
                </c:pt>
                <c:pt idx="3">
                  <c:v>23.52941176470588</c:v>
                </c:pt>
                <c:pt idx="4">
                  <c:v>29.411764705882351</c:v>
                </c:pt>
                <c:pt idx="5">
                  <c:v>35.294117647058819</c:v>
                </c:pt>
                <c:pt idx="6">
                  <c:v>5.8823529411764701</c:v>
                </c:pt>
                <c:pt idx="7">
                  <c:v>11.76470588235294</c:v>
                </c:pt>
                <c:pt idx="8">
                  <c:v>17.647058823529409</c:v>
                </c:pt>
                <c:pt idx="9">
                  <c:v>23.52941176470588</c:v>
                </c:pt>
                <c:pt idx="10">
                  <c:v>29.411764705882351</c:v>
                </c:pt>
                <c:pt idx="11">
                  <c:v>35.294117647058819</c:v>
                </c:pt>
                <c:pt idx="12">
                  <c:v>41.17647058823529</c:v>
                </c:pt>
                <c:pt idx="13">
                  <c:v>67.647058823529406</c:v>
                </c:pt>
                <c:pt idx="14">
                  <c:v>73.52941176470587</c:v>
                </c:pt>
                <c:pt idx="15">
                  <c:v>5.8823529411764701</c:v>
                </c:pt>
                <c:pt idx="16">
                  <c:v>11.76470588235294</c:v>
                </c:pt>
                <c:pt idx="17">
                  <c:v>17.647058823529409</c:v>
                </c:pt>
                <c:pt idx="18">
                  <c:v>23.52941176470588</c:v>
                </c:pt>
                <c:pt idx="19">
                  <c:v>29.411764705882351</c:v>
                </c:pt>
                <c:pt idx="20">
                  <c:v>35.294117647058819</c:v>
                </c:pt>
                <c:pt idx="21">
                  <c:v>41.17647058823529</c:v>
                </c:pt>
                <c:pt idx="22">
                  <c:v>67.647058823529406</c:v>
                </c:pt>
                <c:pt idx="23">
                  <c:v>73.52941176470587</c:v>
                </c:pt>
                <c:pt idx="24">
                  <c:v>5.8823529411764701</c:v>
                </c:pt>
                <c:pt idx="25">
                  <c:v>11.76470588235294</c:v>
                </c:pt>
                <c:pt idx="26">
                  <c:v>5.8823529411764701</c:v>
                </c:pt>
                <c:pt idx="27">
                  <c:v>11.76470588235294</c:v>
                </c:pt>
                <c:pt idx="28">
                  <c:v>17.647058823529409</c:v>
                </c:pt>
                <c:pt idx="29">
                  <c:v>23.52941176470588</c:v>
                </c:pt>
                <c:pt idx="30">
                  <c:v>29.411764705882351</c:v>
                </c:pt>
                <c:pt idx="31">
                  <c:v>35.294117647058819</c:v>
                </c:pt>
                <c:pt idx="32">
                  <c:v>41.17647058823529</c:v>
                </c:pt>
                <c:pt idx="33">
                  <c:v>67.647058823529406</c:v>
                </c:pt>
                <c:pt idx="34">
                  <c:v>73.52941176470587</c:v>
                </c:pt>
                <c:pt idx="35">
                  <c:v>5.8823529411764701</c:v>
                </c:pt>
                <c:pt idx="36">
                  <c:v>11.76470588235294</c:v>
                </c:pt>
                <c:pt idx="37">
                  <c:v>17.647058823529409</c:v>
                </c:pt>
                <c:pt idx="38">
                  <c:v>23.52941176470588</c:v>
                </c:pt>
                <c:pt idx="39">
                  <c:v>29.411764705882351</c:v>
                </c:pt>
                <c:pt idx="40">
                  <c:v>35.294117647058819</c:v>
                </c:pt>
                <c:pt idx="41">
                  <c:v>41.17647058823529</c:v>
                </c:pt>
                <c:pt idx="42">
                  <c:v>67.647058823529406</c:v>
                </c:pt>
                <c:pt idx="43">
                  <c:v>73.52941176470587</c:v>
                </c:pt>
                <c:pt idx="44">
                  <c:v>3.3088235294117645</c:v>
                </c:pt>
                <c:pt idx="45">
                  <c:v>6.617647058823529</c:v>
                </c:pt>
                <c:pt idx="46">
                  <c:v>9.9264705882352917</c:v>
                </c:pt>
                <c:pt idx="47">
                  <c:v>13.235294117647058</c:v>
                </c:pt>
                <c:pt idx="48">
                  <c:v>16.544117647058822</c:v>
                </c:pt>
                <c:pt idx="49">
                  <c:v>19.852941176470583</c:v>
                </c:pt>
                <c:pt idx="50">
                  <c:v>23.161764705882348</c:v>
                </c:pt>
                <c:pt idx="51">
                  <c:v>38.05147058823529</c:v>
                </c:pt>
                <c:pt idx="52">
                  <c:v>41.360294117647051</c:v>
                </c:pt>
                <c:pt idx="53">
                  <c:v>3.3088235294117645</c:v>
                </c:pt>
                <c:pt idx="54">
                  <c:v>6.617647058823529</c:v>
                </c:pt>
                <c:pt idx="55">
                  <c:v>9.9264705882352917</c:v>
                </c:pt>
                <c:pt idx="56">
                  <c:v>13.235294117647058</c:v>
                </c:pt>
                <c:pt idx="57">
                  <c:v>16.544117647058822</c:v>
                </c:pt>
                <c:pt idx="58">
                  <c:v>19.852941176470583</c:v>
                </c:pt>
                <c:pt idx="59">
                  <c:v>23.161764705882348</c:v>
                </c:pt>
                <c:pt idx="60">
                  <c:v>38.05147058823529</c:v>
                </c:pt>
                <c:pt idx="61">
                  <c:v>41.360294117647051</c:v>
                </c:pt>
                <c:pt idx="62">
                  <c:v>3.3088235294117645</c:v>
                </c:pt>
                <c:pt idx="63">
                  <c:v>6.617647058823529</c:v>
                </c:pt>
                <c:pt idx="64">
                  <c:v>9.9264705882352917</c:v>
                </c:pt>
                <c:pt idx="65">
                  <c:v>13.235294117647058</c:v>
                </c:pt>
                <c:pt idx="66">
                  <c:v>16.544117647058822</c:v>
                </c:pt>
                <c:pt idx="67">
                  <c:v>19.852941176470583</c:v>
                </c:pt>
                <c:pt idx="68">
                  <c:v>23.161764705882348</c:v>
                </c:pt>
                <c:pt idx="69">
                  <c:v>38.05147058823529</c:v>
                </c:pt>
                <c:pt idx="70">
                  <c:v>41.360294117647051</c:v>
                </c:pt>
                <c:pt idx="71">
                  <c:v>3.3088235294117645</c:v>
                </c:pt>
                <c:pt idx="72">
                  <c:v>6.617647058823529</c:v>
                </c:pt>
                <c:pt idx="73">
                  <c:v>9.9264705882352917</c:v>
                </c:pt>
                <c:pt idx="74">
                  <c:v>13.235294117647058</c:v>
                </c:pt>
                <c:pt idx="75">
                  <c:v>16.544117647058822</c:v>
                </c:pt>
                <c:pt idx="76">
                  <c:v>19.852941176470583</c:v>
                </c:pt>
                <c:pt idx="77">
                  <c:v>23.161764705882348</c:v>
                </c:pt>
                <c:pt idx="78">
                  <c:v>38.05147058823529</c:v>
                </c:pt>
                <c:pt idx="79">
                  <c:v>41.360294117647051</c:v>
                </c:pt>
                <c:pt idx="80">
                  <c:v>9.9411764705882337</c:v>
                </c:pt>
                <c:pt idx="81">
                  <c:v>19.882352941176467</c:v>
                </c:pt>
                <c:pt idx="82">
                  <c:v>29.823529411764703</c:v>
                </c:pt>
                <c:pt idx="83">
                  <c:v>39.764705882352935</c:v>
                </c:pt>
                <c:pt idx="84">
                  <c:v>49.705882352941174</c:v>
                </c:pt>
                <c:pt idx="85">
                  <c:v>59.647058823529406</c:v>
                </c:pt>
                <c:pt idx="86">
                  <c:v>69.588235294117638</c:v>
                </c:pt>
                <c:pt idx="87">
                  <c:v>109.35294117647057</c:v>
                </c:pt>
                <c:pt idx="88">
                  <c:v>119.29411764705881</c:v>
                </c:pt>
                <c:pt idx="89">
                  <c:v>9.9411764705882337</c:v>
                </c:pt>
                <c:pt idx="90">
                  <c:v>19.882352941176467</c:v>
                </c:pt>
                <c:pt idx="91">
                  <c:v>29.823529411764703</c:v>
                </c:pt>
                <c:pt idx="92">
                  <c:v>39.764705882352935</c:v>
                </c:pt>
                <c:pt idx="93">
                  <c:v>49.705882352941174</c:v>
                </c:pt>
                <c:pt idx="94">
                  <c:v>59.647058823529406</c:v>
                </c:pt>
                <c:pt idx="95">
                  <c:v>69.588235294117638</c:v>
                </c:pt>
                <c:pt idx="96">
                  <c:v>109.35294117647057</c:v>
                </c:pt>
                <c:pt idx="97">
                  <c:v>119.29411764705881</c:v>
                </c:pt>
                <c:pt idx="98">
                  <c:v>9.9411764705882337</c:v>
                </c:pt>
                <c:pt idx="99">
                  <c:v>19.882352941176467</c:v>
                </c:pt>
                <c:pt idx="100">
                  <c:v>29.823529411764703</c:v>
                </c:pt>
                <c:pt idx="101">
                  <c:v>39.764705882352935</c:v>
                </c:pt>
                <c:pt idx="102">
                  <c:v>49.705882352941174</c:v>
                </c:pt>
                <c:pt idx="103">
                  <c:v>59.647058823529406</c:v>
                </c:pt>
                <c:pt idx="104">
                  <c:v>69.588235294117638</c:v>
                </c:pt>
                <c:pt idx="105">
                  <c:v>109.35294117647057</c:v>
                </c:pt>
                <c:pt idx="106">
                  <c:v>119.29411764705881</c:v>
                </c:pt>
                <c:pt idx="107">
                  <c:v>9.9411764705882337</c:v>
                </c:pt>
                <c:pt idx="108">
                  <c:v>19.882352941176467</c:v>
                </c:pt>
                <c:pt idx="109">
                  <c:v>29.823529411764703</c:v>
                </c:pt>
                <c:pt idx="110">
                  <c:v>39.764705882352935</c:v>
                </c:pt>
                <c:pt idx="111">
                  <c:v>49.705882352941174</c:v>
                </c:pt>
                <c:pt idx="112">
                  <c:v>59.647058823529406</c:v>
                </c:pt>
                <c:pt idx="113">
                  <c:v>69.588235294117638</c:v>
                </c:pt>
                <c:pt idx="114">
                  <c:v>109.35294117647057</c:v>
                </c:pt>
                <c:pt idx="115">
                  <c:v>119.29411764705881</c:v>
                </c:pt>
                <c:pt idx="116">
                  <c:v>5.8823529411764701</c:v>
                </c:pt>
                <c:pt idx="117">
                  <c:v>11.76470588235294</c:v>
                </c:pt>
                <c:pt idx="118">
                  <c:v>17.647058823529409</c:v>
                </c:pt>
                <c:pt idx="119">
                  <c:v>23.52941176470588</c:v>
                </c:pt>
                <c:pt idx="120">
                  <c:v>29.411764705882351</c:v>
                </c:pt>
                <c:pt idx="121">
                  <c:v>35.294117647058819</c:v>
                </c:pt>
                <c:pt idx="122">
                  <c:v>41.17647058823529</c:v>
                </c:pt>
                <c:pt idx="123">
                  <c:v>64.70588235294116</c:v>
                </c:pt>
                <c:pt idx="124">
                  <c:v>70.588235294117638</c:v>
                </c:pt>
                <c:pt idx="125">
                  <c:v>5.8823529411764701</c:v>
                </c:pt>
                <c:pt idx="126">
                  <c:v>11.76470588235294</c:v>
                </c:pt>
                <c:pt idx="127">
                  <c:v>17.647058823529409</c:v>
                </c:pt>
                <c:pt idx="128">
                  <c:v>23.52941176470588</c:v>
                </c:pt>
                <c:pt idx="129">
                  <c:v>29.411764705882351</c:v>
                </c:pt>
                <c:pt idx="130">
                  <c:v>35.294117647058819</c:v>
                </c:pt>
                <c:pt idx="131">
                  <c:v>41.17647058823529</c:v>
                </c:pt>
                <c:pt idx="132">
                  <c:v>64.70588235294116</c:v>
                </c:pt>
                <c:pt idx="133">
                  <c:v>70.588235294117638</c:v>
                </c:pt>
                <c:pt idx="134">
                  <c:v>5.8823529411764701</c:v>
                </c:pt>
                <c:pt idx="135">
                  <c:v>11.76470588235294</c:v>
                </c:pt>
                <c:pt idx="136">
                  <c:v>17.647058823529409</c:v>
                </c:pt>
                <c:pt idx="137">
                  <c:v>23.52941176470588</c:v>
                </c:pt>
                <c:pt idx="138">
                  <c:v>29.411764705882351</c:v>
                </c:pt>
                <c:pt idx="139">
                  <c:v>35.294117647058819</c:v>
                </c:pt>
                <c:pt idx="140">
                  <c:v>41.17647058823529</c:v>
                </c:pt>
                <c:pt idx="141">
                  <c:v>64.70588235294116</c:v>
                </c:pt>
                <c:pt idx="142">
                  <c:v>70.588235294117638</c:v>
                </c:pt>
                <c:pt idx="143">
                  <c:v>5.8823529411764701</c:v>
                </c:pt>
                <c:pt idx="144">
                  <c:v>11.76470588235294</c:v>
                </c:pt>
                <c:pt idx="145">
                  <c:v>17.647058823529409</c:v>
                </c:pt>
                <c:pt idx="146">
                  <c:v>23.52941176470588</c:v>
                </c:pt>
                <c:pt idx="147">
                  <c:v>29.411764705882351</c:v>
                </c:pt>
                <c:pt idx="148">
                  <c:v>35.294117647058819</c:v>
                </c:pt>
                <c:pt idx="149">
                  <c:v>41.17647058823529</c:v>
                </c:pt>
                <c:pt idx="150">
                  <c:v>64.70588235294116</c:v>
                </c:pt>
                <c:pt idx="151">
                  <c:v>70.588235294117638</c:v>
                </c:pt>
                <c:pt idx="152">
                  <c:v>3.3088235294117645</c:v>
                </c:pt>
                <c:pt idx="153">
                  <c:v>6.617647058823529</c:v>
                </c:pt>
                <c:pt idx="154">
                  <c:v>9.9264705882352917</c:v>
                </c:pt>
                <c:pt idx="155">
                  <c:v>13.235294117647058</c:v>
                </c:pt>
                <c:pt idx="156">
                  <c:v>16.544117647058822</c:v>
                </c:pt>
                <c:pt idx="157">
                  <c:v>19.852941176470583</c:v>
                </c:pt>
                <c:pt idx="158">
                  <c:v>23.161764705882348</c:v>
                </c:pt>
                <c:pt idx="159">
                  <c:v>36.397058823529406</c:v>
                </c:pt>
                <c:pt idx="160">
                  <c:v>39.705882352941167</c:v>
                </c:pt>
                <c:pt idx="161">
                  <c:v>3.3088235294117645</c:v>
                </c:pt>
                <c:pt idx="162">
                  <c:v>6.617647058823529</c:v>
                </c:pt>
                <c:pt idx="163">
                  <c:v>9.9264705882352917</c:v>
                </c:pt>
                <c:pt idx="164">
                  <c:v>13.235294117647058</c:v>
                </c:pt>
                <c:pt idx="165">
                  <c:v>16.544117647058822</c:v>
                </c:pt>
                <c:pt idx="166">
                  <c:v>19.852941176470583</c:v>
                </c:pt>
                <c:pt idx="167">
                  <c:v>23.161764705882348</c:v>
                </c:pt>
                <c:pt idx="168">
                  <c:v>36.397058823529406</c:v>
                </c:pt>
                <c:pt idx="169">
                  <c:v>39.705882352941167</c:v>
                </c:pt>
                <c:pt idx="170">
                  <c:v>3.3088235294117645</c:v>
                </c:pt>
                <c:pt idx="171">
                  <c:v>6.617647058823529</c:v>
                </c:pt>
                <c:pt idx="172">
                  <c:v>9.9264705882352917</c:v>
                </c:pt>
                <c:pt idx="173">
                  <c:v>13.235294117647058</c:v>
                </c:pt>
                <c:pt idx="174">
                  <c:v>16.544117647058822</c:v>
                </c:pt>
                <c:pt idx="175">
                  <c:v>19.852941176470583</c:v>
                </c:pt>
                <c:pt idx="176">
                  <c:v>23.161764705882348</c:v>
                </c:pt>
                <c:pt idx="177">
                  <c:v>36.397058823529406</c:v>
                </c:pt>
                <c:pt idx="178">
                  <c:v>39.705882352941167</c:v>
                </c:pt>
                <c:pt idx="179">
                  <c:v>3.3088235294117645</c:v>
                </c:pt>
                <c:pt idx="180">
                  <c:v>6.617647058823529</c:v>
                </c:pt>
                <c:pt idx="181">
                  <c:v>9.9264705882352917</c:v>
                </c:pt>
                <c:pt idx="182">
                  <c:v>13.235294117647058</c:v>
                </c:pt>
                <c:pt idx="183">
                  <c:v>16.544117647058822</c:v>
                </c:pt>
                <c:pt idx="184">
                  <c:v>19.852941176470583</c:v>
                </c:pt>
                <c:pt idx="185">
                  <c:v>23.161764705882348</c:v>
                </c:pt>
                <c:pt idx="186">
                  <c:v>36.397058823529406</c:v>
                </c:pt>
                <c:pt idx="187">
                  <c:v>39.705882352941167</c:v>
                </c:pt>
                <c:pt idx="188">
                  <c:v>3.3088235294117645</c:v>
                </c:pt>
                <c:pt idx="189">
                  <c:v>6.617647058823529</c:v>
                </c:pt>
                <c:pt idx="190">
                  <c:v>9.9264705882352917</c:v>
                </c:pt>
                <c:pt idx="191">
                  <c:v>13.235294117647058</c:v>
                </c:pt>
                <c:pt idx="192">
                  <c:v>16.544117647058822</c:v>
                </c:pt>
                <c:pt idx="193">
                  <c:v>19.852941176470583</c:v>
                </c:pt>
                <c:pt idx="194">
                  <c:v>23.161764705882348</c:v>
                </c:pt>
                <c:pt idx="195">
                  <c:v>36.397058823529406</c:v>
                </c:pt>
                <c:pt idx="196">
                  <c:v>39.705882352941167</c:v>
                </c:pt>
                <c:pt idx="197">
                  <c:v>3.3088235294117645</c:v>
                </c:pt>
                <c:pt idx="198">
                  <c:v>6.617647058823529</c:v>
                </c:pt>
                <c:pt idx="199">
                  <c:v>9.9264705882352917</c:v>
                </c:pt>
                <c:pt idx="200">
                  <c:v>13.235294117647058</c:v>
                </c:pt>
                <c:pt idx="201">
                  <c:v>16.544117647058822</c:v>
                </c:pt>
                <c:pt idx="202">
                  <c:v>19.852941176470583</c:v>
                </c:pt>
                <c:pt idx="203">
                  <c:v>23.161764705882348</c:v>
                </c:pt>
                <c:pt idx="204">
                  <c:v>36.397058823529406</c:v>
                </c:pt>
                <c:pt idx="205">
                  <c:v>39.705882352941167</c:v>
                </c:pt>
                <c:pt idx="206">
                  <c:v>3.3088235294117645</c:v>
                </c:pt>
                <c:pt idx="207">
                  <c:v>6.617647058823529</c:v>
                </c:pt>
                <c:pt idx="208">
                  <c:v>9.9264705882352917</c:v>
                </c:pt>
                <c:pt idx="209">
                  <c:v>13.235294117647058</c:v>
                </c:pt>
                <c:pt idx="210">
                  <c:v>16.544117647058822</c:v>
                </c:pt>
                <c:pt idx="211">
                  <c:v>19.852941176470583</c:v>
                </c:pt>
                <c:pt idx="212">
                  <c:v>23.161764705882348</c:v>
                </c:pt>
                <c:pt idx="213">
                  <c:v>36.397058823529406</c:v>
                </c:pt>
                <c:pt idx="214">
                  <c:v>39.705882352941167</c:v>
                </c:pt>
                <c:pt idx="215">
                  <c:v>3.3088235294117645</c:v>
                </c:pt>
                <c:pt idx="216">
                  <c:v>6.617647058823529</c:v>
                </c:pt>
                <c:pt idx="217">
                  <c:v>9.9264705882352917</c:v>
                </c:pt>
                <c:pt idx="218">
                  <c:v>13.235294117647058</c:v>
                </c:pt>
                <c:pt idx="219">
                  <c:v>16.544117647058822</c:v>
                </c:pt>
                <c:pt idx="220">
                  <c:v>19.852941176470583</c:v>
                </c:pt>
                <c:pt idx="221">
                  <c:v>23.161764705882348</c:v>
                </c:pt>
                <c:pt idx="222">
                  <c:v>36.397058823529406</c:v>
                </c:pt>
                <c:pt idx="223">
                  <c:v>39.705882352941167</c:v>
                </c:pt>
                <c:pt idx="224">
                  <c:v>9.9411764705882337</c:v>
                </c:pt>
                <c:pt idx="225">
                  <c:v>19.882352941176467</c:v>
                </c:pt>
                <c:pt idx="226">
                  <c:v>29.823529411764703</c:v>
                </c:pt>
                <c:pt idx="227">
                  <c:v>39.764705882352935</c:v>
                </c:pt>
                <c:pt idx="228">
                  <c:v>49.705882352941174</c:v>
                </c:pt>
                <c:pt idx="229">
                  <c:v>59.647058823529406</c:v>
                </c:pt>
                <c:pt idx="230">
                  <c:v>69.588235294117638</c:v>
                </c:pt>
                <c:pt idx="231">
                  <c:v>109.35294117647057</c:v>
                </c:pt>
                <c:pt idx="232">
                  <c:v>119.29411764705881</c:v>
                </c:pt>
                <c:pt idx="233">
                  <c:v>9.9411764705882337</c:v>
                </c:pt>
                <c:pt idx="234">
                  <c:v>19.882352941176467</c:v>
                </c:pt>
                <c:pt idx="235">
                  <c:v>29.823529411764703</c:v>
                </c:pt>
                <c:pt idx="236">
                  <c:v>39.764705882352935</c:v>
                </c:pt>
                <c:pt idx="237">
                  <c:v>49.705882352941174</c:v>
                </c:pt>
                <c:pt idx="238">
                  <c:v>59.647058823529406</c:v>
                </c:pt>
                <c:pt idx="239">
                  <c:v>69.588235294117638</c:v>
                </c:pt>
                <c:pt idx="240">
                  <c:v>109.35294117647057</c:v>
                </c:pt>
                <c:pt idx="241">
                  <c:v>119.29411764705881</c:v>
                </c:pt>
                <c:pt idx="242">
                  <c:v>9.9411764705882337</c:v>
                </c:pt>
                <c:pt idx="243">
                  <c:v>19.882352941176467</c:v>
                </c:pt>
                <c:pt idx="244">
                  <c:v>29.823529411764703</c:v>
                </c:pt>
                <c:pt idx="245">
                  <c:v>39.764705882352935</c:v>
                </c:pt>
                <c:pt idx="246">
                  <c:v>49.705882352941174</c:v>
                </c:pt>
                <c:pt idx="247">
                  <c:v>59.647058823529406</c:v>
                </c:pt>
                <c:pt idx="248">
                  <c:v>69.588235294117638</c:v>
                </c:pt>
                <c:pt idx="249">
                  <c:v>109.35294117647057</c:v>
                </c:pt>
                <c:pt idx="250">
                  <c:v>119.29411764705881</c:v>
                </c:pt>
                <c:pt idx="251">
                  <c:v>9.9411764705882337</c:v>
                </c:pt>
                <c:pt idx="252">
                  <c:v>19.882352941176467</c:v>
                </c:pt>
                <c:pt idx="253">
                  <c:v>29.823529411764703</c:v>
                </c:pt>
                <c:pt idx="254">
                  <c:v>39.764705882352935</c:v>
                </c:pt>
                <c:pt idx="255">
                  <c:v>49.705882352941174</c:v>
                </c:pt>
                <c:pt idx="256">
                  <c:v>59.647058823529406</c:v>
                </c:pt>
                <c:pt idx="257">
                  <c:v>69.588235294117638</c:v>
                </c:pt>
                <c:pt idx="258">
                  <c:v>109.35294117647057</c:v>
                </c:pt>
                <c:pt idx="259">
                  <c:v>119.29411764705881</c:v>
                </c:pt>
                <c:pt idx="260">
                  <c:v>5.8823529411764701</c:v>
                </c:pt>
                <c:pt idx="261">
                  <c:v>11.76470588235294</c:v>
                </c:pt>
                <c:pt idx="262">
                  <c:v>17.647058823529409</c:v>
                </c:pt>
                <c:pt idx="263">
                  <c:v>23.52941176470588</c:v>
                </c:pt>
                <c:pt idx="264">
                  <c:v>29.411764705882351</c:v>
                </c:pt>
                <c:pt idx="265">
                  <c:v>35.294117647058819</c:v>
                </c:pt>
                <c:pt idx="266">
                  <c:v>41.17647058823529</c:v>
                </c:pt>
                <c:pt idx="267">
                  <c:v>64.70588235294116</c:v>
                </c:pt>
                <c:pt idx="268">
                  <c:v>70.588235294117638</c:v>
                </c:pt>
                <c:pt idx="269">
                  <c:v>70.588235294117638</c:v>
                </c:pt>
                <c:pt idx="270">
                  <c:v>64.70588235294116</c:v>
                </c:pt>
                <c:pt idx="271">
                  <c:v>41.17647058823529</c:v>
                </c:pt>
                <c:pt idx="272">
                  <c:v>35.294117647058819</c:v>
                </c:pt>
                <c:pt idx="273">
                  <c:v>29.411764705882351</c:v>
                </c:pt>
                <c:pt idx="274">
                  <c:v>23.52941176470588</c:v>
                </c:pt>
                <c:pt idx="275">
                  <c:v>17.647058823529409</c:v>
                </c:pt>
                <c:pt idx="276">
                  <c:v>11.76470588235294</c:v>
                </c:pt>
                <c:pt idx="277">
                  <c:v>5.8823529411764701</c:v>
                </c:pt>
                <c:pt idx="278">
                  <c:v>5.8823529411764701</c:v>
                </c:pt>
                <c:pt idx="279">
                  <c:v>11.76470588235294</c:v>
                </c:pt>
                <c:pt idx="280">
                  <c:v>17.647058823529409</c:v>
                </c:pt>
                <c:pt idx="281">
                  <c:v>23.52941176470588</c:v>
                </c:pt>
                <c:pt idx="282">
                  <c:v>29.411764705882351</c:v>
                </c:pt>
                <c:pt idx="283">
                  <c:v>35.294117647058819</c:v>
                </c:pt>
                <c:pt idx="284">
                  <c:v>41.17647058823529</c:v>
                </c:pt>
                <c:pt idx="285">
                  <c:v>64.70588235294116</c:v>
                </c:pt>
                <c:pt idx="286">
                  <c:v>70.588235294117638</c:v>
                </c:pt>
                <c:pt idx="287">
                  <c:v>70.588235294117638</c:v>
                </c:pt>
                <c:pt idx="288">
                  <c:v>64.70588235294116</c:v>
                </c:pt>
                <c:pt idx="289">
                  <c:v>41.17647058823529</c:v>
                </c:pt>
                <c:pt idx="290">
                  <c:v>35.294117647058819</c:v>
                </c:pt>
                <c:pt idx="291">
                  <c:v>29.411764705882351</c:v>
                </c:pt>
                <c:pt idx="292">
                  <c:v>23.52941176470588</c:v>
                </c:pt>
                <c:pt idx="293">
                  <c:v>17.647058823529409</c:v>
                </c:pt>
                <c:pt idx="294">
                  <c:v>11.76470588235294</c:v>
                </c:pt>
                <c:pt idx="295">
                  <c:v>5.8823529411764701</c:v>
                </c:pt>
                <c:pt idx="296">
                  <c:v>3.3088235294117645</c:v>
                </c:pt>
                <c:pt idx="297">
                  <c:v>6.617647058823529</c:v>
                </c:pt>
                <c:pt idx="298">
                  <c:v>9.9264705882352917</c:v>
                </c:pt>
                <c:pt idx="299">
                  <c:v>13.235294117647058</c:v>
                </c:pt>
                <c:pt idx="300">
                  <c:v>16.544117647058822</c:v>
                </c:pt>
                <c:pt idx="301">
                  <c:v>19.852941176470583</c:v>
                </c:pt>
                <c:pt idx="302">
                  <c:v>23.161764705882348</c:v>
                </c:pt>
                <c:pt idx="303">
                  <c:v>36.397058823529406</c:v>
                </c:pt>
                <c:pt idx="304">
                  <c:v>39.705882352941167</c:v>
                </c:pt>
                <c:pt idx="305">
                  <c:v>39.705882352941167</c:v>
                </c:pt>
                <c:pt idx="306">
                  <c:v>36.397058823529406</c:v>
                </c:pt>
                <c:pt idx="307">
                  <c:v>23.161764705882348</c:v>
                </c:pt>
                <c:pt idx="308">
                  <c:v>19.852941176470583</c:v>
                </c:pt>
                <c:pt idx="309">
                  <c:v>16.544117647058822</c:v>
                </c:pt>
                <c:pt idx="310">
                  <c:v>13.235294117647058</c:v>
                </c:pt>
                <c:pt idx="311">
                  <c:v>9.9264705882352917</c:v>
                </c:pt>
                <c:pt idx="312">
                  <c:v>6.617647058823529</c:v>
                </c:pt>
                <c:pt idx="313">
                  <c:v>3.3088235294117645</c:v>
                </c:pt>
                <c:pt idx="314">
                  <c:v>3.3088235294117645</c:v>
                </c:pt>
                <c:pt idx="315">
                  <c:v>6.617647058823529</c:v>
                </c:pt>
                <c:pt idx="316">
                  <c:v>9.9264705882352917</c:v>
                </c:pt>
                <c:pt idx="317">
                  <c:v>13.235294117647058</c:v>
                </c:pt>
                <c:pt idx="318">
                  <c:v>16.544117647058822</c:v>
                </c:pt>
                <c:pt idx="319">
                  <c:v>19.852941176470583</c:v>
                </c:pt>
                <c:pt idx="320">
                  <c:v>23.161764705882348</c:v>
                </c:pt>
                <c:pt idx="321">
                  <c:v>36.397058823529406</c:v>
                </c:pt>
                <c:pt idx="322">
                  <c:v>39.705882352941167</c:v>
                </c:pt>
                <c:pt idx="323">
                  <c:v>39.705882352941167</c:v>
                </c:pt>
                <c:pt idx="324">
                  <c:v>36.397058823529406</c:v>
                </c:pt>
                <c:pt idx="325">
                  <c:v>23.161764705882348</c:v>
                </c:pt>
                <c:pt idx="326">
                  <c:v>19.852941176470583</c:v>
                </c:pt>
                <c:pt idx="327">
                  <c:v>16.544117647058822</c:v>
                </c:pt>
                <c:pt idx="328">
                  <c:v>13.235294117647058</c:v>
                </c:pt>
                <c:pt idx="329">
                  <c:v>9.9264705882352917</c:v>
                </c:pt>
                <c:pt idx="330">
                  <c:v>6.617647058823529</c:v>
                </c:pt>
                <c:pt idx="331">
                  <c:v>3.3088235294117645</c:v>
                </c:pt>
                <c:pt idx="332">
                  <c:v>3.3088235294117645</c:v>
                </c:pt>
                <c:pt idx="333">
                  <c:v>6.617647058823529</c:v>
                </c:pt>
                <c:pt idx="334">
                  <c:v>9.9264705882352917</c:v>
                </c:pt>
                <c:pt idx="335">
                  <c:v>13.235294117647058</c:v>
                </c:pt>
                <c:pt idx="336">
                  <c:v>16.544117647058822</c:v>
                </c:pt>
                <c:pt idx="337">
                  <c:v>19.852941176470583</c:v>
                </c:pt>
                <c:pt idx="338">
                  <c:v>23.161764705882348</c:v>
                </c:pt>
                <c:pt idx="339">
                  <c:v>36.397058823529406</c:v>
                </c:pt>
                <c:pt idx="340">
                  <c:v>39.705882352941167</c:v>
                </c:pt>
                <c:pt idx="341">
                  <c:v>39.705882352941167</c:v>
                </c:pt>
                <c:pt idx="342">
                  <c:v>36.397058823529406</c:v>
                </c:pt>
                <c:pt idx="343">
                  <c:v>23.161764705882348</c:v>
                </c:pt>
                <c:pt idx="344">
                  <c:v>19.852941176470583</c:v>
                </c:pt>
                <c:pt idx="345">
                  <c:v>16.544117647058822</c:v>
                </c:pt>
                <c:pt idx="346">
                  <c:v>13.235294117647058</c:v>
                </c:pt>
                <c:pt idx="347">
                  <c:v>9.9264705882352917</c:v>
                </c:pt>
                <c:pt idx="348">
                  <c:v>6.617647058823529</c:v>
                </c:pt>
                <c:pt idx="349">
                  <c:v>3.3088235294117645</c:v>
                </c:pt>
                <c:pt idx="350">
                  <c:v>3.3088235294117645</c:v>
                </c:pt>
                <c:pt idx="351">
                  <c:v>6.617647058823529</c:v>
                </c:pt>
                <c:pt idx="352">
                  <c:v>9.9264705882352917</c:v>
                </c:pt>
                <c:pt idx="353">
                  <c:v>13.235294117647058</c:v>
                </c:pt>
                <c:pt idx="354">
                  <c:v>16.544117647058822</c:v>
                </c:pt>
                <c:pt idx="355">
                  <c:v>19.852941176470583</c:v>
                </c:pt>
                <c:pt idx="356">
                  <c:v>23.161764705882348</c:v>
                </c:pt>
                <c:pt idx="357">
                  <c:v>36.397058823529406</c:v>
                </c:pt>
                <c:pt idx="358">
                  <c:v>39.705882352941167</c:v>
                </c:pt>
                <c:pt idx="359">
                  <c:v>39.705882352941167</c:v>
                </c:pt>
                <c:pt idx="360">
                  <c:v>36.397058823529406</c:v>
                </c:pt>
                <c:pt idx="361">
                  <c:v>23.161764705882348</c:v>
                </c:pt>
                <c:pt idx="362">
                  <c:v>19.852941176470583</c:v>
                </c:pt>
                <c:pt idx="363">
                  <c:v>16.544117647058822</c:v>
                </c:pt>
                <c:pt idx="364">
                  <c:v>13.235294117647058</c:v>
                </c:pt>
                <c:pt idx="365">
                  <c:v>9.9264705882352917</c:v>
                </c:pt>
                <c:pt idx="366">
                  <c:v>6.617647058823529</c:v>
                </c:pt>
                <c:pt idx="367">
                  <c:v>3.3088235294117645</c:v>
                </c:pt>
                <c:pt idx="368">
                  <c:v>9.9411764705882337</c:v>
                </c:pt>
                <c:pt idx="369">
                  <c:v>19.882352941176467</c:v>
                </c:pt>
                <c:pt idx="370">
                  <c:v>29.823529411764703</c:v>
                </c:pt>
                <c:pt idx="371">
                  <c:v>39.764705882352935</c:v>
                </c:pt>
                <c:pt idx="372">
                  <c:v>49.705882352941174</c:v>
                </c:pt>
                <c:pt idx="373">
                  <c:v>59.647058823529406</c:v>
                </c:pt>
                <c:pt idx="374">
                  <c:v>69.588235294117638</c:v>
                </c:pt>
                <c:pt idx="375">
                  <c:v>109.35294117647057</c:v>
                </c:pt>
                <c:pt idx="376">
                  <c:v>119.29411764705881</c:v>
                </c:pt>
                <c:pt idx="377">
                  <c:v>119.29411764705881</c:v>
                </c:pt>
                <c:pt idx="378">
                  <c:v>109.35294117647057</c:v>
                </c:pt>
                <c:pt idx="379">
                  <c:v>69.588235294117638</c:v>
                </c:pt>
                <c:pt idx="380">
                  <c:v>59.647058823529406</c:v>
                </c:pt>
                <c:pt idx="381">
                  <c:v>49.705882352941174</c:v>
                </c:pt>
                <c:pt idx="382">
                  <c:v>39.764705882352935</c:v>
                </c:pt>
                <c:pt idx="383">
                  <c:v>29.823529411764703</c:v>
                </c:pt>
                <c:pt idx="384">
                  <c:v>19.882352941176467</c:v>
                </c:pt>
                <c:pt idx="385">
                  <c:v>9.9411764705882337</c:v>
                </c:pt>
                <c:pt idx="386">
                  <c:v>9.9411764705882337</c:v>
                </c:pt>
                <c:pt idx="387">
                  <c:v>19.882352941176467</c:v>
                </c:pt>
                <c:pt idx="388">
                  <c:v>29.823529411764703</c:v>
                </c:pt>
                <c:pt idx="389">
                  <c:v>39.764705882352935</c:v>
                </c:pt>
                <c:pt idx="390">
                  <c:v>49.705882352941174</c:v>
                </c:pt>
                <c:pt idx="391">
                  <c:v>59.647058823529406</c:v>
                </c:pt>
                <c:pt idx="392">
                  <c:v>69.588235294117638</c:v>
                </c:pt>
                <c:pt idx="393">
                  <c:v>109.35294117647057</c:v>
                </c:pt>
                <c:pt idx="394">
                  <c:v>119.29411764705881</c:v>
                </c:pt>
                <c:pt idx="395">
                  <c:v>119.29411764705881</c:v>
                </c:pt>
                <c:pt idx="396">
                  <c:v>109.35294117647057</c:v>
                </c:pt>
                <c:pt idx="397">
                  <c:v>69.588235294117638</c:v>
                </c:pt>
                <c:pt idx="398">
                  <c:v>59.647058823529406</c:v>
                </c:pt>
                <c:pt idx="399">
                  <c:v>49.705882352941174</c:v>
                </c:pt>
                <c:pt idx="400">
                  <c:v>39.764705882352935</c:v>
                </c:pt>
                <c:pt idx="401">
                  <c:v>29.823529411764703</c:v>
                </c:pt>
                <c:pt idx="402">
                  <c:v>19.882352941176467</c:v>
                </c:pt>
                <c:pt idx="403">
                  <c:v>9.9411764705882337</c:v>
                </c:pt>
                <c:pt idx="404">
                  <c:v>1.4705882352941175</c:v>
                </c:pt>
                <c:pt idx="405">
                  <c:v>2.9411764705882351</c:v>
                </c:pt>
                <c:pt idx="406">
                  <c:v>4.4117647058823524</c:v>
                </c:pt>
                <c:pt idx="407">
                  <c:v>5.8823529411764701</c:v>
                </c:pt>
                <c:pt idx="408">
                  <c:v>7.3529411764705879</c:v>
                </c:pt>
                <c:pt idx="409">
                  <c:v>8.8235294117647047</c:v>
                </c:pt>
                <c:pt idx="410">
                  <c:v>10.294117647058822</c:v>
                </c:pt>
                <c:pt idx="411">
                  <c:v>16.17647058823529</c:v>
                </c:pt>
                <c:pt idx="412">
                  <c:v>17.647058823529409</c:v>
                </c:pt>
                <c:pt idx="413">
                  <c:v>1.4705882352941175</c:v>
                </c:pt>
                <c:pt idx="414">
                  <c:v>2.9411764705882351</c:v>
                </c:pt>
                <c:pt idx="415">
                  <c:v>4.4117647058823524</c:v>
                </c:pt>
                <c:pt idx="416">
                  <c:v>5.8823529411764701</c:v>
                </c:pt>
                <c:pt idx="417">
                  <c:v>7.3529411764705879</c:v>
                </c:pt>
                <c:pt idx="418">
                  <c:v>8.8235294117647047</c:v>
                </c:pt>
                <c:pt idx="419">
                  <c:v>10.294117647058822</c:v>
                </c:pt>
                <c:pt idx="420">
                  <c:v>16.17647058823529</c:v>
                </c:pt>
                <c:pt idx="421">
                  <c:v>17.647058823529409</c:v>
                </c:pt>
                <c:pt idx="422">
                  <c:v>1.4705882352941175</c:v>
                </c:pt>
                <c:pt idx="423">
                  <c:v>2.9411764705882351</c:v>
                </c:pt>
                <c:pt idx="424">
                  <c:v>4.4117647058823524</c:v>
                </c:pt>
                <c:pt idx="425">
                  <c:v>5.8823529411764701</c:v>
                </c:pt>
                <c:pt idx="426">
                  <c:v>7.3529411764705879</c:v>
                </c:pt>
                <c:pt idx="427">
                  <c:v>8.8235294117647047</c:v>
                </c:pt>
                <c:pt idx="428">
                  <c:v>10.294117647058822</c:v>
                </c:pt>
                <c:pt idx="429">
                  <c:v>16.17647058823529</c:v>
                </c:pt>
                <c:pt idx="430">
                  <c:v>17.647058823529409</c:v>
                </c:pt>
                <c:pt idx="431">
                  <c:v>1.4705882352941175</c:v>
                </c:pt>
                <c:pt idx="432">
                  <c:v>2.9411764705882351</c:v>
                </c:pt>
                <c:pt idx="433">
                  <c:v>4.4117647058823524</c:v>
                </c:pt>
                <c:pt idx="434">
                  <c:v>5.8823529411764701</c:v>
                </c:pt>
                <c:pt idx="435">
                  <c:v>7.3529411764705879</c:v>
                </c:pt>
                <c:pt idx="436">
                  <c:v>8.8235294117647047</c:v>
                </c:pt>
                <c:pt idx="437">
                  <c:v>10.294117647058822</c:v>
                </c:pt>
                <c:pt idx="438">
                  <c:v>16.17647058823529</c:v>
                </c:pt>
                <c:pt idx="439">
                  <c:v>17.647058823529409</c:v>
                </c:pt>
                <c:pt idx="440">
                  <c:v>1.4705882352941175</c:v>
                </c:pt>
                <c:pt idx="441">
                  <c:v>2.9411764705882351</c:v>
                </c:pt>
                <c:pt idx="442">
                  <c:v>4.4117647058823524</c:v>
                </c:pt>
                <c:pt idx="443">
                  <c:v>5.8823529411764701</c:v>
                </c:pt>
                <c:pt idx="444">
                  <c:v>7.3529411764705879</c:v>
                </c:pt>
                <c:pt idx="445">
                  <c:v>8.8235294117647047</c:v>
                </c:pt>
                <c:pt idx="446">
                  <c:v>10.294117647058822</c:v>
                </c:pt>
                <c:pt idx="447">
                  <c:v>16.17647058823529</c:v>
                </c:pt>
                <c:pt idx="448">
                  <c:v>17.647058823529409</c:v>
                </c:pt>
                <c:pt idx="449">
                  <c:v>1.4705882352941175</c:v>
                </c:pt>
                <c:pt idx="450">
                  <c:v>2.9411764705882351</c:v>
                </c:pt>
                <c:pt idx="451">
                  <c:v>4.4117647058823524</c:v>
                </c:pt>
                <c:pt idx="452">
                  <c:v>5.8823529411764701</c:v>
                </c:pt>
                <c:pt idx="453">
                  <c:v>7.3529411764705879</c:v>
                </c:pt>
                <c:pt idx="454">
                  <c:v>8.8235294117647047</c:v>
                </c:pt>
                <c:pt idx="455">
                  <c:v>10.294117647058822</c:v>
                </c:pt>
                <c:pt idx="456">
                  <c:v>16.17647058823529</c:v>
                </c:pt>
                <c:pt idx="457">
                  <c:v>17.647058823529409</c:v>
                </c:pt>
                <c:pt idx="458">
                  <c:v>1.4705882352941175</c:v>
                </c:pt>
                <c:pt idx="459">
                  <c:v>2.9411764705882351</c:v>
                </c:pt>
                <c:pt idx="460">
                  <c:v>4.4117647058823524</c:v>
                </c:pt>
                <c:pt idx="461">
                  <c:v>5.8823529411764701</c:v>
                </c:pt>
                <c:pt idx="462">
                  <c:v>7.3529411764705879</c:v>
                </c:pt>
                <c:pt idx="463">
                  <c:v>8.8235294117647047</c:v>
                </c:pt>
                <c:pt idx="464">
                  <c:v>10.294117647058822</c:v>
                </c:pt>
                <c:pt idx="465">
                  <c:v>16.17647058823529</c:v>
                </c:pt>
                <c:pt idx="466">
                  <c:v>17.647058823529409</c:v>
                </c:pt>
                <c:pt idx="467">
                  <c:v>1.4705882352941175</c:v>
                </c:pt>
                <c:pt idx="468">
                  <c:v>2.9411764705882351</c:v>
                </c:pt>
                <c:pt idx="469">
                  <c:v>4.4117647058823524</c:v>
                </c:pt>
                <c:pt idx="470">
                  <c:v>5.8823529411764701</c:v>
                </c:pt>
                <c:pt idx="471">
                  <c:v>7.3529411764705879</c:v>
                </c:pt>
                <c:pt idx="472">
                  <c:v>8.8235294117647047</c:v>
                </c:pt>
                <c:pt idx="473">
                  <c:v>10.294117647058822</c:v>
                </c:pt>
                <c:pt idx="474">
                  <c:v>16.17647058823529</c:v>
                </c:pt>
                <c:pt idx="475">
                  <c:v>17.647058823529409</c:v>
                </c:pt>
                <c:pt idx="476">
                  <c:v>9.9411764705882337</c:v>
                </c:pt>
                <c:pt idx="477">
                  <c:v>19.882352941176467</c:v>
                </c:pt>
                <c:pt idx="478">
                  <c:v>29.823529411764703</c:v>
                </c:pt>
                <c:pt idx="479">
                  <c:v>39.764705882352935</c:v>
                </c:pt>
                <c:pt idx="480">
                  <c:v>49.705882352941174</c:v>
                </c:pt>
                <c:pt idx="481">
                  <c:v>59.647058823529406</c:v>
                </c:pt>
                <c:pt idx="482">
                  <c:v>69.588235294117638</c:v>
                </c:pt>
                <c:pt idx="483">
                  <c:v>109.35294117647057</c:v>
                </c:pt>
                <c:pt idx="484">
                  <c:v>119.29411764705881</c:v>
                </c:pt>
                <c:pt idx="485">
                  <c:v>9.9411764705882337</c:v>
                </c:pt>
                <c:pt idx="486">
                  <c:v>19.882352941176467</c:v>
                </c:pt>
                <c:pt idx="487">
                  <c:v>29.823529411764703</c:v>
                </c:pt>
                <c:pt idx="488">
                  <c:v>39.764705882352935</c:v>
                </c:pt>
                <c:pt idx="489">
                  <c:v>49.705882352941174</c:v>
                </c:pt>
                <c:pt idx="490">
                  <c:v>59.647058823529406</c:v>
                </c:pt>
                <c:pt idx="491">
                  <c:v>69.588235294117638</c:v>
                </c:pt>
                <c:pt idx="492">
                  <c:v>109.35294117647057</c:v>
                </c:pt>
                <c:pt idx="493">
                  <c:v>119.29411764705881</c:v>
                </c:pt>
                <c:pt idx="494">
                  <c:v>9.9411764705882337</c:v>
                </c:pt>
                <c:pt idx="495">
                  <c:v>19.882352941176467</c:v>
                </c:pt>
                <c:pt idx="496">
                  <c:v>29.823529411764703</c:v>
                </c:pt>
                <c:pt idx="497">
                  <c:v>39.764705882352935</c:v>
                </c:pt>
                <c:pt idx="498">
                  <c:v>49.705882352941174</c:v>
                </c:pt>
                <c:pt idx="499">
                  <c:v>59.647058823529406</c:v>
                </c:pt>
                <c:pt idx="500">
                  <c:v>69.588235294117638</c:v>
                </c:pt>
                <c:pt idx="501">
                  <c:v>109.35294117647057</c:v>
                </c:pt>
                <c:pt idx="502">
                  <c:v>119.29411764705881</c:v>
                </c:pt>
                <c:pt idx="503">
                  <c:v>9.9411764705882337</c:v>
                </c:pt>
                <c:pt idx="504">
                  <c:v>19.882352941176467</c:v>
                </c:pt>
                <c:pt idx="505">
                  <c:v>29.823529411764703</c:v>
                </c:pt>
                <c:pt idx="506">
                  <c:v>39.764705882352935</c:v>
                </c:pt>
                <c:pt idx="507">
                  <c:v>49.705882352941174</c:v>
                </c:pt>
                <c:pt idx="508">
                  <c:v>59.647058823529406</c:v>
                </c:pt>
                <c:pt idx="509">
                  <c:v>69.588235294117638</c:v>
                </c:pt>
                <c:pt idx="510">
                  <c:v>109.35294117647057</c:v>
                </c:pt>
                <c:pt idx="511">
                  <c:v>119.29411764705881</c:v>
                </c:pt>
                <c:pt idx="512">
                  <c:v>9.9411764705882337</c:v>
                </c:pt>
                <c:pt idx="513">
                  <c:v>19.882352941176467</c:v>
                </c:pt>
                <c:pt idx="514">
                  <c:v>29.823529411764703</c:v>
                </c:pt>
                <c:pt idx="515">
                  <c:v>39.764705882352935</c:v>
                </c:pt>
                <c:pt idx="516">
                  <c:v>49.705882352941174</c:v>
                </c:pt>
                <c:pt idx="517">
                  <c:v>59.647058823529406</c:v>
                </c:pt>
                <c:pt idx="518">
                  <c:v>69.588235294117638</c:v>
                </c:pt>
                <c:pt idx="519">
                  <c:v>109.35294117647057</c:v>
                </c:pt>
                <c:pt idx="520">
                  <c:v>119.29411764705881</c:v>
                </c:pt>
                <c:pt idx="521">
                  <c:v>9.9411764705882337</c:v>
                </c:pt>
                <c:pt idx="522">
                  <c:v>19.882352941176467</c:v>
                </c:pt>
                <c:pt idx="523">
                  <c:v>29.823529411764703</c:v>
                </c:pt>
                <c:pt idx="524">
                  <c:v>39.764705882352935</c:v>
                </c:pt>
                <c:pt idx="525">
                  <c:v>49.705882352941174</c:v>
                </c:pt>
                <c:pt idx="526">
                  <c:v>59.647058823529406</c:v>
                </c:pt>
                <c:pt idx="527">
                  <c:v>69.588235294117638</c:v>
                </c:pt>
                <c:pt idx="528">
                  <c:v>109.35294117647057</c:v>
                </c:pt>
                <c:pt idx="529">
                  <c:v>119.29411764705881</c:v>
                </c:pt>
                <c:pt idx="530">
                  <c:v>9.9411764705882337</c:v>
                </c:pt>
                <c:pt idx="531">
                  <c:v>19.882352941176467</c:v>
                </c:pt>
                <c:pt idx="532">
                  <c:v>29.823529411764703</c:v>
                </c:pt>
                <c:pt idx="533">
                  <c:v>39.764705882352935</c:v>
                </c:pt>
                <c:pt idx="534">
                  <c:v>49.705882352941174</c:v>
                </c:pt>
                <c:pt idx="535">
                  <c:v>59.647058823529406</c:v>
                </c:pt>
                <c:pt idx="536">
                  <c:v>69.588235294117638</c:v>
                </c:pt>
                <c:pt idx="537">
                  <c:v>109.35294117647057</c:v>
                </c:pt>
                <c:pt idx="538">
                  <c:v>119.29411764705881</c:v>
                </c:pt>
                <c:pt idx="539">
                  <c:v>9.9411764705882337</c:v>
                </c:pt>
                <c:pt idx="540">
                  <c:v>19.882352941176467</c:v>
                </c:pt>
                <c:pt idx="541">
                  <c:v>29.823529411764703</c:v>
                </c:pt>
                <c:pt idx="542">
                  <c:v>39.764705882352935</c:v>
                </c:pt>
                <c:pt idx="543">
                  <c:v>49.705882352941174</c:v>
                </c:pt>
                <c:pt idx="544">
                  <c:v>59.647058823529406</c:v>
                </c:pt>
                <c:pt idx="545">
                  <c:v>69.588235294117638</c:v>
                </c:pt>
                <c:pt idx="546">
                  <c:v>109.35294117647057</c:v>
                </c:pt>
                <c:pt idx="547">
                  <c:v>119.29411764705881</c:v>
                </c:pt>
              </c:numCache>
            </c:numRef>
          </c:xVal>
          <c:yVal>
            <c:numRef>
              <c:f>All!$G$16:$G$563</c:f>
              <c:numCache>
                <c:formatCode>0.00</c:formatCode>
                <c:ptCount val="548"/>
                <c:pt idx="0">
                  <c:v>3333333.3333333326</c:v>
                </c:pt>
                <c:pt idx="1">
                  <c:v>555555.5555555555</c:v>
                </c:pt>
                <c:pt idx="2">
                  <c:v>185185.1851851852</c:v>
                </c:pt>
                <c:pt idx="3">
                  <c:v>104166.66666666664</c:v>
                </c:pt>
                <c:pt idx="4">
                  <c:v>71111.111111111109</c:v>
                </c:pt>
                <c:pt idx="5">
                  <c:v>48868.312757201653</c:v>
                </c:pt>
                <c:pt idx="6">
                  <c:v>2222222.222222222</c:v>
                </c:pt>
                <c:pt idx="7">
                  <c:v>347222.22222222213</c:v>
                </c:pt>
                <c:pt idx="8">
                  <c:v>123456.7901234568</c:v>
                </c:pt>
                <c:pt idx="9">
                  <c:v>60763.888888888876</c:v>
                </c:pt>
                <c:pt idx="10">
                  <c:v>35555.555555555555</c:v>
                </c:pt>
                <c:pt idx="11">
                  <c:v>23148.14814814815</c:v>
                </c:pt>
                <c:pt idx="12">
                  <c:v>16196.954972465181</c:v>
                </c:pt>
                <c:pt idx="13">
                  <c:v>5479.3019369332342</c:v>
                </c:pt>
                <c:pt idx="14">
                  <c:v>5120.0000000000009</c:v>
                </c:pt>
                <c:pt idx="15">
                  <c:v>2222222.222222222</c:v>
                </c:pt>
                <c:pt idx="16">
                  <c:v>347222.22222222213</c:v>
                </c:pt>
                <c:pt idx="17">
                  <c:v>123456.7901234568</c:v>
                </c:pt>
                <c:pt idx="18">
                  <c:v>60763.888888888876</c:v>
                </c:pt>
                <c:pt idx="19">
                  <c:v>35555.555555555555</c:v>
                </c:pt>
                <c:pt idx="20">
                  <c:v>23148.14814814815</c:v>
                </c:pt>
                <c:pt idx="21">
                  <c:v>16196.954972465181</c:v>
                </c:pt>
                <c:pt idx="22">
                  <c:v>5844.5887327287828</c:v>
                </c:pt>
                <c:pt idx="23">
                  <c:v>5120.0000000000009</c:v>
                </c:pt>
                <c:pt idx="24">
                  <c:v>2222222.222222222</c:v>
                </c:pt>
                <c:pt idx="25">
                  <c:v>347222.22222222213</c:v>
                </c:pt>
                <c:pt idx="26">
                  <c:v>1666666.6666666663</c:v>
                </c:pt>
                <c:pt idx="27">
                  <c:v>277777.77777777775</c:v>
                </c:pt>
                <c:pt idx="28">
                  <c:v>102880.658436214</c:v>
                </c:pt>
                <c:pt idx="29">
                  <c:v>52083.333333333321</c:v>
                </c:pt>
                <c:pt idx="30">
                  <c:v>31111.111111111109</c:v>
                </c:pt>
                <c:pt idx="31">
                  <c:v>20576.1316872428</c:v>
                </c:pt>
                <c:pt idx="32">
                  <c:v>16196.954972465181</c:v>
                </c:pt>
                <c:pt idx="33">
                  <c:v>5844.5887327287828</c:v>
                </c:pt>
                <c:pt idx="34">
                  <c:v>5120.0000000000009</c:v>
                </c:pt>
                <c:pt idx="35">
                  <c:v>1666666.6666666663</c:v>
                </c:pt>
                <c:pt idx="36">
                  <c:v>277777.77777777775</c:v>
                </c:pt>
                <c:pt idx="37">
                  <c:v>102880.658436214</c:v>
                </c:pt>
                <c:pt idx="38">
                  <c:v>52083.333333333321</c:v>
                </c:pt>
                <c:pt idx="39">
                  <c:v>31111.111111111109</c:v>
                </c:pt>
                <c:pt idx="40">
                  <c:v>20576.1316872428</c:v>
                </c:pt>
                <c:pt idx="41">
                  <c:v>14577.259475218663</c:v>
                </c:pt>
                <c:pt idx="42">
                  <c:v>5844.5887327287828</c:v>
                </c:pt>
                <c:pt idx="43">
                  <c:v>5120.0000000000009</c:v>
                </c:pt>
                <c:pt idx="44">
                  <c:v>9364426.1545496117</c:v>
                </c:pt>
                <c:pt idx="45">
                  <c:v>1463191.5866483767</c:v>
                </c:pt>
                <c:pt idx="46">
                  <c:v>520245.89747497847</c:v>
                </c:pt>
                <c:pt idx="47">
                  <c:v>256058.52766346594</c:v>
                </c:pt>
                <c:pt idx="48">
                  <c:v>149830.81847279379</c:v>
                </c:pt>
                <c:pt idx="49">
                  <c:v>97546.105776558456</c:v>
                </c:pt>
                <c:pt idx="50">
                  <c:v>68253.834945696901</c:v>
                </c:pt>
                <c:pt idx="51">
                  <c:v>24629.048816108123</c:v>
                </c:pt>
                <c:pt idx="52">
                  <c:v>20376.991312299961</c:v>
                </c:pt>
                <c:pt idx="53">
                  <c:v>7023319.6159122083</c:v>
                </c:pt>
                <c:pt idx="54">
                  <c:v>1170553.2693187015</c:v>
                </c:pt>
                <c:pt idx="55">
                  <c:v>433538.24789581541</c:v>
                </c:pt>
                <c:pt idx="56">
                  <c:v>219478.73799725651</c:v>
                </c:pt>
                <c:pt idx="57">
                  <c:v>131101.96616369457</c:v>
                </c:pt>
                <c:pt idx="58">
                  <c:v>97546.105776558456</c:v>
                </c:pt>
                <c:pt idx="59">
                  <c:v>68253.834945696901</c:v>
                </c:pt>
                <c:pt idx="60">
                  <c:v>23089.733265101368</c:v>
                </c:pt>
                <c:pt idx="61">
                  <c:v>20376.991312299961</c:v>
                </c:pt>
                <c:pt idx="62">
                  <c:v>9364426.1545496117</c:v>
                </c:pt>
                <c:pt idx="63">
                  <c:v>1170553.2693187015</c:v>
                </c:pt>
                <c:pt idx="64">
                  <c:v>433538.24789581541</c:v>
                </c:pt>
                <c:pt idx="65">
                  <c:v>219478.73799725651</c:v>
                </c:pt>
                <c:pt idx="66">
                  <c:v>149830.81847279379</c:v>
                </c:pt>
                <c:pt idx="67">
                  <c:v>97546.105776558456</c:v>
                </c:pt>
                <c:pt idx="68">
                  <c:v>68253.834945696901</c:v>
                </c:pt>
                <c:pt idx="69">
                  <c:v>24629.048816108123</c:v>
                </c:pt>
                <c:pt idx="70">
                  <c:v>21575.637860082312</c:v>
                </c:pt>
                <c:pt idx="71">
                  <c:v>9364426.1545496117</c:v>
                </c:pt>
                <c:pt idx="72">
                  <c:v>1170553.2693187015</c:v>
                </c:pt>
                <c:pt idx="73">
                  <c:v>433538.24789581541</c:v>
                </c:pt>
                <c:pt idx="74">
                  <c:v>219478.73799725651</c:v>
                </c:pt>
                <c:pt idx="75">
                  <c:v>131101.96616369457</c:v>
                </c:pt>
                <c:pt idx="76">
                  <c:v>86707.649579163073</c:v>
                </c:pt>
                <c:pt idx="77">
                  <c:v>68253.834945696901</c:v>
                </c:pt>
                <c:pt idx="78">
                  <c:v>24629.048816108123</c:v>
                </c:pt>
                <c:pt idx="79">
                  <c:v>21575.637860082312</c:v>
                </c:pt>
                <c:pt idx="80">
                  <c:v>935170.3970239734</c:v>
                </c:pt>
                <c:pt idx="81">
                  <c:v>130923.85558335627</c:v>
                </c:pt>
                <c:pt idx="82">
                  <c:v>44334.004007062453</c:v>
                </c:pt>
                <c:pt idx="83">
                  <c:v>21041.333933039401</c:v>
                </c:pt>
                <c:pt idx="84">
                  <c:v>11670.926554859188</c:v>
                </c:pt>
                <c:pt idx="85">
                  <c:v>7273.5475324086838</c:v>
                </c:pt>
                <c:pt idx="86">
                  <c:v>5016.6575233939129</c:v>
                </c:pt>
                <c:pt idx="87">
                  <c:v>1770.5705488357728</c:v>
                </c:pt>
                <c:pt idx="88">
                  <c:v>1472.0274767969954</c:v>
                </c:pt>
                <c:pt idx="89">
                  <c:v>897763.58114301448</c:v>
                </c:pt>
                <c:pt idx="90">
                  <c:v>130923.85558335627</c:v>
                </c:pt>
                <c:pt idx="91">
                  <c:v>44334.004007062453</c:v>
                </c:pt>
                <c:pt idx="92">
                  <c:v>19872.370936759435</c:v>
                </c:pt>
                <c:pt idx="93">
                  <c:v>11072.417500763846</c:v>
                </c:pt>
                <c:pt idx="94">
                  <c:v>7100.3678292560953</c:v>
                </c:pt>
                <c:pt idx="95">
                  <c:v>5016.6575233939129</c:v>
                </c:pt>
                <c:pt idx="96">
                  <c:v>1798.6748432617376</c:v>
                </c:pt>
                <c:pt idx="97">
                  <c:v>1472.0274767969954</c:v>
                </c:pt>
                <c:pt idx="98">
                  <c:v>897763.58114301448</c:v>
                </c:pt>
                <c:pt idx="99">
                  <c:v>128585.92959079634</c:v>
                </c:pt>
                <c:pt idx="100">
                  <c:v>47104.879257503853</c:v>
                </c:pt>
                <c:pt idx="101">
                  <c:v>22210.296929319367</c:v>
                </c:pt>
                <c:pt idx="102">
                  <c:v>12568.690136002202</c:v>
                </c:pt>
                <c:pt idx="103">
                  <c:v>7966.2663450190339</c:v>
                </c:pt>
                <c:pt idx="104">
                  <c:v>5452.8886123846878</c:v>
                </c:pt>
                <c:pt idx="105">
                  <c:v>1967.3006098175254</c:v>
                </c:pt>
                <c:pt idx="106">
                  <c:v>1666.8546428436566</c:v>
                </c:pt>
                <c:pt idx="107">
                  <c:v>935170.3970239734</c:v>
                </c:pt>
                <c:pt idx="108">
                  <c:v>140275.55955359602</c:v>
                </c:pt>
                <c:pt idx="109">
                  <c:v>44334.004007062453</c:v>
                </c:pt>
                <c:pt idx="110">
                  <c:v>20456.852434899418</c:v>
                </c:pt>
                <c:pt idx="111">
                  <c:v>11970.18108190686</c:v>
                </c:pt>
                <c:pt idx="112">
                  <c:v>7619.9069387138588</c:v>
                </c:pt>
                <c:pt idx="113">
                  <c:v>5561.9463846323815</c:v>
                </c:pt>
                <c:pt idx="114">
                  <c:v>2023.5091986694547</c:v>
                </c:pt>
                <c:pt idx="115">
                  <c:v>1666.8546428436566</c:v>
                </c:pt>
                <c:pt idx="116">
                  <c:v>3819444.4444444436</c:v>
                </c:pt>
                <c:pt idx="117">
                  <c:v>512152.77777777769</c:v>
                </c:pt>
                <c:pt idx="118">
                  <c:v>169753.08641975309</c:v>
                </c:pt>
                <c:pt idx="119">
                  <c:v>82465.277777777766</c:v>
                </c:pt>
                <c:pt idx="120">
                  <c:v>46666.666666666664</c:v>
                </c:pt>
                <c:pt idx="121">
                  <c:v>30221.193415637863</c:v>
                </c:pt>
                <c:pt idx="122">
                  <c:v>21460.965338516366</c:v>
                </c:pt>
                <c:pt idx="123">
                  <c:v>7669.6719258702742</c:v>
                </c:pt>
                <c:pt idx="124">
                  <c:v>6510.416666666667</c:v>
                </c:pt>
                <c:pt idx="125">
                  <c:v>4027777.7777777771</c:v>
                </c:pt>
                <c:pt idx="126">
                  <c:v>546874.99999999988</c:v>
                </c:pt>
                <c:pt idx="127">
                  <c:v>180041.1522633745</c:v>
                </c:pt>
                <c:pt idx="128">
                  <c:v>84635.416666666657</c:v>
                </c:pt>
                <c:pt idx="129">
                  <c:v>49999.999999999993</c:v>
                </c:pt>
                <c:pt idx="130">
                  <c:v>30864.1975308642</c:v>
                </c:pt>
                <c:pt idx="131">
                  <c:v>22270.813087139624</c:v>
                </c:pt>
                <c:pt idx="132">
                  <c:v>7826.19584272477</c:v>
                </c:pt>
                <c:pt idx="133">
                  <c:v>6590.792181069959</c:v>
                </c:pt>
                <c:pt idx="134">
                  <c:v>3749999.9999999991</c:v>
                </c:pt>
                <c:pt idx="135">
                  <c:v>538194.44444444438</c:v>
                </c:pt>
                <c:pt idx="136">
                  <c:v>180041.1522633745</c:v>
                </c:pt>
                <c:pt idx="137">
                  <c:v>84635.416666666657</c:v>
                </c:pt>
                <c:pt idx="138">
                  <c:v>47777.777777777774</c:v>
                </c:pt>
                <c:pt idx="139">
                  <c:v>30864.1975308642</c:v>
                </c:pt>
                <c:pt idx="140">
                  <c:v>21663.42727567218</c:v>
                </c:pt>
                <c:pt idx="141">
                  <c:v>8347.942232239755</c:v>
                </c:pt>
                <c:pt idx="142">
                  <c:v>6992.6697530864203</c:v>
                </c:pt>
                <c:pt idx="143">
                  <c:v>3888888.8888888881</c:v>
                </c:pt>
                <c:pt idx="144">
                  <c:v>546874.99999999988</c:v>
                </c:pt>
                <c:pt idx="145">
                  <c:v>190329.21810699589</c:v>
                </c:pt>
                <c:pt idx="146">
                  <c:v>86805.555555555533</c:v>
                </c:pt>
                <c:pt idx="147">
                  <c:v>48888.888888888883</c:v>
                </c:pt>
                <c:pt idx="148">
                  <c:v>31507.20164609054</c:v>
                </c:pt>
                <c:pt idx="149">
                  <c:v>22270.813087139624</c:v>
                </c:pt>
                <c:pt idx="150">
                  <c:v>8452.2915101427516</c:v>
                </c:pt>
                <c:pt idx="151">
                  <c:v>7073.0452674897124</c:v>
                </c:pt>
                <c:pt idx="152">
                  <c:v>14046639.231824417</c:v>
                </c:pt>
                <c:pt idx="153">
                  <c:v>2048468.2213077275</c:v>
                </c:pt>
                <c:pt idx="154">
                  <c:v>693661.19663330459</c:v>
                </c:pt>
                <c:pt idx="155">
                  <c:v>320073.15957933239</c:v>
                </c:pt>
                <c:pt idx="156">
                  <c:v>182606.31001371742</c:v>
                </c:pt>
                <c:pt idx="157">
                  <c:v>124642.24627004692</c:v>
                </c:pt>
                <c:pt idx="158">
                  <c:v>85317.293682121119</c:v>
                </c:pt>
                <c:pt idx="159">
                  <c:v>31660.343873383365</c:v>
                </c:pt>
                <c:pt idx="160">
                  <c:v>25402.631712645434</c:v>
                </c:pt>
                <c:pt idx="161">
                  <c:v>15217192.501143118</c:v>
                </c:pt>
                <c:pt idx="162">
                  <c:v>2194787.379972565</c:v>
                </c:pt>
                <c:pt idx="163">
                  <c:v>715338.10902809538</c:v>
                </c:pt>
                <c:pt idx="164">
                  <c:v>338363.05441243714</c:v>
                </c:pt>
                <c:pt idx="165">
                  <c:v>191970.73616826703</c:v>
                </c:pt>
                <c:pt idx="166">
                  <c:v>121932.63222069808</c:v>
                </c:pt>
                <c:pt idx="167">
                  <c:v>87023.639555763555</c:v>
                </c:pt>
                <c:pt idx="168">
                  <c:v>32539.797869866237</c:v>
                </c:pt>
                <c:pt idx="169">
                  <c:v>25741.333468814038</c:v>
                </c:pt>
                <c:pt idx="170">
                  <c:v>14924554.183813443</c:v>
                </c:pt>
                <c:pt idx="171">
                  <c:v>2085048.0109739369</c:v>
                </c:pt>
                <c:pt idx="172">
                  <c:v>737015.02142288617</c:v>
                </c:pt>
                <c:pt idx="173">
                  <c:v>338363.05441243714</c:v>
                </c:pt>
                <c:pt idx="174">
                  <c:v>201335.16232281664</c:v>
                </c:pt>
                <c:pt idx="175">
                  <c:v>132771.08841809345</c:v>
                </c:pt>
                <c:pt idx="176">
                  <c:v>92142.67717669082</c:v>
                </c:pt>
                <c:pt idx="177">
                  <c:v>38256.248847004899</c:v>
                </c:pt>
                <c:pt idx="178">
                  <c:v>33531.473860691971</c:v>
                </c:pt>
                <c:pt idx="179">
                  <c:v>14339277.549154092</c:v>
                </c:pt>
                <c:pt idx="180">
                  <c:v>2048468.2213077275</c:v>
                </c:pt>
                <c:pt idx="181">
                  <c:v>693661.19663330459</c:v>
                </c:pt>
                <c:pt idx="182">
                  <c:v>320073.15957933239</c:v>
                </c:pt>
                <c:pt idx="183">
                  <c:v>191970.73616826703</c:v>
                </c:pt>
                <c:pt idx="184">
                  <c:v>127351.86031939577</c:v>
                </c:pt>
                <c:pt idx="185">
                  <c:v>90436.331303048399</c:v>
                </c:pt>
                <c:pt idx="186">
                  <c:v>38695.975845246336</c:v>
                </c:pt>
                <c:pt idx="187">
                  <c:v>33192.772104523363</c:v>
                </c:pt>
                <c:pt idx="188">
                  <c:v>16973022.40512117</c:v>
                </c:pt>
                <c:pt idx="189">
                  <c:v>2304526.7489711936</c:v>
                </c:pt>
                <c:pt idx="190">
                  <c:v>737015.02142288617</c:v>
                </c:pt>
                <c:pt idx="191">
                  <c:v>347508.00182898948</c:v>
                </c:pt>
                <c:pt idx="192">
                  <c:v>201335.16232281664</c:v>
                </c:pt>
                <c:pt idx="193">
                  <c:v>128706.66734407019</c:v>
                </c:pt>
                <c:pt idx="194">
                  <c:v>90436.331303048399</c:v>
                </c:pt>
                <c:pt idx="195">
                  <c:v>32319.934370745519</c:v>
                </c:pt>
                <c:pt idx="196">
                  <c:v>28450.947518162884</c:v>
                </c:pt>
                <c:pt idx="197">
                  <c:v>16095107.453132145</c:v>
                </c:pt>
                <c:pt idx="198">
                  <c:v>2304526.7489711936</c:v>
                </c:pt>
                <c:pt idx="199">
                  <c:v>758691.93381767697</c:v>
                </c:pt>
                <c:pt idx="200">
                  <c:v>356652.94924554182</c:v>
                </c:pt>
                <c:pt idx="201">
                  <c:v>206017.37540009143</c:v>
                </c:pt>
                <c:pt idx="202">
                  <c:v>130061.47436874462</c:v>
                </c:pt>
                <c:pt idx="203">
                  <c:v>91289.50423986961</c:v>
                </c:pt>
                <c:pt idx="204">
                  <c:v>32539.797869866237</c:v>
                </c:pt>
                <c:pt idx="205">
                  <c:v>28281.59664007858</c:v>
                </c:pt>
                <c:pt idx="206">
                  <c:v>16387745.77046182</c:v>
                </c:pt>
                <c:pt idx="207">
                  <c:v>2341106.5386374029</c:v>
                </c:pt>
                <c:pt idx="208">
                  <c:v>780368.84621246764</c:v>
                </c:pt>
                <c:pt idx="209">
                  <c:v>374942.84407864657</c:v>
                </c:pt>
                <c:pt idx="210">
                  <c:v>210699.58847736625</c:v>
                </c:pt>
                <c:pt idx="211">
                  <c:v>134125.89544276788</c:v>
                </c:pt>
                <c:pt idx="212">
                  <c:v>95555.368923975664</c:v>
                </c:pt>
                <c:pt idx="213">
                  <c:v>35178.159859314852</c:v>
                </c:pt>
                <c:pt idx="214">
                  <c:v>29467.052786668701</c:v>
                </c:pt>
                <c:pt idx="215">
                  <c:v>15802469.135802468</c:v>
                </c:pt>
                <c:pt idx="216">
                  <c:v>2267946.9593049842</c:v>
                </c:pt>
                <c:pt idx="217">
                  <c:v>758691.93381767697</c:v>
                </c:pt>
                <c:pt idx="218">
                  <c:v>365797.89666209416</c:v>
                </c:pt>
                <c:pt idx="219">
                  <c:v>206017.37540009143</c:v>
                </c:pt>
                <c:pt idx="220">
                  <c:v>132771.08841809345</c:v>
                </c:pt>
                <c:pt idx="221">
                  <c:v>93849.023050333242</c:v>
                </c:pt>
                <c:pt idx="222">
                  <c:v>34958.29636019413</c:v>
                </c:pt>
                <c:pt idx="223">
                  <c:v>29128.351030500096</c:v>
                </c:pt>
                <c:pt idx="224">
                  <c:v>897763.58114301448</c:v>
                </c:pt>
                <c:pt idx="225">
                  <c:v>130923.85558335627</c:v>
                </c:pt>
                <c:pt idx="226">
                  <c:v>45719.441632283153</c:v>
                </c:pt>
                <c:pt idx="227">
                  <c:v>22794.77842745935</c:v>
                </c:pt>
                <c:pt idx="228">
                  <c:v>13316.826453621381</c:v>
                </c:pt>
                <c:pt idx="229">
                  <c:v>8658.9851576293859</c:v>
                </c:pt>
                <c:pt idx="230">
                  <c:v>6325.3507903662376</c:v>
                </c:pt>
                <c:pt idx="231">
                  <c:v>2009.4570514564723</c:v>
                </c:pt>
                <c:pt idx="232">
                  <c:v>1753.4444944199504</c:v>
                </c:pt>
                <c:pt idx="233">
                  <c:v>972577.21290493233</c:v>
                </c:pt>
                <c:pt idx="234">
                  <c:v>140275.55955359602</c:v>
                </c:pt>
                <c:pt idx="235">
                  <c:v>47104.879257503853</c:v>
                </c:pt>
                <c:pt idx="236">
                  <c:v>23087.019176529342</c:v>
                </c:pt>
                <c:pt idx="237">
                  <c:v>13765.708244192889</c:v>
                </c:pt>
                <c:pt idx="238">
                  <c:v>8832.1648607819734</c:v>
                </c:pt>
                <c:pt idx="239">
                  <c:v>6543.466334861625</c:v>
                </c:pt>
                <c:pt idx="240">
                  <c:v>2065.6656403084016</c:v>
                </c:pt>
                <c:pt idx="241">
                  <c:v>1807.5631516551341</c:v>
                </c:pt>
                <c:pt idx="242">
                  <c:v>935170.3970239734</c:v>
                </c:pt>
                <c:pt idx="243">
                  <c:v>135599.70756847615</c:v>
                </c:pt>
                <c:pt idx="244">
                  <c:v>48490.316882724554</c:v>
                </c:pt>
                <c:pt idx="245">
                  <c:v>23963.741423739317</c:v>
                </c:pt>
                <c:pt idx="246">
                  <c:v>14064.96277124056</c:v>
                </c:pt>
                <c:pt idx="247">
                  <c:v>9005.3445639345609</c:v>
                </c:pt>
                <c:pt idx="248">
                  <c:v>6107.2352458708501</c:v>
                </c:pt>
                <c:pt idx="249">
                  <c:v>2135.9263763733134</c:v>
                </c:pt>
                <c:pt idx="250">
                  <c:v>1775.0919573140238</c:v>
                </c:pt>
                <c:pt idx="251">
                  <c:v>935170.3970239734</c:v>
                </c:pt>
                <c:pt idx="252">
                  <c:v>137937.63356103608</c:v>
                </c:pt>
                <c:pt idx="253">
                  <c:v>47104.879257503853</c:v>
                </c:pt>
                <c:pt idx="254">
                  <c:v>23379.259925599334</c:v>
                </c:pt>
                <c:pt idx="255">
                  <c:v>14364.217298288231</c:v>
                </c:pt>
                <c:pt idx="256">
                  <c:v>9265.1141186634413</c:v>
                </c:pt>
                <c:pt idx="257">
                  <c:v>6216.2930181185438</c:v>
                </c:pt>
                <c:pt idx="258">
                  <c:v>2107.8220819473486</c:v>
                </c:pt>
                <c:pt idx="259">
                  <c:v>1764.2682258669872</c:v>
                </c:pt>
                <c:pt idx="260">
                  <c:v>3819444.4444444436</c:v>
                </c:pt>
                <c:pt idx="261">
                  <c:v>512152.77777777769</c:v>
                </c:pt>
                <c:pt idx="262">
                  <c:v>169753.08641975309</c:v>
                </c:pt>
                <c:pt idx="263">
                  <c:v>82465.277777777766</c:v>
                </c:pt>
                <c:pt idx="264">
                  <c:v>46666.666666666664</c:v>
                </c:pt>
                <c:pt idx="265">
                  <c:v>30221.193415637863</c:v>
                </c:pt>
                <c:pt idx="266">
                  <c:v>21460.965338516366</c:v>
                </c:pt>
                <c:pt idx="267">
                  <c:v>7669.6719258702742</c:v>
                </c:pt>
                <c:pt idx="268">
                  <c:v>6510.416666666667</c:v>
                </c:pt>
                <c:pt idx="269">
                  <c:v>6590.792181069959</c:v>
                </c:pt>
                <c:pt idx="270">
                  <c:v>7826.19584272477</c:v>
                </c:pt>
                <c:pt idx="271">
                  <c:v>22270.813087139624</c:v>
                </c:pt>
                <c:pt idx="272">
                  <c:v>30864.1975308642</c:v>
                </c:pt>
                <c:pt idx="273">
                  <c:v>49999.999999999993</c:v>
                </c:pt>
                <c:pt idx="274">
                  <c:v>84635.416666666657</c:v>
                </c:pt>
                <c:pt idx="275">
                  <c:v>180041.1522633745</c:v>
                </c:pt>
                <c:pt idx="276">
                  <c:v>546874.99999999988</c:v>
                </c:pt>
                <c:pt idx="277">
                  <c:v>4027777.7777777771</c:v>
                </c:pt>
                <c:pt idx="278">
                  <c:v>3749999.9999999991</c:v>
                </c:pt>
                <c:pt idx="279">
                  <c:v>538194.44444444438</c:v>
                </c:pt>
                <c:pt idx="280">
                  <c:v>180041.1522633745</c:v>
                </c:pt>
                <c:pt idx="281">
                  <c:v>84635.416666666657</c:v>
                </c:pt>
                <c:pt idx="282">
                  <c:v>47777.777777777774</c:v>
                </c:pt>
                <c:pt idx="283">
                  <c:v>30864.1975308642</c:v>
                </c:pt>
                <c:pt idx="284">
                  <c:v>21663.42727567218</c:v>
                </c:pt>
                <c:pt idx="285">
                  <c:v>8347.942232239755</c:v>
                </c:pt>
                <c:pt idx="286">
                  <c:v>6992.6697530864203</c:v>
                </c:pt>
                <c:pt idx="287">
                  <c:v>7073.0452674897124</c:v>
                </c:pt>
                <c:pt idx="288">
                  <c:v>8452.2915101427516</c:v>
                </c:pt>
                <c:pt idx="289">
                  <c:v>22270.813087139624</c:v>
                </c:pt>
                <c:pt idx="290">
                  <c:v>31507.20164609054</c:v>
                </c:pt>
                <c:pt idx="291">
                  <c:v>48888.888888888883</c:v>
                </c:pt>
                <c:pt idx="292">
                  <c:v>86805.555555555533</c:v>
                </c:pt>
                <c:pt idx="293">
                  <c:v>190329.21810699589</c:v>
                </c:pt>
                <c:pt idx="294">
                  <c:v>546874.99999999988</c:v>
                </c:pt>
                <c:pt idx="295">
                  <c:v>3888888.8888888881</c:v>
                </c:pt>
                <c:pt idx="296">
                  <c:v>14046639.231824417</c:v>
                </c:pt>
                <c:pt idx="297">
                  <c:v>2048468.2213077275</c:v>
                </c:pt>
                <c:pt idx="298">
                  <c:v>693661.19663330459</c:v>
                </c:pt>
                <c:pt idx="299">
                  <c:v>320073.15957933239</c:v>
                </c:pt>
                <c:pt idx="300">
                  <c:v>182606.31001371742</c:v>
                </c:pt>
                <c:pt idx="301">
                  <c:v>124642.24627004692</c:v>
                </c:pt>
                <c:pt idx="302">
                  <c:v>85317.293682121119</c:v>
                </c:pt>
                <c:pt idx="303">
                  <c:v>31660.343873383365</c:v>
                </c:pt>
                <c:pt idx="304">
                  <c:v>25402.631712645434</c:v>
                </c:pt>
                <c:pt idx="305">
                  <c:v>25741.333468814038</c:v>
                </c:pt>
                <c:pt idx="306">
                  <c:v>32539.797869866237</c:v>
                </c:pt>
                <c:pt idx="307">
                  <c:v>87023.639555763555</c:v>
                </c:pt>
                <c:pt idx="308">
                  <c:v>121932.63222069808</c:v>
                </c:pt>
                <c:pt idx="309">
                  <c:v>191970.73616826703</c:v>
                </c:pt>
                <c:pt idx="310">
                  <c:v>338363.05441243714</c:v>
                </c:pt>
                <c:pt idx="311">
                  <c:v>715338.10902809538</c:v>
                </c:pt>
                <c:pt idx="312">
                  <c:v>2194787.379972565</c:v>
                </c:pt>
                <c:pt idx="313">
                  <c:v>15217192.501143118</c:v>
                </c:pt>
                <c:pt idx="314">
                  <c:v>16973022.40512117</c:v>
                </c:pt>
                <c:pt idx="315">
                  <c:v>2304526.7489711936</c:v>
                </c:pt>
                <c:pt idx="316">
                  <c:v>737015.02142288617</c:v>
                </c:pt>
                <c:pt idx="317">
                  <c:v>347508.00182898948</c:v>
                </c:pt>
                <c:pt idx="318">
                  <c:v>201335.16232281664</c:v>
                </c:pt>
                <c:pt idx="319">
                  <c:v>128706.66734407019</c:v>
                </c:pt>
                <c:pt idx="320">
                  <c:v>90436.331303048399</c:v>
                </c:pt>
                <c:pt idx="321">
                  <c:v>32319.934370745519</c:v>
                </c:pt>
                <c:pt idx="322">
                  <c:v>28450.947518162884</c:v>
                </c:pt>
                <c:pt idx="323">
                  <c:v>28281.59664007858</c:v>
                </c:pt>
                <c:pt idx="324">
                  <c:v>32539.797869866237</c:v>
                </c:pt>
                <c:pt idx="325">
                  <c:v>91289.50423986961</c:v>
                </c:pt>
                <c:pt idx="326">
                  <c:v>130061.47436874462</c:v>
                </c:pt>
                <c:pt idx="327">
                  <c:v>206017.37540009143</c:v>
                </c:pt>
                <c:pt idx="328">
                  <c:v>356652.94924554182</c:v>
                </c:pt>
                <c:pt idx="329">
                  <c:v>758691.93381767697</c:v>
                </c:pt>
                <c:pt idx="330">
                  <c:v>2304526.7489711936</c:v>
                </c:pt>
                <c:pt idx="331">
                  <c:v>16095107.453132145</c:v>
                </c:pt>
                <c:pt idx="332">
                  <c:v>14924554.183813443</c:v>
                </c:pt>
                <c:pt idx="333">
                  <c:v>2085048.0109739369</c:v>
                </c:pt>
                <c:pt idx="334">
                  <c:v>737015.02142288617</c:v>
                </c:pt>
                <c:pt idx="335">
                  <c:v>338363.05441243714</c:v>
                </c:pt>
                <c:pt idx="336">
                  <c:v>201335.16232281664</c:v>
                </c:pt>
                <c:pt idx="337">
                  <c:v>132771.08841809345</c:v>
                </c:pt>
                <c:pt idx="338">
                  <c:v>92142.67717669082</c:v>
                </c:pt>
                <c:pt idx="339">
                  <c:v>38256.248847004899</c:v>
                </c:pt>
                <c:pt idx="340">
                  <c:v>33531.473860691971</c:v>
                </c:pt>
                <c:pt idx="341">
                  <c:v>33192.772104523363</c:v>
                </c:pt>
                <c:pt idx="342">
                  <c:v>38695.975845246336</c:v>
                </c:pt>
                <c:pt idx="343">
                  <c:v>90436.331303048399</c:v>
                </c:pt>
                <c:pt idx="344">
                  <c:v>127351.86031939577</c:v>
                </c:pt>
                <c:pt idx="345">
                  <c:v>191970.73616826703</c:v>
                </c:pt>
                <c:pt idx="346">
                  <c:v>320073.15957933239</c:v>
                </c:pt>
                <c:pt idx="347">
                  <c:v>693661.19663330459</c:v>
                </c:pt>
                <c:pt idx="348">
                  <c:v>2048468.2213077275</c:v>
                </c:pt>
                <c:pt idx="349">
                  <c:v>14339277.549154092</c:v>
                </c:pt>
                <c:pt idx="350">
                  <c:v>16387745.77046182</c:v>
                </c:pt>
                <c:pt idx="351">
                  <c:v>2341106.5386374029</c:v>
                </c:pt>
                <c:pt idx="352">
                  <c:v>780368.84621246764</c:v>
                </c:pt>
                <c:pt idx="353">
                  <c:v>374942.84407864657</c:v>
                </c:pt>
                <c:pt idx="354">
                  <c:v>210699.58847736625</c:v>
                </c:pt>
                <c:pt idx="355">
                  <c:v>134125.89544276788</c:v>
                </c:pt>
                <c:pt idx="356">
                  <c:v>95555.368923975664</c:v>
                </c:pt>
                <c:pt idx="357">
                  <c:v>35178.159859314852</c:v>
                </c:pt>
                <c:pt idx="358">
                  <c:v>29467.052786668701</c:v>
                </c:pt>
                <c:pt idx="359">
                  <c:v>29128.351030500096</c:v>
                </c:pt>
                <c:pt idx="360">
                  <c:v>34958.29636019413</c:v>
                </c:pt>
                <c:pt idx="361">
                  <c:v>93849.023050333242</c:v>
                </c:pt>
                <c:pt idx="362">
                  <c:v>132771.08841809345</c:v>
                </c:pt>
                <c:pt idx="363">
                  <c:v>206017.37540009143</c:v>
                </c:pt>
                <c:pt idx="364">
                  <c:v>365797.89666209416</c:v>
                </c:pt>
                <c:pt idx="365">
                  <c:v>758691.93381767697</c:v>
                </c:pt>
                <c:pt idx="366">
                  <c:v>2267946.9593049842</c:v>
                </c:pt>
                <c:pt idx="367">
                  <c:v>16973022.40512117</c:v>
                </c:pt>
                <c:pt idx="368">
                  <c:v>897763.58114301448</c:v>
                </c:pt>
                <c:pt idx="369">
                  <c:v>130923.85558335627</c:v>
                </c:pt>
                <c:pt idx="370">
                  <c:v>45719.441632283153</c:v>
                </c:pt>
                <c:pt idx="371">
                  <c:v>22794.77842745935</c:v>
                </c:pt>
                <c:pt idx="372">
                  <c:v>13316.826453621381</c:v>
                </c:pt>
                <c:pt idx="373">
                  <c:v>8658.9851576293859</c:v>
                </c:pt>
                <c:pt idx="374">
                  <c:v>6325.3507903662376</c:v>
                </c:pt>
                <c:pt idx="375">
                  <c:v>2009.4570514564723</c:v>
                </c:pt>
                <c:pt idx="376">
                  <c:v>1753.4444944199504</c:v>
                </c:pt>
                <c:pt idx="377">
                  <c:v>1807.5631516551341</c:v>
                </c:pt>
                <c:pt idx="378">
                  <c:v>2065.6656403084016</c:v>
                </c:pt>
                <c:pt idx="379">
                  <c:v>6543.466334861625</c:v>
                </c:pt>
                <c:pt idx="380">
                  <c:v>8832.1648607819734</c:v>
                </c:pt>
                <c:pt idx="381">
                  <c:v>13765.708244192889</c:v>
                </c:pt>
                <c:pt idx="382">
                  <c:v>23087.019176529342</c:v>
                </c:pt>
                <c:pt idx="383">
                  <c:v>47104.879257503853</c:v>
                </c:pt>
                <c:pt idx="384">
                  <c:v>140275.55955359602</c:v>
                </c:pt>
                <c:pt idx="385">
                  <c:v>972577.21290493233</c:v>
                </c:pt>
                <c:pt idx="386">
                  <c:v>935170.3970239734</c:v>
                </c:pt>
                <c:pt idx="387">
                  <c:v>135599.70756847615</c:v>
                </c:pt>
                <c:pt idx="388">
                  <c:v>48490.316882724554</c:v>
                </c:pt>
                <c:pt idx="389">
                  <c:v>23963.741423739317</c:v>
                </c:pt>
                <c:pt idx="390">
                  <c:v>14064.96277124056</c:v>
                </c:pt>
                <c:pt idx="391">
                  <c:v>9005.3445639345609</c:v>
                </c:pt>
                <c:pt idx="392">
                  <c:v>6107.2352458708501</c:v>
                </c:pt>
                <c:pt idx="393">
                  <c:v>2135.9263763733134</c:v>
                </c:pt>
                <c:pt idx="394">
                  <c:v>1775.0919573140238</c:v>
                </c:pt>
                <c:pt idx="395">
                  <c:v>1764.2682258669872</c:v>
                </c:pt>
                <c:pt idx="396">
                  <c:v>2107.8220819473486</c:v>
                </c:pt>
                <c:pt idx="397">
                  <c:v>6216.2930181185438</c:v>
                </c:pt>
                <c:pt idx="398">
                  <c:v>9265.1141186634413</c:v>
                </c:pt>
                <c:pt idx="399">
                  <c:v>14364.217298288231</c:v>
                </c:pt>
                <c:pt idx="400">
                  <c:v>23379.259925599334</c:v>
                </c:pt>
                <c:pt idx="401">
                  <c:v>47104.879257503853</c:v>
                </c:pt>
                <c:pt idx="402">
                  <c:v>137937.63356103608</c:v>
                </c:pt>
                <c:pt idx="403">
                  <c:v>935170.3970239734</c:v>
                </c:pt>
                <c:pt idx="404">
                  <c:v>97777777.777777761</c:v>
                </c:pt>
                <c:pt idx="405">
                  <c:v>14999999.999999996</c:v>
                </c:pt>
                <c:pt idx="406">
                  <c:v>5102880.6584362146</c:v>
                </c:pt>
                <c:pt idx="407">
                  <c:v>2499999.9999999995</c:v>
                </c:pt>
                <c:pt idx="408">
                  <c:v>1422222.222222222</c:v>
                </c:pt>
                <c:pt idx="409">
                  <c:v>956790.12345679023</c:v>
                </c:pt>
                <c:pt idx="410">
                  <c:v>680272.10884353763</c:v>
                </c:pt>
                <c:pt idx="411">
                  <c:v>247099.09007429672</c:v>
                </c:pt>
                <c:pt idx="412">
                  <c:v>208333.33333333334</c:v>
                </c:pt>
                <c:pt idx="413">
                  <c:v>93333333.333333313</c:v>
                </c:pt>
                <c:pt idx="414">
                  <c:v>14166666.666666664</c:v>
                </c:pt>
                <c:pt idx="415">
                  <c:v>4773662.5514403293</c:v>
                </c:pt>
                <c:pt idx="416">
                  <c:v>2430555.555555555</c:v>
                </c:pt>
                <c:pt idx="417">
                  <c:v>1386666.6666666665</c:v>
                </c:pt>
                <c:pt idx="418">
                  <c:v>936213.99176954746</c:v>
                </c:pt>
                <c:pt idx="419">
                  <c:v>667314.54486556549</c:v>
                </c:pt>
                <c:pt idx="420">
                  <c:v>243759.91318140083</c:v>
                </c:pt>
                <c:pt idx="421">
                  <c:v>203189.30041152265</c:v>
                </c:pt>
                <c:pt idx="422">
                  <c:v>97777777.777777761</c:v>
                </c:pt>
                <c:pt idx="423">
                  <c:v>14722222.22222222</c:v>
                </c:pt>
                <c:pt idx="424">
                  <c:v>5102880.6584362146</c:v>
                </c:pt>
                <c:pt idx="425">
                  <c:v>2604166.666666666</c:v>
                </c:pt>
                <c:pt idx="426">
                  <c:v>1528888.8888888888</c:v>
                </c:pt>
                <c:pt idx="427">
                  <c:v>1018518.5185185187</c:v>
                </c:pt>
                <c:pt idx="428">
                  <c:v>712666.01878846798</c:v>
                </c:pt>
                <c:pt idx="429">
                  <c:v>307204.27414642298</c:v>
                </c:pt>
                <c:pt idx="430">
                  <c:v>254629.62962962966</c:v>
                </c:pt>
                <c:pt idx="431">
                  <c:v>93333333.333333313</c:v>
                </c:pt>
                <c:pt idx="432">
                  <c:v>14166666.666666664</c:v>
                </c:pt>
                <c:pt idx="433">
                  <c:v>4773662.5514403293</c:v>
                </c:pt>
                <c:pt idx="434">
                  <c:v>2499999.9999999995</c:v>
                </c:pt>
                <c:pt idx="435">
                  <c:v>1493333.3333333333</c:v>
                </c:pt>
                <c:pt idx="436">
                  <c:v>1008230.4526748973</c:v>
                </c:pt>
                <c:pt idx="437">
                  <c:v>699708.45481049584</c:v>
                </c:pt>
                <c:pt idx="438">
                  <c:v>300525.92036063113</c:v>
                </c:pt>
                <c:pt idx="439">
                  <c:v>259773.66255144036</c:v>
                </c:pt>
                <c:pt idx="440">
                  <c:v>93333333.333333313</c:v>
                </c:pt>
                <c:pt idx="441">
                  <c:v>14166666.666666664</c:v>
                </c:pt>
                <c:pt idx="442">
                  <c:v>4938271.6049382724</c:v>
                </c:pt>
                <c:pt idx="443">
                  <c:v>2534722.2222222215</c:v>
                </c:pt>
                <c:pt idx="444">
                  <c:v>1493333.3333333333</c:v>
                </c:pt>
                <c:pt idx="445">
                  <c:v>1018518.5185185187</c:v>
                </c:pt>
                <c:pt idx="446">
                  <c:v>738581.14674441225</c:v>
                </c:pt>
                <c:pt idx="447">
                  <c:v>333917.68928959017</c:v>
                </c:pt>
                <c:pt idx="448">
                  <c:v>266203.70370370371</c:v>
                </c:pt>
                <c:pt idx="449">
                  <c:v>97777777.777777761</c:v>
                </c:pt>
                <c:pt idx="450">
                  <c:v>14722222.22222222</c:v>
                </c:pt>
                <c:pt idx="451">
                  <c:v>5102880.6584362146</c:v>
                </c:pt>
                <c:pt idx="452">
                  <c:v>2569444.444444444</c:v>
                </c:pt>
                <c:pt idx="453">
                  <c:v>1528888.8888888888</c:v>
                </c:pt>
                <c:pt idx="454">
                  <c:v>1049382.7160493829</c:v>
                </c:pt>
                <c:pt idx="455">
                  <c:v>751538.71072238439</c:v>
                </c:pt>
                <c:pt idx="456">
                  <c:v>340596.04307538195</c:v>
                </c:pt>
                <c:pt idx="457">
                  <c:v>268775.72016460908</c:v>
                </c:pt>
                <c:pt idx="458">
                  <c:v>73333333.333333313</c:v>
                </c:pt>
                <c:pt idx="459">
                  <c:v>11666666.666666664</c:v>
                </c:pt>
                <c:pt idx="460">
                  <c:v>4197530.8641975317</c:v>
                </c:pt>
                <c:pt idx="461">
                  <c:v>2430555.555555555</c:v>
                </c:pt>
                <c:pt idx="462">
                  <c:v>1564444.4444444443</c:v>
                </c:pt>
                <c:pt idx="463">
                  <c:v>1378600.8230452677</c:v>
                </c:pt>
                <c:pt idx="464">
                  <c:v>1153223.1940395208</c:v>
                </c:pt>
                <c:pt idx="465">
                  <c:v>390683.6964688205</c:v>
                </c:pt>
                <c:pt idx="466">
                  <c:v>352366.25514403294</c:v>
                </c:pt>
                <c:pt idx="467">
                  <c:v>77777777.777777761</c:v>
                </c:pt>
                <c:pt idx="468">
                  <c:v>12222222.22222222</c:v>
                </c:pt>
                <c:pt idx="469">
                  <c:v>4362139.9176954739</c:v>
                </c:pt>
                <c:pt idx="470">
                  <c:v>2499999.9999999995</c:v>
                </c:pt>
                <c:pt idx="471">
                  <c:v>1599999.9999999998</c:v>
                </c:pt>
                <c:pt idx="472">
                  <c:v>1399176.9547325105</c:v>
                </c:pt>
                <c:pt idx="473">
                  <c:v>1179138.3219954651</c:v>
                </c:pt>
                <c:pt idx="474">
                  <c:v>397362.05025461229</c:v>
                </c:pt>
                <c:pt idx="475">
                  <c:v>357510.28806584363</c:v>
                </c:pt>
                <c:pt idx="476">
                  <c:v>785543.1335001376</c:v>
                </c:pt>
                <c:pt idx="477">
                  <c:v>114558.37363543674</c:v>
                </c:pt>
                <c:pt idx="478">
                  <c:v>38099.534693569294</c:v>
                </c:pt>
                <c:pt idx="479">
                  <c:v>18703.407940479468</c:v>
                </c:pt>
                <c:pt idx="480">
                  <c:v>10773.162973716173</c:v>
                </c:pt>
                <c:pt idx="481">
                  <c:v>7100.3678292560953</c:v>
                </c:pt>
                <c:pt idx="482">
                  <c:v>4962.1286372700661</c:v>
                </c:pt>
                <c:pt idx="483">
                  <c:v>1742.4662544098082</c:v>
                </c:pt>
                <c:pt idx="484">
                  <c:v>1450.380013902922</c:v>
                </c:pt>
                <c:pt idx="485">
                  <c:v>822949.94938109652</c:v>
                </c:pt>
                <c:pt idx="486">
                  <c:v>119234.22562055661</c:v>
                </c:pt>
                <c:pt idx="487">
                  <c:v>39484.972318789994</c:v>
                </c:pt>
                <c:pt idx="488">
                  <c:v>19287.889438619452</c:v>
                </c:pt>
                <c:pt idx="489">
                  <c:v>11072.417500763846</c:v>
                </c:pt>
                <c:pt idx="490">
                  <c:v>7273.5475324086838</c:v>
                </c:pt>
                <c:pt idx="491">
                  <c:v>5071.1864095177598</c:v>
                </c:pt>
                <c:pt idx="492">
                  <c:v>1798.6748432617376</c:v>
                </c:pt>
                <c:pt idx="493">
                  <c:v>1493.6749396910689</c:v>
                </c:pt>
                <c:pt idx="494">
                  <c:v>785543.1335001376</c:v>
                </c:pt>
                <c:pt idx="495">
                  <c:v>116896.29962799668</c:v>
                </c:pt>
                <c:pt idx="496">
                  <c:v>40177.691131400345</c:v>
                </c:pt>
                <c:pt idx="497">
                  <c:v>20164.611685829426</c:v>
                </c:pt>
                <c:pt idx="498">
                  <c:v>11670.926554859188</c:v>
                </c:pt>
                <c:pt idx="499">
                  <c:v>7793.0866418664464</c:v>
                </c:pt>
                <c:pt idx="500">
                  <c:v>5561.9463846323815</c:v>
                </c:pt>
                <c:pt idx="501">
                  <c:v>2023.5091986694547</c:v>
                </c:pt>
                <c:pt idx="502">
                  <c:v>1753.4444944199504</c:v>
                </c:pt>
                <c:pt idx="503">
                  <c:v>822949.94938109652</c:v>
                </c:pt>
                <c:pt idx="504">
                  <c:v>123910.07760567647</c:v>
                </c:pt>
                <c:pt idx="505">
                  <c:v>42948.566381841752</c:v>
                </c:pt>
                <c:pt idx="506">
                  <c:v>21041.333933039401</c:v>
                </c:pt>
                <c:pt idx="507">
                  <c:v>12269.435608954531</c:v>
                </c:pt>
                <c:pt idx="508">
                  <c:v>8226.0358997479161</c:v>
                </c:pt>
                <c:pt idx="509">
                  <c:v>5780.061929127769</c:v>
                </c:pt>
                <c:pt idx="510">
                  <c:v>2079.7177875213838</c:v>
                </c:pt>
                <c:pt idx="511">
                  <c:v>1710.1495686318035</c:v>
                </c:pt>
                <c:pt idx="512">
                  <c:v>785543.1335001376</c:v>
                </c:pt>
                <c:pt idx="513">
                  <c:v>116896.29962799668</c:v>
                </c:pt>
                <c:pt idx="514">
                  <c:v>40177.691131400345</c:v>
                </c:pt>
                <c:pt idx="515">
                  <c:v>20164.611685829426</c:v>
                </c:pt>
                <c:pt idx="516">
                  <c:v>11670.926554859188</c:v>
                </c:pt>
                <c:pt idx="517">
                  <c:v>7793.0866418664464</c:v>
                </c:pt>
                <c:pt idx="518">
                  <c:v>5561.9463846323815</c:v>
                </c:pt>
                <c:pt idx="519">
                  <c:v>2023.5091986694547</c:v>
                </c:pt>
                <c:pt idx="520">
                  <c:v>1753.4444944199504</c:v>
                </c:pt>
                <c:pt idx="521">
                  <c:v>822949.94938109652</c:v>
                </c:pt>
                <c:pt idx="522">
                  <c:v>123910.07760567647</c:v>
                </c:pt>
                <c:pt idx="523">
                  <c:v>42948.566381841752</c:v>
                </c:pt>
                <c:pt idx="524">
                  <c:v>21041.333933039401</c:v>
                </c:pt>
                <c:pt idx="525">
                  <c:v>12269.435608954531</c:v>
                </c:pt>
                <c:pt idx="526">
                  <c:v>8226.0358997479161</c:v>
                </c:pt>
                <c:pt idx="527">
                  <c:v>5780.061929127769</c:v>
                </c:pt>
                <c:pt idx="528">
                  <c:v>2079.7177875213838</c:v>
                </c:pt>
                <c:pt idx="529">
                  <c:v>1710.1495686318035</c:v>
                </c:pt>
                <c:pt idx="530">
                  <c:v>710729.50173821975</c:v>
                </c:pt>
                <c:pt idx="531">
                  <c:v>109882.52165031688</c:v>
                </c:pt>
                <c:pt idx="532">
                  <c:v>37406.815880958944</c:v>
                </c:pt>
                <c:pt idx="533">
                  <c:v>19287.889438619452</c:v>
                </c:pt>
                <c:pt idx="534">
                  <c:v>11222.044764287681</c:v>
                </c:pt>
                <c:pt idx="535">
                  <c:v>7446.7272355612713</c:v>
                </c:pt>
                <c:pt idx="536">
                  <c:v>5343.8308401369941</c:v>
                </c:pt>
                <c:pt idx="537">
                  <c:v>1658.1533711319144</c:v>
                </c:pt>
                <c:pt idx="538">
                  <c:v>1645.2071799495832</c:v>
                </c:pt>
                <c:pt idx="539">
                  <c:v>748136.31761917868</c:v>
                </c:pt>
                <c:pt idx="540">
                  <c:v>112220.44764287681</c:v>
                </c:pt>
                <c:pt idx="541">
                  <c:v>38792.253506179644</c:v>
                </c:pt>
                <c:pt idx="542">
                  <c:v>18995.64868954946</c:v>
                </c:pt>
                <c:pt idx="543">
                  <c:v>11371.672027811517</c:v>
                </c:pt>
                <c:pt idx="544">
                  <c:v>7533.3170871375651</c:v>
                </c:pt>
                <c:pt idx="545">
                  <c:v>5452.8886123846878</c:v>
                </c:pt>
                <c:pt idx="546">
                  <c:v>1686.2576655578789</c:v>
                </c:pt>
                <c:pt idx="547">
                  <c:v>1666.8546428436566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9EF-45EE-BC87-50F2BA3156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9136656"/>
        <c:axId val="1039127920"/>
      </c:scatterChart>
      <c:valAx>
        <c:axId val="1039136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9127920"/>
        <c:crosses val="autoZero"/>
        <c:crossBetween val="midCat"/>
      </c:valAx>
      <c:valAx>
        <c:axId val="1039127920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91366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trendline>
            <c:spPr>
              <a:ln>
                <a:solidFill>
                  <a:schemeClr val="accent1"/>
                </a:solidFill>
                <a:prstDash val="sysDash"/>
              </a:ln>
            </c:spPr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All!$J$16:$J$563</c:f>
              <c:numCache>
                <c:formatCode>General</c:formatCode>
                <c:ptCount val="548"/>
                <c:pt idx="0">
                  <c:v>0.769551078621726</c:v>
                </c:pt>
                <c:pt idx="1">
                  <c:v>1.0705810742857071</c:v>
                </c:pt>
                <c:pt idx="2">
                  <c:v>1.2466723333413885</c:v>
                </c:pt>
                <c:pt idx="3">
                  <c:v>1.3716110699496884</c:v>
                </c:pt>
                <c:pt idx="4">
                  <c:v>1.4685210829577449</c:v>
                </c:pt>
                <c:pt idx="5">
                  <c:v>1.5477023290053697</c:v>
                </c:pt>
                <c:pt idx="6">
                  <c:v>0.769551078621726</c:v>
                </c:pt>
                <c:pt idx="7">
                  <c:v>1.0705810742857071</c:v>
                </c:pt>
                <c:pt idx="8">
                  <c:v>1.2466723333413885</c:v>
                </c:pt>
                <c:pt idx="9">
                  <c:v>1.3716110699496884</c:v>
                </c:pt>
                <c:pt idx="10">
                  <c:v>1.4685210829577449</c:v>
                </c:pt>
                <c:pt idx="11">
                  <c:v>1.5477023290053697</c:v>
                </c:pt>
                <c:pt idx="12">
                  <c:v>1.6146491186359828</c:v>
                </c:pt>
                <c:pt idx="13">
                  <c:v>1.8302489189753377</c:v>
                </c:pt>
                <c:pt idx="14">
                  <c:v>1.8664610916297824</c:v>
                </c:pt>
                <c:pt idx="15">
                  <c:v>0.769551078621726</c:v>
                </c:pt>
                <c:pt idx="16">
                  <c:v>1.0705810742857071</c:v>
                </c:pt>
                <c:pt idx="17">
                  <c:v>1.2466723333413885</c:v>
                </c:pt>
                <c:pt idx="18">
                  <c:v>1.3716110699496884</c:v>
                </c:pt>
                <c:pt idx="19">
                  <c:v>1.4685210829577449</c:v>
                </c:pt>
                <c:pt idx="20">
                  <c:v>1.5477023290053697</c:v>
                </c:pt>
                <c:pt idx="21">
                  <c:v>1.6146491186359828</c:v>
                </c:pt>
                <c:pt idx="22">
                  <c:v>1.8302489189753377</c:v>
                </c:pt>
                <c:pt idx="23">
                  <c:v>1.8664610916297824</c:v>
                </c:pt>
                <c:pt idx="24">
                  <c:v>0.769551078621726</c:v>
                </c:pt>
                <c:pt idx="25">
                  <c:v>1.0705810742857071</c:v>
                </c:pt>
                <c:pt idx="26">
                  <c:v>0.769551078621726</c:v>
                </c:pt>
                <c:pt idx="27">
                  <c:v>1.0705810742857071</c:v>
                </c:pt>
                <c:pt idx="28">
                  <c:v>1.2466723333413885</c:v>
                </c:pt>
                <c:pt idx="29">
                  <c:v>1.3716110699496884</c:v>
                </c:pt>
                <c:pt idx="30">
                  <c:v>1.4685210829577449</c:v>
                </c:pt>
                <c:pt idx="31">
                  <c:v>1.5477023290053697</c:v>
                </c:pt>
                <c:pt idx="32">
                  <c:v>1.6146491186359828</c:v>
                </c:pt>
                <c:pt idx="33">
                  <c:v>1.8302489189753377</c:v>
                </c:pt>
                <c:pt idx="34">
                  <c:v>1.8664610916297824</c:v>
                </c:pt>
                <c:pt idx="35">
                  <c:v>0.769551078621726</c:v>
                </c:pt>
                <c:pt idx="36">
                  <c:v>1.0705810742857071</c:v>
                </c:pt>
                <c:pt idx="37">
                  <c:v>1.2466723333413885</c:v>
                </c:pt>
                <c:pt idx="38">
                  <c:v>1.3716110699496884</c:v>
                </c:pt>
                <c:pt idx="39">
                  <c:v>1.4685210829577449</c:v>
                </c:pt>
                <c:pt idx="40">
                  <c:v>1.5477023290053697</c:v>
                </c:pt>
                <c:pt idx="41">
                  <c:v>1.6146491186359828</c:v>
                </c:pt>
                <c:pt idx="42">
                  <c:v>1.8302489189753377</c:v>
                </c:pt>
                <c:pt idx="43">
                  <c:v>1.8664610916297824</c:v>
                </c:pt>
                <c:pt idx="44">
                  <c:v>0.51967360540512608</c:v>
                </c:pt>
                <c:pt idx="45">
                  <c:v>0.82070360106910734</c:v>
                </c:pt>
                <c:pt idx="46">
                  <c:v>0.99679486012478846</c:v>
                </c:pt>
                <c:pt idx="47">
                  <c:v>1.1217335967330886</c:v>
                </c:pt>
                <c:pt idx="48">
                  <c:v>1.2186436097411451</c:v>
                </c:pt>
                <c:pt idx="49">
                  <c:v>1.2978248557887697</c:v>
                </c:pt>
                <c:pt idx="50">
                  <c:v>1.364771645419383</c:v>
                </c:pt>
                <c:pt idx="51">
                  <c:v>1.5803714457587379</c:v>
                </c:pt>
                <c:pt idx="52">
                  <c:v>1.6165836184131825</c:v>
                </c:pt>
                <c:pt idx="53">
                  <c:v>0.51967360540512608</c:v>
                </c:pt>
                <c:pt idx="54">
                  <c:v>0.82070360106910734</c:v>
                </c:pt>
                <c:pt idx="55">
                  <c:v>0.99679486012478846</c:v>
                </c:pt>
                <c:pt idx="56">
                  <c:v>1.1217335967330886</c:v>
                </c:pt>
                <c:pt idx="57">
                  <c:v>1.2186436097411451</c:v>
                </c:pt>
                <c:pt idx="58">
                  <c:v>1.2978248557887697</c:v>
                </c:pt>
                <c:pt idx="59">
                  <c:v>1.364771645419383</c:v>
                </c:pt>
                <c:pt idx="60">
                  <c:v>1.5803714457587379</c:v>
                </c:pt>
                <c:pt idx="61">
                  <c:v>1.6165836184131825</c:v>
                </c:pt>
                <c:pt idx="62">
                  <c:v>0.51967360540512608</c:v>
                </c:pt>
                <c:pt idx="63">
                  <c:v>0.82070360106910734</c:v>
                </c:pt>
                <c:pt idx="64">
                  <c:v>0.99679486012478846</c:v>
                </c:pt>
                <c:pt idx="65">
                  <c:v>1.1217335967330886</c:v>
                </c:pt>
                <c:pt idx="66">
                  <c:v>1.2186436097411451</c:v>
                </c:pt>
                <c:pt idx="67">
                  <c:v>1.2978248557887697</c:v>
                </c:pt>
                <c:pt idx="68">
                  <c:v>1.364771645419383</c:v>
                </c:pt>
                <c:pt idx="69">
                  <c:v>1.5803714457587379</c:v>
                </c:pt>
                <c:pt idx="70">
                  <c:v>1.6165836184131825</c:v>
                </c:pt>
                <c:pt idx="71">
                  <c:v>0.51967360540512608</c:v>
                </c:pt>
                <c:pt idx="72">
                  <c:v>0.82070360106910734</c:v>
                </c:pt>
                <c:pt idx="73">
                  <c:v>0.99679486012478846</c:v>
                </c:pt>
                <c:pt idx="74">
                  <c:v>1.1217335967330886</c:v>
                </c:pt>
                <c:pt idx="75">
                  <c:v>1.2186436097411451</c:v>
                </c:pt>
                <c:pt idx="76">
                  <c:v>1.2978248557887697</c:v>
                </c:pt>
                <c:pt idx="77">
                  <c:v>1.364771645419383</c:v>
                </c:pt>
                <c:pt idx="78">
                  <c:v>1.5803714457587379</c:v>
                </c:pt>
                <c:pt idx="79">
                  <c:v>1.6165836184131825</c:v>
                </c:pt>
                <c:pt idx="80">
                  <c:v>0.99743778323539956</c:v>
                </c:pt>
                <c:pt idx="81">
                  <c:v>1.2984677788993808</c:v>
                </c:pt>
                <c:pt idx="82">
                  <c:v>1.4745590379550619</c:v>
                </c:pt>
                <c:pt idx="83">
                  <c:v>1.5994977745633618</c:v>
                </c:pt>
                <c:pt idx="84">
                  <c:v>1.6964077875714183</c:v>
                </c:pt>
                <c:pt idx="85">
                  <c:v>1.7755890336190432</c:v>
                </c:pt>
                <c:pt idx="86">
                  <c:v>1.8425358232496565</c:v>
                </c:pt>
                <c:pt idx="87">
                  <c:v>2.0388304683936247</c:v>
                </c:pt>
                <c:pt idx="88">
                  <c:v>2.0766190292830244</c:v>
                </c:pt>
                <c:pt idx="89">
                  <c:v>0.99743778323539956</c:v>
                </c:pt>
                <c:pt idx="90">
                  <c:v>1.2984677788993808</c:v>
                </c:pt>
                <c:pt idx="91">
                  <c:v>1.4745590379550619</c:v>
                </c:pt>
                <c:pt idx="92">
                  <c:v>1.5994977745633618</c:v>
                </c:pt>
                <c:pt idx="93">
                  <c:v>1.6964077875714183</c:v>
                </c:pt>
                <c:pt idx="94">
                  <c:v>1.7755890336190432</c:v>
                </c:pt>
                <c:pt idx="95">
                  <c:v>1.8425358232496565</c:v>
                </c:pt>
                <c:pt idx="96">
                  <c:v>2.0388304683936247</c:v>
                </c:pt>
                <c:pt idx="97">
                  <c:v>2.0766190292830244</c:v>
                </c:pt>
                <c:pt idx="98">
                  <c:v>0.99743778323539956</c:v>
                </c:pt>
                <c:pt idx="99">
                  <c:v>1.2984677788993808</c:v>
                </c:pt>
                <c:pt idx="100">
                  <c:v>1.4745590379550619</c:v>
                </c:pt>
                <c:pt idx="101">
                  <c:v>1.5994977745633618</c:v>
                </c:pt>
                <c:pt idx="102">
                  <c:v>1.6964077875714183</c:v>
                </c:pt>
                <c:pt idx="103">
                  <c:v>1.7755890336190432</c:v>
                </c:pt>
                <c:pt idx="104">
                  <c:v>1.8425358232496565</c:v>
                </c:pt>
                <c:pt idx="105">
                  <c:v>2.0388304683936247</c:v>
                </c:pt>
                <c:pt idx="106">
                  <c:v>2.0766190292830244</c:v>
                </c:pt>
                <c:pt idx="107">
                  <c:v>0.99743778323539956</c:v>
                </c:pt>
                <c:pt idx="108">
                  <c:v>1.2984677788993808</c:v>
                </c:pt>
                <c:pt idx="109">
                  <c:v>1.4745590379550619</c:v>
                </c:pt>
                <c:pt idx="110">
                  <c:v>1.5994977745633618</c:v>
                </c:pt>
                <c:pt idx="111">
                  <c:v>1.6964077875714183</c:v>
                </c:pt>
                <c:pt idx="112">
                  <c:v>1.7755890336190432</c:v>
                </c:pt>
                <c:pt idx="113">
                  <c:v>1.8425358232496565</c:v>
                </c:pt>
                <c:pt idx="114">
                  <c:v>2.0388304683936247</c:v>
                </c:pt>
                <c:pt idx="115">
                  <c:v>2.0766190292830244</c:v>
                </c:pt>
                <c:pt idx="116">
                  <c:v>0.769551078621726</c:v>
                </c:pt>
                <c:pt idx="117">
                  <c:v>1.0705810742857071</c:v>
                </c:pt>
                <c:pt idx="118">
                  <c:v>1.2466723333413885</c:v>
                </c:pt>
                <c:pt idx="119">
                  <c:v>1.3716110699496884</c:v>
                </c:pt>
                <c:pt idx="120">
                  <c:v>1.4685210829577449</c:v>
                </c:pt>
                <c:pt idx="121">
                  <c:v>1.5477023290053697</c:v>
                </c:pt>
                <c:pt idx="122">
                  <c:v>1.6146491186359828</c:v>
                </c:pt>
                <c:pt idx="123">
                  <c:v>1.810943763779951</c:v>
                </c:pt>
                <c:pt idx="124">
                  <c:v>1.8487323246693508</c:v>
                </c:pt>
                <c:pt idx="125">
                  <c:v>0.769551078621726</c:v>
                </c:pt>
                <c:pt idx="126">
                  <c:v>1.0705810742857071</c:v>
                </c:pt>
                <c:pt idx="127">
                  <c:v>1.2466723333413885</c:v>
                </c:pt>
                <c:pt idx="128">
                  <c:v>1.3716110699496884</c:v>
                </c:pt>
                <c:pt idx="129">
                  <c:v>1.4685210829577449</c:v>
                </c:pt>
                <c:pt idx="130">
                  <c:v>1.5477023290053697</c:v>
                </c:pt>
                <c:pt idx="131">
                  <c:v>1.6146491186359828</c:v>
                </c:pt>
                <c:pt idx="132">
                  <c:v>1.810943763779951</c:v>
                </c:pt>
                <c:pt idx="133">
                  <c:v>1.8487323246693508</c:v>
                </c:pt>
                <c:pt idx="134">
                  <c:v>0.769551078621726</c:v>
                </c:pt>
                <c:pt idx="135">
                  <c:v>1.0705810742857071</c:v>
                </c:pt>
                <c:pt idx="136">
                  <c:v>1.2466723333413885</c:v>
                </c:pt>
                <c:pt idx="137">
                  <c:v>1.3716110699496884</c:v>
                </c:pt>
                <c:pt idx="138">
                  <c:v>1.4685210829577449</c:v>
                </c:pt>
                <c:pt idx="139">
                  <c:v>1.5477023290053697</c:v>
                </c:pt>
                <c:pt idx="140">
                  <c:v>1.6146491186359828</c:v>
                </c:pt>
                <c:pt idx="141">
                  <c:v>1.810943763779951</c:v>
                </c:pt>
                <c:pt idx="142">
                  <c:v>1.8487323246693508</c:v>
                </c:pt>
                <c:pt idx="143">
                  <c:v>0.769551078621726</c:v>
                </c:pt>
                <c:pt idx="144">
                  <c:v>1.0705810742857071</c:v>
                </c:pt>
                <c:pt idx="145">
                  <c:v>1.2466723333413885</c:v>
                </c:pt>
                <c:pt idx="146">
                  <c:v>1.3716110699496884</c:v>
                </c:pt>
                <c:pt idx="147">
                  <c:v>1.4685210829577449</c:v>
                </c:pt>
                <c:pt idx="148">
                  <c:v>1.5477023290053697</c:v>
                </c:pt>
                <c:pt idx="149">
                  <c:v>1.6146491186359828</c:v>
                </c:pt>
                <c:pt idx="150">
                  <c:v>1.810943763779951</c:v>
                </c:pt>
                <c:pt idx="151">
                  <c:v>1.8487323246693508</c:v>
                </c:pt>
                <c:pt idx="152">
                  <c:v>0.51967360540512608</c:v>
                </c:pt>
                <c:pt idx="153">
                  <c:v>0.82070360106910734</c:v>
                </c:pt>
                <c:pt idx="154">
                  <c:v>0.99679486012478846</c:v>
                </c:pt>
                <c:pt idx="155">
                  <c:v>1.1217335967330886</c:v>
                </c:pt>
                <c:pt idx="156">
                  <c:v>1.2186436097411451</c:v>
                </c:pt>
                <c:pt idx="157">
                  <c:v>1.2978248557887697</c:v>
                </c:pt>
                <c:pt idx="158">
                  <c:v>1.364771645419383</c:v>
                </c:pt>
                <c:pt idx="159">
                  <c:v>1.5610662905633512</c:v>
                </c:pt>
                <c:pt idx="160">
                  <c:v>1.598854851452751</c:v>
                </c:pt>
                <c:pt idx="161">
                  <c:v>0.51967360540512608</c:v>
                </c:pt>
                <c:pt idx="162">
                  <c:v>0.82070360106910734</c:v>
                </c:pt>
                <c:pt idx="163">
                  <c:v>0.99679486012478846</c:v>
                </c:pt>
                <c:pt idx="164">
                  <c:v>1.1217335967330886</c:v>
                </c:pt>
                <c:pt idx="165">
                  <c:v>1.2186436097411451</c:v>
                </c:pt>
                <c:pt idx="166">
                  <c:v>1.2978248557887697</c:v>
                </c:pt>
                <c:pt idx="167">
                  <c:v>1.364771645419383</c:v>
                </c:pt>
                <c:pt idx="168">
                  <c:v>1.5610662905633512</c:v>
                </c:pt>
                <c:pt idx="169">
                  <c:v>1.598854851452751</c:v>
                </c:pt>
                <c:pt idx="170">
                  <c:v>0.51967360540512608</c:v>
                </c:pt>
                <c:pt idx="171">
                  <c:v>0.82070360106910734</c:v>
                </c:pt>
                <c:pt idx="172">
                  <c:v>0.99679486012478846</c:v>
                </c:pt>
                <c:pt idx="173">
                  <c:v>1.1217335967330886</c:v>
                </c:pt>
                <c:pt idx="174">
                  <c:v>1.2186436097411451</c:v>
                </c:pt>
                <c:pt idx="175">
                  <c:v>1.2978248557887697</c:v>
                </c:pt>
                <c:pt idx="176">
                  <c:v>1.364771645419383</c:v>
                </c:pt>
                <c:pt idx="177">
                  <c:v>1.5610662905633512</c:v>
                </c:pt>
                <c:pt idx="178">
                  <c:v>1.598854851452751</c:v>
                </c:pt>
                <c:pt idx="179">
                  <c:v>0.51967360540512608</c:v>
                </c:pt>
                <c:pt idx="180">
                  <c:v>0.82070360106910734</c:v>
                </c:pt>
                <c:pt idx="181">
                  <c:v>0.99679486012478846</c:v>
                </c:pt>
                <c:pt idx="182">
                  <c:v>1.1217335967330886</c:v>
                </c:pt>
                <c:pt idx="183">
                  <c:v>1.2186436097411451</c:v>
                </c:pt>
                <c:pt idx="184">
                  <c:v>1.2978248557887697</c:v>
                </c:pt>
                <c:pt idx="185">
                  <c:v>1.364771645419383</c:v>
                </c:pt>
                <c:pt idx="186">
                  <c:v>1.5610662905633512</c:v>
                </c:pt>
                <c:pt idx="187">
                  <c:v>1.598854851452751</c:v>
                </c:pt>
                <c:pt idx="188">
                  <c:v>0.51967360540512608</c:v>
                </c:pt>
                <c:pt idx="189">
                  <c:v>0.82070360106910734</c:v>
                </c:pt>
                <c:pt idx="190">
                  <c:v>0.99679486012478846</c:v>
                </c:pt>
                <c:pt idx="191">
                  <c:v>1.1217335967330886</c:v>
                </c:pt>
                <c:pt idx="192">
                  <c:v>1.2186436097411451</c:v>
                </c:pt>
                <c:pt idx="193">
                  <c:v>1.2978248557887697</c:v>
                </c:pt>
                <c:pt idx="194">
                  <c:v>1.364771645419383</c:v>
                </c:pt>
                <c:pt idx="195">
                  <c:v>1.5610662905633512</c:v>
                </c:pt>
                <c:pt idx="196">
                  <c:v>1.598854851452751</c:v>
                </c:pt>
                <c:pt idx="197">
                  <c:v>0.51967360540512608</c:v>
                </c:pt>
                <c:pt idx="198">
                  <c:v>0.82070360106910734</c:v>
                </c:pt>
                <c:pt idx="199">
                  <c:v>0.99679486012478846</c:v>
                </c:pt>
                <c:pt idx="200">
                  <c:v>1.1217335967330886</c:v>
                </c:pt>
                <c:pt idx="201">
                  <c:v>1.2186436097411451</c:v>
                </c:pt>
                <c:pt idx="202">
                  <c:v>1.2978248557887697</c:v>
                </c:pt>
                <c:pt idx="203">
                  <c:v>1.364771645419383</c:v>
                </c:pt>
                <c:pt idx="204">
                  <c:v>1.5610662905633512</c:v>
                </c:pt>
                <c:pt idx="205">
                  <c:v>1.598854851452751</c:v>
                </c:pt>
                <c:pt idx="206">
                  <c:v>0.51967360540512608</c:v>
                </c:pt>
                <c:pt idx="207">
                  <c:v>0.82070360106910734</c:v>
                </c:pt>
                <c:pt idx="208">
                  <c:v>0.99679486012478846</c:v>
                </c:pt>
                <c:pt idx="209">
                  <c:v>1.1217335967330886</c:v>
                </c:pt>
                <c:pt idx="210">
                  <c:v>1.2186436097411451</c:v>
                </c:pt>
                <c:pt idx="211">
                  <c:v>1.2978248557887697</c:v>
                </c:pt>
                <c:pt idx="212">
                  <c:v>1.364771645419383</c:v>
                </c:pt>
                <c:pt idx="213">
                  <c:v>1.5610662905633512</c:v>
                </c:pt>
                <c:pt idx="214">
                  <c:v>1.598854851452751</c:v>
                </c:pt>
                <c:pt idx="215">
                  <c:v>0.51967360540512608</c:v>
                </c:pt>
                <c:pt idx="216">
                  <c:v>0.82070360106910734</c:v>
                </c:pt>
                <c:pt idx="217">
                  <c:v>0.99679486012478846</c:v>
                </c:pt>
                <c:pt idx="218">
                  <c:v>1.1217335967330886</c:v>
                </c:pt>
                <c:pt idx="219">
                  <c:v>1.2186436097411451</c:v>
                </c:pt>
                <c:pt idx="220">
                  <c:v>1.2978248557887697</c:v>
                </c:pt>
                <c:pt idx="221">
                  <c:v>1.364771645419383</c:v>
                </c:pt>
                <c:pt idx="222">
                  <c:v>1.5610662905633512</c:v>
                </c:pt>
                <c:pt idx="223">
                  <c:v>1.598854851452751</c:v>
                </c:pt>
                <c:pt idx="224">
                  <c:v>0.99743778323539956</c:v>
                </c:pt>
                <c:pt idx="225">
                  <c:v>1.2984677788993808</c:v>
                </c:pt>
                <c:pt idx="226">
                  <c:v>1.4745590379550619</c:v>
                </c:pt>
                <c:pt idx="227">
                  <c:v>1.5994977745633618</c:v>
                </c:pt>
                <c:pt idx="228">
                  <c:v>1.6964077875714183</c:v>
                </c:pt>
                <c:pt idx="229">
                  <c:v>1.7755890336190432</c:v>
                </c:pt>
                <c:pt idx="230">
                  <c:v>1.8425358232496565</c:v>
                </c:pt>
                <c:pt idx="231">
                  <c:v>2.0388304683936247</c:v>
                </c:pt>
                <c:pt idx="232">
                  <c:v>2.0766190292830244</c:v>
                </c:pt>
                <c:pt idx="233">
                  <c:v>0.99743778323539956</c:v>
                </c:pt>
                <c:pt idx="234">
                  <c:v>1.2984677788993808</c:v>
                </c:pt>
                <c:pt idx="235">
                  <c:v>1.4745590379550619</c:v>
                </c:pt>
                <c:pt idx="236">
                  <c:v>1.5994977745633618</c:v>
                </c:pt>
                <c:pt idx="237">
                  <c:v>1.6964077875714183</c:v>
                </c:pt>
                <c:pt idx="238">
                  <c:v>1.7755890336190432</c:v>
                </c:pt>
                <c:pt idx="239">
                  <c:v>1.8425358232496565</c:v>
                </c:pt>
                <c:pt idx="240">
                  <c:v>2.0388304683936247</c:v>
                </c:pt>
                <c:pt idx="241">
                  <c:v>2.0766190292830244</c:v>
                </c:pt>
                <c:pt idx="242">
                  <c:v>0.99743778323539956</c:v>
                </c:pt>
                <c:pt idx="243">
                  <c:v>1.2984677788993808</c:v>
                </c:pt>
                <c:pt idx="244">
                  <c:v>1.4745590379550619</c:v>
                </c:pt>
                <c:pt idx="245">
                  <c:v>1.5994977745633618</c:v>
                </c:pt>
                <c:pt idx="246">
                  <c:v>1.6964077875714183</c:v>
                </c:pt>
                <c:pt idx="247">
                  <c:v>1.7755890336190432</c:v>
                </c:pt>
                <c:pt idx="248">
                  <c:v>1.8425358232496565</c:v>
                </c:pt>
                <c:pt idx="249">
                  <c:v>2.0388304683936247</c:v>
                </c:pt>
                <c:pt idx="250">
                  <c:v>2.0766190292830244</c:v>
                </c:pt>
                <c:pt idx="251">
                  <c:v>0.99743778323539956</c:v>
                </c:pt>
                <c:pt idx="252">
                  <c:v>1.2984677788993808</c:v>
                </c:pt>
                <c:pt idx="253">
                  <c:v>1.4745590379550619</c:v>
                </c:pt>
                <c:pt idx="254">
                  <c:v>1.5994977745633618</c:v>
                </c:pt>
                <c:pt idx="255">
                  <c:v>1.6964077875714183</c:v>
                </c:pt>
                <c:pt idx="256">
                  <c:v>1.7755890336190432</c:v>
                </c:pt>
                <c:pt idx="257">
                  <c:v>1.8425358232496565</c:v>
                </c:pt>
                <c:pt idx="258">
                  <c:v>2.0388304683936247</c:v>
                </c:pt>
                <c:pt idx="259">
                  <c:v>2.0766190292830244</c:v>
                </c:pt>
                <c:pt idx="260">
                  <c:v>0.769551078621726</c:v>
                </c:pt>
                <c:pt idx="261">
                  <c:v>1.0705810742857071</c:v>
                </c:pt>
                <c:pt idx="262">
                  <c:v>1.2466723333413885</c:v>
                </c:pt>
                <c:pt idx="263">
                  <c:v>1.3716110699496884</c:v>
                </c:pt>
                <c:pt idx="264">
                  <c:v>1.4685210829577449</c:v>
                </c:pt>
                <c:pt idx="265">
                  <c:v>1.5477023290053697</c:v>
                </c:pt>
                <c:pt idx="266">
                  <c:v>1.6146491186359828</c:v>
                </c:pt>
                <c:pt idx="267">
                  <c:v>1.810943763779951</c:v>
                </c:pt>
                <c:pt idx="268">
                  <c:v>1.8487323246693508</c:v>
                </c:pt>
                <c:pt idx="269">
                  <c:v>1.8487323246693508</c:v>
                </c:pt>
                <c:pt idx="270">
                  <c:v>1.810943763779951</c:v>
                </c:pt>
                <c:pt idx="271">
                  <c:v>1.6146491186359828</c:v>
                </c:pt>
                <c:pt idx="272">
                  <c:v>1.5477023290053697</c:v>
                </c:pt>
                <c:pt idx="273">
                  <c:v>1.4685210829577449</c:v>
                </c:pt>
                <c:pt idx="274">
                  <c:v>1.3716110699496884</c:v>
                </c:pt>
                <c:pt idx="275">
                  <c:v>1.2466723333413885</c:v>
                </c:pt>
                <c:pt idx="276">
                  <c:v>1.0705810742857071</c:v>
                </c:pt>
                <c:pt idx="277">
                  <c:v>0.769551078621726</c:v>
                </c:pt>
                <c:pt idx="278">
                  <c:v>0.769551078621726</c:v>
                </c:pt>
                <c:pt idx="279">
                  <c:v>1.0705810742857071</c:v>
                </c:pt>
                <c:pt idx="280">
                  <c:v>1.2466723333413885</c:v>
                </c:pt>
                <c:pt idx="281">
                  <c:v>1.3716110699496884</c:v>
                </c:pt>
                <c:pt idx="282">
                  <c:v>1.4685210829577449</c:v>
                </c:pt>
                <c:pt idx="283">
                  <c:v>1.5477023290053697</c:v>
                </c:pt>
                <c:pt idx="284">
                  <c:v>1.6146491186359828</c:v>
                </c:pt>
                <c:pt idx="285">
                  <c:v>1.810943763779951</c:v>
                </c:pt>
                <c:pt idx="286">
                  <c:v>1.8487323246693508</c:v>
                </c:pt>
                <c:pt idx="287">
                  <c:v>1.8487323246693508</c:v>
                </c:pt>
                <c:pt idx="288">
                  <c:v>1.810943763779951</c:v>
                </c:pt>
                <c:pt idx="289">
                  <c:v>1.6146491186359828</c:v>
                </c:pt>
                <c:pt idx="290">
                  <c:v>1.5477023290053697</c:v>
                </c:pt>
                <c:pt idx="291">
                  <c:v>1.4685210829577449</c:v>
                </c:pt>
                <c:pt idx="292">
                  <c:v>1.3716110699496884</c:v>
                </c:pt>
                <c:pt idx="293">
                  <c:v>1.2466723333413885</c:v>
                </c:pt>
                <c:pt idx="294">
                  <c:v>1.0705810742857071</c:v>
                </c:pt>
                <c:pt idx="295">
                  <c:v>0.769551078621726</c:v>
                </c:pt>
                <c:pt idx="296">
                  <c:v>0.51967360540512608</c:v>
                </c:pt>
                <c:pt idx="297">
                  <c:v>0.82070360106910734</c:v>
                </c:pt>
                <c:pt idx="298">
                  <c:v>0.99679486012478846</c:v>
                </c:pt>
                <c:pt idx="299">
                  <c:v>1.1217335967330886</c:v>
                </c:pt>
                <c:pt idx="300">
                  <c:v>1.2186436097411451</c:v>
                </c:pt>
                <c:pt idx="301">
                  <c:v>1.2978248557887697</c:v>
                </c:pt>
                <c:pt idx="302">
                  <c:v>1.364771645419383</c:v>
                </c:pt>
                <c:pt idx="303">
                  <c:v>1.5610662905633512</c:v>
                </c:pt>
                <c:pt idx="304">
                  <c:v>1.598854851452751</c:v>
                </c:pt>
                <c:pt idx="305">
                  <c:v>1.598854851452751</c:v>
                </c:pt>
                <c:pt idx="306">
                  <c:v>1.5610662905633512</c:v>
                </c:pt>
                <c:pt idx="307">
                  <c:v>1.364771645419383</c:v>
                </c:pt>
                <c:pt idx="308">
                  <c:v>1.2978248557887697</c:v>
                </c:pt>
                <c:pt idx="309">
                  <c:v>1.2186436097411451</c:v>
                </c:pt>
                <c:pt idx="310">
                  <c:v>1.1217335967330886</c:v>
                </c:pt>
                <c:pt idx="311">
                  <c:v>0.99679486012478846</c:v>
                </c:pt>
                <c:pt idx="312">
                  <c:v>0.82070360106910734</c:v>
                </c:pt>
                <c:pt idx="313">
                  <c:v>0.51967360540512608</c:v>
                </c:pt>
                <c:pt idx="314">
                  <c:v>0.51967360540512608</c:v>
                </c:pt>
                <c:pt idx="315">
                  <c:v>0.82070360106910734</c:v>
                </c:pt>
                <c:pt idx="316">
                  <c:v>0.99679486012478846</c:v>
                </c:pt>
                <c:pt idx="317">
                  <c:v>1.1217335967330886</c:v>
                </c:pt>
                <c:pt idx="318">
                  <c:v>1.2186436097411451</c:v>
                </c:pt>
                <c:pt idx="319">
                  <c:v>1.2978248557887697</c:v>
                </c:pt>
                <c:pt idx="320">
                  <c:v>1.364771645419383</c:v>
                </c:pt>
                <c:pt idx="321">
                  <c:v>1.5610662905633512</c:v>
                </c:pt>
                <c:pt idx="322">
                  <c:v>1.598854851452751</c:v>
                </c:pt>
                <c:pt idx="323">
                  <c:v>1.598854851452751</c:v>
                </c:pt>
                <c:pt idx="324">
                  <c:v>1.5610662905633512</c:v>
                </c:pt>
                <c:pt idx="325">
                  <c:v>1.364771645419383</c:v>
                </c:pt>
                <c:pt idx="326">
                  <c:v>1.2978248557887697</c:v>
                </c:pt>
                <c:pt idx="327">
                  <c:v>1.2186436097411451</c:v>
                </c:pt>
                <c:pt idx="328">
                  <c:v>1.1217335967330886</c:v>
                </c:pt>
                <c:pt idx="329">
                  <c:v>0.99679486012478846</c:v>
                </c:pt>
                <c:pt idx="330">
                  <c:v>0.82070360106910734</c:v>
                </c:pt>
                <c:pt idx="331">
                  <c:v>0.51967360540512608</c:v>
                </c:pt>
                <c:pt idx="332">
                  <c:v>0.51967360540512608</c:v>
                </c:pt>
                <c:pt idx="333">
                  <c:v>0.82070360106910734</c:v>
                </c:pt>
                <c:pt idx="334">
                  <c:v>0.99679486012478846</c:v>
                </c:pt>
                <c:pt idx="335">
                  <c:v>1.1217335967330886</c:v>
                </c:pt>
                <c:pt idx="336">
                  <c:v>1.2186436097411451</c:v>
                </c:pt>
                <c:pt idx="337">
                  <c:v>1.2978248557887697</c:v>
                </c:pt>
                <c:pt idx="338">
                  <c:v>1.364771645419383</c:v>
                </c:pt>
                <c:pt idx="339">
                  <c:v>1.5610662905633512</c:v>
                </c:pt>
                <c:pt idx="340">
                  <c:v>1.598854851452751</c:v>
                </c:pt>
                <c:pt idx="341">
                  <c:v>1.598854851452751</c:v>
                </c:pt>
                <c:pt idx="342">
                  <c:v>1.5610662905633512</c:v>
                </c:pt>
                <c:pt idx="343">
                  <c:v>1.364771645419383</c:v>
                </c:pt>
                <c:pt idx="344">
                  <c:v>1.2978248557887697</c:v>
                </c:pt>
                <c:pt idx="345">
                  <c:v>1.2186436097411451</c:v>
                </c:pt>
                <c:pt idx="346">
                  <c:v>1.1217335967330886</c:v>
                </c:pt>
                <c:pt idx="347">
                  <c:v>0.99679486012478846</c:v>
                </c:pt>
                <c:pt idx="348">
                  <c:v>0.82070360106910734</c:v>
                </c:pt>
                <c:pt idx="349">
                  <c:v>0.51967360540512608</c:v>
                </c:pt>
                <c:pt idx="350">
                  <c:v>0.51967360540512608</c:v>
                </c:pt>
                <c:pt idx="351">
                  <c:v>0.82070360106910734</c:v>
                </c:pt>
                <c:pt idx="352">
                  <c:v>0.99679486012478846</c:v>
                </c:pt>
                <c:pt idx="353">
                  <c:v>1.1217335967330886</c:v>
                </c:pt>
                <c:pt idx="354">
                  <c:v>1.2186436097411451</c:v>
                </c:pt>
                <c:pt idx="355">
                  <c:v>1.2978248557887697</c:v>
                </c:pt>
                <c:pt idx="356">
                  <c:v>1.364771645419383</c:v>
                </c:pt>
                <c:pt idx="357">
                  <c:v>1.5610662905633512</c:v>
                </c:pt>
                <c:pt idx="358">
                  <c:v>1.598854851452751</c:v>
                </c:pt>
                <c:pt idx="359">
                  <c:v>1.598854851452751</c:v>
                </c:pt>
                <c:pt idx="360">
                  <c:v>1.5610662905633512</c:v>
                </c:pt>
                <c:pt idx="361">
                  <c:v>1.364771645419383</c:v>
                </c:pt>
                <c:pt idx="362">
                  <c:v>1.2978248557887697</c:v>
                </c:pt>
                <c:pt idx="363">
                  <c:v>1.2186436097411451</c:v>
                </c:pt>
                <c:pt idx="364">
                  <c:v>1.1217335967330886</c:v>
                </c:pt>
                <c:pt idx="365">
                  <c:v>0.99679486012478846</c:v>
                </c:pt>
                <c:pt idx="366">
                  <c:v>0.82070360106910734</c:v>
                </c:pt>
                <c:pt idx="367">
                  <c:v>0.51967360540512608</c:v>
                </c:pt>
                <c:pt idx="368">
                  <c:v>0.99743778323539956</c:v>
                </c:pt>
                <c:pt idx="369">
                  <c:v>1.2984677788993808</c:v>
                </c:pt>
                <c:pt idx="370">
                  <c:v>1.4745590379550619</c:v>
                </c:pt>
                <c:pt idx="371">
                  <c:v>1.5994977745633618</c:v>
                </c:pt>
                <c:pt idx="372">
                  <c:v>1.6964077875714183</c:v>
                </c:pt>
                <c:pt idx="373">
                  <c:v>1.7755890336190432</c:v>
                </c:pt>
                <c:pt idx="374">
                  <c:v>1.8425358232496565</c:v>
                </c:pt>
                <c:pt idx="375">
                  <c:v>2.0388304683936247</c:v>
                </c:pt>
                <c:pt idx="376">
                  <c:v>2.0766190292830244</c:v>
                </c:pt>
                <c:pt idx="377">
                  <c:v>2.0766190292830244</c:v>
                </c:pt>
                <c:pt idx="378">
                  <c:v>2.0388304683936247</c:v>
                </c:pt>
                <c:pt idx="379">
                  <c:v>1.8425358232496565</c:v>
                </c:pt>
                <c:pt idx="380">
                  <c:v>1.7755890336190432</c:v>
                </c:pt>
                <c:pt idx="381">
                  <c:v>1.6964077875714183</c:v>
                </c:pt>
                <c:pt idx="382">
                  <c:v>1.5994977745633618</c:v>
                </c:pt>
                <c:pt idx="383">
                  <c:v>1.4745590379550619</c:v>
                </c:pt>
                <c:pt idx="384">
                  <c:v>1.2984677788993808</c:v>
                </c:pt>
                <c:pt idx="385">
                  <c:v>0.99743778323539956</c:v>
                </c:pt>
                <c:pt idx="386">
                  <c:v>0.99743778323539956</c:v>
                </c:pt>
                <c:pt idx="387">
                  <c:v>1.2984677788993808</c:v>
                </c:pt>
                <c:pt idx="388">
                  <c:v>1.4745590379550619</c:v>
                </c:pt>
                <c:pt idx="389">
                  <c:v>1.5994977745633618</c:v>
                </c:pt>
                <c:pt idx="390">
                  <c:v>1.6964077875714183</c:v>
                </c:pt>
                <c:pt idx="391">
                  <c:v>1.7755890336190432</c:v>
                </c:pt>
                <c:pt idx="392">
                  <c:v>1.8425358232496565</c:v>
                </c:pt>
                <c:pt idx="393">
                  <c:v>2.0388304683936247</c:v>
                </c:pt>
                <c:pt idx="394">
                  <c:v>2.0766190292830244</c:v>
                </c:pt>
                <c:pt idx="395">
                  <c:v>2.0766190292830244</c:v>
                </c:pt>
                <c:pt idx="396">
                  <c:v>2.0388304683936247</c:v>
                </c:pt>
                <c:pt idx="397">
                  <c:v>1.8425358232496565</c:v>
                </c:pt>
                <c:pt idx="398">
                  <c:v>1.7755890336190432</c:v>
                </c:pt>
                <c:pt idx="399">
                  <c:v>1.6964077875714183</c:v>
                </c:pt>
                <c:pt idx="400">
                  <c:v>1.5994977745633618</c:v>
                </c:pt>
                <c:pt idx="401">
                  <c:v>1.4745590379550619</c:v>
                </c:pt>
                <c:pt idx="402">
                  <c:v>1.2984677788993808</c:v>
                </c:pt>
                <c:pt idx="403">
                  <c:v>0.99743778323539956</c:v>
                </c:pt>
                <c:pt idx="404">
                  <c:v>0.16749108729376364</c:v>
                </c:pt>
                <c:pt idx="405">
                  <c:v>0.46852108295774486</c:v>
                </c:pt>
                <c:pt idx="406">
                  <c:v>0.6446123420134261</c:v>
                </c:pt>
                <c:pt idx="407">
                  <c:v>0.769551078621726</c:v>
                </c:pt>
                <c:pt idx="408">
                  <c:v>0.86646109162978246</c:v>
                </c:pt>
                <c:pt idx="409">
                  <c:v>0.94564233767740724</c:v>
                </c:pt>
                <c:pt idx="410">
                  <c:v>1.0125891273080205</c:v>
                </c:pt>
                <c:pt idx="411">
                  <c:v>1.2088837724519885</c:v>
                </c:pt>
                <c:pt idx="412">
                  <c:v>1.2466723333413885</c:v>
                </c:pt>
                <c:pt idx="413">
                  <c:v>0.16749108729376364</c:v>
                </c:pt>
                <c:pt idx="414">
                  <c:v>0.46852108295774486</c:v>
                </c:pt>
                <c:pt idx="415">
                  <c:v>0.6446123420134261</c:v>
                </c:pt>
                <c:pt idx="416">
                  <c:v>0.769551078621726</c:v>
                </c:pt>
                <c:pt idx="417">
                  <c:v>0.86646109162978246</c:v>
                </c:pt>
                <c:pt idx="418">
                  <c:v>0.94564233767740724</c:v>
                </c:pt>
                <c:pt idx="419">
                  <c:v>1.0125891273080205</c:v>
                </c:pt>
                <c:pt idx="420">
                  <c:v>1.2088837724519885</c:v>
                </c:pt>
                <c:pt idx="421">
                  <c:v>1.2466723333413885</c:v>
                </c:pt>
                <c:pt idx="422">
                  <c:v>0.16749108729376364</c:v>
                </c:pt>
                <c:pt idx="423">
                  <c:v>0.46852108295774486</c:v>
                </c:pt>
                <c:pt idx="424">
                  <c:v>0.6446123420134261</c:v>
                </c:pt>
                <c:pt idx="425">
                  <c:v>0.769551078621726</c:v>
                </c:pt>
                <c:pt idx="426">
                  <c:v>0.86646109162978246</c:v>
                </c:pt>
                <c:pt idx="427">
                  <c:v>0.94564233767740724</c:v>
                </c:pt>
                <c:pt idx="428">
                  <c:v>1.0125891273080205</c:v>
                </c:pt>
                <c:pt idx="429">
                  <c:v>1.2088837724519885</c:v>
                </c:pt>
                <c:pt idx="430">
                  <c:v>1.2466723333413885</c:v>
                </c:pt>
                <c:pt idx="431">
                  <c:v>0.16749108729376364</c:v>
                </c:pt>
                <c:pt idx="432">
                  <c:v>0.46852108295774486</c:v>
                </c:pt>
                <c:pt idx="433">
                  <c:v>0.6446123420134261</c:v>
                </c:pt>
                <c:pt idx="434">
                  <c:v>0.769551078621726</c:v>
                </c:pt>
                <c:pt idx="435">
                  <c:v>0.86646109162978246</c:v>
                </c:pt>
                <c:pt idx="436">
                  <c:v>0.94564233767740724</c:v>
                </c:pt>
                <c:pt idx="437">
                  <c:v>1.0125891273080205</c:v>
                </c:pt>
                <c:pt idx="438">
                  <c:v>1.2088837724519885</c:v>
                </c:pt>
                <c:pt idx="439">
                  <c:v>1.2466723333413885</c:v>
                </c:pt>
                <c:pt idx="440">
                  <c:v>0.16749108729376364</c:v>
                </c:pt>
                <c:pt idx="441">
                  <c:v>0.46852108295774486</c:v>
                </c:pt>
                <c:pt idx="442">
                  <c:v>0.6446123420134261</c:v>
                </c:pt>
                <c:pt idx="443">
                  <c:v>0.769551078621726</c:v>
                </c:pt>
                <c:pt idx="444">
                  <c:v>0.86646109162978246</c:v>
                </c:pt>
                <c:pt idx="445">
                  <c:v>0.94564233767740724</c:v>
                </c:pt>
                <c:pt idx="446">
                  <c:v>1.0125891273080205</c:v>
                </c:pt>
                <c:pt idx="447">
                  <c:v>1.2088837724519885</c:v>
                </c:pt>
                <c:pt idx="448">
                  <c:v>1.2466723333413885</c:v>
                </c:pt>
                <c:pt idx="449">
                  <c:v>0.16749108729376364</c:v>
                </c:pt>
                <c:pt idx="450">
                  <c:v>0.46852108295774486</c:v>
                </c:pt>
                <c:pt idx="451">
                  <c:v>0.6446123420134261</c:v>
                </c:pt>
                <c:pt idx="452">
                  <c:v>0.769551078621726</c:v>
                </c:pt>
                <c:pt idx="453">
                  <c:v>0.86646109162978246</c:v>
                </c:pt>
                <c:pt idx="454">
                  <c:v>0.94564233767740724</c:v>
                </c:pt>
                <c:pt idx="455">
                  <c:v>1.0125891273080205</c:v>
                </c:pt>
                <c:pt idx="456">
                  <c:v>1.2088837724519885</c:v>
                </c:pt>
                <c:pt idx="457">
                  <c:v>1.2466723333413885</c:v>
                </c:pt>
                <c:pt idx="458">
                  <c:v>0.16749108729376364</c:v>
                </c:pt>
                <c:pt idx="459">
                  <c:v>0.46852108295774486</c:v>
                </c:pt>
                <c:pt idx="460">
                  <c:v>0.6446123420134261</c:v>
                </c:pt>
                <c:pt idx="461">
                  <c:v>0.769551078621726</c:v>
                </c:pt>
                <c:pt idx="462">
                  <c:v>0.86646109162978246</c:v>
                </c:pt>
                <c:pt idx="463">
                  <c:v>0.94564233767740724</c:v>
                </c:pt>
                <c:pt idx="464">
                  <c:v>1.0125891273080205</c:v>
                </c:pt>
                <c:pt idx="465">
                  <c:v>1.2088837724519885</c:v>
                </c:pt>
                <c:pt idx="466">
                  <c:v>1.2466723333413885</c:v>
                </c:pt>
                <c:pt idx="467">
                  <c:v>0.16749108729376364</c:v>
                </c:pt>
                <c:pt idx="468">
                  <c:v>0.46852108295774486</c:v>
                </c:pt>
                <c:pt idx="469">
                  <c:v>0.6446123420134261</c:v>
                </c:pt>
                <c:pt idx="470">
                  <c:v>0.769551078621726</c:v>
                </c:pt>
                <c:pt idx="471">
                  <c:v>0.86646109162978246</c:v>
                </c:pt>
                <c:pt idx="472">
                  <c:v>0.94564233767740724</c:v>
                </c:pt>
                <c:pt idx="473">
                  <c:v>1.0125891273080205</c:v>
                </c:pt>
                <c:pt idx="474">
                  <c:v>1.2088837724519885</c:v>
                </c:pt>
                <c:pt idx="475">
                  <c:v>1.2466723333413885</c:v>
                </c:pt>
                <c:pt idx="476">
                  <c:v>0.99743778323539956</c:v>
                </c:pt>
                <c:pt idx="477">
                  <c:v>1.2984677788993808</c:v>
                </c:pt>
                <c:pt idx="478">
                  <c:v>1.4745590379550619</c:v>
                </c:pt>
                <c:pt idx="479">
                  <c:v>1.5994977745633618</c:v>
                </c:pt>
                <c:pt idx="480">
                  <c:v>1.6964077875714183</c:v>
                </c:pt>
                <c:pt idx="481">
                  <c:v>1.7755890336190432</c:v>
                </c:pt>
                <c:pt idx="482">
                  <c:v>1.8425358232496565</c:v>
                </c:pt>
                <c:pt idx="483">
                  <c:v>2.0388304683936247</c:v>
                </c:pt>
                <c:pt idx="484">
                  <c:v>2.0766190292830244</c:v>
                </c:pt>
                <c:pt idx="485">
                  <c:v>0.99743778323539956</c:v>
                </c:pt>
                <c:pt idx="486">
                  <c:v>1.2984677788993808</c:v>
                </c:pt>
                <c:pt idx="487">
                  <c:v>1.4745590379550619</c:v>
                </c:pt>
                <c:pt idx="488">
                  <c:v>1.5994977745633618</c:v>
                </c:pt>
                <c:pt idx="489">
                  <c:v>1.6964077875714183</c:v>
                </c:pt>
                <c:pt idx="490">
                  <c:v>1.7755890336190432</c:v>
                </c:pt>
                <c:pt idx="491">
                  <c:v>1.8425358232496565</c:v>
                </c:pt>
                <c:pt idx="492">
                  <c:v>2.0388304683936247</c:v>
                </c:pt>
                <c:pt idx="493">
                  <c:v>2.0766190292830244</c:v>
                </c:pt>
                <c:pt idx="494">
                  <c:v>0.99743778323539956</c:v>
                </c:pt>
                <c:pt idx="495">
                  <c:v>1.2984677788993808</c:v>
                </c:pt>
                <c:pt idx="496">
                  <c:v>1.4745590379550619</c:v>
                </c:pt>
                <c:pt idx="497">
                  <c:v>1.5994977745633618</c:v>
                </c:pt>
                <c:pt idx="498">
                  <c:v>1.6964077875714183</c:v>
                </c:pt>
                <c:pt idx="499">
                  <c:v>1.7755890336190432</c:v>
                </c:pt>
                <c:pt idx="500">
                  <c:v>1.8425358232496565</c:v>
                </c:pt>
                <c:pt idx="501">
                  <c:v>2.0388304683936247</c:v>
                </c:pt>
                <c:pt idx="502">
                  <c:v>2.0766190292830244</c:v>
                </c:pt>
                <c:pt idx="503">
                  <c:v>0.99743778323539956</c:v>
                </c:pt>
                <c:pt idx="504">
                  <c:v>1.2984677788993808</c:v>
                </c:pt>
                <c:pt idx="505">
                  <c:v>1.4745590379550619</c:v>
                </c:pt>
                <c:pt idx="506">
                  <c:v>1.5994977745633618</c:v>
                </c:pt>
                <c:pt idx="507">
                  <c:v>1.6964077875714183</c:v>
                </c:pt>
                <c:pt idx="508">
                  <c:v>1.7755890336190432</c:v>
                </c:pt>
                <c:pt idx="509">
                  <c:v>1.8425358232496565</c:v>
                </c:pt>
                <c:pt idx="510">
                  <c:v>2.0388304683936247</c:v>
                </c:pt>
                <c:pt idx="511">
                  <c:v>2.0766190292830244</c:v>
                </c:pt>
                <c:pt idx="512">
                  <c:v>0.99743778323539956</c:v>
                </c:pt>
                <c:pt idx="513">
                  <c:v>1.2984677788993808</c:v>
                </c:pt>
                <c:pt idx="514">
                  <c:v>1.4745590379550619</c:v>
                </c:pt>
                <c:pt idx="515">
                  <c:v>1.5994977745633618</c:v>
                </c:pt>
                <c:pt idx="516">
                  <c:v>1.6964077875714183</c:v>
                </c:pt>
                <c:pt idx="517">
                  <c:v>1.7755890336190432</c:v>
                </c:pt>
                <c:pt idx="518">
                  <c:v>1.8425358232496565</c:v>
                </c:pt>
                <c:pt idx="519">
                  <c:v>2.0388304683936247</c:v>
                </c:pt>
                <c:pt idx="520">
                  <c:v>2.0766190292830244</c:v>
                </c:pt>
                <c:pt idx="521">
                  <c:v>0.99743778323539956</c:v>
                </c:pt>
                <c:pt idx="522">
                  <c:v>1.2984677788993808</c:v>
                </c:pt>
                <c:pt idx="523">
                  <c:v>1.4745590379550619</c:v>
                </c:pt>
                <c:pt idx="524">
                  <c:v>1.5994977745633618</c:v>
                </c:pt>
                <c:pt idx="525">
                  <c:v>1.6964077875714183</c:v>
                </c:pt>
                <c:pt idx="526">
                  <c:v>1.7755890336190432</c:v>
                </c:pt>
                <c:pt idx="527">
                  <c:v>1.8425358232496565</c:v>
                </c:pt>
                <c:pt idx="528">
                  <c:v>2.0388304683936247</c:v>
                </c:pt>
                <c:pt idx="529">
                  <c:v>2.0766190292830244</c:v>
                </c:pt>
                <c:pt idx="530">
                  <c:v>0.99743778323539956</c:v>
                </c:pt>
                <c:pt idx="531">
                  <c:v>1.2984677788993808</c:v>
                </c:pt>
                <c:pt idx="532">
                  <c:v>1.4745590379550619</c:v>
                </c:pt>
                <c:pt idx="533">
                  <c:v>1.5994977745633618</c:v>
                </c:pt>
                <c:pt idx="534">
                  <c:v>1.6964077875714183</c:v>
                </c:pt>
                <c:pt idx="535">
                  <c:v>1.7755890336190432</c:v>
                </c:pt>
                <c:pt idx="536">
                  <c:v>1.8425358232496565</c:v>
                </c:pt>
                <c:pt idx="537">
                  <c:v>2.0388304683936247</c:v>
                </c:pt>
                <c:pt idx="538">
                  <c:v>2.0766190292830244</c:v>
                </c:pt>
                <c:pt idx="539">
                  <c:v>0.99743778323539956</c:v>
                </c:pt>
                <c:pt idx="540">
                  <c:v>1.2984677788993808</c:v>
                </c:pt>
                <c:pt idx="541">
                  <c:v>1.4745590379550619</c:v>
                </c:pt>
                <c:pt idx="542">
                  <c:v>1.5994977745633618</c:v>
                </c:pt>
                <c:pt idx="543">
                  <c:v>1.6964077875714183</c:v>
                </c:pt>
                <c:pt idx="544">
                  <c:v>1.7755890336190432</c:v>
                </c:pt>
                <c:pt idx="545">
                  <c:v>1.8425358232496565</c:v>
                </c:pt>
                <c:pt idx="546">
                  <c:v>2.0388304683936247</c:v>
                </c:pt>
                <c:pt idx="547">
                  <c:v>2.0766190292830244</c:v>
                </c:pt>
              </c:numCache>
            </c:numRef>
          </c:xVal>
          <c:yVal>
            <c:numRef>
              <c:f>All!$K$16:$K$563</c:f>
              <c:numCache>
                <c:formatCode>General</c:formatCode>
                <c:ptCount val="548"/>
                <c:pt idx="0">
                  <c:v>6.5228787452803374</c:v>
                </c:pt>
                <c:pt idx="1">
                  <c:v>5.7447274948966935</c:v>
                </c:pt>
                <c:pt idx="2">
                  <c:v>5.2676062401770318</c:v>
                </c:pt>
                <c:pt idx="3">
                  <c:v>5.0177287669604311</c:v>
                </c:pt>
                <c:pt idx="4">
                  <c:v>4.8519374645445623</c:v>
                </c:pt>
                <c:pt idx="5">
                  <c:v>4.6890273446985917</c:v>
                </c:pt>
                <c:pt idx="6">
                  <c:v>6.346787486224656</c:v>
                </c:pt>
                <c:pt idx="7">
                  <c:v>5.5406075122407694</c:v>
                </c:pt>
                <c:pt idx="8">
                  <c:v>5.0915149811213505</c:v>
                </c:pt>
                <c:pt idx="9">
                  <c:v>4.7836455609270638</c:v>
                </c:pt>
                <c:pt idx="10">
                  <c:v>4.5509074688805811</c:v>
                </c:pt>
                <c:pt idx="11">
                  <c:v>4.3645162531850881</c:v>
                </c:pt>
                <c:pt idx="12">
                  <c:v>4.2094333748539237</c:v>
                </c:pt>
                <c:pt idx="13">
                  <c:v>3.7387252328915399</c:v>
                </c:pt>
                <c:pt idx="14">
                  <c:v>3.7092699609758308</c:v>
                </c:pt>
                <c:pt idx="15">
                  <c:v>6.346787486224656</c:v>
                </c:pt>
                <c:pt idx="16">
                  <c:v>5.5406075122407694</c:v>
                </c:pt>
                <c:pt idx="17">
                  <c:v>5.0915149811213505</c:v>
                </c:pt>
                <c:pt idx="18">
                  <c:v>4.7836455609270638</c:v>
                </c:pt>
                <c:pt idx="19">
                  <c:v>4.5509074688805811</c:v>
                </c:pt>
                <c:pt idx="20">
                  <c:v>4.3645162531850881</c:v>
                </c:pt>
                <c:pt idx="21">
                  <c:v>4.2094333748539237</c:v>
                </c:pt>
                <c:pt idx="22">
                  <c:v>3.7667539564917836</c:v>
                </c:pt>
                <c:pt idx="23">
                  <c:v>3.7092699609758308</c:v>
                </c:pt>
                <c:pt idx="24">
                  <c:v>6.346787486224656</c:v>
                </c:pt>
                <c:pt idx="25">
                  <c:v>5.5406075122407694</c:v>
                </c:pt>
                <c:pt idx="26">
                  <c:v>6.2218487496163561</c:v>
                </c:pt>
                <c:pt idx="27">
                  <c:v>5.4436974992327123</c:v>
                </c:pt>
                <c:pt idx="28">
                  <c:v>5.0123337350737254</c:v>
                </c:pt>
                <c:pt idx="29">
                  <c:v>4.7166987712964499</c:v>
                </c:pt>
                <c:pt idx="30">
                  <c:v>4.4929155219028942</c:v>
                </c:pt>
                <c:pt idx="31">
                  <c:v>4.3133637307377066</c:v>
                </c:pt>
                <c:pt idx="32">
                  <c:v>4.2094333748539237</c:v>
                </c:pt>
                <c:pt idx="33">
                  <c:v>3.7667539564917836</c:v>
                </c:pt>
                <c:pt idx="34">
                  <c:v>3.7092699609758308</c:v>
                </c:pt>
                <c:pt idx="35">
                  <c:v>6.2218487496163561</c:v>
                </c:pt>
                <c:pt idx="36">
                  <c:v>5.4436974992327123</c:v>
                </c:pt>
                <c:pt idx="37">
                  <c:v>5.0123337350737254</c:v>
                </c:pt>
                <c:pt idx="38">
                  <c:v>4.7166987712964499</c:v>
                </c:pt>
                <c:pt idx="39">
                  <c:v>4.4929155219028942</c:v>
                </c:pt>
                <c:pt idx="40">
                  <c:v>4.3133637307377066</c:v>
                </c:pt>
                <c:pt idx="41">
                  <c:v>4.1636758842932489</c:v>
                </c:pt>
                <c:pt idx="42">
                  <c:v>3.7667539564917836</c:v>
                </c:pt>
                <c:pt idx="43">
                  <c:v>3.7092699609758308</c:v>
                </c:pt>
                <c:pt idx="44">
                  <c:v>6.9714811692661565</c:v>
                </c:pt>
                <c:pt idx="45">
                  <c:v>6.1653011952822689</c:v>
                </c:pt>
                <c:pt idx="46">
                  <c:v>5.71620866416285</c:v>
                </c:pt>
                <c:pt idx="47">
                  <c:v>5.4083392439685634</c:v>
                </c:pt>
                <c:pt idx="48">
                  <c:v>5.1756011519220806</c:v>
                </c:pt>
                <c:pt idx="49">
                  <c:v>4.9892099362265876</c:v>
                </c:pt>
                <c:pt idx="50">
                  <c:v>4.8341270578954232</c:v>
                </c:pt>
                <c:pt idx="51">
                  <c:v>4.3914476395332835</c:v>
                </c:pt>
                <c:pt idx="52">
                  <c:v>4.3091400602922985</c:v>
                </c:pt>
                <c:pt idx="53">
                  <c:v>6.8465424326578566</c:v>
                </c:pt>
                <c:pt idx="54">
                  <c:v>6.0683911822742127</c:v>
                </c:pt>
                <c:pt idx="55">
                  <c:v>5.6370274181152249</c:v>
                </c:pt>
                <c:pt idx="56">
                  <c:v>5.3413924543379503</c:v>
                </c:pt>
                <c:pt idx="57">
                  <c:v>5.1176092049443938</c:v>
                </c:pt>
                <c:pt idx="58">
                  <c:v>4.9892099362265876</c:v>
                </c:pt>
                <c:pt idx="59">
                  <c:v>4.8341270578954232</c:v>
                </c:pt>
                <c:pt idx="60">
                  <c:v>4.3634189159330399</c:v>
                </c:pt>
                <c:pt idx="61">
                  <c:v>4.3091400602922985</c:v>
                </c:pt>
                <c:pt idx="62">
                  <c:v>6.9714811692661565</c:v>
                </c:pt>
                <c:pt idx="63">
                  <c:v>6.0683911822742127</c:v>
                </c:pt>
                <c:pt idx="64">
                  <c:v>5.6370274181152249</c:v>
                </c:pt>
                <c:pt idx="65">
                  <c:v>5.3413924543379503</c:v>
                </c:pt>
                <c:pt idx="66">
                  <c:v>5.1756011519220806</c:v>
                </c:pt>
                <c:pt idx="67">
                  <c:v>4.9892099362265876</c:v>
                </c:pt>
                <c:pt idx="68">
                  <c:v>4.8341270578954232</c:v>
                </c:pt>
                <c:pt idx="69">
                  <c:v>4.3914476395332835</c:v>
                </c:pt>
                <c:pt idx="70">
                  <c:v>4.3339636440173308</c:v>
                </c:pt>
                <c:pt idx="71">
                  <c:v>6.9714811692661565</c:v>
                </c:pt>
                <c:pt idx="72">
                  <c:v>6.0683911822742127</c:v>
                </c:pt>
                <c:pt idx="73">
                  <c:v>5.6370274181152249</c:v>
                </c:pt>
                <c:pt idx="74">
                  <c:v>5.3413924543379503</c:v>
                </c:pt>
                <c:pt idx="75">
                  <c:v>5.1176092049443938</c:v>
                </c:pt>
                <c:pt idx="76">
                  <c:v>4.9380574137792062</c:v>
                </c:pt>
                <c:pt idx="77">
                  <c:v>4.8341270578954232</c:v>
                </c:pt>
                <c:pt idx="78">
                  <c:v>4.3914476395332835</c:v>
                </c:pt>
                <c:pt idx="79">
                  <c:v>4.3339636440173308</c:v>
                </c:pt>
                <c:pt idx="80">
                  <c:v>5.9708907507065856</c:v>
                </c:pt>
                <c:pt idx="81">
                  <c:v>5.1170187863848229</c:v>
                </c:pt>
                <c:pt idx="82">
                  <c:v>4.6467369561954666</c:v>
                </c:pt>
                <c:pt idx="83">
                  <c:v>4.3230732688179474</c:v>
                </c:pt>
                <c:pt idx="84">
                  <c:v>4.0671053360529905</c:v>
                </c:pt>
                <c:pt idx="85">
                  <c:v>3.8617462812815173</c:v>
                </c:pt>
                <c:pt idx="86">
                  <c:v>3.7004144536733516</c:v>
                </c:pt>
                <c:pt idx="87">
                  <c:v>3.2481132360134541</c:v>
                </c:pt>
                <c:pt idx="88">
                  <c:v>3.1679159165979094</c:v>
                </c:pt>
                <c:pt idx="89">
                  <c:v>5.9531619837461536</c:v>
                </c:pt>
                <c:pt idx="90">
                  <c:v>5.1170187863848229</c:v>
                </c:pt>
                <c:pt idx="91">
                  <c:v>4.6467369561954666</c:v>
                </c:pt>
                <c:pt idx="92">
                  <c:v>4.2982496850929159</c:v>
                </c:pt>
                <c:pt idx="93">
                  <c:v>4.044242453093486</c:v>
                </c:pt>
                <c:pt idx="94">
                  <c:v>3.8512808476033524</c:v>
                </c:pt>
                <c:pt idx="95">
                  <c:v>3.7004144536733516</c:v>
                </c:pt>
                <c:pt idx="96">
                  <c:v>3.25495266054376</c:v>
                </c:pt>
                <c:pt idx="97">
                  <c:v>3.1679159165979094</c:v>
                </c:pt>
                <c:pt idx="98">
                  <c:v>5.9531619837461536</c:v>
                </c:pt>
                <c:pt idx="99">
                  <c:v>5.1091934488728663</c:v>
                </c:pt>
                <c:pt idx="100">
                  <c:v>4.6730658949178157</c:v>
                </c:pt>
                <c:pt idx="101">
                  <c:v>4.3465543646674707</c:v>
                </c:pt>
                <c:pt idx="102">
                  <c:v>4.0992900194243918</c:v>
                </c:pt>
                <c:pt idx="103">
                  <c:v>3.9012548225651908</c:v>
                </c:pt>
                <c:pt idx="104">
                  <c:v>3.7366266263277961</c:v>
                </c:pt>
                <c:pt idx="105">
                  <c:v>3.2938707265741294</c:v>
                </c:pt>
                <c:pt idx="106">
                  <c:v>3.2218977290641551</c:v>
                </c:pt>
                <c:pt idx="107">
                  <c:v>5.9708907507065856</c:v>
                </c:pt>
                <c:pt idx="108">
                  <c:v>5.1469820097622661</c:v>
                </c:pt>
                <c:pt idx="109">
                  <c:v>4.6467369561954666</c:v>
                </c:pt>
                <c:pt idx="110">
                  <c:v>4.3108388124009362</c:v>
                </c:pt>
                <c:pt idx="111">
                  <c:v>4.0781007203544535</c:v>
                </c:pt>
                <c:pt idx="112">
                  <c:v>3.8819496673698044</c:v>
                </c:pt>
                <c:pt idx="113">
                  <c:v>3.7452267980897136</c:v>
                </c:pt>
                <c:pt idx="114">
                  <c:v>3.306105182991141</c:v>
                </c:pt>
                <c:pt idx="115">
                  <c:v>3.2218977290641551</c:v>
                </c:pt>
                <c:pt idx="116">
                  <c:v>6.5820001973989939</c:v>
                </c:pt>
                <c:pt idx="117">
                  <c:v>5.7093995325549507</c:v>
                </c:pt>
                <c:pt idx="118">
                  <c:v>5.2298176792876321</c:v>
                </c:pt>
                <c:pt idx="119">
                  <c:v>4.9162711262016545</c:v>
                </c:pt>
                <c:pt idx="120">
                  <c:v>4.6690067809585756</c:v>
                </c:pt>
                <c:pt idx="121">
                  <c:v>4.4803116103535183</c:v>
                </c:pt>
                <c:pt idx="122">
                  <c:v>4.3316492531267503</c:v>
                </c:pt>
                <c:pt idx="123">
                  <c:v>3.8847767871782515</c:v>
                </c:pt>
                <c:pt idx="124">
                  <c:v>3.813608784304507</c:v>
                </c:pt>
                <c:pt idx="125">
                  <c:v>6.6050655014676876</c:v>
                </c:pt>
                <c:pt idx="126">
                  <c:v>5.7378880703663881</c:v>
                </c:pt>
                <c:pt idx="127">
                  <c:v>5.2553717837600198</c:v>
                </c:pt>
                <c:pt idx="128">
                  <c:v>4.9275521366113439</c:v>
                </c:pt>
                <c:pt idx="129">
                  <c:v>4.6989700043360187</c:v>
                </c:pt>
                <c:pt idx="130">
                  <c:v>4.489454989793388</c:v>
                </c:pt>
                <c:pt idx="131">
                  <c:v>4.3477360730202053</c:v>
                </c:pt>
                <c:pt idx="132">
                  <c:v>3.8935507114857564</c:v>
                </c:pt>
                <c:pt idx="133">
                  <c:v>3.8189376178095737</c:v>
                </c:pt>
                <c:pt idx="134">
                  <c:v>6.5740312677277188</c:v>
                </c:pt>
                <c:pt idx="135">
                  <c:v>5.7309392104110604</c:v>
                </c:pt>
                <c:pt idx="136">
                  <c:v>5.2553717837600198</c:v>
                </c:pt>
                <c:pt idx="137">
                  <c:v>4.9275521366113439</c:v>
                </c:pt>
                <c:pt idx="138">
                  <c:v>4.6792259461402619</c:v>
                </c:pt>
                <c:pt idx="139">
                  <c:v>4.489454989793388</c:v>
                </c:pt>
                <c:pt idx="140">
                  <c:v>4.3357271655471896</c:v>
                </c:pt>
                <c:pt idx="141">
                  <c:v>3.921579435086</c:v>
                </c:pt>
                <c:pt idx="142">
                  <c:v>3.8446430180444757</c:v>
                </c:pt>
                <c:pt idx="143">
                  <c:v>6.5898255349109505</c:v>
                </c:pt>
                <c:pt idx="144">
                  <c:v>5.7378880703663881</c:v>
                </c:pt>
                <c:pt idx="145">
                  <c:v>5.2795054634767391</c:v>
                </c:pt>
                <c:pt idx="146">
                  <c:v>4.9385475209128069</c:v>
                </c:pt>
                <c:pt idx="147">
                  <c:v>4.6892101670468627</c:v>
                </c:pt>
                <c:pt idx="148">
                  <c:v>4.4984098324463142</c:v>
                </c:pt>
                <c:pt idx="149">
                  <c:v>4.3477360730202053</c:v>
                </c:pt>
                <c:pt idx="150">
                  <c:v>3.9269744669727062</c:v>
                </c:pt>
                <c:pt idx="151">
                  <c:v>3.8496064375760257</c:v>
                </c:pt>
                <c:pt idx="152">
                  <c:v>7.1475724283218369</c:v>
                </c:pt>
                <c:pt idx="153">
                  <c:v>6.3114292309605071</c:v>
                </c:pt>
                <c:pt idx="154">
                  <c:v>5.8411474007711499</c:v>
                </c:pt>
                <c:pt idx="155">
                  <c:v>5.5052492569766196</c:v>
                </c:pt>
                <c:pt idx="156">
                  <c:v>5.2615157806286739</c:v>
                </c:pt>
                <c:pt idx="157">
                  <c:v>5.0956652671408742</c:v>
                </c:pt>
                <c:pt idx="158">
                  <c:v>4.9310370709034794</c:v>
                </c:pt>
                <c:pt idx="159">
                  <c:v>4.5005156275668243</c:v>
                </c:pt>
                <c:pt idx="160">
                  <c:v>4.4048787118590571</c:v>
                </c:pt>
                <c:pt idx="161">
                  <c:v>7.1823345345810496</c:v>
                </c:pt>
                <c:pt idx="162">
                  <c:v>6.3413924543379503</c:v>
                </c:pt>
                <c:pt idx="163">
                  <c:v>5.8545113623291316</c:v>
                </c:pt>
                <c:pt idx="164">
                  <c:v>5.5293829366933389</c:v>
                </c:pt>
                <c:pt idx="165">
                  <c:v>5.2832350303219107</c:v>
                </c:pt>
                <c:pt idx="166">
                  <c:v>5.0861199492346438</c:v>
                </c:pt>
                <c:pt idx="167">
                  <c:v>4.9396372426653974</c:v>
                </c:pt>
                <c:pt idx="168">
                  <c:v>4.5124148508665325</c:v>
                </c:pt>
                <c:pt idx="169">
                  <c:v>4.4106310407481484</c:v>
                </c:pt>
                <c:pt idx="170">
                  <c:v>7.1739013670441869</c:v>
                </c:pt>
                <c:pt idx="171">
                  <c:v>6.3191160596267979</c:v>
                </c:pt>
                <c:pt idx="172">
                  <c:v>5.867476339493499</c:v>
                </c:pt>
                <c:pt idx="173">
                  <c:v>5.5293829366933389</c:v>
                </c:pt>
                <c:pt idx="174">
                  <c:v>5.3039196291817614</c:v>
                </c:pt>
                <c:pt idx="175">
                  <c:v>5.1231035154878137</c:v>
                </c:pt>
                <c:pt idx="176">
                  <c:v>4.9644608263904297</c:v>
                </c:pt>
                <c:pt idx="177">
                  <c:v>4.5827023837541745</c:v>
                </c:pt>
                <c:pt idx="178">
                  <c:v>4.5254526430649067</c:v>
                </c:pt>
                <c:pt idx="179">
                  <c:v>7.156527270974764</c:v>
                </c:pt>
                <c:pt idx="180">
                  <c:v>6.3114292309605071</c:v>
                </c:pt>
                <c:pt idx="181">
                  <c:v>5.8411474007711499</c:v>
                </c:pt>
                <c:pt idx="182">
                  <c:v>5.5052492569766196</c:v>
                </c:pt>
                <c:pt idx="183">
                  <c:v>5.2832350303219107</c:v>
                </c:pt>
                <c:pt idx="184">
                  <c:v>5.1050052933950179</c:v>
                </c:pt>
                <c:pt idx="185">
                  <c:v>4.9563429361682498</c:v>
                </c:pt>
                <c:pt idx="186">
                  <c:v>4.5876658032857245</c:v>
                </c:pt>
                <c:pt idx="187">
                  <c:v>4.5210435241598521</c:v>
                </c:pt>
                <c:pt idx="188">
                  <c:v>7.2297591845091871</c:v>
                </c:pt>
                <c:pt idx="189">
                  <c:v>6.3625817534078886</c:v>
                </c:pt>
                <c:pt idx="190">
                  <c:v>5.867476339493499</c:v>
                </c:pt>
                <c:pt idx="191">
                  <c:v>5.540964809243154</c:v>
                </c:pt>
                <c:pt idx="192">
                  <c:v>5.3039196291817614</c:v>
                </c:pt>
                <c:pt idx="193">
                  <c:v>5.1096010450841671</c:v>
                </c:pt>
                <c:pt idx="194">
                  <c:v>4.9563429361682498</c:v>
                </c:pt>
                <c:pt idx="195">
                  <c:v>4.5094704702197514</c:v>
                </c:pt>
                <c:pt idx="196">
                  <c:v>4.4540967345292382</c:v>
                </c:pt>
                <c:pt idx="197">
                  <c:v>7.2066938804404943</c:v>
                </c:pt>
                <c:pt idx="198">
                  <c:v>6.3625817534078886</c:v>
                </c:pt>
                <c:pt idx="199">
                  <c:v>5.8800654668015193</c:v>
                </c:pt>
                <c:pt idx="200">
                  <c:v>5.5522458196528435</c:v>
                </c:pt>
                <c:pt idx="201">
                  <c:v>5.3139038500883622</c:v>
                </c:pt>
                <c:pt idx="202">
                  <c:v>5.1141486728348875</c:v>
                </c:pt>
                <c:pt idx="203">
                  <c:v>4.9604208485886891</c:v>
                </c:pt>
                <c:pt idx="204">
                  <c:v>4.5124148508665325</c:v>
                </c:pt>
                <c:pt idx="205">
                  <c:v>4.4515039239509591</c:v>
                </c:pt>
                <c:pt idx="206">
                  <c:v>7.2145192179524509</c:v>
                </c:pt>
                <c:pt idx="207">
                  <c:v>6.369421177938194</c:v>
                </c:pt>
                <c:pt idx="208">
                  <c:v>5.8922999232185314</c:v>
                </c:pt>
                <c:pt idx="209">
                  <c:v>5.5739650693460794</c:v>
                </c:pt>
                <c:pt idx="210">
                  <c:v>5.3236636873775183</c:v>
                </c:pt>
                <c:pt idx="211">
                  <c:v>5.1275126343928692</c:v>
                </c:pt>
                <c:pt idx="212">
                  <c:v>4.9802550935736614</c:v>
                </c:pt>
                <c:pt idx="213">
                  <c:v>4.5462731181275</c:v>
                </c:pt>
                <c:pt idx="214">
                  <c:v>4.4693367010859752</c:v>
                </c:pt>
                <c:pt idx="215">
                  <c:v>7.1987249507692184</c:v>
                </c:pt>
                <c:pt idx="216">
                  <c:v>6.3556328934525608</c:v>
                </c:pt>
                <c:pt idx="217">
                  <c:v>5.8800654668015193</c:v>
                </c:pt>
                <c:pt idx="218">
                  <c:v>5.5632412039543064</c:v>
                </c:pt>
                <c:pt idx="219">
                  <c:v>5.3139038500883622</c:v>
                </c:pt>
                <c:pt idx="220">
                  <c:v>5.1231035154878137</c:v>
                </c:pt>
                <c:pt idx="221">
                  <c:v>4.9724297560617048</c:v>
                </c:pt>
                <c:pt idx="222">
                  <c:v>4.5435502597920268</c:v>
                </c:pt>
                <c:pt idx="223">
                  <c:v>4.4643158997109245</c:v>
                </c:pt>
                <c:pt idx="224">
                  <c:v>5.9531619837461536</c:v>
                </c:pt>
                <c:pt idx="225">
                  <c:v>5.1170187863848229</c:v>
                </c:pt>
                <c:pt idx="226">
                  <c:v>4.6601009177534483</c:v>
                </c:pt>
                <c:pt idx="227">
                  <c:v>4.3578353750771592</c:v>
                </c:pt>
                <c:pt idx="228">
                  <c:v>4.124400740007423</c:v>
                </c:pt>
                <c:pt idx="229">
                  <c:v>3.9374669952196357</c:v>
                </c:pt>
                <c:pt idx="230">
                  <c:v>3.8010846155547147</c:v>
                </c:pt>
                <c:pt idx="231">
                  <c:v>3.3030787283609531</c:v>
                </c:pt>
                <c:pt idx="232">
                  <c:v>3.2438920227703227</c:v>
                </c:pt>
                <c:pt idx="233">
                  <c:v>5.9879240900053654</c:v>
                </c:pt>
                <c:pt idx="234">
                  <c:v>5.1469820097622661</c:v>
                </c:pt>
                <c:pt idx="235">
                  <c:v>4.6730658949178157</c:v>
                </c:pt>
                <c:pt idx="236">
                  <c:v>4.3633678636771203</c:v>
                </c:pt>
                <c:pt idx="237">
                  <c:v>4.1387985607080653</c:v>
                </c:pt>
                <c:pt idx="238">
                  <c:v>3.9460671669815532</c:v>
                </c:pt>
                <c:pt idx="239">
                  <c:v>3.8158078723754212</c:v>
                </c:pt>
                <c:pt idx="240">
                  <c:v>3.3150600256440677</c:v>
                </c:pt>
                <c:pt idx="241">
                  <c:v>3.2570934793752753</c:v>
                </c:pt>
                <c:pt idx="242">
                  <c:v>5.9708907507065856</c:v>
                </c:pt>
                <c:pt idx="243">
                  <c:v>5.13225875294156</c:v>
                </c:pt>
                <c:pt idx="244">
                  <c:v>4.685655022225836</c:v>
                </c:pt>
                <c:pt idx="245">
                  <c:v>4.379554624770396</c:v>
                </c:pt>
                <c:pt idx="246">
                  <c:v>4.1481385869622089</c:v>
                </c:pt>
                <c:pt idx="247">
                  <c:v>3.954500334518416</c:v>
                </c:pt>
                <c:pt idx="248">
                  <c:v>3.7858446489979776</c:v>
                </c:pt>
                <c:pt idx="249">
                  <c:v>3.3295862788406638</c:v>
                </c:pt>
                <c:pt idx="250">
                  <c:v>3.2492208562753899</c:v>
                </c:pt>
                <c:pt idx="251">
                  <c:v>5.9708907507065856</c:v>
                </c:pt>
                <c:pt idx="252">
                  <c:v>5.1396827710207669</c:v>
                </c:pt>
                <c:pt idx="253">
                  <c:v>4.6730658949178157</c:v>
                </c:pt>
                <c:pt idx="254">
                  <c:v>4.3688307593786231</c:v>
                </c:pt>
                <c:pt idx="255">
                  <c:v>4.1572819664020786</c:v>
                </c:pt>
                <c:pt idx="256">
                  <c:v>3.966850772904845</c:v>
                </c:pt>
                <c:pt idx="257">
                  <c:v>3.7935314776642688</c:v>
                </c:pt>
                <c:pt idx="258">
                  <c:v>3.3238339499515726</c:v>
                </c:pt>
                <c:pt idx="259">
                  <c:v>3.2465646126316496</c:v>
                </c:pt>
                <c:pt idx="260">
                  <c:v>6.5820001973989939</c:v>
                </c:pt>
                <c:pt idx="261">
                  <c:v>5.7093995325549507</c:v>
                </c:pt>
                <c:pt idx="262">
                  <c:v>5.2298176792876321</c:v>
                </c:pt>
                <c:pt idx="263">
                  <c:v>4.9162711262016545</c:v>
                </c:pt>
                <c:pt idx="264">
                  <c:v>4.6690067809585756</c:v>
                </c:pt>
                <c:pt idx="265">
                  <c:v>4.4803116103535183</c:v>
                </c:pt>
                <c:pt idx="266">
                  <c:v>4.3316492531267503</c:v>
                </c:pt>
                <c:pt idx="267">
                  <c:v>3.8847767871782515</c:v>
                </c:pt>
                <c:pt idx="268">
                  <c:v>3.813608784304507</c:v>
                </c:pt>
                <c:pt idx="269">
                  <c:v>3.8189376178095737</c:v>
                </c:pt>
                <c:pt idx="270">
                  <c:v>3.8935507114857564</c:v>
                </c:pt>
                <c:pt idx="271">
                  <c:v>4.3477360730202053</c:v>
                </c:pt>
                <c:pt idx="272">
                  <c:v>4.489454989793388</c:v>
                </c:pt>
                <c:pt idx="273">
                  <c:v>4.6989700043360187</c:v>
                </c:pt>
                <c:pt idx="274">
                  <c:v>4.9275521366113439</c:v>
                </c:pt>
                <c:pt idx="275">
                  <c:v>5.2553717837600198</c:v>
                </c:pt>
                <c:pt idx="276">
                  <c:v>5.7378880703663881</c:v>
                </c:pt>
                <c:pt idx="277">
                  <c:v>6.6050655014676876</c:v>
                </c:pt>
                <c:pt idx="278">
                  <c:v>6.5740312677277188</c:v>
                </c:pt>
                <c:pt idx="279">
                  <c:v>5.7309392104110604</c:v>
                </c:pt>
                <c:pt idx="280">
                  <c:v>5.2553717837600198</c:v>
                </c:pt>
                <c:pt idx="281">
                  <c:v>4.9275521366113439</c:v>
                </c:pt>
                <c:pt idx="282">
                  <c:v>4.6792259461402619</c:v>
                </c:pt>
                <c:pt idx="283">
                  <c:v>4.489454989793388</c:v>
                </c:pt>
                <c:pt idx="284">
                  <c:v>4.3357271655471896</c:v>
                </c:pt>
                <c:pt idx="285">
                  <c:v>3.921579435086</c:v>
                </c:pt>
                <c:pt idx="286">
                  <c:v>3.8446430180444757</c:v>
                </c:pt>
                <c:pt idx="287">
                  <c:v>3.8496064375760257</c:v>
                </c:pt>
                <c:pt idx="288">
                  <c:v>3.9269744669727062</c:v>
                </c:pt>
                <c:pt idx="289">
                  <c:v>4.3477360730202053</c:v>
                </c:pt>
                <c:pt idx="290">
                  <c:v>4.4984098324463142</c:v>
                </c:pt>
                <c:pt idx="291">
                  <c:v>4.6892101670468627</c:v>
                </c:pt>
                <c:pt idx="292">
                  <c:v>4.9385475209128069</c:v>
                </c:pt>
                <c:pt idx="293">
                  <c:v>5.2795054634767391</c:v>
                </c:pt>
                <c:pt idx="294">
                  <c:v>5.7378880703663881</c:v>
                </c:pt>
                <c:pt idx="295">
                  <c:v>6.5898255349109505</c:v>
                </c:pt>
                <c:pt idx="296">
                  <c:v>7.1475724283218369</c:v>
                </c:pt>
                <c:pt idx="297">
                  <c:v>6.3114292309605071</c:v>
                </c:pt>
                <c:pt idx="298">
                  <c:v>5.8411474007711499</c:v>
                </c:pt>
                <c:pt idx="299">
                  <c:v>5.5052492569766196</c:v>
                </c:pt>
                <c:pt idx="300">
                  <c:v>5.2615157806286739</c:v>
                </c:pt>
                <c:pt idx="301">
                  <c:v>5.0956652671408742</c:v>
                </c:pt>
                <c:pt idx="302">
                  <c:v>4.9310370709034794</c:v>
                </c:pt>
                <c:pt idx="303">
                  <c:v>4.5005156275668243</c:v>
                </c:pt>
                <c:pt idx="304">
                  <c:v>4.4048787118590571</c:v>
                </c:pt>
                <c:pt idx="305">
                  <c:v>4.4106310407481484</c:v>
                </c:pt>
                <c:pt idx="306">
                  <c:v>4.5124148508665325</c:v>
                </c:pt>
                <c:pt idx="307">
                  <c:v>4.9396372426653974</c:v>
                </c:pt>
                <c:pt idx="308">
                  <c:v>5.0861199492346438</c:v>
                </c:pt>
                <c:pt idx="309">
                  <c:v>5.2832350303219107</c:v>
                </c:pt>
                <c:pt idx="310">
                  <c:v>5.5293829366933389</c:v>
                </c:pt>
                <c:pt idx="311">
                  <c:v>5.8545113623291316</c:v>
                </c:pt>
                <c:pt idx="312">
                  <c:v>6.3413924543379503</c:v>
                </c:pt>
                <c:pt idx="313">
                  <c:v>7.1823345345810496</c:v>
                </c:pt>
                <c:pt idx="314">
                  <c:v>7.2297591845091871</c:v>
                </c:pt>
                <c:pt idx="315">
                  <c:v>6.3625817534078886</c:v>
                </c:pt>
                <c:pt idx="316">
                  <c:v>5.867476339493499</c:v>
                </c:pt>
                <c:pt idx="317">
                  <c:v>5.540964809243154</c:v>
                </c:pt>
                <c:pt idx="318">
                  <c:v>5.3039196291817614</c:v>
                </c:pt>
                <c:pt idx="319">
                  <c:v>5.1096010450841671</c:v>
                </c:pt>
                <c:pt idx="320">
                  <c:v>4.9563429361682498</c:v>
                </c:pt>
                <c:pt idx="321">
                  <c:v>4.5094704702197514</c:v>
                </c:pt>
                <c:pt idx="322">
                  <c:v>4.4540967345292382</c:v>
                </c:pt>
                <c:pt idx="323">
                  <c:v>4.4515039239509591</c:v>
                </c:pt>
                <c:pt idx="324">
                  <c:v>4.5124148508665325</c:v>
                </c:pt>
                <c:pt idx="325">
                  <c:v>4.9604208485886891</c:v>
                </c:pt>
                <c:pt idx="326">
                  <c:v>5.1141486728348875</c:v>
                </c:pt>
                <c:pt idx="327">
                  <c:v>5.3139038500883622</c:v>
                </c:pt>
                <c:pt idx="328">
                  <c:v>5.5522458196528435</c:v>
                </c:pt>
                <c:pt idx="329">
                  <c:v>5.8800654668015193</c:v>
                </c:pt>
                <c:pt idx="330">
                  <c:v>6.3625817534078886</c:v>
                </c:pt>
                <c:pt idx="331">
                  <c:v>7.2066938804404943</c:v>
                </c:pt>
                <c:pt idx="332">
                  <c:v>7.1739013670441869</c:v>
                </c:pt>
                <c:pt idx="333">
                  <c:v>6.3191160596267979</c:v>
                </c:pt>
                <c:pt idx="334">
                  <c:v>5.867476339493499</c:v>
                </c:pt>
                <c:pt idx="335">
                  <c:v>5.5293829366933389</c:v>
                </c:pt>
                <c:pt idx="336">
                  <c:v>5.3039196291817614</c:v>
                </c:pt>
                <c:pt idx="337">
                  <c:v>5.1231035154878137</c:v>
                </c:pt>
                <c:pt idx="338">
                  <c:v>4.9644608263904297</c:v>
                </c:pt>
                <c:pt idx="339">
                  <c:v>4.5827023837541745</c:v>
                </c:pt>
                <c:pt idx="340">
                  <c:v>4.5254526430649067</c:v>
                </c:pt>
                <c:pt idx="341">
                  <c:v>4.5210435241598521</c:v>
                </c:pt>
                <c:pt idx="342">
                  <c:v>4.5876658032857245</c:v>
                </c:pt>
                <c:pt idx="343">
                  <c:v>4.9563429361682498</c:v>
                </c:pt>
                <c:pt idx="344">
                  <c:v>5.1050052933950179</c:v>
                </c:pt>
                <c:pt idx="345">
                  <c:v>5.2832350303219107</c:v>
                </c:pt>
                <c:pt idx="346">
                  <c:v>5.5052492569766196</c:v>
                </c:pt>
                <c:pt idx="347">
                  <c:v>5.8411474007711499</c:v>
                </c:pt>
                <c:pt idx="348">
                  <c:v>6.3114292309605071</c:v>
                </c:pt>
                <c:pt idx="349">
                  <c:v>7.156527270974764</c:v>
                </c:pt>
                <c:pt idx="350">
                  <c:v>7.2145192179524509</c:v>
                </c:pt>
                <c:pt idx="351">
                  <c:v>6.369421177938194</c:v>
                </c:pt>
                <c:pt idx="352">
                  <c:v>5.8922999232185314</c:v>
                </c:pt>
                <c:pt idx="353">
                  <c:v>5.5739650693460794</c:v>
                </c:pt>
                <c:pt idx="354">
                  <c:v>5.3236636873775183</c:v>
                </c:pt>
                <c:pt idx="355">
                  <c:v>5.1275126343928692</c:v>
                </c:pt>
                <c:pt idx="356">
                  <c:v>4.9802550935736614</c:v>
                </c:pt>
                <c:pt idx="357">
                  <c:v>4.5462731181275</c:v>
                </c:pt>
                <c:pt idx="358">
                  <c:v>4.4693367010859752</c:v>
                </c:pt>
                <c:pt idx="359">
                  <c:v>4.4643158997109245</c:v>
                </c:pt>
                <c:pt idx="360">
                  <c:v>4.5435502597920268</c:v>
                </c:pt>
                <c:pt idx="361">
                  <c:v>4.9724297560617048</c:v>
                </c:pt>
                <c:pt idx="362">
                  <c:v>5.1231035154878137</c:v>
                </c:pt>
                <c:pt idx="363">
                  <c:v>5.3139038500883622</c:v>
                </c:pt>
                <c:pt idx="364">
                  <c:v>5.5632412039543064</c:v>
                </c:pt>
                <c:pt idx="365">
                  <c:v>5.8800654668015193</c:v>
                </c:pt>
                <c:pt idx="366">
                  <c:v>6.3556328934525608</c:v>
                </c:pt>
                <c:pt idx="367">
                  <c:v>7.2297591845091871</c:v>
                </c:pt>
                <c:pt idx="368">
                  <c:v>5.9531619837461536</c:v>
                </c:pt>
                <c:pt idx="369">
                  <c:v>5.1170187863848229</c:v>
                </c:pt>
                <c:pt idx="370">
                  <c:v>4.6601009177534483</c:v>
                </c:pt>
                <c:pt idx="371">
                  <c:v>4.3578353750771592</c:v>
                </c:pt>
                <c:pt idx="372">
                  <c:v>4.124400740007423</c:v>
                </c:pt>
                <c:pt idx="373">
                  <c:v>3.9374669952196357</c:v>
                </c:pt>
                <c:pt idx="374">
                  <c:v>3.8010846155547147</c:v>
                </c:pt>
                <c:pt idx="375">
                  <c:v>3.3030787283609531</c:v>
                </c:pt>
                <c:pt idx="376">
                  <c:v>3.2438920227703227</c:v>
                </c:pt>
                <c:pt idx="377">
                  <c:v>3.2570934793752753</c:v>
                </c:pt>
                <c:pt idx="378">
                  <c:v>3.3150600256440677</c:v>
                </c:pt>
                <c:pt idx="379">
                  <c:v>3.8158078723754212</c:v>
                </c:pt>
                <c:pt idx="380">
                  <c:v>3.9460671669815532</c:v>
                </c:pt>
                <c:pt idx="381">
                  <c:v>4.1387985607080653</c:v>
                </c:pt>
                <c:pt idx="382">
                  <c:v>4.3633678636771203</c:v>
                </c:pt>
                <c:pt idx="383">
                  <c:v>4.6730658949178157</c:v>
                </c:pt>
                <c:pt idx="384">
                  <c:v>5.1469820097622661</c:v>
                </c:pt>
                <c:pt idx="385">
                  <c:v>5.9879240900053654</c:v>
                </c:pt>
                <c:pt idx="386">
                  <c:v>5.9708907507065856</c:v>
                </c:pt>
                <c:pt idx="387">
                  <c:v>5.13225875294156</c:v>
                </c:pt>
                <c:pt idx="388">
                  <c:v>4.685655022225836</c:v>
                </c:pt>
                <c:pt idx="389">
                  <c:v>4.379554624770396</c:v>
                </c:pt>
                <c:pt idx="390">
                  <c:v>4.1481385869622089</c:v>
                </c:pt>
                <c:pt idx="391">
                  <c:v>3.954500334518416</c:v>
                </c:pt>
                <c:pt idx="392">
                  <c:v>3.7858446489979776</c:v>
                </c:pt>
                <c:pt idx="393">
                  <c:v>3.3295862788406638</c:v>
                </c:pt>
                <c:pt idx="394">
                  <c:v>3.2492208562753899</c:v>
                </c:pt>
                <c:pt idx="395">
                  <c:v>3.2465646126316496</c:v>
                </c:pt>
                <c:pt idx="396">
                  <c:v>3.3238339499515726</c:v>
                </c:pt>
                <c:pt idx="397">
                  <c:v>3.7935314776642688</c:v>
                </c:pt>
                <c:pt idx="398">
                  <c:v>3.966850772904845</c:v>
                </c:pt>
                <c:pt idx="399">
                  <c:v>4.1572819664020786</c:v>
                </c:pt>
                <c:pt idx="400">
                  <c:v>4.3688307593786231</c:v>
                </c:pt>
                <c:pt idx="401">
                  <c:v>4.6730658949178157</c:v>
                </c:pt>
                <c:pt idx="402">
                  <c:v>5.1396827710207669</c:v>
                </c:pt>
                <c:pt idx="403">
                  <c:v>5.9708907507065856</c:v>
                </c:pt>
                <c:pt idx="404">
                  <c:v>7.9902401627108439</c:v>
                </c:pt>
                <c:pt idx="405">
                  <c:v>7.1760912590556813</c:v>
                </c:pt>
                <c:pt idx="406">
                  <c:v>6.7078154115639226</c:v>
                </c:pt>
                <c:pt idx="407">
                  <c:v>6.3979400086720375</c:v>
                </c:pt>
                <c:pt idx="408">
                  <c:v>6.1529674602085436</c:v>
                </c:pt>
                <c:pt idx="409">
                  <c:v>5.9808166836276602</c:v>
                </c:pt>
                <c:pt idx="410">
                  <c:v>5.8326826652518244</c:v>
                </c:pt>
                <c:pt idx="411">
                  <c:v>5.3928711461449383</c:v>
                </c:pt>
                <c:pt idx="412">
                  <c:v>5.3187587626244124</c:v>
                </c:pt>
                <c:pt idx="413">
                  <c:v>7.9700367766225568</c:v>
                </c:pt>
                <c:pt idx="414">
                  <c:v>7.151267675330649</c:v>
                </c:pt>
                <c:pt idx="415">
                  <c:v>6.678851715628606</c:v>
                </c:pt>
                <c:pt idx="416">
                  <c:v>6.3857055522550255</c:v>
                </c:pt>
                <c:pt idx="417">
                  <c:v>6.1419720759070806</c:v>
                </c:pt>
                <c:pt idx="418">
                  <c:v>5.9713751273948192</c:v>
                </c:pt>
                <c:pt idx="419">
                  <c:v>5.8243305908870582</c:v>
                </c:pt>
                <c:pt idx="420">
                  <c:v>5.386962286534418</c:v>
                </c:pt>
                <c:pt idx="421">
                  <c:v>5.3079008350362047</c:v>
                </c:pt>
                <c:pt idx="422">
                  <c:v>7.9902401627108439</c:v>
                </c:pt>
                <c:pt idx="423">
                  <c:v>7.1679733688335014</c:v>
                </c:pt>
                <c:pt idx="424">
                  <c:v>6.7078154115639226</c:v>
                </c:pt>
                <c:pt idx="425">
                  <c:v>6.4156687756324695</c:v>
                </c:pt>
                <c:pt idx="426">
                  <c:v>6.1843759244601673</c:v>
                </c:pt>
                <c:pt idx="427">
                  <c:v>6.007968929671275</c:v>
                </c:pt>
                <c:pt idx="428">
                  <c:v>5.8528860513401106</c:v>
                </c:pt>
                <c:pt idx="429">
                  <c:v>5.4874272537595177</c:v>
                </c:pt>
                <c:pt idx="430">
                  <c:v>5.4059089383433134</c:v>
                </c:pt>
                <c:pt idx="431">
                  <c:v>7.9700367766225568</c:v>
                </c:pt>
                <c:pt idx="432">
                  <c:v>7.151267675330649</c:v>
                </c:pt>
                <c:pt idx="433">
                  <c:v>6.678851715628606</c:v>
                </c:pt>
                <c:pt idx="434">
                  <c:v>6.3979400086720375</c:v>
                </c:pt>
                <c:pt idx="435">
                  <c:v>6.1741567592784818</c:v>
                </c:pt>
                <c:pt idx="436">
                  <c:v>6.0035598107662205</c:v>
                </c:pt>
                <c:pt idx="437">
                  <c:v>5.8449171216688356</c:v>
                </c:pt>
                <c:pt idx="438">
                  <c:v>5.4778819358532873</c:v>
                </c:pt>
                <c:pt idx="439">
                  <c:v>5.4145951175284059</c:v>
                </c:pt>
                <c:pt idx="440">
                  <c:v>7.9700367766225568</c:v>
                </c:pt>
                <c:pt idx="441">
                  <c:v>7.151267675330649</c:v>
                </c:pt>
                <c:pt idx="442">
                  <c:v>6.693574972449313</c:v>
                </c:pt>
                <c:pt idx="443">
                  <c:v>6.4039303723612253</c:v>
                </c:pt>
                <c:pt idx="444">
                  <c:v>6.1741567592784818</c:v>
                </c:pt>
                <c:pt idx="445">
                  <c:v>6.007968929671275</c:v>
                </c:pt>
                <c:pt idx="446">
                  <c:v>5.8683982175183589</c:v>
                </c:pt>
                <c:pt idx="447">
                  <c:v>5.5236394264139621</c:v>
                </c:pt>
                <c:pt idx="448">
                  <c:v>5.4252140935386999</c:v>
                </c:pt>
                <c:pt idx="449">
                  <c:v>7.9902401627108439</c:v>
                </c:pt>
                <c:pt idx="450">
                  <c:v>7.1679733688335014</c:v>
                </c:pt>
                <c:pt idx="451">
                  <c:v>6.7078154115639226</c:v>
                </c:pt>
                <c:pt idx="452">
                  <c:v>6.4098392319717457</c:v>
                </c:pt>
                <c:pt idx="453">
                  <c:v>6.1843759244601673</c:v>
                </c:pt>
                <c:pt idx="454">
                  <c:v>6.0209339068356433</c:v>
                </c:pt>
                <c:pt idx="455">
                  <c:v>5.8759513554088043</c:v>
                </c:pt>
                <c:pt idx="456">
                  <c:v>5.5322395981758801</c:v>
                </c:pt>
                <c:pt idx="457">
                  <c:v>5.4293900341928358</c:v>
                </c:pt>
                <c:pt idx="458">
                  <c:v>7.865301426102544</c:v>
                </c:pt>
                <c:pt idx="459">
                  <c:v>7.0669467896306131</c:v>
                </c:pt>
                <c:pt idx="460">
                  <c:v>6.6229938981636058</c:v>
                </c:pt>
                <c:pt idx="461">
                  <c:v>6.3857055522550255</c:v>
                </c:pt>
                <c:pt idx="462">
                  <c:v>6.194360145366768</c:v>
                </c:pt>
                <c:pt idx="463">
                  <c:v>6.1394385334385335</c:v>
                </c:pt>
                <c:pt idx="464">
                  <c:v>6.0619133684907798</c:v>
                </c:pt>
                <c:pt idx="465">
                  <c:v>5.5918252881601243</c:v>
                </c:pt>
                <c:pt idx="466">
                  <c:v>5.5469943109021695</c:v>
                </c:pt>
                <c:pt idx="467">
                  <c:v>7.8908555305749317</c:v>
                </c:pt>
                <c:pt idx="468">
                  <c:v>7.0871501757189002</c:v>
                </c:pt>
                <c:pt idx="469">
                  <c:v>6.6396995916664583</c:v>
                </c:pt>
                <c:pt idx="470">
                  <c:v>6.3979400086720375</c:v>
                </c:pt>
                <c:pt idx="471">
                  <c:v>6.204119982655925</c:v>
                </c:pt>
                <c:pt idx="472">
                  <c:v>6.1458726434439432</c:v>
                </c:pt>
                <c:pt idx="473">
                  <c:v>6.0715647541669604</c:v>
                </c:pt>
                <c:pt idx="474">
                  <c:v>5.5991863878064931</c:v>
                </c:pt>
                <c:pt idx="475">
                  <c:v>5.5532885439998578</c:v>
                </c:pt>
                <c:pt idx="476">
                  <c:v>5.8951700367684667</c:v>
                </c:pt>
                <c:pt idx="477">
                  <c:v>5.0590268394071369</c:v>
                </c:pt>
                <c:pt idx="478">
                  <c:v>4.5809196717058231</c:v>
                </c:pt>
                <c:pt idx="479">
                  <c:v>4.2719207463705668</c:v>
                </c:pt>
                <c:pt idx="480">
                  <c:v>4.0323432297937787</c:v>
                </c:pt>
                <c:pt idx="481">
                  <c:v>3.8512808476033524</c:v>
                </c:pt>
                <c:pt idx="482">
                  <c:v>3.6956680186488899</c:v>
                </c:pt>
                <c:pt idx="483">
                  <c:v>3.2411643760581264</c:v>
                </c:pt>
                <c:pt idx="484">
                  <c:v>3.1614818065924997</c:v>
                </c:pt>
                <c:pt idx="485">
                  <c:v>5.9153734228567538</c:v>
                </c:pt>
                <c:pt idx="486">
                  <c:v>5.0764009354765589</c:v>
                </c:pt>
                <c:pt idx="487">
                  <c:v>4.5964318378840705</c:v>
                </c:pt>
                <c:pt idx="488">
                  <c:v>4.2852847079285477</c:v>
                </c:pt>
                <c:pt idx="489">
                  <c:v>4.044242453093486</c:v>
                </c:pt>
                <c:pt idx="490">
                  <c:v>3.8617462812815173</c:v>
                </c:pt>
                <c:pt idx="491">
                  <c:v>3.7051095748817313</c:v>
                </c:pt>
                <c:pt idx="492">
                  <c:v>3.25495266054376</c:v>
                </c:pt>
                <c:pt idx="493">
                  <c:v>3.1742560946289284</c:v>
                </c:pt>
                <c:pt idx="494">
                  <c:v>5.8951700367684667</c:v>
                </c:pt>
                <c:pt idx="495">
                  <c:v>5.0678007637146418</c:v>
                </c:pt>
                <c:pt idx="496">
                  <c:v>4.6039849757745168</c:v>
                </c:pt>
                <c:pt idx="497">
                  <c:v>4.304589863123935</c:v>
                </c:pt>
                <c:pt idx="498">
                  <c:v>4.0671053360529905</c:v>
                </c:pt>
                <c:pt idx="499">
                  <c:v>3.8917095046589605</c:v>
                </c:pt>
                <c:pt idx="500">
                  <c:v>3.7452267980897136</c:v>
                </c:pt>
                <c:pt idx="501">
                  <c:v>3.306105182991141</c:v>
                </c:pt>
                <c:pt idx="502">
                  <c:v>3.2438920227703227</c:v>
                </c:pt>
                <c:pt idx="503">
                  <c:v>5.9153734228567538</c:v>
                </c:pt>
                <c:pt idx="504">
                  <c:v>5.0931066289794122</c:v>
                </c:pt>
                <c:pt idx="505">
                  <c:v>4.6329486717098334</c:v>
                </c:pt>
                <c:pt idx="506">
                  <c:v>4.3230732688179474</c:v>
                </c:pt>
                <c:pt idx="507">
                  <c:v>4.0888245857462264</c:v>
                </c:pt>
                <c:pt idx="508">
                  <c:v>3.9151906005084833</c:v>
                </c:pt>
                <c:pt idx="509">
                  <c:v>3.7619324915925665</c:v>
                </c:pt>
                <c:pt idx="510">
                  <c:v>3.3180044062908487</c:v>
                </c:pt>
                <c:pt idx="511">
                  <c:v>3.2330340951821146</c:v>
                </c:pt>
                <c:pt idx="512">
                  <c:v>5.8951700367684667</c:v>
                </c:pt>
                <c:pt idx="513">
                  <c:v>5.0678007637146418</c:v>
                </c:pt>
                <c:pt idx="514">
                  <c:v>4.6039849757745168</c:v>
                </c:pt>
                <c:pt idx="515">
                  <c:v>4.304589863123935</c:v>
                </c:pt>
                <c:pt idx="516">
                  <c:v>4.0671053360529905</c:v>
                </c:pt>
                <c:pt idx="517">
                  <c:v>3.8917095046589605</c:v>
                </c:pt>
                <c:pt idx="518">
                  <c:v>3.7452267980897136</c:v>
                </c:pt>
                <c:pt idx="519">
                  <c:v>3.306105182991141</c:v>
                </c:pt>
                <c:pt idx="520">
                  <c:v>3.2438920227703227</c:v>
                </c:pt>
                <c:pt idx="521">
                  <c:v>5.9153734228567538</c:v>
                </c:pt>
                <c:pt idx="522">
                  <c:v>5.0931066289794122</c:v>
                </c:pt>
                <c:pt idx="523">
                  <c:v>4.6329486717098334</c:v>
                </c:pt>
                <c:pt idx="524">
                  <c:v>4.3230732688179474</c:v>
                </c:pt>
                <c:pt idx="525">
                  <c:v>4.0888245857462264</c:v>
                </c:pt>
                <c:pt idx="526">
                  <c:v>3.9151906005084833</c:v>
                </c:pt>
                <c:pt idx="527">
                  <c:v>3.7619324915925665</c:v>
                </c:pt>
                <c:pt idx="528">
                  <c:v>3.3180044062908487</c:v>
                </c:pt>
                <c:pt idx="529">
                  <c:v>3.2330340951821146</c:v>
                </c:pt>
                <c:pt idx="530">
                  <c:v>5.851704342987377</c:v>
                </c:pt>
                <c:pt idx="531">
                  <c:v>5.0409286173143402</c:v>
                </c:pt>
                <c:pt idx="532">
                  <c:v>4.5729507420345481</c:v>
                </c:pt>
                <c:pt idx="533">
                  <c:v>4.2852847079285477</c:v>
                </c:pt>
                <c:pt idx="534">
                  <c:v>4.0500719967542098</c:v>
                </c:pt>
                <c:pt idx="535">
                  <c:v>3.8719654464632032</c:v>
                </c:pt>
                <c:pt idx="536">
                  <c:v>3.7278527020202912</c:v>
                </c:pt>
                <c:pt idx="537">
                  <c:v>3.2196246982020167</c:v>
                </c:pt>
                <c:pt idx="538">
                  <c:v>3.2162205961724646</c:v>
                </c:pt>
                <c:pt idx="539">
                  <c:v>5.8739807376985285</c:v>
                </c:pt>
                <c:pt idx="540">
                  <c:v>5.0500719967542098</c:v>
                </c:pt>
                <c:pt idx="541">
                  <c:v>4.5887450092177797</c:v>
                </c:pt>
                <c:pt idx="542">
                  <c:v>4.278654129029535</c:v>
                </c:pt>
                <c:pt idx="543">
                  <c:v>4.0558243256433011</c:v>
                </c:pt>
                <c:pt idx="544">
                  <c:v>3.876986247838254</c:v>
                </c:pt>
                <c:pt idx="545">
                  <c:v>3.7366266263277961</c:v>
                </c:pt>
                <c:pt idx="546">
                  <c:v>3.2269239369435163</c:v>
                </c:pt>
                <c:pt idx="547">
                  <c:v>3.2218977290641551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1F-4AD2-B4E1-31AEEA97E4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6367184"/>
        <c:axId val="906362608"/>
      </c:scatterChart>
      <c:valAx>
        <c:axId val="906367184"/>
        <c:scaling>
          <c:orientation val="minMax"/>
          <c:min val="3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log(Re)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6362608"/>
        <c:crosses val="autoZero"/>
        <c:crossBetween val="midCat"/>
      </c:valAx>
      <c:valAx>
        <c:axId val="90636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log(Np)</a:t>
                </a:r>
                <a:endParaRPr lang="en-US" baseline="0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6367184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All!$A$16</c:f>
              <c:strCache>
                <c:ptCount val="1"/>
                <c:pt idx="0">
                  <c:v>A1.1</c:v>
                </c:pt>
              </c:strCache>
            </c:strRef>
          </c:tx>
          <c:spPr>
            <a:ln w="25400">
              <a:noFill/>
            </a:ln>
          </c:spPr>
          <c:marker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All!$E$16:$E$21</c:f>
              <c:numCache>
                <c:formatCode>General</c:formatCode>
                <c:ptCount val="6"/>
                <c:pt idx="0">
                  <c:v>1.6666666666666667</c:v>
                </c:pt>
                <c:pt idx="1">
                  <c:v>3.3333333333333335</c:v>
                </c:pt>
                <c:pt idx="2">
                  <c:v>5</c:v>
                </c:pt>
                <c:pt idx="3">
                  <c:v>6.666666666666667</c:v>
                </c:pt>
                <c:pt idx="4">
                  <c:v>8.3333333333333339</c:v>
                </c:pt>
                <c:pt idx="5">
                  <c:v>10</c:v>
                </c:pt>
              </c:numCache>
            </c:numRef>
          </c:xVal>
          <c:yVal>
            <c:numRef>
              <c:f>All!$F$16:$F$21</c:f>
              <c:numCache>
                <c:formatCode>General</c:formatCode>
                <c:ptCount val="6"/>
                <c:pt idx="0">
                  <c:v>12</c:v>
                </c:pt>
                <c:pt idx="1">
                  <c:v>16</c:v>
                </c:pt>
                <c:pt idx="2">
                  <c:v>18</c:v>
                </c:pt>
                <c:pt idx="3">
                  <c:v>24</c:v>
                </c:pt>
                <c:pt idx="4">
                  <c:v>32</c:v>
                </c:pt>
                <c:pt idx="5">
                  <c:v>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4EB-4681-A187-6CBC8141AEDF}"/>
            </c:ext>
          </c:extLst>
        </c:ser>
        <c:ser>
          <c:idx val="1"/>
          <c:order val="1"/>
          <c:tx>
            <c:strRef>
              <c:f>All!$A$22</c:f>
              <c:strCache>
                <c:ptCount val="1"/>
                <c:pt idx="0">
                  <c:v>A1.2</c:v>
                </c:pt>
              </c:strCache>
            </c:strRef>
          </c:tx>
          <c:spPr>
            <a:ln w="19050">
              <a:noFill/>
            </a:ln>
          </c:spPr>
          <c:xVal>
            <c:numRef>
              <c:f>All!$E$22:$E$30</c:f>
              <c:numCache>
                <c:formatCode>General</c:formatCode>
                <c:ptCount val="9"/>
                <c:pt idx="0">
                  <c:v>1.6666666666666667</c:v>
                </c:pt>
                <c:pt idx="1">
                  <c:v>3.3333333333333335</c:v>
                </c:pt>
                <c:pt idx="2">
                  <c:v>5</c:v>
                </c:pt>
                <c:pt idx="3">
                  <c:v>6.666666666666667</c:v>
                </c:pt>
                <c:pt idx="4">
                  <c:v>8.3333333333333339</c:v>
                </c:pt>
                <c:pt idx="5">
                  <c:v>10</c:v>
                </c:pt>
                <c:pt idx="6">
                  <c:v>11.666666666666666</c:v>
                </c:pt>
                <c:pt idx="7">
                  <c:v>19.166666666666668</c:v>
                </c:pt>
                <c:pt idx="8">
                  <c:v>20.833333333333332</c:v>
                </c:pt>
              </c:numCache>
            </c:numRef>
          </c:xVal>
          <c:yVal>
            <c:numRef>
              <c:f>All!$F$22:$F$30</c:f>
              <c:numCache>
                <c:formatCode>General</c:formatCode>
                <c:ptCount val="9"/>
                <c:pt idx="0">
                  <c:v>8</c:v>
                </c:pt>
                <c:pt idx="1">
                  <c:v>10</c:v>
                </c:pt>
                <c:pt idx="2">
                  <c:v>12</c:v>
                </c:pt>
                <c:pt idx="3">
                  <c:v>14</c:v>
                </c:pt>
                <c:pt idx="4">
                  <c:v>16</c:v>
                </c:pt>
                <c:pt idx="5">
                  <c:v>18</c:v>
                </c:pt>
                <c:pt idx="6">
                  <c:v>20</c:v>
                </c:pt>
                <c:pt idx="7">
                  <c:v>30</c:v>
                </c:pt>
                <c:pt idx="8">
                  <c:v>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4EB-4681-A187-6CBC8141AEDF}"/>
            </c:ext>
          </c:extLst>
        </c:ser>
        <c:ser>
          <c:idx val="2"/>
          <c:order val="2"/>
          <c:tx>
            <c:strRef>
              <c:f>All!$A$40</c:f>
              <c:strCache>
                <c:ptCount val="1"/>
                <c:pt idx="0">
                  <c:v>A2.1</c:v>
                </c:pt>
              </c:strCache>
            </c:strRef>
          </c:tx>
          <c:spPr>
            <a:ln w="19050">
              <a:noFill/>
            </a:ln>
          </c:spPr>
          <c:xVal>
            <c:numRef>
              <c:f>All!$E$40:$E$41</c:f>
              <c:numCache>
                <c:formatCode>General</c:formatCode>
                <c:ptCount val="2"/>
                <c:pt idx="0">
                  <c:v>1.6666666666666667</c:v>
                </c:pt>
                <c:pt idx="1">
                  <c:v>3.3333333333333335</c:v>
                </c:pt>
              </c:numCache>
            </c:numRef>
          </c:xVal>
          <c:yVal>
            <c:numRef>
              <c:f>All!$F$40:$F$41</c:f>
              <c:numCache>
                <c:formatCode>General</c:formatCode>
                <c:ptCount val="2"/>
                <c:pt idx="0">
                  <c:v>8</c:v>
                </c:pt>
                <c:pt idx="1">
                  <c:v>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4EB-4681-A187-6CBC8141AEDF}"/>
            </c:ext>
          </c:extLst>
        </c:ser>
        <c:ser>
          <c:idx val="3"/>
          <c:order val="3"/>
          <c:tx>
            <c:strRef>
              <c:f>All!$A$42</c:f>
              <c:strCache>
                <c:ptCount val="1"/>
                <c:pt idx="0">
                  <c:v>A2.2</c:v>
                </c:pt>
              </c:strCache>
            </c:strRef>
          </c:tx>
          <c:spPr>
            <a:ln w="19050">
              <a:noFill/>
            </a:ln>
          </c:spPr>
          <c:xVal>
            <c:numRef>
              <c:f>All!$E$42:$E$59</c:f>
              <c:numCache>
                <c:formatCode>General</c:formatCode>
                <c:ptCount val="18"/>
                <c:pt idx="0">
                  <c:v>1.6666666666666667</c:v>
                </c:pt>
                <c:pt idx="1">
                  <c:v>3.3333333333333335</c:v>
                </c:pt>
                <c:pt idx="2">
                  <c:v>5</c:v>
                </c:pt>
                <c:pt idx="3">
                  <c:v>6.666666666666667</c:v>
                </c:pt>
                <c:pt idx="4">
                  <c:v>8.3333333333333339</c:v>
                </c:pt>
                <c:pt idx="5">
                  <c:v>10</c:v>
                </c:pt>
                <c:pt idx="6">
                  <c:v>11.666666666666666</c:v>
                </c:pt>
                <c:pt idx="7">
                  <c:v>19.166666666666668</c:v>
                </c:pt>
                <c:pt idx="8">
                  <c:v>20.833333333333332</c:v>
                </c:pt>
                <c:pt idx="9">
                  <c:v>1.6666666666666667</c:v>
                </c:pt>
                <c:pt idx="10">
                  <c:v>3.3333333333333335</c:v>
                </c:pt>
                <c:pt idx="11">
                  <c:v>5</c:v>
                </c:pt>
                <c:pt idx="12">
                  <c:v>6.666666666666667</c:v>
                </c:pt>
                <c:pt idx="13">
                  <c:v>8.3333333333333339</c:v>
                </c:pt>
                <c:pt idx="14">
                  <c:v>10</c:v>
                </c:pt>
                <c:pt idx="15">
                  <c:v>11.666666666666666</c:v>
                </c:pt>
                <c:pt idx="16">
                  <c:v>19.166666666666668</c:v>
                </c:pt>
                <c:pt idx="17">
                  <c:v>20.833333333333332</c:v>
                </c:pt>
              </c:numCache>
            </c:numRef>
          </c:xVal>
          <c:yVal>
            <c:numRef>
              <c:f>All!$F$42:$F$59</c:f>
              <c:numCache>
                <c:formatCode>General</c:formatCode>
                <c:ptCount val="18"/>
                <c:pt idx="0">
                  <c:v>6</c:v>
                </c:pt>
                <c:pt idx="1">
                  <c:v>8</c:v>
                </c:pt>
                <c:pt idx="2">
                  <c:v>10</c:v>
                </c:pt>
                <c:pt idx="3">
                  <c:v>12</c:v>
                </c:pt>
                <c:pt idx="4">
                  <c:v>14</c:v>
                </c:pt>
                <c:pt idx="5">
                  <c:v>16</c:v>
                </c:pt>
                <c:pt idx="6">
                  <c:v>20</c:v>
                </c:pt>
                <c:pt idx="7">
                  <c:v>32</c:v>
                </c:pt>
                <c:pt idx="8">
                  <c:v>36</c:v>
                </c:pt>
                <c:pt idx="9">
                  <c:v>6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14</c:v>
                </c:pt>
                <c:pt idx="14">
                  <c:v>16</c:v>
                </c:pt>
                <c:pt idx="15">
                  <c:v>18</c:v>
                </c:pt>
                <c:pt idx="16">
                  <c:v>32</c:v>
                </c:pt>
                <c:pt idx="17">
                  <c:v>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EB-4681-A187-6CBC8141AEDF}"/>
            </c:ext>
          </c:extLst>
        </c:ser>
        <c:ser>
          <c:idx val="4"/>
          <c:order val="4"/>
          <c:tx>
            <c:strRef>
              <c:f>All!$A$60</c:f>
              <c:strCache>
                <c:ptCount val="1"/>
                <c:pt idx="0">
                  <c:v>B1.1</c:v>
                </c:pt>
              </c:strCache>
            </c:strRef>
          </c:tx>
          <c:spPr>
            <a:ln w="19050">
              <a:noFill/>
            </a:ln>
          </c:spPr>
          <c:xVal>
            <c:numRef>
              <c:f>All!$E$60:$E$77</c:f>
              <c:numCache>
                <c:formatCode>General</c:formatCode>
                <c:ptCount val="18"/>
                <c:pt idx="0">
                  <c:v>1.6666666666666667</c:v>
                </c:pt>
                <c:pt idx="1">
                  <c:v>3.3333333333333335</c:v>
                </c:pt>
                <c:pt idx="2">
                  <c:v>5</c:v>
                </c:pt>
                <c:pt idx="3">
                  <c:v>6.666666666666667</c:v>
                </c:pt>
                <c:pt idx="4">
                  <c:v>8.3333333333333339</c:v>
                </c:pt>
                <c:pt idx="5">
                  <c:v>10</c:v>
                </c:pt>
                <c:pt idx="6">
                  <c:v>11.666666666666666</c:v>
                </c:pt>
                <c:pt idx="7">
                  <c:v>19.166666666666668</c:v>
                </c:pt>
                <c:pt idx="8">
                  <c:v>20.833333333333332</c:v>
                </c:pt>
                <c:pt idx="9">
                  <c:v>1.6666666666666667</c:v>
                </c:pt>
                <c:pt idx="10">
                  <c:v>3.3333333333333335</c:v>
                </c:pt>
                <c:pt idx="11">
                  <c:v>5</c:v>
                </c:pt>
                <c:pt idx="12">
                  <c:v>6.666666666666667</c:v>
                </c:pt>
                <c:pt idx="13">
                  <c:v>8.3333333333333339</c:v>
                </c:pt>
                <c:pt idx="14">
                  <c:v>10</c:v>
                </c:pt>
                <c:pt idx="15">
                  <c:v>11.666666666666666</c:v>
                </c:pt>
                <c:pt idx="16">
                  <c:v>19.166666666666668</c:v>
                </c:pt>
                <c:pt idx="17">
                  <c:v>20.833333333333332</c:v>
                </c:pt>
              </c:numCache>
            </c:numRef>
          </c:xVal>
          <c:yVal>
            <c:numRef>
              <c:f>All!$F$60:$F$77</c:f>
              <c:numCache>
                <c:formatCode>General</c:formatCode>
                <c:ptCount val="18"/>
                <c:pt idx="0">
                  <c:v>8</c:v>
                </c:pt>
                <c:pt idx="1">
                  <c:v>10</c:v>
                </c:pt>
                <c:pt idx="2">
                  <c:v>12</c:v>
                </c:pt>
                <c:pt idx="3">
                  <c:v>14</c:v>
                </c:pt>
                <c:pt idx="4">
                  <c:v>16</c:v>
                </c:pt>
                <c:pt idx="5">
                  <c:v>18</c:v>
                </c:pt>
                <c:pt idx="6">
                  <c:v>20</c:v>
                </c:pt>
                <c:pt idx="7">
                  <c:v>32</c:v>
                </c:pt>
                <c:pt idx="8">
                  <c:v>34</c:v>
                </c:pt>
                <c:pt idx="9">
                  <c:v>6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14</c:v>
                </c:pt>
                <c:pt idx="14">
                  <c:v>18</c:v>
                </c:pt>
                <c:pt idx="15">
                  <c:v>20</c:v>
                </c:pt>
                <c:pt idx="16">
                  <c:v>30</c:v>
                </c:pt>
                <c:pt idx="17">
                  <c:v>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4EB-4681-A187-6CBC8141AEDF}"/>
            </c:ext>
          </c:extLst>
        </c:ser>
        <c:ser>
          <c:idx val="5"/>
          <c:order val="5"/>
          <c:tx>
            <c:strRef>
              <c:f>All!$A$78</c:f>
              <c:strCache>
                <c:ptCount val="1"/>
                <c:pt idx="0">
                  <c:v>B2.1</c:v>
                </c:pt>
              </c:strCache>
            </c:strRef>
          </c:tx>
          <c:spPr>
            <a:ln w="19050">
              <a:noFill/>
            </a:ln>
          </c:spPr>
          <c:xVal>
            <c:numRef>
              <c:f>All!$E$78:$E$95</c:f>
              <c:numCache>
                <c:formatCode>General</c:formatCode>
                <c:ptCount val="18"/>
                <c:pt idx="0">
                  <c:v>1.6666666666666667</c:v>
                </c:pt>
                <c:pt idx="1">
                  <c:v>3.3333333333333335</c:v>
                </c:pt>
                <c:pt idx="2">
                  <c:v>5</c:v>
                </c:pt>
                <c:pt idx="3">
                  <c:v>6.666666666666667</c:v>
                </c:pt>
                <c:pt idx="4">
                  <c:v>8.3333333333333339</c:v>
                </c:pt>
                <c:pt idx="5">
                  <c:v>10</c:v>
                </c:pt>
                <c:pt idx="6">
                  <c:v>11.666666666666666</c:v>
                </c:pt>
                <c:pt idx="7">
                  <c:v>19.166666666666668</c:v>
                </c:pt>
                <c:pt idx="8">
                  <c:v>20.833333333333332</c:v>
                </c:pt>
                <c:pt idx="9">
                  <c:v>1.6666666666666667</c:v>
                </c:pt>
                <c:pt idx="10">
                  <c:v>3.3333333333333335</c:v>
                </c:pt>
                <c:pt idx="11">
                  <c:v>5</c:v>
                </c:pt>
                <c:pt idx="12">
                  <c:v>6.666666666666667</c:v>
                </c:pt>
                <c:pt idx="13">
                  <c:v>8.3333333333333339</c:v>
                </c:pt>
                <c:pt idx="14">
                  <c:v>10</c:v>
                </c:pt>
                <c:pt idx="15">
                  <c:v>11.666666666666666</c:v>
                </c:pt>
                <c:pt idx="16">
                  <c:v>19.166666666666668</c:v>
                </c:pt>
                <c:pt idx="17">
                  <c:v>20.833333333333332</c:v>
                </c:pt>
              </c:numCache>
            </c:numRef>
          </c:xVal>
          <c:yVal>
            <c:numRef>
              <c:f>All!$F$78:$F$95</c:f>
              <c:numCache>
                <c:formatCode>General</c:formatCode>
                <c:ptCount val="18"/>
                <c:pt idx="0">
                  <c:v>8</c:v>
                </c:pt>
                <c:pt idx="1">
                  <c:v>8</c:v>
                </c:pt>
                <c:pt idx="2">
                  <c:v>10</c:v>
                </c:pt>
                <c:pt idx="3">
                  <c:v>12</c:v>
                </c:pt>
                <c:pt idx="4">
                  <c:v>16</c:v>
                </c:pt>
                <c:pt idx="5">
                  <c:v>18</c:v>
                </c:pt>
                <c:pt idx="6">
                  <c:v>20</c:v>
                </c:pt>
                <c:pt idx="7">
                  <c:v>32</c:v>
                </c:pt>
                <c:pt idx="8">
                  <c:v>36</c:v>
                </c:pt>
                <c:pt idx="9">
                  <c:v>8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14</c:v>
                </c:pt>
                <c:pt idx="14">
                  <c:v>16</c:v>
                </c:pt>
                <c:pt idx="15">
                  <c:v>20</c:v>
                </c:pt>
                <c:pt idx="16">
                  <c:v>32</c:v>
                </c:pt>
                <c:pt idx="17">
                  <c:v>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4EB-4681-A187-6CBC8141AEDF}"/>
            </c:ext>
          </c:extLst>
        </c:ser>
        <c:ser>
          <c:idx val="6"/>
          <c:order val="6"/>
          <c:tx>
            <c:strRef>
              <c:f>All!$A$96</c:f>
              <c:strCache>
                <c:ptCount val="1"/>
                <c:pt idx="0">
                  <c:v>D1.1</c:v>
                </c:pt>
              </c:strCache>
            </c:strRef>
          </c:tx>
          <c:spPr>
            <a:ln w="19050">
              <a:noFill/>
            </a:ln>
          </c:spPr>
          <c:xVal>
            <c:numRef>
              <c:f>All!$E$96:$E$113</c:f>
              <c:numCache>
                <c:formatCode>General</c:formatCode>
                <c:ptCount val="18"/>
                <c:pt idx="0">
                  <c:v>1.6666666666666667</c:v>
                </c:pt>
                <c:pt idx="1">
                  <c:v>3.3333333333333335</c:v>
                </c:pt>
                <c:pt idx="2">
                  <c:v>5</c:v>
                </c:pt>
                <c:pt idx="3">
                  <c:v>6.666666666666667</c:v>
                </c:pt>
                <c:pt idx="4">
                  <c:v>8.3333333333333339</c:v>
                </c:pt>
                <c:pt idx="5">
                  <c:v>10</c:v>
                </c:pt>
                <c:pt idx="6">
                  <c:v>11.666666666666666</c:v>
                </c:pt>
                <c:pt idx="7">
                  <c:v>18.333333333333332</c:v>
                </c:pt>
                <c:pt idx="8">
                  <c:v>20</c:v>
                </c:pt>
                <c:pt idx="9">
                  <c:v>1.6666666666666667</c:v>
                </c:pt>
                <c:pt idx="10">
                  <c:v>3.3333333333333335</c:v>
                </c:pt>
                <c:pt idx="11">
                  <c:v>5</c:v>
                </c:pt>
                <c:pt idx="12">
                  <c:v>6.666666666666667</c:v>
                </c:pt>
                <c:pt idx="13">
                  <c:v>8.3333333333333339</c:v>
                </c:pt>
                <c:pt idx="14">
                  <c:v>10</c:v>
                </c:pt>
                <c:pt idx="15">
                  <c:v>11.666666666666666</c:v>
                </c:pt>
                <c:pt idx="16">
                  <c:v>18.333333333333332</c:v>
                </c:pt>
                <c:pt idx="17">
                  <c:v>20</c:v>
                </c:pt>
              </c:numCache>
            </c:numRef>
          </c:xVal>
          <c:yVal>
            <c:numRef>
              <c:f>All!$F$96:$F$113</c:f>
              <c:numCache>
                <c:formatCode>0.00</c:formatCode>
                <c:ptCount val="18"/>
                <c:pt idx="0">
                  <c:v>12.5</c:v>
                </c:pt>
                <c:pt idx="1">
                  <c:v>14</c:v>
                </c:pt>
                <c:pt idx="2">
                  <c:v>16</c:v>
                </c:pt>
                <c:pt idx="3">
                  <c:v>18</c:v>
                </c:pt>
                <c:pt idx="4">
                  <c:v>19.5</c:v>
                </c:pt>
                <c:pt idx="5">
                  <c:v>21</c:v>
                </c:pt>
                <c:pt idx="6">
                  <c:v>23</c:v>
                </c:pt>
                <c:pt idx="7">
                  <c:v>31.5</c:v>
                </c:pt>
                <c:pt idx="8">
                  <c:v>34</c:v>
                </c:pt>
                <c:pt idx="9">
                  <c:v>12</c:v>
                </c:pt>
                <c:pt idx="10">
                  <c:v>14</c:v>
                </c:pt>
                <c:pt idx="11">
                  <c:v>16</c:v>
                </c:pt>
                <c:pt idx="12">
                  <c:v>17</c:v>
                </c:pt>
                <c:pt idx="13">
                  <c:v>18.5</c:v>
                </c:pt>
                <c:pt idx="14">
                  <c:v>20.5</c:v>
                </c:pt>
                <c:pt idx="15">
                  <c:v>23</c:v>
                </c:pt>
                <c:pt idx="16">
                  <c:v>32</c:v>
                </c:pt>
                <c:pt idx="17">
                  <c:v>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4EB-4681-A187-6CBC8141AEDF}"/>
            </c:ext>
          </c:extLst>
        </c:ser>
        <c:ser>
          <c:idx val="7"/>
          <c:order val="7"/>
          <c:tx>
            <c:strRef>
              <c:f>All!$A$114</c:f>
              <c:strCache>
                <c:ptCount val="1"/>
                <c:pt idx="0">
                  <c:v>D2.1</c:v>
                </c:pt>
              </c:strCache>
            </c:strRef>
          </c:tx>
          <c:spPr>
            <a:ln w="19050">
              <a:noFill/>
            </a:ln>
          </c:spPr>
          <c:xVal>
            <c:numRef>
              <c:f>All!$E$115:$E$131</c:f>
              <c:numCache>
                <c:formatCode>General</c:formatCode>
                <c:ptCount val="17"/>
                <c:pt idx="0">
                  <c:v>3.3333333333333335</c:v>
                </c:pt>
                <c:pt idx="1">
                  <c:v>5</c:v>
                </c:pt>
                <c:pt idx="2">
                  <c:v>6.666666666666667</c:v>
                </c:pt>
                <c:pt idx="3">
                  <c:v>8.3333333333333339</c:v>
                </c:pt>
                <c:pt idx="4">
                  <c:v>10</c:v>
                </c:pt>
                <c:pt idx="5">
                  <c:v>11.666666666666666</c:v>
                </c:pt>
                <c:pt idx="6">
                  <c:v>18.333333333333332</c:v>
                </c:pt>
                <c:pt idx="7">
                  <c:v>20</c:v>
                </c:pt>
                <c:pt idx="8">
                  <c:v>1.6666666666666667</c:v>
                </c:pt>
                <c:pt idx="9">
                  <c:v>3.3333333333333335</c:v>
                </c:pt>
                <c:pt idx="10">
                  <c:v>5</c:v>
                </c:pt>
                <c:pt idx="11">
                  <c:v>6.666666666666667</c:v>
                </c:pt>
                <c:pt idx="12">
                  <c:v>8.3333333333333339</c:v>
                </c:pt>
                <c:pt idx="13">
                  <c:v>10</c:v>
                </c:pt>
                <c:pt idx="14">
                  <c:v>11.666666666666666</c:v>
                </c:pt>
                <c:pt idx="15">
                  <c:v>18.333333333333332</c:v>
                </c:pt>
                <c:pt idx="16">
                  <c:v>20</c:v>
                </c:pt>
              </c:numCache>
            </c:numRef>
          </c:xVal>
          <c:yVal>
            <c:numRef>
              <c:f>All!$F$114:$F$131</c:f>
              <c:numCache>
                <c:formatCode>0.00</c:formatCode>
                <c:ptCount val="18"/>
                <c:pt idx="0">
                  <c:v>12</c:v>
                </c:pt>
                <c:pt idx="1">
                  <c:v>13.75</c:v>
                </c:pt>
                <c:pt idx="2">
                  <c:v>17</c:v>
                </c:pt>
                <c:pt idx="3">
                  <c:v>19</c:v>
                </c:pt>
                <c:pt idx="4">
                  <c:v>21</c:v>
                </c:pt>
                <c:pt idx="5">
                  <c:v>23</c:v>
                </c:pt>
                <c:pt idx="6">
                  <c:v>25</c:v>
                </c:pt>
                <c:pt idx="7">
                  <c:v>35</c:v>
                </c:pt>
                <c:pt idx="8">
                  <c:v>38.5</c:v>
                </c:pt>
                <c:pt idx="9">
                  <c:v>12.5</c:v>
                </c:pt>
                <c:pt idx="10">
                  <c:v>15</c:v>
                </c:pt>
                <c:pt idx="11">
                  <c:v>16</c:v>
                </c:pt>
                <c:pt idx="12">
                  <c:v>17.5</c:v>
                </c:pt>
                <c:pt idx="13">
                  <c:v>20</c:v>
                </c:pt>
                <c:pt idx="14">
                  <c:v>22</c:v>
                </c:pt>
                <c:pt idx="15">
                  <c:v>25.5</c:v>
                </c:pt>
                <c:pt idx="16">
                  <c:v>36</c:v>
                </c:pt>
                <c:pt idx="17">
                  <c:v>38.5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F4EB-4681-A187-6CBC8141AE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6367184"/>
        <c:axId val="906362608"/>
      </c:scatterChart>
      <c:valAx>
        <c:axId val="906367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Velocitat</a:t>
                </a:r>
                <a:r>
                  <a:rPr lang="en-US" baseline="0"/>
                  <a:t> (s^-1)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6362608"/>
        <c:crosses val="autoZero"/>
        <c:crossBetween val="midCat"/>
      </c:valAx>
      <c:valAx>
        <c:axId val="90636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Potència</a:t>
                </a:r>
                <a:r>
                  <a:rPr lang="en-US" baseline="0"/>
                  <a:t> (W)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636718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xVal>
            <c:numRef>
              <c:f>Plantilla!#REF!</c:f>
            </c:numRef>
          </c:xVal>
          <c:yVal>
            <c:numRef>
              <c:f>Plantilla!#REF!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Plantilla!#REF!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2-B83D-401F-9C38-FA8069ECBA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9560152"/>
        <c:axId val="479553920"/>
      </c:scatterChart>
      <c:valAx>
        <c:axId val="4795601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log</a:t>
                </a:r>
                <a:r>
                  <a:rPr lang="es-ES" baseline="0"/>
                  <a:t> </a:t>
                </a:r>
                <a:r>
                  <a:rPr lang="es-ES"/>
                  <a:t>Nombre</a:t>
                </a:r>
                <a:r>
                  <a:rPr lang="es-ES" baseline="0"/>
                  <a:t> de Reynolds</a:t>
                </a:r>
                <a:endParaRPr lang="es-E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79553920"/>
        <c:crosses val="autoZero"/>
        <c:crossBetween val="midCat"/>
      </c:valAx>
      <c:valAx>
        <c:axId val="479553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  <a:p>
                <a:pPr>
                  <a:defRPr/>
                </a:pPr>
                <a:r>
                  <a:rPr lang="es-ES"/>
                  <a:t>log Nombre</a:t>
                </a:r>
                <a:r>
                  <a:rPr lang="es-ES" baseline="0"/>
                  <a:t> de porència</a:t>
                </a:r>
                <a:endParaRPr lang="es-E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79560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'A1.1'!$D$15</c:f>
              <c:strCache>
                <c:ptCount val="1"/>
                <c:pt idx="0">
                  <c:v>Potència</c:v>
                </c:pt>
              </c:strCache>
            </c:strRef>
          </c:tx>
          <c:spPr>
            <a:ln w="25400">
              <a:noFill/>
            </a:ln>
          </c:spPr>
          <c:marker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xVal>
            <c:numRef>
              <c:f>'A1.1'!$C$17:$C$22</c:f>
              <c:numCache>
                <c:formatCode>General</c:formatCode>
                <c:ptCount val="6"/>
                <c:pt idx="0">
                  <c:v>1.6666666666666667</c:v>
                </c:pt>
                <c:pt idx="1">
                  <c:v>3.3333333333333335</c:v>
                </c:pt>
                <c:pt idx="2">
                  <c:v>5</c:v>
                </c:pt>
                <c:pt idx="3">
                  <c:v>6.666666666666667</c:v>
                </c:pt>
                <c:pt idx="4">
                  <c:v>8.3333333333333339</c:v>
                </c:pt>
                <c:pt idx="5">
                  <c:v>10</c:v>
                </c:pt>
              </c:numCache>
            </c:numRef>
          </c:xVal>
          <c:yVal>
            <c:numRef>
              <c:f>'A1.1'!$D$17:$D$22</c:f>
              <c:numCache>
                <c:formatCode>General</c:formatCode>
                <c:ptCount val="6"/>
                <c:pt idx="0">
                  <c:v>12</c:v>
                </c:pt>
                <c:pt idx="1">
                  <c:v>16</c:v>
                </c:pt>
                <c:pt idx="2">
                  <c:v>18</c:v>
                </c:pt>
                <c:pt idx="3">
                  <c:v>24</c:v>
                </c:pt>
                <c:pt idx="4">
                  <c:v>32</c:v>
                </c:pt>
                <c:pt idx="5">
                  <c:v>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3BE-4446-8908-8C1606E1DC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6367184"/>
        <c:axId val="906362608"/>
      </c:scatterChart>
      <c:valAx>
        <c:axId val="906367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Velocitat</a:t>
                </a:r>
                <a:r>
                  <a:rPr lang="en-US" baseline="0"/>
                  <a:t> (s^-1)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6362608"/>
        <c:crosses val="autoZero"/>
        <c:crossBetween val="midCat"/>
      </c:valAx>
      <c:valAx>
        <c:axId val="90636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Potència</a:t>
                </a:r>
                <a:r>
                  <a:rPr lang="en-US" baseline="0"/>
                  <a:t> (W)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6367184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1"/>
            <c:dispEq val="1"/>
            <c:trendlineLbl>
              <c:layout>
                <c:manualLayout>
                  <c:x val="-2.0813648293963255E-3"/>
                  <c:y val="-0.5583985855934674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xVal>
            <c:numRef>
              <c:f>'A1.1'!$F$17:$F$22</c:f>
              <c:numCache>
                <c:formatCode>0.00</c:formatCode>
                <c:ptCount val="6"/>
                <c:pt idx="0">
                  <c:v>5882.3529411764703</c:v>
                </c:pt>
                <c:pt idx="1">
                  <c:v>11764.705882352941</c:v>
                </c:pt>
                <c:pt idx="2">
                  <c:v>17647.058823529409</c:v>
                </c:pt>
                <c:pt idx="3">
                  <c:v>23529.411764705881</c:v>
                </c:pt>
                <c:pt idx="4">
                  <c:v>29411.764705882353</c:v>
                </c:pt>
                <c:pt idx="5">
                  <c:v>35294.117647058818</c:v>
                </c:pt>
              </c:numCache>
            </c:numRef>
          </c:xVal>
          <c:yVal>
            <c:numRef>
              <c:f>'A1.1'!$E$17:$E$22</c:f>
              <c:numCache>
                <c:formatCode>0.00</c:formatCode>
                <c:ptCount val="6"/>
                <c:pt idx="0">
                  <c:v>3333.3333333333326</c:v>
                </c:pt>
                <c:pt idx="1">
                  <c:v>555.55555555555543</c:v>
                </c:pt>
                <c:pt idx="2">
                  <c:v>185.18518518518519</c:v>
                </c:pt>
                <c:pt idx="3">
                  <c:v>104.16666666666664</c:v>
                </c:pt>
                <c:pt idx="4">
                  <c:v>71.1111111111111</c:v>
                </c:pt>
                <c:pt idx="5">
                  <c:v>48.86831275720165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DFF-40C6-9929-5DE8A33D35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9136656"/>
        <c:axId val="1039127920"/>
      </c:scatterChart>
      <c:valAx>
        <c:axId val="1039136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9127920"/>
        <c:crosses val="autoZero"/>
        <c:crossBetween val="midCat"/>
      </c:valAx>
      <c:valAx>
        <c:axId val="1039127920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91366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trendline>
            <c:spPr>
              <a:ln>
                <a:solidFill>
                  <a:schemeClr val="accent1"/>
                </a:solidFill>
                <a:prstDash val="sysDash"/>
              </a:ln>
            </c:spPr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'A1.1'!$H$17:$H$22</c:f>
              <c:numCache>
                <c:formatCode>General</c:formatCode>
                <c:ptCount val="6"/>
                <c:pt idx="0">
                  <c:v>3.7695510786217259</c:v>
                </c:pt>
                <c:pt idx="1">
                  <c:v>4.0705810742857071</c:v>
                </c:pt>
                <c:pt idx="2">
                  <c:v>4.2466723333413885</c:v>
                </c:pt>
                <c:pt idx="3">
                  <c:v>4.3716110699496884</c:v>
                </c:pt>
                <c:pt idx="4">
                  <c:v>4.4685210829577446</c:v>
                </c:pt>
                <c:pt idx="5">
                  <c:v>4.5477023290053697</c:v>
                </c:pt>
              </c:numCache>
            </c:numRef>
          </c:xVal>
          <c:yVal>
            <c:numRef>
              <c:f>'A1.1'!$I$17:$I$22</c:f>
              <c:numCache>
                <c:formatCode>General</c:formatCode>
                <c:ptCount val="6"/>
                <c:pt idx="0">
                  <c:v>3.5228787452803374</c:v>
                </c:pt>
                <c:pt idx="1">
                  <c:v>2.744727494896694</c:v>
                </c:pt>
                <c:pt idx="2">
                  <c:v>2.2676062401770314</c:v>
                </c:pt>
                <c:pt idx="3">
                  <c:v>2.0177287669604316</c:v>
                </c:pt>
                <c:pt idx="4">
                  <c:v>1.8519374645445623</c:v>
                </c:pt>
                <c:pt idx="5">
                  <c:v>1.6890273446985919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7C0-44BD-8E6C-FE42F9EAF6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6367184"/>
        <c:axId val="906362608"/>
      </c:scatterChart>
      <c:valAx>
        <c:axId val="906367184"/>
        <c:scaling>
          <c:orientation val="minMax"/>
          <c:min val="3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log(Re)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6362608"/>
        <c:crosses val="autoZero"/>
        <c:crossBetween val="midCat"/>
      </c:valAx>
      <c:valAx>
        <c:axId val="90636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log(Np)</a:t>
                </a:r>
                <a:endParaRPr lang="en-US" baseline="0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6367184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xVal>
            <c:numRef>
              <c:f>Plantilla!#REF!</c:f>
            </c:numRef>
          </c:xVal>
          <c:yVal>
            <c:numRef>
              <c:f>Plantilla!#REF!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Plantilla!#REF!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2-2564-4546-85D9-0FD13520F4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9560152"/>
        <c:axId val="479553920"/>
      </c:scatterChart>
      <c:valAx>
        <c:axId val="4795601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log</a:t>
                </a:r>
                <a:r>
                  <a:rPr lang="es-ES" baseline="0"/>
                  <a:t> </a:t>
                </a:r>
                <a:r>
                  <a:rPr lang="es-ES"/>
                  <a:t>Nombre</a:t>
                </a:r>
                <a:r>
                  <a:rPr lang="es-ES" baseline="0"/>
                  <a:t> de Reynolds</a:t>
                </a:r>
                <a:endParaRPr lang="es-E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79553920"/>
        <c:crosses val="autoZero"/>
        <c:crossBetween val="midCat"/>
      </c:valAx>
      <c:valAx>
        <c:axId val="479553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  <a:p>
                <a:pPr>
                  <a:defRPr/>
                </a:pPr>
                <a:r>
                  <a:rPr lang="es-ES"/>
                  <a:t>log Nombre</a:t>
                </a:r>
                <a:r>
                  <a:rPr lang="es-ES" baseline="0"/>
                  <a:t> de porència</a:t>
                </a:r>
                <a:endParaRPr lang="es-E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79560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'A1.2'!$D$15</c:f>
              <c:strCache>
                <c:ptCount val="1"/>
                <c:pt idx="0">
                  <c:v>Potència</c:v>
                </c:pt>
              </c:strCache>
            </c:strRef>
          </c:tx>
          <c:spPr>
            <a:ln w="25400">
              <a:noFill/>
            </a:ln>
          </c:spPr>
          <c:marker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xVal>
            <c:numRef>
              <c:f>'A1.2'!$C$17:$C$34</c:f>
              <c:numCache>
                <c:formatCode>General</c:formatCode>
                <c:ptCount val="18"/>
                <c:pt idx="0">
                  <c:v>1.6666666666666667</c:v>
                </c:pt>
                <c:pt idx="1">
                  <c:v>3.3333333333333335</c:v>
                </c:pt>
                <c:pt idx="2">
                  <c:v>5</c:v>
                </c:pt>
                <c:pt idx="3">
                  <c:v>6.666666666666667</c:v>
                </c:pt>
                <c:pt idx="4">
                  <c:v>8.3333333333333339</c:v>
                </c:pt>
                <c:pt idx="5">
                  <c:v>10</c:v>
                </c:pt>
                <c:pt idx="6">
                  <c:v>11.666666666666666</c:v>
                </c:pt>
                <c:pt idx="7">
                  <c:v>19.166666666666668</c:v>
                </c:pt>
                <c:pt idx="8">
                  <c:v>20.833333333333332</c:v>
                </c:pt>
                <c:pt idx="9">
                  <c:v>1.6666666666666667</c:v>
                </c:pt>
                <c:pt idx="10">
                  <c:v>3.3333333333333335</c:v>
                </c:pt>
                <c:pt idx="11">
                  <c:v>5</c:v>
                </c:pt>
                <c:pt idx="12">
                  <c:v>6.666666666666667</c:v>
                </c:pt>
                <c:pt idx="13">
                  <c:v>8.3333333333333339</c:v>
                </c:pt>
                <c:pt idx="14">
                  <c:v>10</c:v>
                </c:pt>
                <c:pt idx="15">
                  <c:v>11.666666666666666</c:v>
                </c:pt>
                <c:pt idx="16">
                  <c:v>19.166666666666668</c:v>
                </c:pt>
                <c:pt idx="17">
                  <c:v>20.833333333333332</c:v>
                </c:pt>
              </c:numCache>
            </c:numRef>
          </c:xVal>
          <c:yVal>
            <c:numRef>
              <c:f>'A1.2'!$D$17:$D$34</c:f>
              <c:numCache>
                <c:formatCode>General</c:formatCode>
                <c:ptCount val="18"/>
                <c:pt idx="0">
                  <c:v>8</c:v>
                </c:pt>
                <c:pt idx="1">
                  <c:v>10</c:v>
                </c:pt>
                <c:pt idx="2">
                  <c:v>12</c:v>
                </c:pt>
                <c:pt idx="3">
                  <c:v>14</c:v>
                </c:pt>
                <c:pt idx="4">
                  <c:v>16</c:v>
                </c:pt>
                <c:pt idx="5">
                  <c:v>18</c:v>
                </c:pt>
                <c:pt idx="6">
                  <c:v>20</c:v>
                </c:pt>
                <c:pt idx="7">
                  <c:v>30</c:v>
                </c:pt>
                <c:pt idx="8">
                  <c:v>36</c:v>
                </c:pt>
                <c:pt idx="9">
                  <c:v>8</c:v>
                </c:pt>
                <c:pt idx="10">
                  <c:v>10</c:v>
                </c:pt>
                <c:pt idx="11">
                  <c:v>12</c:v>
                </c:pt>
                <c:pt idx="12">
                  <c:v>14</c:v>
                </c:pt>
                <c:pt idx="13">
                  <c:v>16</c:v>
                </c:pt>
                <c:pt idx="14">
                  <c:v>18</c:v>
                </c:pt>
                <c:pt idx="15">
                  <c:v>20</c:v>
                </c:pt>
                <c:pt idx="16">
                  <c:v>32</c:v>
                </c:pt>
                <c:pt idx="17">
                  <c:v>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AF0-495C-88BB-07D0C68000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6367184"/>
        <c:axId val="906362608"/>
      </c:scatterChart>
      <c:valAx>
        <c:axId val="906367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Velocitat</a:t>
                </a:r>
                <a:r>
                  <a:rPr lang="en-US" baseline="0"/>
                  <a:t> (s^-1)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6362608"/>
        <c:crosses val="autoZero"/>
        <c:crossBetween val="midCat"/>
      </c:valAx>
      <c:valAx>
        <c:axId val="90636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Potència</a:t>
                </a:r>
                <a:r>
                  <a:rPr lang="en-US" baseline="0"/>
                  <a:t> (W)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6367184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1"/>
            <c:dispEq val="1"/>
            <c:trendlineLbl>
              <c:layout>
                <c:manualLayout>
                  <c:x val="-2.0813648293963255E-3"/>
                  <c:y val="-0.5583985855934674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xVal>
            <c:numRef>
              <c:f>'A1.2'!$F$17:$F$34</c:f>
              <c:numCache>
                <c:formatCode>0.00</c:formatCode>
                <c:ptCount val="18"/>
                <c:pt idx="0">
                  <c:v>5882.3529411764703</c:v>
                </c:pt>
                <c:pt idx="1">
                  <c:v>11764.705882352941</c:v>
                </c:pt>
                <c:pt idx="2">
                  <c:v>17647.058823529409</c:v>
                </c:pt>
                <c:pt idx="3">
                  <c:v>23529.411764705881</c:v>
                </c:pt>
                <c:pt idx="4">
                  <c:v>29411.764705882353</c:v>
                </c:pt>
                <c:pt idx="5">
                  <c:v>35294.117647058818</c:v>
                </c:pt>
                <c:pt idx="6">
                  <c:v>41176.470588235286</c:v>
                </c:pt>
                <c:pt idx="7">
                  <c:v>67647.058823529413</c:v>
                </c:pt>
                <c:pt idx="8">
                  <c:v>73529.411764705874</c:v>
                </c:pt>
                <c:pt idx="9">
                  <c:v>5882.3529411764703</c:v>
                </c:pt>
                <c:pt idx="10">
                  <c:v>11764.705882352941</c:v>
                </c:pt>
                <c:pt idx="11">
                  <c:v>17647.058823529409</c:v>
                </c:pt>
                <c:pt idx="12">
                  <c:v>23529.411764705881</c:v>
                </c:pt>
                <c:pt idx="13">
                  <c:v>29411.764705882353</c:v>
                </c:pt>
                <c:pt idx="14">
                  <c:v>35294.117647058818</c:v>
                </c:pt>
                <c:pt idx="15">
                  <c:v>41176.470588235286</c:v>
                </c:pt>
                <c:pt idx="16">
                  <c:v>67647.058823529413</c:v>
                </c:pt>
                <c:pt idx="17">
                  <c:v>73529.411764705874</c:v>
                </c:pt>
              </c:numCache>
            </c:numRef>
          </c:xVal>
          <c:yVal>
            <c:numRef>
              <c:f>'A1.2'!$E$17:$E$34</c:f>
              <c:numCache>
                <c:formatCode>0.00</c:formatCode>
                <c:ptCount val="18"/>
                <c:pt idx="0">
                  <c:v>2222.2222222222217</c:v>
                </c:pt>
                <c:pt idx="1">
                  <c:v>347.22222222222217</c:v>
                </c:pt>
                <c:pt idx="2">
                  <c:v>123.4567901234568</c:v>
                </c:pt>
                <c:pt idx="3">
                  <c:v>60.763888888888879</c:v>
                </c:pt>
                <c:pt idx="4">
                  <c:v>35.55555555555555</c:v>
                </c:pt>
                <c:pt idx="5">
                  <c:v>23.148148148148149</c:v>
                </c:pt>
                <c:pt idx="6">
                  <c:v>16.196954972465182</c:v>
                </c:pt>
                <c:pt idx="7">
                  <c:v>5.4793019369332336</c:v>
                </c:pt>
                <c:pt idx="8">
                  <c:v>5.120000000000001</c:v>
                </c:pt>
                <c:pt idx="9">
                  <c:v>2222.2222222222217</c:v>
                </c:pt>
                <c:pt idx="10">
                  <c:v>347.22222222222217</c:v>
                </c:pt>
                <c:pt idx="11">
                  <c:v>123.4567901234568</c:v>
                </c:pt>
                <c:pt idx="12">
                  <c:v>60.763888888888879</c:v>
                </c:pt>
                <c:pt idx="13">
                  <c:v>35.55555555555555</c:v>
                </c:pt>
                <c:pt idx="14">
                  <c:v>23.148148148148149</c:v>
                </c:pt>
                <c:pt idx="15">
                  <c:v>16.196954972465182</c:v>
                </c:pt>
                <c:pt idx="16">
                  <c:v>5.8445887327287824</c:v>
                </c:pt>
                <c:pt idx="17">
                  <c:v>5.120000000000001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743-4856-A6B9-00EB48E544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9136656"/>
        <c:axId val="1039127920"/>
      </c:scatterChart>
      <c:valAx>
        <c:axId val="1039136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9127920"/>
        <c:crosses val="autoZero"/>
        <c:crossBetween val="midCat"/>
      </c:valAx>
      <c:valAx>
        <c:axId val="1039127920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91366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trendline>
            <c:spPr>
              <a:ln>
                <a:solidFill>
                  <a:schemeClr val="accent1"/>
                </a:solidFill>
                <a:prstDash val="sysDash"/>
              </a:ln>
            </c:spPr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'A1.2'!$H$17:$H$34</c:f>
              <c:numCache>
                <c:formatCode>General</c:formatCode>
                <c:ptCount val="18"/>
                <c:pt idx="0">
                  <c:v>3.7695510786217259</c:v>
                </c:pt>
                <c:pt idx="1">
                  <c:v>4.0705810742857071</c:v>
                </c:pt>
                <c:pt idx="2">
                  <c:v>4.2466723333413885</c:v>
                </c:pt>
                <c:pt idx="3">
                  <c:v>4.3716110699496884</c:v>
                </c:pt>
                <c:pt idx="4">
                  <c:v>4.4685210829577446</c:v>
                </c:pt>
                <c:pt idx="5">
                  <c:v>4.5477023290053697</c:v>
                </c:pt>
                <c:pt idx="6">
                  <c:v>4.6146491186359828</c:v>
                </c:pt>
                <c:pt idx="7">
                  <c:v>4.8302489189753377</c:v>
                </c:pt>
                <c:pt idx="8">
                  <c:v>4.8664610916297821</c:v>
                </c:pt>
                <c:pt idx="9">
                  <c:v>3.7695510786217259</c:v>
                </c:pt>
                <c:pt idx="10">
                  <c:v>4.0705810742857071</c:v>
                </c:pt>
                <c:pt idx="11">
                  <c:v>4.2466723333413885</c:v>
                </c:pt>
                <c:pt idx="12">
                  <c:v>4.3716110699496884</c:v>
                </c:pt>
                <c:pt idx="13">
                  <c:v>4.4685210829577446</c:v>
                </c:pt>
                <c:pt idx="14">
                  <c:v>4.5477023290053697</c:v>
                </c:pt>
                <c:pt idx="15">
                  <c:v>4.6146491186359828</c:v>
                </c:pt>
                <c:pt idx="16">
                  <c:v>4.8302489189753377</c:v>
                </c:pt>
                <c:pt idx="17">
                  <c:v>4.8664610916297821</c:v>
                </c:pt>
              </c:numCache>
            </c:numRef>
          </c:xVal>
          <c:yVal>
            <c:numRef>
              <c:f>'A1.2'!$I$17:$I$34</c:f>
              <c:numCache>
                <c:formatCode>General</c:formatCode>
                <c:ptCount val="18"/>
                <c:pt idx="0">
                  <c:v>3.346787486224656</c:v>
                </c:pt>
                <c:pt idx="1">
                  <c:v>2.540607512240769</c:v>
                </c:pt>
                <c:pt idx="2">
                  <c:v>2.0915149811213505</c:v>
                </c:pt>
                <c:pt idx="3">
                  <c:v>1.7836455609270636</c:v>
                </c:pt>
                <c:pt idx="4">
                  <c:v>1.5509074688805811</c:v>
                </c:pt>
                <c:pt idx="5">
                  <c:v>1.3645162531850878</c:v>
                </c:pt>
                <c:pt idx="6">
                  <c:v>1.2094333748539237</c:v>
                </c:pt>
                <c:pt idx="7">
                  <c:v>0.73872523289154002</c:v>
                </c:pt>
                <c:pt idx="8">
                  <c:v>0.70926996097583084</c:v>
                </c:pt>
                <c:pt idx="9">
                  <c:v>3.346787486224656</c:v>
                </c:pt>
                <c:pt idx="10">
                  <c:v>2.540607512240769</c:v>
                </c:pt>
                <c:pt idx="11">
                  <c:v>2.0915149811213505</c:v>
                </c:pt>
                <c:pt idx="12">
                  <c:v>1.7836455609270636</c:v>
                </c:pt>
                <c:pt idx="13">
                  <c:v>1.5509074688805811</c:v>
                </c:pt>
                <c:pt idx="14">
                  <c:v>1.3645162531850878</c:v>
                </c:pt>
                <c:pt idx="15">
                  <c:v>1.2094333748539237</c:v>
                </c:pt>
                <c:pt idx="16">
                  <c:v>0.76675395649178357</c:v>
                </c:pt>
                <c:pt idx="17">
                  <c:v>0.70926996097583084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AE0-4187-960E-62C52873BD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6367184"/>
        <c:axId val="906362608"/>
      </c:scatterChart>
      <c:valAx>
        <c:axId val="906367184"/>
        <c:scaling>
          <c:orientation val="minMax"/>
          <c:min val="3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log(Re)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6362608"/>
        <c:crosses val="autoZero"/>
        <c:crossBetween val="midCat"/>
      </c:valAx>
      <c:valAx>
        <c:axId val="90636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log(Np)</a:t>
                </a:r>
                <a:endParaRPr lang="en-US" baseline="0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6367184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xVal>
            <c:numRef>
              <c:f>Plantilla!#REF!</c:f>
            </c:numRef>
          </c:xVal>
          <c:yVal>
            <c:numRef>
              <c:f>Plantilla!#REF!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Plantilla!#REF!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2-8295-4BE7-9D37-744BAA7B11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9560152"/>
        <c:axId val="479553920"/>
      </c:scatterChart>
      <c:valAx>
        <c:axId val="4795601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log</a:t>
                </a:r>
                <a:r>
                  <a:rPr lang="es-ES" baseline="0"/>
                  <a:t> </a:t>
                </a:r>
                <a:r>
                  <a:rPr lang="es-ES"/>
                  <a:t>Nombre</a:t>
                </a:r>
                <a:r>
                  <a:rPr lang="es-ES" baseline="0"/>
                  <a:t> de Reynolds</a:t>
                </a:r>
                <a:endParaRPr lang="es-E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79553920"/>
        <c:crosses val="autoZero"/>
        <c:crossBetween val="midCat"/>
      </c:valAx>
      <c:valAx>
        <c:axId val="479553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  <a:p>
                <a:pPr>
                  <a:defRPr/>
                </a:pPr>
                <a:r>
                  <a:rPr lang="es-ES"/>
                  <a:t>log Nombre</a:t>
                </a:r>
                <a:r>
                  <a:rPr lang="es-ES" baseline="0"/>
                  <a:t> de porència</a:t>
                </a:r>
                <a:endParaRPr lang="es-E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79560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'A1.3'!$D$15</c:f>
              <c:strCache>
                <c:ptCount val="1"/>
                <c:pt idx="0">
                  <c:v>Potència</c:v>
                </c:pt>
              </c:strCache>
            </c:strRef>
          </c:tx>
          <c:spPr>
            <a:ln w="25400">
              <a:noFill/>
            </a:ln>
          </c:spPr>
          <c:marker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xVal>
            <c:numRef>
              <c:f>'A1.3'!$C$17:$C$34</c:f>
              <c:numCache>
                <c:formatCode>General</c:formatCode>
                <c:ptCount val="18"/>
                <c:pt idx="0">
                  <c:v>1.6666666666666667</c:v>
                </c:pt>
                <c:pt idx="1">
                  <c:v>3.3333333333333335</c:v>
                </c:pt>
                <c:pt idx="2">
                  <c:v>5</c:v>
                </c:pt>
                <c:pt idx="3">
                  <c:v>6.666666666666667</c:v>
                </c:pt>
                <c:pt idx="4">
                  <c:v>8.3333333333333339</c:v>
                </c:pt>
                <c:pt idx="5">
                  <c:v>10</c:v>
                </c:pt>
                <c:pt idx="6">
                  <c:v>11.666666666666666</c:v>
                </c:pt>
                <c:pt idx="7">
                  <c:v>18.333333333333332</c:v>
                </c:pt>
                <c:pt idx="8">
                  <c:v>20</c:v>
                </c:pt>
                <c:pt idx="9">
                  <c:v>1.6666666666666667</c:v>
                </c:pt>
                <c:pt idx="10">
                  <c:v>3.3333333333333335</c:v>
                </c:pt>
                <c:pt idx="11">
                  <c:v>5</c:v>
                </c:pt>
                <c:pt idx="12">
                  <c:v>6.666666666666667</c:v>
                </c:pt>
                <c:pt idx="13">
                  <c:v>8.3333333333333339</c:v>
                </c:pt>
                <c:pt idx="14">
                  <c:v>10</c:v>
                </c:pt>
                <c:pt idx="15">
                  <c:v>11.666666666666666</c:v>
                </c:pt>
                <c:pt idx="16">
                  <c:v>18.333333333333332</c:v>
                </c:pt>
                <c:pt idx="17">
                  <c:v>20</c:v>
                </c:pt>
              </c:numCache>
            </c:numRef>
          </c:xVal>
          <c:yVal>
            <c:numRef>
              <c:f>'A1.3'!$D$17:$D$34</c:f>
              <c:numCache>
                <c:formatCode>0.00</c:formatCode>
                <c:ptCount val="18"/>
                <c:pt idx="0">
                  <c:v>13.75</c:v>
                </c:pt>
                <c:pt idx="1">
                  <c:v>14.75</c:v>
                </c:pt>
                <c:pt idx="2">
                  <c:v>16.5</c:v>
                </c:pt>
                <c:pt idx="3">
                  <c:v>19</c:v>
                </c:pt>
                <c:pt idx="4">
                  <c:v>21</c:v>
                </c:pt>
                <c:pt idx="5">
                  <c:v>23.5</c:v>
                </c:pt>
                <c:pt idx="6">
                  <c:v>26.5</c:v>
                </c:pt>
                <c:pt idx="7">
                  <c:v>36.75</c:v>
                </c:pt>
                <c:pt idx="8">
                  <c:v>40.5</c:v>
                </c:pt>
                <c:pt idx="9">
                  <c:v>14.5</c:v>
                </c:pt>
                <c:pt idx="10">
                  <c:v>15.75</c:v>
                </c:pt>
                <c:pt idx="11">
                  <c:v>17.5</c:v>
                </c:pt>
                <c:pt idx="12">
                  <c:v>19.5</c:v>
                </c:pt>
                <c:pt idx="13">
                  <c:v>22.5</c:v>
                </c:pt>
                <c:pt idx="14">
                  <c:v>24</c:v>
                </c:pt>
                <c:pt idx="15">
                  <c:v>27.5</c:v>
                </c:pt>
                <c:pt idx="16">
                  <c:v>37.5</c:v>
                </c:pt>
                <c:pt idx="17">
                  <c:v>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942-43CD-BA94-345F880761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6367184"/>
        <c:axId val="906362608"/>
      </c:scatterChart>
      <c:valAx>
        <c:axId val="906367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Velocitat</a:t>
                </a:r>
                <a:r>
                  <a:rPr lang="en-US" baseline="0"/>
                  <a:t> (s^-1)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6362608"/>
        <c:crosses val="autoZero"/>
        <c:crossBetween val="midCat"/>
      </c:valAx>
      <c:valAx>
        <c:axId val="90636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Potència</a:t>
                </a:r>
                <a:r>
                  <a:rPr lang="en-US" baseline="0"/>
                  <a:t> (W)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6367184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1"/>
            <c:dispEq val="1"/>
            <c:trendlineLbl>
              <c:layout>
                <c:manualLayout>
                  <c:x val="-2.0813648293963255E-3"/>
                  <c:y val="-0.5583985855934674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xVal>
            <c:numRef>
              <c:f>'A1.3'!$F$17:$F$34</c:f>
              <c:numCache>
                <c:formatCode>0.00</c:formatCode>
                <c:ptCount val="18"/>
                <c:pt idx="0">
                  <c:v>5882.3529411764703</c:v>
                </c:pt>
                <c:pt idx="1">
                  <c:v>11764.705882352941</c:v>
                </c:pt>
                <c:pt idx="2">
                  <c:v>17647.058823529409</c:v>
                </c:pt>
                <c:pt idx="3">
                  <c:v>23529.411764705881</c:v>
                </c:pt>
                <c:pt idx="4">
                  <c:v>29411.764705882353</c:v>
                </c:pt>
                <c:pt idx="5">
                  <c:v>35294.117647058818</c:v>
                </c:pt>
                <c:pt idx="6">
                  <c:v>41176.470588235286</c:v>
                </c:pt>
                <c:pt idx="7">
                  <c:v>64705.88235294116</c:v>
                </c:pt>
                <c:pt idx="8">
                  <c:v>70588.235294117636</c:v>
                </c:pt>
                <c:pt idx="9">
                  <c:v>5882.3529411764703</c:v>
                </c:pt>
                <c:pt idx="10">
                  <c:v>11764.705882352941</c:v>
                </c:pt>
                <c:pt idx="11">
                  <c:v>17647.058823529409</c:v>
                </c:pt>
                <c:pt idx="12">
                  <c:v>23529.411764705881</c:v>
                </c:pt>
                <c:pt idx="13">
                  <c:v>29411.764705882353</c:v>
                </c:pt>
                <c:pt idx="14">
                  <c:v>35294.117647058818</c:v>
                </c:pt>
                <c:pt idx="15">
                  <c:v>41176.470588235286</c:v>
                </c:pt>
                <c:pt idx="16">
                  <c:v>64705.88235294116</c:v>
                </c:pt>
                <c:pt idx="17">
                  <c:v>70588.235294117636</c:v>
                </c:pt>
              </c:numCache>
            </c:numRef>
          </c:xVal>
          <c:yVal>
            <c:numRef>
              <c:f>'A1.3'!$E$17:$E$34</c:f>
              <c:numCache>
                <c:formatCode>0.00</c:formatCode>
                <c:ptCount val="18"/>
                <c:pt idx="0">
                  <c:v>3819.4444444444434</c:v>
                </c:pt>
                <c:pt idx="1">
                  <c:v>512.15277777777771</c:v>
                </c:pt>
                <c:pt idx="2">
                  <c:v>169.75308641975309</c:v>
                </c:pt>
                <c:pt idx="3">
                  <c:v>82.465277777777757</c:v>
                </c:pt>
                <c:pt idx="4">
                  <c:v>46.666666666666657</c:v>
                </c:pt>
                <c:pt idx="5">
                  <c:v>30.221193415637863</c:v>
                </c:pt>
                <c:pt idx="6">
                  <c:v>21.460965338516363</c:v>
                </c:pt>
                <c:pt idx="7">
                  <c:v>7.6696719258702748</c:v>
                </c:pt>
                <c:pt idx="8">
                  <c:v>6.510416666666667</c:v>
                </c:pt>
                <c:pt idx="9">
                  <c:v>4027.7777777777769</c:v>
                </c:pt>
                <c:pt idx="10">
                  <c:v>546.87499999999989</c:v>
                </c:pt>
                <c:pt idx="11">
                  <c:v>180.0411522633745</c:v>
                </c:pt>
                <c:pt idx="12">
                  <c:v>84.635416666666643</c:v>
                </c:pt>
                <c:pt idx="13">
                  <c:v>49.999999999999993</c:v>
                </c:pt>
                <c:pt idx="14">
                  <c:v>30.8641975308642</c:v>
                </c:pt>
                <c:pt idx="15">
                  <c:v>22.270813087139622</c:v>
                </c:pt>
                <c:pt idx="16">
                  <c:v>7.8261958427247702</c:v>
                </c:pt>
                <c:pt idx="17">
                  <c:v>6.5907921810699595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98A-4E81-8B03-0C49FC811F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9136656"/>
        <c:axId val="1039127920"/>
      </c:scatterChart>
      <c:valAx>
        <c:axId val="1039136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9127920"/>
        <c:crosses val="autoZero"/>
        <c:crossBetween val="midCat"/>
      </c:valAx>
      <c:valAx>
        <c:axId val="1039127920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91366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trendline>
            <c:spPr>
              <a:ln>
                <a:solidFill>
                  <a:schemeClr val="accent1"/>
                </a:solidFill>
                <a:prstDash val="sysDash"/>
              </a:ln>
            </c:spPr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'A1.3'!$H$17:$H$34</c:f>
              <c:numCache>
                <c:formatCode>General</c:formatCode>
                <c:ptCount val="18"/>
                <c:pt idx="0">
                  <c:v>3.7695510786217259</c:v>
                </c:pt>
                <c:pt idx="1">
                  <c:v>4.0705810742857071</c:v>
                </c:pt>
                <c:pt idx="2">
                  <c:v>4.2466723333413885</c:v>
                </c:pt>
                <c:pt idx="3">
                  <c:v>4.3716110699496884</c:v>
                </c:pt>
                <c:pt idx="4">
                  <c:v>4.4685210829577446</c:v>
                </c:pt>
                <c:pt idx="5">
                  <c:v>4.5477023290053697</c:v>
                </c:pt>
                <c:pt idx="6">
                  <c:v>4.6146491186359828</c:v>
                </c:pt>
                <c:pt idx="7">
                  <c:v>4.8109437637799513</c:v>
                </c:pt>
                <c:pt idx="8">
                  <c:v>4.848732324669351</c:v>
                </c:pt>
                <c:pt idx="9">
                  <c:v>3.7695510786217259</c:v>
                </c:pt>
                <c:pt idx="10">
                  <c:v>4.0705810742857071</c:v>
                </c:pt>
                <c:pt idx="11">
                  <c:v>4.2466723333413885</c:v>
                </c:pt>
                <c:pt idx="12">
                  <c:v>4.3716110699496884</c:v>
                </c:pt>
                <c:pt idx="13">
                  <c:v>4.4685210829577446</c:v>
                </c:pt>
                <c:pt idx="14">
                  <c:v>4.5477023290053697</c:v>
                </c:pt>
                <c:pt idx="15">
                  <c:v>4.6146491186359828</c:v>
                </c:pt>
                <c:pt idx="16">
                  <c:v>4.8109437637799513</c:v>
                </c:pt>
                <c:pt idx="17">
                  <c:v>4.848732324669351</c:v>
                </c:pt>
              </c:numCache>
            </c:numRef>
          </c:xVal>
          <c:yVal>
            <c:numRef>
              <c:f>'A1.3'!$I$17:$I$34</c:f>
              <c:numCache>
                <c:formatCode>General</c:formatCode>
                <c:ptCount val="18"/>
                <c:pt idx="0">
                  <c:v>3.5820001973989939</c:v>
                </c:pt>
                <c:pt idx="1">
                  <c:v>2.7093995325549507</c:v>
                </c:pt>
                <c:pt idx="2">
                  <c:v>2.2298176792876316</c:v>
                </c:pt>
                <c:pt idx="3">
                  <c:v>1.9162711262016545</c:v>
                </c:pt>
                <c:pt idx="4">
                  <c:v>1.6690067809585756</c:v>
                </c:pt>
                <c:pt idx="5">
                  <c:v>1.4803116103535181</c:v>
                </c:pt>
                <c:pt idx="6">
                  <c:v>1.3316492531267501</c:v>
                </c:pt>
                <c:pt idx="7">
                  <c:v>0.88477678717825148</c:v>
                </c:pt>
                <c:pt idx="8">
                  <c:v>0.81360878430450678</c:v>
                </c:pt>
                <c:pt idx="9">
                  <c:v>3.6050655014676876</c:v>
                </c:pt>
                <c:pt idx="10">
                  <c:v>2.7378880703663886</c:v>
                </c:pt>
                <c:pt idx="11">
                  <c:v>2.2553717837600198</c:v>
                </c:pt>
                <c:pt idx="12">
                  <c:v>1.9275521366113435</c:v>
                </c:pt>
                <c:pt idx="13">
                  <c:v>1.6989700043360187</c:v>
                </c:pt>
                <c:pt idx="14">
                  <c:v>1.489454989793388</c:v>
                </c:pt>
                <c:pt idx="15">
                  <c:v>1.347736073020205</c:v>
                </c:pt>
                <c:pt idx="16">
                  <c:v>0.8935507114857566</c:v>
                </c:pt>
                <c:pt idx="17">
                  <c:v>0.81893761780957375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33A-40E8-8EB9-CEFC73A616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6367184"/>
        <c:axId val="906362608"/>
      </c:scatterChart>
      <c:valAx>
        <c:axId val="906367184"/>
        <c:scaling>
          <c:orientation val="minMax"/>
          <c:min val="3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log(Re)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6362608"/>
        <c:crosses val="autoZero"/>
        <c:crossBetween val="midCat"/>
      </c:valAx>
      <c:valAx>
        <c:axId val="90636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log(Np)</a:t>
                </a:r>
                <a:endParaRPr lang="en-US" baseline="0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6367184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xVal>
            <c:numRef>
              <c:f>Plantilla!#REF!</c:f>
            </c:numRef>
          </c:xVal>
          <c:yVal>
            <c:numRef>
              <c:f>Plantilla!#REF!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Plantilla!#REF!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2-AA82-4E7B-B10B-8680590B14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9560152"/>
        <c:axId val="479553920"/>
      </c:scatterChart>
      <c:valAx>
        <c:axId val="4795601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log</a:t>
                </a:r>
                <a:r>
                  <a:rPr lang="es-ES" baseline="0"/>
                  <a:t> </a:t>
                </a:r>
                <a:r>
                  <a:rPr lang="es-ES"/>
                  <a:t>Nombre</a:t>
                </a:r>
                <a:r>
                  <a:rPr lang="es-ES" baseline="0"/>
                  <a:t> de Reynolds</a:t>
                </a:r>
                <a:endParaRPr lang="es-E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79553920"/>
        <c:crosses val="autoZero"/>
        <c:crossBetween val="midCat"/>
      </c:valAx>
      <c:valAx>
        <c:axId val="479553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  <a:p>
                <a:pPr>
                  <a:defRPr/>
                </a:pPr>
                <a:r>
                  <a:rPr lang="es-ES"/>
                  <a:t>log Nombre</a:t>
                </a:r>
                <a:r>
                  <a:rPr lang="es-ES" baseline="0"/>
                  <a:t> de porència</a:t>
                </a:r>
                <a:endParaRPr lang="es-E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79560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'A2.1'!$D$15</c:f>
              <c:strCache>
                <c:ptCount val="1"/>
                <c:pt idx="0">
                  <c:v>Potència</c:v>
                </c:pt>
              </c:strCache>
            </c:strRef>
          </c:tx>
          <c:spPr>
            <a:ln w="25400">
              <a:noFill/>
            </a:ln>
          </c:spPr>
          <c:marker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xVal>
            <c:numRef>
              <c:f>'A2.1'!$C$17:$C$18</c:f>
              <c:numCache>
                <c:formatCode>General</c:formatCode>
                <c:ptCount val="2"/>
                <c:pt idx="0">
                  <c:v>1.6666666666666667</c:v>
                </c:pt>
                <c:pt idx="1">
                  <c:v>3.3333333333333335</c:v>
                </c:pt>
              </c:numCache>
            </c:numRef>
          </c:xVal>
          <c:yVal>
            <c:numRef>
              <c:f>'A2.1'!$D$17:$D$18</c:f>
              <c:numCache>
                <c:formatCode>General</c:formatCode>
                <c:ptCount val="2"/>
                <c:pt idx="0">
                  <c:v>8</c:v>
                </c:pt>
                <c:pt idx="1">
                  <c:v>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143-4FB7-8FFC-BB902475D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6367184"/>
        <c:axId val="906362608"/>
      </c:scatterChart>
      <c:valAx>
        <c:axId val="906367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Velocitat</a:t>
                </a:r>
                <a:r>
                  <a:rPr lang="en-US" baseline="0"/>
                  <a:t> (s^-1)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6362608"/>
        <c:crosses val="autoZero"/>
        <c:crossBetween val="midCat"/>
      </c:valAx>
      <c:valAx>
        <c:axId val="90636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Potència</a:t>
                </a:r>
                <a:r>
                  <a:rPr lang="en-US" baseline="0"/>
                  <a:t> (W)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6367184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1"/>
            <c:dispEq val="1"/>
            <c:trendlineLbl>
              <c:layout>
                <c:manualLayout>
                  <c:x val="-2.0813648293963255E-3"/>
                  <c:y val="-0.5583985855934674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xVal>
            <c:numRef>
              <c:f>'A2.1'!$F$17:$F$18</c:f>
              <c:numCache>
                <c:formatCode>0.00</c:formatCode>
                <c:ptCount val="2"/>
                <c:pt idx="0">
                  <c:v>5882.3529411764703</c:v>
                </c:pt>
                <c:pt idx="1">
                  <c:v>11764.705882352941</c:v>
                </c:pt>
              </c:numCache>
            </c:numRef>
          </c:xVal>
          <c:yVal>
            <c:numRef>
              <c:f>'A2.1'!$E$17:$E$18</c:f>
              <c:numCache>
                <c:formatCode>0.00</c:formatCode>
                <c:ptCount val="2"/>
                <c:pt idx="0">
                  <c:v>2222.2222222222217</c:v>
                </c:pt>
                <c:pt idx="1">
                  <c:v>347.22222222222217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9A9-4A92-8979-CDD9960FA5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9136656"/>
        <c:axId val="1039127920"/>
      </c:scatterChart>
      <c:valAx>
        <c:axId val="1039136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9127920"/>
        <c:crosses val="autoZero"/>
        <c:crossBetween val="midCat"/>
      </c:valAx>
      <c:valAx>
        <c:axId val="1039127920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91366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xVal>
            <c:numRef>
              <c:f>Plantilla!#REF!</c:f>
            </c:numRef>
          </c:xVal>
          <c:yVal>
            <c:numRef>
              <c:f>Plantilla!#REF!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Plantilla!#REF!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2-6EC2-0048-AA5C-8FDF7FB7F6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9560152"/>
        <c:axId val="479553920"/>
      </c:scatterChart>
      <c:valAx>
        <c:axId val="4795601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log</a:t>
                </a:r>
                <a:r>
                  <a:rPr lang="es-ES" baseline="0"/>
                  <a:t> </a:t>
                </a:r>
                <a:r>
                  <a:rPr lang="es-ES"/>
                  <a:t>Nombre</a:t>
                </a:r>
                <a:r>
                  <a:rPr lang="es-ES" baseline="0"/>
                  <a:t> de Reynolds</a:t>
                </a:r>
                <a:endParaRPr lang="es-E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79553920"/>
        <c:crosses val="autoZero"/>
        <c:crossBetween val="midCat"/>
      </c:valAx>
      <c:valAx>
        <c:axId val="479553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  <a:p>
                <a:pPr>
                  <a:defRPr/>
                </a:pPr>
                <a:r>
                  <a:rPr lang="es-ES"/>
                  <a:t>log Nombre</a:t>
                </a:r>
                <a:r>
                  <a:rPr lang="es-ES" baseline="0"/>
                  <a:t> de porència</a:t>
                </a:r>
                <a:endParaRPr lang="es-E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79560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'A2.2'!$D$15</c:f>
              <c:strCache>
                <c:ptCount val="1"/>
                <c:pt idx="0">
                  <c:v>Potència</c:v>
                </c:pt>
              </c:strCache>
            </c:strRef>
          </c:tx>
          <c:spPr>
            <a:ln w="25400">
              <a:noFill/>
            </a:ln>
          </c:spPr>
          <c:marker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xVal>
            <c:numRef>
              <c:f>'A2.2'!$C$17:$C$34</c:f>
              <c:numCache>
                <c:formatCode>General</c:formatCode>
                <c:ptCount val="18"/>
                <c:pt idx="0">
                  <c:v>1.6666666666666667</c:v>
                </c:pt>
                <c:pt idx="1">
                  <c:v>3.3333333333333335</c:v>
                </c:pt>
                <c:pt idx="2">
                  <c:v>5</c:v>
                </c:pt>
                <c:pt idx="3">
                  <c:v>6.666666666666667</c:v>
                </c:pt>
                <c:pt idx="4">
                  <c:v>8.3333333333333339</c:v>
                </c:pt>
                <c:pt idx="5">
                  <c:v>10</c:v>
                </c:pt>
                <c:pt idx="6">
                  <c:v>11.666666666666666</c:v>
                </c:pt>
                <c:pt idx="7">
                  <c:v>19.166666666666668</c:v>
                </c:pt>
                <c:pt idx="8">
                  <c:v>20.833333333333332</c:v>
                </c:pt>
                <c:pt idx="9">
                  <c:v>1.6666666666666667</c:v>
                </c:pt>
                <c:pt idx="10">
                  <c:v>3.3333333333333335</c:v>
                </c:pt>
                <c:pt idx="11">
                  <c:v>5</c:v>
                </c:pt>
                <c:pt idx="12">
                  <c:v>6.666666666666667</c:v>
                </c:pt>
                <c:pt idx="13">
                  <c:v>8.3333333333333339</c:v>
                </c:pt>
                <c:pt idx="14">
                  <c:v>10</c:v>
                </c:pt>
                <c:pt idx="15">
                  <c:v>11.666666666666666</c:v>
                </c:pt>
                <c:pt idx="16">
                  <c:v>19.166666666666668</c:v>
                </c:pt>
                <c:pt idx="17">
                  <c:v>20.833333333333332</c:v>
                </c:pt>
              </c:numCache>
            </c:numRef>
          </c:xVal>
          <c:yVal>
            <c:numRef>
              <c:f>'A2.2'!$D$17:$D$34</c:f>
              <c:numCache>
                <c:formatCode>General</c:formatCode>
                <c:ptCount val="18"/>
                <c:pt idx="0">
                  <c:v>6</c:v>
                </c:pt>
                <c:pt idx="1">
                  <c:v>8</c:v>
                </c:pt>
                <c:pt idx="2">
                  <c:v>10</c:v>
                </c:pt>
                <c:pt idx="3">
                  <c:v>12</c:v>
                </c:pt>
                <c:pt idx="4">
                  <c:v>14</c:v>
                </c:pt>
                <c:pt idx="5">
                  <c:v>16</c:v>
                </c:pt>
                <c:pt idx="6">
                  <c:v>20</c:v>
                </c:pt>
                <c:pt idx="7">
                  <c:v>32</c:v>
                </c:pt>
                <c:pt idx="8">
                  <c:v>36</c:v>
                </c:pt>
                <c:pt idx="9">
                  <c:v>6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14</c:v>
                </c:pt>
                <c:pt idx="14">
                  <c:v>16</c:v>
                </c:pt>
                <c:pt idx="15">
                  <c:v>18</c:v>
                </c:pt>
                <c:pt idx="16">
                  <c:v>32</c:v>
                </c:pt>
                <c:pt idx="17">
                  <c:v>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685-3245-8433-2B8CA3F3B7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6367184"/>
        <c:axId val="906362608"/>
      </c:scatterChart>
      <c:valAx>
        <c:axId val="906367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Velocitat</a:t>
                </a:r>
                <a:r>
                  <a:rPr lang="en-US" baseline="0"/>
                  <a:t> (s^-1)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6362608"/>
        <c:crosses val="autoZero"/>
        <c:crossBetween val="midCat"/>
      </c:valAx>
      <c:valAx>
        <c:axId val="90636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Potència</a:t>
                </a:r>
                <a:r>
                  <a:rPr lang="en-US" baseline="0"/>
                  <a:t> (W)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6367184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1"/>
            <c:dispEq val="1"/>
            <c:trendlineLbl>
              <c:layout>
                <c:manualLayout>
                  <c:x val="-2.0813648293963255E-3"/>
                  <c:y val="-0.5583985855934674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xVal>
            <c:numRef>
              <c:f>'A2.2'!$F$17:$F$34</c:f>
              <c:numCache>
                <c:formatCode>0.00</c:formatCode>
                <c:ptCount val="18"/>
                <c:pt idx="0">
                  <c:v>5882.3529411764703</c:v>
                </c:pt>
                <c:pt idx="1">
                  <c:v>11764.705882352941</c:v>
                </c:pt>
                <c:pt idx="2">
                  <c:v>17647.058823529409</c:v>
                </c:pt>
                <c:pt idx="3">
                  <c:v>23529.411764705881</c:v>
                </c:pt>
                <c:pt idx="4">
                  <c:v>29411.764705882353</c:v>
                </c:pt>
                <c:pt idx="5">
                  <c:v>35294.117647058818</c:v>
                </c:pt>
                <c:pt idx="6">
                  <c:v>41176.470588235286</c:v>
                </c:pt>
                <c:pt idx="7">
                  <c:v>67647.058823529413</c:v>
                </c:pt>
                <c:pt idx="8">
                  <c:v>73529.411764705874</c:v>
                </c:pt>
                <c:pt idx="9">
                  <c:v>5882.3529411764703</c:v>
                </c:pt>
                <c:pt idx="10">
                  <c:v>11764.705882352941</c:v>
                </c:pt>
                <c:pt idx="11">
                  <c:v>17647.058823529409</c:v>
                </c:pt>
                <c:pt idx="12">
                  <c:v>23529.411764705881</c:v>
                </c:pt>
                <c:pt idx="13">
                  <c:v>29411.764705882353</c:v>
                </c:pt>
                <c:pt idx="14">
                  <c:v>35294.117647058818</c:v>
                </c:pt>
                <c:pt idx="15">
                  <c:v>41176.470588235286</c:v>
                </c:pt>
                <c:pt idx="16">
                  <c:v>67647.058823529413</c:v>
                </c:pt>
                <c:pt idx="17">
                  <c:v>73529.411764705874</c:v>
                </c:pt>
              </c:numCache>
            </c:numRef>
          </c:xVal>
          <c:yVal>
            <c:numRef>
              <c:f>'A2.2'!$E$17:$E$34</c:f>
              <c:numCache>
                <c:formatCode>0.00</c:formatCode>
                <c:ptCount val="18"/>
                <c:pt idx="0">
                  <c:v>1666.6666666666663</c:v>
                </c:pt>
                <c:pt idx="1">
                  <c:v>277.77777777777771</c:v>
                </c:pt>
                <c:pt idx="2">
                  <c:v>102.88065843621399</c:v>
                </c:pt>
                <c:pt idx="3">
                  <c:v>52.083333333333321</c:v>
                </c:pt>
                <c:pt idx="4">
                  <c:v>31.111111111111107</c:v>
                </c:pt>
                <c:pt idx="5">
                  <c:v>20.5761316872428</c:v>
                </c:pt>
                <c:pt idx="6">
                  <c:v>16.196954972465182</c:v>
                </c:pt>
                <c:pt idx="7">
                  <c:v>5.8445887327287824</c:v>
                </c:pt>
                <c:pt idx="8">
                  <c:v>5.120000000000001</c:v>
                </c:pt>
                <c:pt idx="9">
                  <c:v>1666.6666666666663</c:v>
                </c:pt>
                <c:pt idx="10">
                  <c:v>277.77777777777771</c:v>
                </c:pt>
                <c:pt idx="11">
                  <c:v>102.88065843621399</c:v>
                </c:pt>
                <c:pt idx="12">
                  <c:v>52.083333333333321</c:v>
                </c:pt>
                <c:pt idx="13">
                  <c:v>31.111111111111107</c:v>
                </c:pt>
                <c:pt idx="14">
                  <c:v>20.5761316872428</c:v>
                </c:pt>
                <c:pt idx="15">
                  <c:v>14.577259475218662</c:v>
                </c:pt>
                <c:pt idx="16">
                  <c:v>5.8445887327287824</c:v>
                </c:pt>
                <c:pt idx="17">
                  <c:v>5.120000000000001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556-BF42-9869-83F5992A80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9136656"/>
        <c:axId val="1039127920"/>
      </c:scatterChart>
      <c:valAx>
        <c:axId val="1039136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9127920"/>
        <c:crosses val="autoZero"/>
        <c:crossBetween val="midCat"/>
      </c:valAx>
      <c:valAx>
        <c:axId val="1039127920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91366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trendline>
            <c:spPr>
              <a:ln>
                <a:solidFill>
                  <a:schemeClr val="accent1"/>
                </a:solidFill>
                <a:prstDash val="sysDash"/>
              </a:ln>
            </c:spPr>
            <c:trendlineType val="linear"/>
            <c:dispRSqr val="1"/>
            <c:dispEq val="1"/>
            <c:trendlineLbl>
              <c:layout>
                <c:manualLayout>
                  <c:x val="7.3117039595919767E-2"/>
                  <c:y val="-0.42248357106275486"/>
                </c:manualLayout>
              </c:layout>
              <c:numFmt formatCode="General" sourceLinked="0"/>
            </c:trendlineLbl>
          </c:trendline>
          <c:xVal>
            <c:numRef>
              <c:f>'A2.2'!$H$17:$H$34</c:f>
              <c:numCache>
                <c:formatCode>General</c:formatCode>
                <c:ptCount val="18"/>
                <c:pt idx="0">
                  <c:v>3.7695510786217259</c:v>
                </c:pt>
                <c:pt idx="1">
                  <c:v>4.0705810742857071</c:v>
                </c:pt>
                <c:pt idx="2">
                  <c:v>4.2466723333413885</c:v>
                </c:pt>
                <c:pt idx="3">
                  <c:v>4.3716110699496884</c:v>
                </c:pt>
                <c:pt idx="4">
                  <c:v>4.4685210829577446</c:v>
                </c:pt>
                <c:pt idx="5">
                  <c:v>4.5477023290053697</c:v>
                </c:pt>
                <c:pt idx="6">
                  <c:v>4.6146491186359828</c:v>
                </c:pt>
                <c:pt idx="7">
                  <c:v>4.8302489189753377</c:v>
                </c:pt>
                <c:pt idx="8">
                  <c:v>4.8664610916297821</c:v>
                </c:pt>
                <c:pt idx="9">
                  <c:v>3.7695510786217259</c:v>
                </c:pt>
                <c:pt idx="10">
                  <c:v>4.0705810742857071</c:v>
                </c:pt>
                <c:pt idx="11">
                  <c:v>4.2466723333413885</c:v>
                </c:pt>
                <c:pt idx="12">
                  <c:v>4.3716110699496884</c:v>
                </c:pt>
                <c:pt idx="13">
                  <c:v>4.4685210829577446</c:v>
                </c:pt>
                <c:pt idx="14">
                  <c:v>4.5477023290053697</c:v>
                </c:pt>
                <c:pt idx="15">
                  <c:v>4.6146491186359828</c:v>
                </c:pt>
                <c:pt idx="16">
                  <c:v>4.8302489189753377</c:v>
                </c:pt>
                <c:pt idx="17">
                  <c:v>4.8664610916297821</c:v>
                </c:pt>
              </c:numCache>
            </c:numRef>
          </c:xVal>
          <c:yVal>
            <c:numRef>
              <c:f>'A2.2'!$I$17:$I$34</c:f>
              <c:numCache>
                <c:formatCode>General</c:formatCode>
                <c:ptCount val="18"/>
                <c:pt idx="0">
                  <c:v>3.2218487496163561</c:v>
                </c:pt>
                <c:pt idx="1">
                  <c:v>2.4436974992327127</c:v>
                </c:pt>
                <c:pt idx="2">
                  <c:v>2.0123337350737254</c:v>
                </c:pt>
                <c:pt idx="3">
                  <c:v>1.7166987712964503</c:v>
                </c:pt>
                <c:pt idx="4">
                  <c:v>1.4929155219028942</c:v>
                </c:pt>
                <c:pt idx="5">
                  <c:v>1.3133637307377066</c:v>
                </c:pt>
                <c:pt idx="6">
                  <c:v>1.2094333748539237</c:v>
                </c:pt>
                <c:pt idx="7">
                  <c:v>0.76675395649178357</c:v>
                </c:pt>
                <c:pt idx="8">
                  <c:v>0.70926996097583084</c:v>
                </c:pt>
                <c:pt idx="9">
                  <c:v>3.2218487496163561</c:v>
                </c:pt>
                <c:pt idx="10">
                  <c:v>2.4436974992327127</c:v>
                </c:pt>
                <c:pt idx="11">
                  <c:v>2.0123337350737254</c:v>
                </c:pt>
                <c:pt idx="12">
                  <c:v>1.7166987712964503</c:v>
                </c:pt>
                <c:pt idx="13">
                  <c:v>1.4929155219028942</c:v>
                </c:pt>
                <c:pt idx="14">
                  <c:v>1.3133637307377066</c:v>
                </c:pt>
                <c:pt idx="15">
                  <c:v>1.1636758842932484</c:v>
                </c:pt>
                <c:pt idx="16">
                  <c:v>0.76675395649178357</c:v>
                </c:pt>
                <c:pt idx="17">
                  <c:v>0.70926996097583084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5D5-A645-B923-961FC0EC64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6367184"/>
        <c:axId val="906362608"/>
      </c:scatterChart>
      <c:valAx>
        <c:axId val="906367184"/>
        <c:scaling>
          <c:orientation val="minMax"/>
          <c:min val="3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log(Re)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6362608"/>
        <c:crosses val="autoZero"/>
        <c:crossBetween val="midCat"/>
      </c:valAx>
      <c:valAx>
        <c:axId val="90636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log(Np)</a:t>
                </a:r>
                <a:endParaRPr lang="en-US" baseline="0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6367184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xVal>
            <c:numRef>
              <c:f>Plantilla!#REF!</c:f>
            </c:numRef>
          </c:xVal>
          <c:yVal>
            <c:numRef>
              <c:f>Plantilla!#REF!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Plantilla!#REF!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2-2B63-437B-91B9-8F105D6069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9560152"/>
        <c:axId val="479553920"/>
      </c:scatterChart>
      <c:valAx>
        <c:axId val="4795601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log</a:t>
                </a:r>
                <a:r>
                  <a:rPr lang="es-ES" baseline="0"/>
                  <a:t> </a:t>
                </a:r>
                <a:r>
                  <a:rPr lang="es-ES"/>
                  <a:t>Nombre</a:t>
                </a:r>
                <a:r>
                  <a:rPr lang="es-ES" baseline="0"/>
                  <a:t> de Reynolds</a:t>
                </a:r>
                <a:endParaRPr lang="es-E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79553920"/>
        <c:crosses val="autoZero"/>
        <c:crossBetween val="midCat"/>
      </c:valAx>
      <c:valAx>
        <c:axId val="479553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  <a:p>
                <a:pPr>
                  <a:defRPr/>
                </a:pPr>
                <a:r>
                  <a:rPr lang="es-ES"/>
                  <a:t>log Nombre</a:t>
                </a:r>
                <a:r>
                  <a:rPr lang="es-ES" baseline="0"/>
                  <a:t> de porència</a:t>
                </a:r>
                <a:endParaRPr lang="es-E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79560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'A2.3'!$D$15</c:f>
              <c:strCache>
                <c:ptCount val="1"/>
                <c:pt idx="0">
                  <c:v>Potència</c:v>
                </c:pt>
              </c:strCache>
            </c:strRef>
          </c:tx>
          <c:spPr>
            <a:ln w="25400">
              <a:noFill/>
            </a:ln>
          </c:spPr>
          <c:marker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xVal>
            <c:numRef>
              <c:f>'A2.3'!$C$17:$C$34</c:f>
              <c:numCache>
                <c:formatCode>General</c:formatCode>
                <c:ptCount val="18"/>
                <c:pt idx="0">
                  <c:v>1.6666666666666667</c:v>
                </c:pt>
                <c:pt idx="1">
                  <c:v>3.3333333333333335</c:v>
                </c:pt>
                <c:pt idx="2">
                  <c:v>5</c:v>
                </c:pt>
                <c:pt idx="3">
                  <c:v>6.666666666666667</c:v>
                </c:pt>
                <c:pt idx="4">
                  <c:v>8.3333333333333339</c:v>
                </c:pt>
                <c:pt idx="5">
                  <c:v>10</c:v>
                </c:pt>
                <c:pt idx="6">
                  <c:v>11.666666666666666</c:v>
                </c:pt>
                <c:pt idx="7">
                  <c:v>18.333333333333332</c:v>
                </c:pt>
                <c:pt idx="8">
                  <c:v>20</c:v>
                </c:pt>
                <c:pt idx="9">
                  <c:v>1.6666666666666667</c:v>
                </c:pt>
                <c:pt idx="10">
                  <c:v>3.3333333333333335</c:v>
                </c:pt>
                <c:pt idx="11">
                  <c:v>5</c:v>
                </c:pt>
                <c:pt idx="12">
                  <c:v>6.666666666666667</c:v>
                </c:pt>
                <c:pt idx="13">
                  <c:v>8.3333333333333339</c:v>
                </c:pt>
                <c:pt idx="14">
                  <c:v>10</c:v>
                </c:pt>
                <c:pt idx="15">
                  <c:v>11.666666666666666</c:v>
                </c:pt>
                <c:pt idx="16">
                  <c:v>18.333333333333332</c:v>
                </c:pt>
                <c:pt idx="17">
                  <c:v>20</c:v>
                </c:pt>
              </c:numCache>
            </c:numRef>
          </c:xVal>
          <c:yVal>
            <c:numRef>
              <c:f>'A2.3'!$D$17:$D$34</c:f>
              <c:numCache>
                <c:formatCode>0.00</c:formatCode>
                <c:ptCount val="18"/>
                <c:pt idx="0">
                  <c:v>13.5</c:v>
                </c:pt>
                <c:pt idx="1">
                  <c:v>15.5</c:v>
                </c:pt>
                <c:pt idx="2">
                  <c:v>17.5</c:v>
                </c:pt>
                <c:pt idx="3">
                  <c:v>19.5</c:v>
                </c:pt>
                <c:pt idx="4">
                  <c:v>21.5</c:v>
                </c:pt>
                <c:pt idx="5">
                  <c:v>24</c:v>
                </c:pt>
                <c:pt idx="6">
                  <c:v>26.75</c:v>
                </c:pt>
                <c:pt idx="7">
                  <c:v>40</c:v>
                </c:pt>
                <c:pt idx="8">
                  <c:v>43.5</c:v>
                </c:pt>
                <c:pt idx="9">
                  <c:v>14</c:v>
                </c:pt>
                <c:pt idx="10">
                  <c:v>15.75</c:v>
                </c:pt>
                <c:pt idx="11">
                  <c:v>18.5</c:v>
                </c:pt>
                <c:pt idx="12">
                  <c:v>20</c:v>
                </c:pt>
                <c:pt idx="13">
                  <c:v>22</c:v>
                </c:pt>
                <c:pt idx="14">
                  <c:v>24.5</c:v>
                </c:pt>
                <c:pt idx="15">
                  <c:v>27.5</c:v>
                </c:pt>
                <c:pt idx="16">
                  <c:v>40.5</c:v>
                </c:pt>
                <c:pt idx="17">
                  <c:v>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D38-4650-8739-A336CAEB89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6367184"/>
        <c:axId val="906362608"/>
      </c:scatterChart>
      <c:valAx>
        <c:axId val="906367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Velocitat</a:t>
                </a:r>
                <a:r>
                  <a:rPr lang="en-US" baseline="0"/>
                  <a:t> (s^-1)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6362608"/>
        <c:crosses val="autoZero"/>
        <c:crossBetween val="midCat"/>
      </c:valAx>
      <c:valAx>
        <c:axId val="90636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Potència</a:t>
                </a:r>
                <a:r>
                  <a:rPr lang="en-US" baseline="0"/>
                  <a:t> (W)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6367184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1"/>
            <c:dispEq val="1"/>
            <c:trendlineLbl>
              <c:layout>
                <c:manualLayout>
                  <c:x val="-2.0813648293963255E-3"/>
                  <c:y val="-0.5583985855934674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xVal>
            <c:numRef>
              <c:f>'A2.3'!$F$17:$F$34</c:f>
              <c:numCache>
                <c:formatCode>0.00</c:formatCode>
                <c:ptCount val="18"/>
                <c:pt idx="0">
                  <c:v>5882.3529411764703</c:v>
                </c:pt>
                <c:pt idx="1">
                  <c:v>11764.705882352941</c:v>
                </c:pt>
                <c:pt idx="2">
                  <c:v>17647.058823529409</c:v>
                </c:pt>
                <c:pt idx="3">
                  <c:v>23529.411764705881</c:v>
                </c:pt>
                <c:pt idx="4">
                  <c:v>29411.764705882353</c:v>
                </c:pt>
                <c:pt idx="5">
                  <c:v>35294.117647058818</c:v>
                </c:pt>
                <c:pt idx="6">
                  <c:v>41176.470588235286</c:v>
                </c:pt>
                <c:pt idx="7">
                  <c:v>64705.88235294116</c:v>
                </c:pt>
                <c:pt idx="8">
                  <c:v>70588.235294117636</c:v>
                </c:pt>
                <c:pt idx="9">
                  <c:v>5882.3529411764703</c:v>
                </c:pt>
                <c:pt idx="10">
                  <c:v>11764.705882352941</c:v>
                </c:pt>
                <c:pt idx="11">
                  <c:v>17647.058823529409</c:v>
                </c:pt>
                <c:pt idx="12">
                  <c:v>23529.411764705881</c:v>
                </c:pt>
                <c:pt idx="13">
                  <c:v>29411.764705882353</c:v>
                </c:pt>
                <c:pt idx="14">
                  <c:v>35294.117647058818</c:v>
                </c:pt>
                <c:pt idx="15">
                  <c:v>41176.470588235286</c:v>
                </c:pt>
                <c:pt idx="16">
                  <c:v>64705.88235294116</c:v>
                </c:pt>
                <c:pt idx="17">
                  <c:v>70588.235294117636</c:v>
                </c:pt>
              </c:numCache>
            </c:numRef>
          </c:xVal>
          <c:yVal>
            <c:numRef>
              <c:f>'A2.3'!$E$17:$E$34</c:f>
              <c:numCache>
                <c:formatCode>0.00</c:formatCode>
                <c:ptCount val="18"/>
                <c:pt idx="0">
                  <c:v>3749.9999999999991</c:v>
                </c:pt>
                <c:pt idx="1">
                  <c:v>538.19444444444434</c:v>
                </c:pt>
                <c:pt idx="2">
                  <c:v>180.0411522633745</c:v>
                </c:pt>
                <c:pt idx="3">
                  <c:v>84.635416666666643</c:v>
                </c:pt>
                <c:pt idx="4">
                  <c:v>47.777777777777771</c:v>
                </c:pt>
                <c:pt idx="5">
                  <c:v>30.8641975308642</c:v>
                </c:pt>
                <c:pt idx="6">
                  <c:v>21.663427275672181</c:v>
                </c:pt>
                <c:pt idx="7">
                  <c:v>8.3479422322397543</c:v>
                </c:pt>
                <c:pt idx="8">
                  <c:v>6.9926697530864201</c:v>
                </c:pt>
                <c:pt idx="9">
                  <c:v>3888.8888888888882</c:v>
                </c:pt>
                <c:pt idx="10">
                  <c:v>546.87499999999989</c:v>
                </c:pt>
                <c:pt idx="11">
                  <c:v>190.32921810699588</c:v>
                </c:pt>
                <c:pt idx="12">
                  <c:v>86.805555555555543</c:v>
                </c:pt>
                <c:pt idx="13">
                  <c:v>48.888888888888879</c:v>
                </c:pt>
                <c:pt idx="14">
                  <c:v>31.507201646090536</c:v>
                </c:pt>
                <c:pt idx="15">
                  <c:v>22.270813087139622</c:v>
                </c:pt>
                <c:pt idx="16">
                  <c:v>8.4522915101427518</c:v>
                </c:pt>
                <c:pt idx="17">
                  <c:v>7.0730452674897126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2FC-4A83-A2FA-6804F9B09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9136656"/>
        <c:axId val="1039127920"/>
      </c:scatterChart>
      <c:valAx>
        <c:axId val="1039136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9127920"/>
        <c:crosses val="autoZero"/>
        <c:crossBetween val="midCat"/>
      </c:valAx>
      <c:valAx>
        <c:axId val="1039127920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91366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trendline>
            <c:spPr>
              <a:ln>
                <a:solidFill>
                  <a:schemeClr val="accent1"/>
                </a:solidFill>
                <a:prstDash val="sysDash"/>
              </a:ln>
            </c:spPr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'A2.3'!$H$17:$H$34</c:f>
              <c:numCache>
                <c:formatCode>General</c:formatCode>
                <c:ptCount val="18"/>
                <c:pt idx="0">
                  <c:v>3.7695510786217259</c:v>
                </c:pt>
                <c:pt idx="1">
                  <c:v>4.0705810742857071</c:v>
                </c:pt>
                <c:pt idx="2">
                  <c:v>4.2466723333413885</c:v>
                </c:pt>
                <c:pt idx="3">
                  <c:v>4.3716110699496884</c:v>
                </c:pt>
                <c:pt idx="4">
                  <c:v>4.4685210829577446</c:v>
                </c:pt>
                <c:pt idx="5">
                  <c:v>4.5477023290053697</c:v>
                </c:pt>
                <c:pt idx="6">
                  <c:v>4.6146491186359828</c:v>
                </c:pt>
                <c:pt idx="7">
                  <c:v>4.8109437637799513</c:v>
                </c:pt>
                <c:pt idx="8">
                  <c:v>4.848732324669351</c:v>
                </c:pt>
                <c:pt idx="9">
                  <c:v>3.7695510786217259</c:v>
                </c:pt>
                <c:pt idx="10">
                  <c:v>4.0705810742857071</c:v>
                </c:pt>
                <c:pt idx="11">
                  <c:v>4.2466723333413885</c:v>
                </c:pt>
                <c:pt idx="12">
                  <c:v>4.3716110699496884</c:v>
                </c:pt>
                <c:pt idx="13">
                  <c:v>4.4685210829577446</c:v>
                </c:pt>
                <c:pt idx="14">
                  <c:v>4.5477023290053697</c:v>
                </c:pt>
                <c:pt idx="15">
                  <c:v>4.6146491186359828</c:v>
                </c:pt>
                <c:pt idx="16">
                  <c:v>4.8109437637799513</c:v>
                </c:pt>
                <c:pt idx="17">
                  <c:v>4.848732324669351</c:v>
                </c:pt>
              </c:numCache>
            </c:numRef>
          </c:xVal>
          <c:yVal>
            <c:numRef>
              <c:f>'A2.3'!$I$17:$I$34</c:f>
              <c:numCache>
                <c:formatCode>General</c:formatCode>
                <c:ptCount val="18"/>
                <c:pt idx="0">
                  <c:v>3.5740312677277188</c:v>
                </c:pt>
                <c:pt idx="1">
                  <c:v>2.7309392104110604</c:v>
                </c:pt>
                <c:pt idx="2">
                  <c:v>2.2553717837600198</c:v>
                </c:pt>
                <c:pt idx="3">
                  <c:v>1.9275521366113435</c:v>
                </c:pt>
                <c:pt idx="4">
                  <c:v>1.6792259461402617</c:v>
                </c:pt>
                <c:pt idx="5">
                  <c:v>1.489454989793388</c:v>
                </c:pt>
                <c:pt idx="6">
                  <c:v>1.3357271655471896</c:v>
                </c:pt>
                <c:pt idx="7">
                  <c:v>0.92157943508600004</c:v>
                </c:pt>
                <c:pt idx="8">
                  <c:v>0.84464301804447561</c:v>
                </c:pt>
                <c:pt idx="9">
                  <c:v>3.5898255349109505</c:v>
                </c:pt>
                <c:pt idx="10">
                  <c:v>2.7378880703663886</c:v>
                </c:pt>
                <c:pt idx="11">
                  <c:v>2.2795054634767391</c:v>
                </c:pt>
                <c:pt idx="12">
                  <c:v>1.9385475209128067</c:v>
                </c:pt>
                <c:pt idx="13">
                  <c:v>1.6892101670468624</c:v>
                </c:pt>
                <c:pt idx="14">
                  <c:v>1.4984098324463144</c:v>
                </c:pt>
                <c:pt idx="15">
                  <c:v>1.347736073020205</c:v>
                </c:pt>
                <c:pt idx="16">
                  <c:v>0.92697446697270625</c:v>
                </c:pt>
                <c:pt idx="17">
                  <c:v>0.84960643757602572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259-4DDF-898E-9C866026D4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6367184"/>
        <c:axId val="906362608"/>
      </c:scatterChart>
      <c:valAx>
        <c:axId val="906367184"/>
        <c:scaling>
          <c:orientation val="minMax"/>
          <c:min val="3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log(Re)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6362608"/>
        <c:crosses val="autoZero"/>
        <c:crossBetween val="midCat"/>
      </c:valAx>
      <c:valAx>
        <c:axId val="90636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log(Np)</a:t>
                </a:r>
                <a:endParaRPr lang="en-US" baseline="0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6367184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xVal>
            <c:numRef>
              <c:f>Plantilla!#REF!</c:f>
            </c:numRef>
          </c:xVal>
          <c:yVal>
            <c:numRef>
              <c:f>Plantilla!#REF!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Plantilla!#REF!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2-D7DF-D04E-90B3-21E0D63522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9560152"/>
        <c:axId val="479553920"/>
      </c:scatterChart>
      <c:valAx>
        <c:axId val="4795601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log</a:t>
                </a:r>
                <a:r>
                  <a:rPr lang="es-ES" baseline="0"/>
                  <a:t> </a:t>
                </a:r>
                <a:r>
                  <a:rPr lang="es-ES"/>
                  <a:t>Nombre</a:t>
                </a:r>
                <a:r>
                  <a:rPr lang="es-ES" baseline="0"/>
                  <a:t> de Reynolds</a:t>
                </a:r>
                <a:endParaRPr lang="es-E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79553920"/>
        <c:crosses val="autoZero"/>
        <c:crossBetween val="midCat"/>
      </c:valAx>
      <c:valAx>
        <c:axId val="479553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  <a:p>
                <a:pPr>
                  <a:defRPr/>
                </a:pPr>
                <a:r>
                  <a:rPr lang="es-ES"/>
                  <a:t>log Nombre</a:t>
                </a:r>
                <a:r>
                  <a:rPr lang="es-ES" baseline="0"/>
                  <a:t> de porència</a:t>
                </a:r>
                <a:endParaRPr lang="es-E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79560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'B1.1'!$D$15</c:f>
              <c:strCache>
                <c:ptCount val="1"/>
                <c:pt idx="0">
                  <c:v>Potència</c:v>
                </c:pt>
              </c:strCache>
            </c:strRef>
          </c:tx>
          <c:spPr>
            <a:ln w="25400">
              <a:noFill/>
            </a:ln>
          </c:spPr>
          <c:marker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4236131434150546"/>
                  <c:y val="1.902793692865850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xVal>
            <c:numRef>
              <c:f>'B1.1'!$C$17:$C$34</c:f>
              <c:numCache>
                <c:formatCode>General</c:formatCode>
                <c:ptCount val="18"/>
                <c:pt idx="0">
                  <c:v>1.6666666666666667</c:v>
                </c:pt>
                <c:pt idx="1">
                  <c:v>3.3333333333333335</c:v>
                </c:pt>
                <c:pt idx="2">
                  <c:v>5</c:v>
                </c:pt>
                <c:pt idx="3">
                  <c:v>6.666666666666667</c:v>
                </c:pt>
                <c:pt idx="4">
                  <c:v>8.3333333333333339</c:v>
                </c:pt>
                <c:pt idx="5">
                  <c:v>10</c:v>
                </c:pt>
                <c:pt idx="6">
                  <c:v>11.666666666666666</c:v>
                </c:pt>
                <c:pt idx="7">
                  <c:v>19.166666666666668</c:v>
                </c:pt>
                <c:pt idx="8">
                  <c:v>20.833333333333332</c:v>
                </c:pt>
                <c:pt idx="9">
                  <c:v>1.6666666666666667</c:v>
                </c:pt>
                <c:pt idx="10">
                  <c:v>3.3333333333333335</c:v>
                </c:pt>
                <c:pt idx="11">
                  <c:v>5</c:v>
                </c:pt>
                <c:pt idx="12">
                  <c:v>6.666666666666667</c:v>
                </c:pt>
                <c:pt idx="13">
                  <c:v>8.3333333333333339</c:v>
                </c:pt>
                <c:pt idx="14">
                  <c:v>10</c:v>
                </c:pt>
                <c:pt idx="15">
                  <c:v>11.666666666666666</c:v>
                </c:pt>
                <c:pt idx="16">
                  <c:v>19.166666666666668</c:v>
                </c:pt>
                <c:pt idx="17">
                  <c:v>20.833333333333332</c:v>
                </c:pt>
              </c:numCache>
            </c:numRef>
          </c:xVal>
          <c:yVal>
            <c:numRef>
              <c:f>'B1.1'!$D$17:$D$34</c:f>
              <c:numCache>
                <c:formatCode>General</c:formatCode>
                <c:ptCount val="18"/>
                <c:pt idx="0">
                  <c:v>8</c:v>
                </c:pt>
                <c:pt idx="1">
                  <c:v>10</c:v>
                </c:pt>
                <c:pt idx="2">
                  <c:v>12</c:v>
                </c:pt>
                <c:pt idx="3">
                  <c:v>14</c:v>
                </c:pt>
                <c:pt idx="4">
                  <c:v>16</c:v>
                </c:pt>
                <c:pt idx="5">
                  <c:v>18</c:v>
                </c:pt>
                <c:pt idx="6">
                  <c:v>20</c:v>
                </c:pt>
                <c:pt idx="7">
                  <c:v>32</c:v>
                </c:pt>
                <c:pt idx="8">
                  <c:v>34</c:v>
                </c:pt>
                <c:pt idx="9">
                  <c:v>6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14</c:v>
                </c:pt>
                <c:pt idx="14">
                  <c:v>18</c:v>
                </c:pt>
                <c:pt idx="15">
                  <c:v>20</c:v>
                </c:pt>
                <c:pt idx="16">
                  <c:v>30</c:v>
                </c:pt>
                <c:pt idx="17">
                  <c:v>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F85-FB4A-A020-14AADDED7D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6367184"/>
        <c:axId val="906362608"/>
      </c:scatterChart>
      <c:valAx>
        <c:axId val="906367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Velocitat</a:t>
                </a:r>
                <a:r>
                  <a:rPr lang="en-US" baseline="0"/>
                  <a:t> (s^-1)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6362608"/>
        <c:crosses val="autoZero"/>
        <c:crossBetween val="midCat"/>
      </c:valAx>
      <c:valAx>
        <c:axId val="90636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Potència</a:t>
                </a:r>
                <a:r>
                  <a:rPr lang="en-US" baseline="0"/>
                  <a:t> (W)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6367184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1"/>
            <c:dispEq val="1"/>
            <c:trendlineLbl>
              <c:layout>
                <c:manualLayout>
                  <c:x val="5.8753276487349239E-3"/>
                  <c:y val="-0.3553001209116494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xVal>
            <c:numRef>
              <c:f>'B1.1'!$F$17:$F$34</c:f>
              <c:numCache>
                <c:formatCode>0.00</c:formatCode>
                <c:ptCount val="18"/>
                <c:pt idx="0">
                  <c:v>3308.8235294117644</c:v>
                </c:pt>
                <c:pt idx="1">
                  <c:v>6617.6470588235288</c:v>
                </c:pt>
                <c:pt idx="2">
                  <c:v>9926.4705882352919</c:v>
                </c:pt>
                <c:pt idx="3">
                  <c:v>13235.294117647058</c:v>
                </c:pt>
                <c:pt idx="4">
                  <c:v>16544.117647058822</c:v>
                </c:pt>
                <c:pt idx="5">
                  <c:v>19852.941176470584</c:v>
                </c:pt>
                <c:pt idx="6">
                  <c:v>23161.76470588235</c:v>
                </c:pt>
                <c:pt idx="7">
                  <c:v>38051.470588235294</c:v>
                </c:pt>
                <c:pt idx="8">
                  <c:v>41360.294117647049</c:v>
                </c:pt>
                <c:pt idx="9">
                  <c:v>3308.8235294117644</c:v>
                </c:pt>
                <c:pt idx="10">
                  <c:v>6617.6470588235288</c:v>
                </c:pt>
                <c:pt idx="11">
                  <c:v>9926.4705882352919</c:v>
                </c:pt>
                <c:pt idx="12">
                  <c:v>13235.294117647058</c:v>
                </c:pt>
                <c:pt idx="13">
                  <c:v>16544.117647058822</c:v>
                </c:pt>
                <c:pt idx="14">
                  <c:v>19852.941176470584</c:v>
                </c:pt>
                <c:pt idx="15">
                  <c:v>23161.76470588235</c:v>
                </c:pt>
                <c:pt idx="16">
                  <c:v>38051.470588235294</c:v>
                </c:pt>
                <c:pt idx="17">
                  <c:v>41360.294117647049</c:v>
                </c:pt>
              </c:numCache>
            </c:numRef>
          </c:xVal>
          <c:yVal>
            <c:numRef>
              <c:f>'B1.1'!$E$17:$E$34</c:f>
              <c:numCache>
                <c:formatCode>0.00</c:formatCode>
                <c:ptCount val="18"/>
                <c:pt idx="0">
                  <c:v>9364.426154549612</c:v>
                </c:pt>
                <c:pt idx="1">
                  <c:v>1463.1915866483766</c:v>
                </c:pt>
                <c:pt idx="2">
                  <c:v>520.24589747497839</c:v>
                </c:pt>
                <c:pt idx="3">
                  <c:v>256.05852766346595</c:v>
                </c:pt>
                <c:pt idx="4">
                  <c:v>149.83081847279377</c:v>
                </c:pt>
                <c:pt idx="5">
                  <c:v>97.546105776558463</c:v>
                </c:pt>
                <c:pt idx="6">
                  <c:v>68.253834945696909</c:v>
                </c:pt>
                <c:pt idx="7">
                  <c:v>24.629048816108124</c:v>
                </c:pt>
                <c:pt idx="8">
                  <c:v>20.37699131229996</c:v>
                </c:pt>
                <c:pt idx="9">
                  <c:v>7023.3196159122081</c:v>
                </c:pt>
                <c:pt idx="10">
                  <c:v>1170.5532693187015</c:v>
                </c:pt>
                <c:pt idx="11">
                  <c:v>433.53824789581535</c:v>
                </c:pt>
                <c:pt idx="12">
                  <c:v>219.4787379972565</c:v>
                </c:pt>
                <c:pt idx="13">
                  <c:v>131.10196616369456</c:v>
                </c:pt>
                <c:pt idx="14">
                  <c:v>97.546105776558463</c:v>
                </c:pt>
                <c:pt idx="15">
                  <c:v>68.253834945696909</c:v>
                </c:pt>
                <c:pt idx="16">
                  <c:v>23.089733265101369</c:v>
                </c:pt>
                <c:pt idx="17">
                  <c:v>20.37699131229996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0B2-304D-80AF-4AB35E9717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9136656"/>
        <c:axId val="1039127920"/>
      </c:scatterChart>
      <c:valAx>
        <c:axId val="1039136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9127920"/>
        <c:crosses val="autoZero"/>
        <c:crossBetween val="midCat"/>
      </c:valAx>
      <c:valAx>
        <c:axId val="1039127920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91366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trendline>
            <c:spPr>
              <a:ln>
                <a:solidFill>
                  <a:schemeClr val="accent1"/>
                </a:solidFill>
                <a:prstDash val="sysDash"/>
              </a:ln>
            </c:spPr>
            <c:trendlineType val="linear"/>
            <c:dispRSqr val="1"/>
            <c:dispEq val="1"/>
            <c:trendlineLbl>
              <c:layout>
                <c:manualLayout>
                  <c:x val="3.3320272787859623E-2"/>
                  <c:y val="-0.36396274632248066"/>
                </c:manualLayout>
              </c:layout>
              <c:numFmt formatCode="General" sourceLinked="0"/>
            </c:trendlineLbl>
          </c:trendline>
          <c:xVal>
            <c:numRef>
              <c:f>'B1.1'!$H$17:$H$34</c:f>
              <c:numCache>
                <c:formatCode>General</c:formatCode>
                <c:ptCount val="18"/>
                <c:pt idx="0">
                  <c:v>3.5196736054051261</c:v>
                </c:pt>
                <c:pt idx="1">
                  <c:v>3.8207036010691073</c:v>
                </c:pt>
                <c:pt idx="2">
                  <c:v>3.9967948601247887</c:v>
                </c:pt>
                <c:pt idx="3">
                  <c:v>4.1217335967330886</c:v>
                </c:pt>
                <c:pt idx="4">
                  <c:v>4.2186436097411448</c:v>
                </c:pt>
                <c:pt idx="5">
                  <c:v>4.2978248557887699</c:v>
                </c:pt>
                <c:pt idx="6">
                  <c:v>4.364771645419383</c:v>
                </c:pt>
                <c:pt idx="7">
                  <c:v>4.5803714457587379</c:v>
                </c:pt>
                <c:pt idx="8">
                  <c:v>4.6165836184131823</c:v>
                </c:pt>
                <c:pt idx="9">
                  <c:v>3.5196736054051261</c:v>
                </c:pt>
                <c:pt idx="10">
                  <c:v>3.8207036010691073</c:v>
                </c:pt>
                <c:pt idx="11">
                  <c:v>3.9967948601247887</c:v>
                </c:pt>
                <c:pt idx="12">
                  <c:v>4.1217335967330886</c:v>
                </c:pt>
                <c:pt idx="13">
                  <c:v>4.2186436097411448</c:v>
                </c:pt>
                <c:pt idx="14">
                  <c:v>4.2978248557887699</c:v>
                </c:pt>
                <c:pt idx="15">
                  <c:v>4.364771645419383</c:v>
                </c:pt>
                <c:pt idx="16">
                  <c:v>4.5803714457587379</c:v>
                </c:pt>
                <c:pt idx="17">
                  <c:v>4.6165836184131823</c:v>
                </c:pt>
              </c:numCache>
            </c:numRef>
          </c:xVal>
          <c:yVal>
            <c:numRef>
              <c:f>'B1.1'!$I$17:$I$34</c:f>
              <c:numCache>
                <c:formatCode>General</c:formatCode>
                <c:ptCount val="18"/>
                <c:pt idx="0">
                  <c:v>3.971481169266156</c:v>
                </c:pt>
                <c:pt idx="1">
                  <c:v>3.1653011952822689</c:v>
                </c:pt>
                <c:pt idx="2">
                  <c:v>2.71620866416285</c:v>
                </c:pt>
                <c:pt idx="3">
                  <c:v>2.4083392439685634</c:v>
                </c:pt>
                <c:pt idx="4">
                  <c:v>2.175601151922081</c:v>
                </c:pt>
                <c:pt idx="5">
                  <c:v>1.9892099362265878</c:v>
                </c:pt>
                <c:pt idx="6">
                  <c:v>1.8341270578954234</c:v>
                </c:pt>
                <c:pt idx="7">
                  <c:v>1.3914476395332833</c:v>
                </c:pt>
                <c:pt idx="8">
                  <c:v>1.3091400602922985</c:v>
                </c:pt>
                <c:pt idx="9">
                  <c:v>3.8465424326578561</c:v>
                </c:pt>
                <c:pt idx="10">
                  <c:v>3.0683911822742127</c:v>
                </c:pt>
                <c:pt idx="11">
                  <c:v>2.6370274181152253</c:v>
                </c:pt>
                <c:pt idx="12">
                  <c:v>2.3413924543379503</c:v>
                </c:pt>
                <c:pt idx="13">
                  <c:v>2.1176092049443942</c:v>
                </c:pt>
                <c:pt idx="14">
                  <c:v>1.9892099362265878</c:v>
                </c:pt>
                <c:pt idx="15">
                  <c:v>1.8341270578954234</c:v>
                </c:pt>
                <c:pt idx="16">
                  <c:v>1.3634189159330399</c:v>
                </c:pt>
                <c:pt idx="17">
                  <c:v>1.3091400602922985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AB0-3843-B29D-F3DDD3EB46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6367184"/>
        <c:axId val="906362608"/>
      </c:scatterChart>
      <c:valAx>
        <c:axId val="906367184"/>
        <c:scaling>
          <c:orientation val="minMax"/>
          <c:min val="3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log(Re)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6362608"/>
        <c:crosses val="autoZero"/>
        <c:crossBetween val="midCat"/>
      </c:valAx>
      <c:valAx>
        <c:axId val="90636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log(Np)</a:t>
                </a:r>
                <a:endParaRPr lang="en-US" baseline="0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6367184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xVal>
            <c:numRef>
              <c:f>Plantilla!#REF!</c:f>
            </c:numRef>
          </c:xVal>
          <c:yVal>
            <c:numRef>
              <c:f>Plantilla!#REF!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Plantilla!#REF!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2-E647-4A6C-BA3D-9EE5EE2A15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9560152"/>
        <c:axId val="479553920"/>
      </c:scatterChart>
      <c:valAx>
        <c:axId val="4795601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log</a:t>
                </a:r>
                <a:r>
                  <a:rPr lang="es-ES" baseline="0"/>
                  <a:t> </a:t>
                </a:r>
                <a:r>
                  <a:rPr lang="es-ES"/>
                  <a:t>Nombre</a:t>
                </a:r>
                <a:r>
                  <a:rPr lang="es-ES" baseline="0"/>
                  <a:t> de Reynolds</a:t>
                </a:r>
                <a:endParaRPr lang="es-E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79553920"/>
        <c:crosses val="autoZero"/>
        <c:crossBetween val="midCat"/>
      </c:valAx>
      <c:valAx>
        <c:axId val="479553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  <a:p>
                <a:pPr>
                  <a:defRPr/>
                </a:pPr>
                <a:r>
                  <a:rPr lang="es-ES"/>
                  <a:t>log Nombre</a:t>
                </a:r>
                <a:r>
                  <a:rPr lang="es-ES" baseline="0"/>
                  <a:t> de porència</a:t>
                </a:r>
                <a:endParaRPr lang="es-E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79560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'B1.2'!$D$15</c:f>
              <c:strCache>
                <c:ptCount val="1"/>
                <c:pt idx="0">
                  <c:v>Potència</c:v>
                </c:pt>
              </c:strCache>
            </c:strRef>
          </c:tx>
          <c:spPr>
            <a:ln w="25400">
              <a:noFill/>
            </a:ln>
          </c:spPr>
          <c:marker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4236131434150546"/>
                  <c:y val="1.902793692865850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xVal>
            <c:numRef>
              <c:f>'B1.2'!$C$17:$C$34</c:f>
              <c:numCache>
                <c:formatCode>General</c:formatCode>
                <c:ptCount val="18"/>
                <c:pt idx="0">
                  <c:v>1.6666666666666667</c:v>
                </c:pt>
                <c:pt idx="1">
                  <c:v>3.3333333333333335</c:v>
                </c:pt>
                <c:pt idx="2">
                  <c:v>5</c:v>
                </c:pt>
                <c:pt idx="3">
                  <c:v>6.666666666666667</c:v>
                </c:pt>
                <c:pt idx="4">
                  <c:v>8.3333333333333339</c:v>
                </c:pt>
                <c:pt idx="5">
                  <c:v>10</c:v>
                </c:pt>
                <c:pt idx="6">
                  <c:v>11.666666666666666</c:v>
                </c:pt>
                <c:pt idx="7">
                  <c:v>18.333333333333332</c:v>
                </c:pt>
                <c:pt idx="8">
                  <c:v>20</c:v>
                </c:pt>
                <c:pt idx="9">
                  <c:v>1.6666666666666667</c:v>
                </c:pt>
                <c:pt idx="10">
                  <c:v>3.3333333333333335</c:v>
                </c:pt>
                <c:pt idx="11">
                  <c:v>5</c:v>
                </c:pt>
                <c:pt idx="12">
                  <c:v>6.666666666666667</c:v>
                </c:pt>
                <c:pt idx="13">
                  <c:v>8.3333333333333339</c:v>
                </c:pt>
                <c:pt idx="14">
                  <c:v>10</c:v>
                </c:pt>
                <c:pt idx="15">
                  <c:v>11.666666666666666</c:v>
                </c:pt>
                <c:pt idx="16">
                  <c:v>18.333333333333332</c:v>
                </c:pt>
                <c:pt idx="17">
                  <c:v>20</c:v>
                </c:pt>
              </c:numCache>
            </c:numRef>
          </c:xVal>
          <c:yVal>
            <c:numRef>
              <c:f>'B1.2'!$D$17:$D$34</c:f>
              <c:numCache>
                <c:formatCode>0.00</c:formatCode>
                <c:ptCount val="18"/>
                <c:pt idx="0">
                  <c:v>12</c:v>
                </c:pt>
                <c:pt idx="1">
                  <c:v>14</c:v>
                </c:pt>
                <c:pt idx="2">
                  <c:v>16</c:v>
                </c:pt>
                <c:pt idx="3">
                  <c:v>17.5</c:v>
                </c:pt>
                <c:pt idx="4">
                  <c:v>19.5</c:v>
                </c:pt>
                <c:pt idx="5">
                  <c:v>23</c:v>
                </c:pt>
                <c:pt idx="6">
                  <c:v>25</c:v>
                </c:pt>
                <c:pt idx="7">
                  <c:v>36</c:v>
                </c:pt>
                <c:pt idx="8">
                  <c:v>37.5</c:v>
                </c:pt>
                <c:pt idx="9">
                  <c:v>13</c:v>
                </c:pt>
                <c:pt idx="10">
                  <c:v>15</c:v>
                </c:pt>
                <c:pt idx="11">
                  <c:v>16.5</c:v>
                </c:pt>
                <c:pt idx="12">
                  <c:v>18.5</c:v>
                </c:pt>
                <c:pt idx="13">
                  <c:v>20.5</c:v>
                </c:pt>
                <c:pt idx="14">
                  <c:v>22.5</c:v>
                </c:pt>
                <c:pt idx="15">
                  <c:v>25.5</c:v>
                </c:pt>
                <c:pt idx="16">
                  <c:v>37</c:v>
                </c:pt>
                <c:pt idx="17">
                  <c:v>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826-483A-AC05-A21C39A8DB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6367184"/>
        <c:axId val="906362608"/>
      </c:scatterChart>
      <c:valAx>
        <c:axId val="906367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Velocitat</a:t>
                </a:r>
                <a:r>
                  <a:rPr lang="en-US" baseline="0"/>
                  <a:t> (s^-1)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6362608"/>
        <c:crosses val="autoZero"/>
        <c:crossBetween val="midCat"/>
      </c:valAx>
      <c:valAx>
        <c:axId val="90636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Potència</a:t>
                </a:r>
                <a:r>
                  <a:rPr lang="en-US" baseline="0"/>
                  <a:t> (W)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6367184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1"/>
            <c:dispEq val="1"/>
            <c:trendlineLbl>
              <c:layout>
                <c:manualLayout>
                  <c:x val="5.8753276487349239E-3"/>
                  <c:y val="-0.3553001209116494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xVal>
            <c:numRef>
              <c:f>'B1.2'!$F$17:$F$34</c:f>
              <c:numCache>
                <c:formatCode>0.00</c:formatCode>
                <c:ptCount val="18"/>
                <c:pt idx="0">
                  <c:v>3308.8235294117644</c:v>
                </c:pt>
                <c:pt idx="1">
                  <c:v>6617.6470588235288</c:v>
                </c:pt>
                <c:pt idx="2">
                  <c:v>9926.4705882352919</c:v>
                </c:pt>
                <c:pt idx="3">
                  <c:v>13235.294117647058</c:v>
                </c:pt>
                <c:pt idx="4">
                  <c:v>16544.117647058822</c:v>
                </c:pt>
                <c:pt idx="5">
                  <c:v>19852.941176470584</c:v>
                </c:pt>
                <c:pt idx="6">
                  <c:v>23161.76470588235</c:v>
                </c:pt>
                <c:pt idx="7">
                  <c:v>36397.058823529413</c:v>
                </c:pt>
                <c:pt idx="8">
                  <c:v>39705.882352941167</c:v>
                </c:pt>
                <c:pt idx="9">
                  <c:v>3308.8235294117644</c:v>
                </c:pt>
                <c:pt idx="10">
                  <c:v>6617.6470588235288</c:v>
                </c:pt>
                <c:pt idx="11">
                  <c:v>9926.4705882352919</c:v>
                </c:pt>
                <c:pt idx="12">
                  <c:v>13235.294117647058</c:v>
                </c:pt>
                <c:pt idx="13">
                  <c:v>16544.117647058822</c:v>
                </c:pt>
                <c:pt idx="14">
                  <c:v>19852.941176470584</c:v>
                </c:pt>
                <c:pt idx="15">
                  <c:v>23161.76470588235</c:v>
                </c:pt>
                <c:pt idx="16">
                  <c:v>36397.058823529413</c:v>
                </c:pt>
                <c:pt idx="17">
                  <c:v>39705.882352941167</c:v>
                </c:pt>
              </c:numCache>
            </c:numRef>
          </c:xVal>
          <c:yVal>
            <c:numRef>
              <c:f>'B1.2'!$E$17:$E$34</c:f>
              <c:numCache>
                <c:formatCode>0.00</c:formatCode>
                <c:ptCount val="18"/>
                <c:pt idx="0">
                  <c:v>14046.639231824416</c:v>
                </c:pt>
                <c:pt idx="1">
                  <c:v>2048.4682213077276</c:v>
                </c:pt>
                <c:pt idx="2">
                  <c:v>693.6611966333046</c:v>
                </c:pt>
                <c:pt idx="3">
                  <c:v>320.07315957933241</c:v>
                </c:pt>
                <c:pt idx="4">
                  <c:v>182.6063100137174</c:v>
                </c:pt>
                <c:pt idx="5">
                  <c:v>124.64224627004693</c:v>
                </c:pt>
                <c:pt idx="6">
                  <c:v>85.317293682121132</c:v>
                </c:pt>
                <c:pt idx="7">
                  <c:v>31.660343873383365</c:v>
                </c:pt>
                <c:pt idx="8">
                  <c:v>25.40263171264543</c:v>
                </c:pt>
                <c:pt idx="9">
                  <c:v>15217.192501143118</c:v>
                </c:pt>
                <c:pt idx="10">
                  <c:v>2194.7873799725653</c:v>
                </c:pt>
                <c:pt idx="11">
                  <c:v>715.33810902809535</c:v>
                </c:pt>
                <c:pt idx="12">
                  <c:v>338.36305441243712</c:v>
                </c:pt>
                <c:pt idx="13">
                  <c:v>191.97073616826702</c:v>
                </c:pt>
                <c:pt idx="14">
                  <c:v>121.93263222069807</c:v>
                </c:pt>
                <c:pt idx="15">
                  <c:v>87.023639555763552</c:v>
                </c:pt>
                <c:pt idx="16">
                  <c:v>32.539797869866234</c:v>
                </c:pt>
                <c:pt idx="17">
                  <c:v>25.741333468814037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51C-4C18-B7A0-8C31EF98CE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9136656"/>
        <c:axId val="1039127920"/>
      </c:scatterChart>
      <c:valAx>
        <c:axId val="1039136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9127920"/>
        <c:crosses val="autoZero"/>
        <c:crossBetween val="midCat"/>
      </c:valAx>
      <c:valAx>
        <c:axId val="1039127920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91366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trendline>
            <c:spPr>
              <a:ln>
                <a:solidFill>
                  <a:schemeClr val="accent1"/>
                </a:solidFill>
                <a:prstDash val="sysDash"/>
              </a:ln>
            </c:spPr>
            <c:trendlineType val="linear"/>
            <c:dispRSqr val="1"/>
            <c:dispEq val="1"/>
            <c:trendlineLbl>
              <c:layout>
                <c:manualLayout>
                  <c:x val="3.3320272787859623E-2"/>
                  <c:y val="-0.36396274632248066"/>
                </c:manualLayout>
              </c:layout>
              <c:numFmt formatCode="General" sourceLinked="0"/>
            </c:trendlineLbl>
          </c:trendline>
          <c:xVal>
            <c:numRef>
              <c:f>'B1.2'!$H$17:$H$34</c:f>
              <c:numCache>
                <c:formatCode>General</c:formatCode>
                <c:ptCount val="18"/>
                <c:pt idx="0">
                  <c:v>3.5196736054051261</c:v>
                </c:pt>
                <c:pt idx="1">
                  <c:v>3.8207036010691073</c:v>
                </c:pt>
                <c:pt idx="2">
                  <c:v>3.9967948601247887</c:v>
                </c:pt>
                <c:pt idx="3">
                  <c:v>4.1217335967330886</c:v>
                </c:pt>
                <c:pt idx="4">
                  <c:v>4.2186436097411448</c:v>
                </c:pt>
                <c:pt idx="5">
                  <c:v>4.2978248557887699</c:v>
                </c:pt>
                <c:pt idx="6">
                  <c:v>4.364771645419383</c:v>
                </c:pt>
                <c:pt idx="7">
                  <c:v>4.5610662905633514</c:v>
                </c:pt>
                <c:pt idx="8">
                  <c:v>4.5988548514527512</c:v>
                </c:pt>
                <c:pt idx="9">
                  <c:v>3.5196736054051261</c:v>
                </c:pt>
                <c:pt idx="10">
                  <c:v>3.8207036010691073</c:v>
                </c:pt>
                <c:pt idx="11">
                  <c:v>3.9967948601247887</c:v>
                </c:pt>
                <c:pt idx="12">
                  <c:v>4.1217335967330886</c:v>
                </c:pt>
                <c:pt idx="13">
                  <c:v>4.2186436097411448</c:v>
                </c:pt>
                <c:pt idx="14">
                  <c:v>4.2978248557887699</c:v>
                </c:pt>
                <c:pt idx="15">
                  <c:v>4.364771645419383</c:v>
                </c:pt>
                <c:pt idx="16">
                  <c:v>4.5610662905633514</c:v>
                </c:pt>
                <c:pt idx="17">
                  <c:v>4.5988548514527512</c:v>
                </c:pt>
              </c:numCache>
            </c:numRef>
          </c:xVal>
          <c:yVal>
            <c:numRef>
              <c:f>'B1.2'!$I$17:$I$34</c:f>
              <c:numCache>
                <c:formatCode>General</c:formatCode>
                <c:ptCount val="18"/>
                <c:pt idx="0">
                  <c:v>4.1475724283218369</c:v>
                </c:pt>
                <c:pt idx="1">
                  <c:v>3.3114292309605071</c:v>
                </c:pt>
                <c:pt idx="2">
                  <c:v>2.8411474007711499</c:v>
                </c:pt>
                <c:pt idx="3">
                  <c:v>2.5052492569766196</c:v>
                </c:pt>
                <c:pt idx="4">
                  <c:v>2.2615157806286739</c:v>
                </c:pt>
                <c:pt idx="5">
                  <c:v>2.0956652671408746</c:v>
                </c:pt>
                <c:pt idx="6">
                  <c:v>1.9310370709034799</c:v>
                </c:pt>
                <c:pt idx="7">
                  <c:v>1.5005156275668248</c:v>
                </c:pt>
                <c:pt idx="8">
                  <c:v>1.4048787118590569</c:v>
                </c:pt>
                <c:pt idx="9">
                  <c:v>4.1823345345810496</c:v>
                </c:pt>
                <c:pt idx="10">
                  <c:v>3.3413924543379503</c:v>
                </c:pt>
                <c:pt idx="11">
                  <c:v>2.8545113623291316</c:v>
                </c:pt>
                <c:pt idx="12">
                  <c:v>2.5293829366933389</c:v>
                </c:pt>
                <c:pt idx="13">
                  <c:v>2.2832350303219102</c:v>
                </c:pt>
                <c:pt idx="14">
                  <c:v>2.0861199492346443</c:v>
                </c:pt>
                <c:pt idx="15">
                  <c:v>1.9396372426653974</c:v>
                </c:pt>
                <c:pt idx="16">
                  <c:v>1.5124148508665325</c:v>
                </c:pt>
                <c:pt idx="17">
                  <c:v>1.4106310407481482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456-4D6A-A484-D02D873DD4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6367184"/>
        <c:axId val="906362608"/>
      </c:scatterChart>
      <c:valAx>
        <c:axId val="906367184"/>
        <c:scaling>
          <c:orientation val="minMax"/>
          <c:min val="3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log(Re)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6362608"/>
        <c:crosses val="autoZero"/>
        <c:crossBetween val="midCat"/>
      </c:valAx>
      <c:valAx>
        <c:axId val="90636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log(Np)</a:t>
                </a:r>
                <a:endParaRPr lang="en-US" baseline="0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6367184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xVal>
            <c:numRef>
              <c:f>Plantilla!#REF!</c:f>
            </c:numRef>
          </c:xVal>
          <c:yVal>
            <c:numRef>
              <c:f>Plantilla!#REF!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Plantilla!#REF!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2-EECA-4E58-B268-43244FC7C4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9560152"/>
        <c:axId val="479553920"/>
      </c:scatterChart>
      <c:valAx>
        <c:axId val="4795601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log</a:t>
                </a:r>
                <a:r>
                  <a:rPr lang="es-ES" baseline="0"/>
                  <a:t> </a:t>
                </a:r>
                <a:r>
                  <a:rPr lang="es-ES"/>
                  <a:t>Nombre</a:t>
                </a:r>
                <a:r>
                  <a:rPr lang="es-ES" baseline="0"/>
                  <a:t> de Reynolds</a:t>
                </a:r>
                <a:endParaRPr lang="es-E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79553920"/>
        <c:crosses val="autoZero"/>
        <c:crossBetween val="midCat"/>
      </c:valAx>
      <c:valAx>
        <c:axId val="479553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  <a:p>
                <a:pPr>
                  <a:defRPr/>
                </a:pPr>
                <a:r>
                  <a:rPr lang="es-ES"/>
                  <a:t>log Nombre</a:t>
                </a:r>
                <a:r>
                  <a:rPr lang="es-ES" baseline="0"/>
                  <a:t> de porència</a:t>
                </a:r>
                <a:endParaRPr lang="es-E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79560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'B1.3'!$D$15</c:f>
              <c:strCache>
                <c:ptCount val="1"/>
                <c:pt idx="0">
                  <c:v>Potència</c:v>
                </c:pt>
              </c:strCache>
            </c:strRef>
          </c:tx>
          <c:spPr>
            <a:ln w="25400">
              <a:noFill/>
            </a:ln>
          </c:spPr>
          <c:marker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4236131434150546"/>
                  <c:y val="1.902793692865850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xVal>
            <c:numRef>
              <c:f>'B1.3'!$C$17:$C$34</c:f>
              <c:numCache>
                <c:formatCode>General</c:formatCode>
                <c:ptCount val="18"/>
                <c:pt idx="0">
                  <c:v>1.6666666666666667</c:v>
                </c:pt>
                <c:pt idx="1">
                  <c:v>3.3333333333333335</c:v>
                </c:pt>
                <c:pt idx="2">
                  <c:v>5</c:v>
                </c:pt>
                <c:pt idx="3">
                  <c:v>6.666666666666667</c:v>
                </c:pt>
                <c:pt idx="4">
                  <c:v>8.3333333333333339</c:v>
                </c:pt>
                <c:pt idx="5">
                  <c:v>10</c:v>
                </c:pt>
                <c:pt idx="6">
                  <c:v>11.666666666666666</c:v>
                </c:pt>
                <c:pt idx="7">
                  <c:v>18.333333333333332</c:v>
                </c:pt>
                <c:pt idx="8">
                  <c:v>20</c:v>
                </c:pt>
                <c:pt idx="9">
                  <c:v>1.6666666666666667</c:v>
                </c:pt>
                <c:pt idx="10">
                  <c:v>3.3333333333333335</c:v>
                </c:pt>
                <c:pt idx="11">
                  <c:v>5</c:v>
                </c:pt>
                <c:pt idx="12">
                  <c:v>6.666666666666667</c:v>
                </c:pt>
                <c:pt idx="13">
                  <c:v>8.3333333333333339</c:v>
                </c:pt>
                <c:pt idx="14">
                  <c:v>10</c:v>
                </c:pt>
                <c:pt idx="15">
                  <c:v>11.666666666666666</c:v>
                </c:pt>
                <c:pt idx="16">
                  <c:v>18.333333333333332</c:v>
                </c:pt>
                <c:pt idx="17">
                  <c:v>20</c:v>
                </c:pt>
              </c:numCache>
            </c:numRef>
          </c:xVal>
          <c:yVal>
            <c:numRef>
              <c:f>'B1.3'!$D$17:$D$34</c:f>
              <c:numCache>
                <c:formatCode>0.00</c:formatCode>
                <c:ptCount val="18"/>
                <c:pt idx="0">
                  <c:v>14.5</c:v>
                </c:pt>
                <c:pt idx="1">
                  <c:v>15.75</c:v>
                </c:pt>
                <c:pt idx="2">
                  <c:v>17</c:v>
                </c:pt>
                <c:pt idx="3">
                  <c:v>19</c:v>
                </c:pt>
                <c:pt idx="4">
                  <c:v>21.5</c:v>
                </c:pt>
                <c:pt idx="5">
                  <c:v>23.75</c:v>
                </c:pt>
                <c:pt idx="6">
                  <c:v>26.5</c:v>
                </c:pt>
                <c:pt idx="7">
                  <c:v>36.75</c:v>
                </c:pt>
                <c:pt idx="8">
                  <c:v>42</c:v>
                </c:pt>
                <c:pt idx="9">
                  <c:v>13.75</c:v>
                </c:pt>
                <c:pt idx="10">
                  <c:v>15.75</c:v>
                </c:pt>
                <c:pt idx="11">
                  <c:v>17.5</c:v>
                </c:pt>
                <c:pt idx="12">
                  <c:v>19.5</c:v>
                </c:pt>
                <c:pt idx="13">
                  <c:v>22</c:v>
                </c:pt>
                <c:pt idx="14">
                  <c:v>24</c:v>
                </c:pt>
                <c:pt idx="15">
                  <c:v>26.75</c:v>
                </c:pt>
                <c:pt idx="16">
                  <c:v>37</c:v>
                </c:pt>
                <c:pt idx="17">
                  <c:v>41.75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53B-4DF6-8E4B-804445B774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6367184"/>
        <c:axId val="906362608"/>
      </c:scatterChart>
      <c:valAx>
        <c:axId val="906367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Velocitat</a:t>
                </a:r>
                <a:r>
                  <a:rPr lang="en-US" baseline="0"/>
                  <a:t> (s^-1)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6362608"/>
        <c:crosses val="autoZero"/>
        <c:crossBetween val="midCat"/>
      </c:valAx>
      <c:valAx>
        <c:axId val="90636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Potència</a:t>
                </a:r>
                <a:r>
                  <a:rPr lang="en-US" baseline="0"/>
                  <a:t> (W)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6367184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1"/>
            <c:dispEq val="1"/>
            <c:trendlineLbl>
              <c:layout>
                <c:manualLayout>
                  <c:x val="5.8753276487349239E-3"/>
                  <c:y val="-0.3553001209116494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xVal>
            <c:numRef>
              <c:f>'B1.3'!$F$17:$F$34</c:f>
              <c:numCache>
                <c:formatCode>0.00</c:formatCode>
                <c:ptCount val="18"/>
                <c:pt idx="0">
                  <c:v>3308.8235294117644</c:v>
                </c:pt>
                <c:pt idx="1">
                  <c:v>6617.6470588235288</c:v>
                </c:pt>
                <c:pt idx="2">
                  <c:v>9926.4705882352919</c:v>
                </c:pt>
                <c:pt idx="3">
                  <c:v>13235.294117647058</c:v>
                </c:pt>
                <c:pt idx="4">
                  <c:v>16544.117647058822</c:v>
                </c:pt>
                <c:pt idx="5">
                  <c:v>19852.941176470584</c:v>
                </c:pt>
                <c:pt idx="6">
                  <c:v>23161.76470588235</c:v>
                </c:pt>
                <c:pt idx="7">
                  <c:v>36397.058823529413</c:v>
                </c:pt>
                <c:pt idx="8">
                  <c:v>39705.882352941167</c:v>
                </c:pt>
                <c:pt idx="9">
                  <c:v>3308.8235294117644</c:v>
                </c:pt>
                <c:pt idx="10">
                  <c:v>6617.6470588235288</c:v>
                </c:pt>
                <c:pt idx="11">
                  <c:v>9926.4705882352919</c:v>
                </c:pt>
                <c:pt idx="12">
                  <c:v>13235.294117647058</c:v>
                </c:pt>
                <c:pt idx="13">
                  <c:v>16544.117647058822</c:v>
                </c:pt>
                <c:pt idx="14">
                  <c:v>19852.941176470584</c:v>
                </c:pt>
                <c:pt idx="15">
                  <c:v>23161.76470588235</c:v>
                </c:pt>
                <c:pt idx="16">
                  <c:v>36397.058823529413</c:v>
                </c:pt>
                <c:pt idx="17">
                  <c:v>39705.882352941167</c:v>
                </c:pt>
              </c:numCache>
            </c:numRef>
          </c:xVal>
          <c:yVal>
            <c:numRef>
              <c:f>'B1.3'!$E$17:$E$34</c:f>
              <c:numCache>
                <c:formatCode>0.00</c:formatCode>
                <c:ptCount val="18"/>
                <c:pt idx="0">
                  <c:v>16973.02240512117</c:v>
                </c:pt>
                <c:pt idx="1">
                  <c:v>2304.5267489711932</c:v>
                </c:pt>
                <c:pt idx="2">
                  <c:v>737.01502142288609</c:v>
                </c:pt>
                <c:pt idx="3">
                  <c:v>347.50800182898945</c:v>
                </c:pt>
                <c:pt idx="4">
                  <c:v>201.33516232281661</c:v>
                </c:pt>
                <c:pt idx="5">
                  <c:v>128.70666734407018</c:v>
                </c:pt>
                <c:pt idx="6">
                  <c:v>90.436331303048391</c:v>
                </c:pt>
                <c:pt idx="7">
                  <c:v>32.319934370745521</c:v>
                </c:pt>
                <c:pt idx="8">
                  <c:v>28.450947518162884</c:v>
                </c:pt>
                <c:pt idx="9">
                  <c:v>16095.107453132145</c:v>
                </c:pt>
                <c:pt idx="10">
                  <c:v>2304.5267489711932</c:v>
                </c:pt>
                <c:pt idx="11">
                  <c:v>758.69193381767684</c:v>
                </c:pt>
                <c:pt idx="12">
                  <c:v>356.65294924554183</c:v>
                </c:pt>
                <c:pt idx="13">
                  <c:v>206.01737540009142</c:v>
                </c:pt>
                <c:pt idx="14">
                  <c:v>130.0614743687446</c:v>
                </c:pt>
                <c:pt idx="15">
                  <c:v>91.289504239869601</c:v>
                </c:pt>
                <c:pt idx="16">
                  <c:v>32.539797869866234</c:v>
                </c:pt>
                <c:pt idx="17">
                  <c:v>28.281596640078579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364-474F-939F-003B1665B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9136656"/>
        <c:axId val="1039127920"/>
      </c:scatterChart>
      <c:valAx>
        <c:axId val="1039136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9127920"/>
        <c:crosses val="autoZero"/>
        <c:crossBetween val="midCat"/>
      </c:valAx>
      <c:valAx>
        <c:axId val="1039127920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91366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trendline>
            <c:spPr>
              <a:ln>
                <a:solidFill>
                  <a:schemeClr val="accent1"/>
                </a:solidFill>
                <a:prstDash val="sysDash"/>
              </a:ln>
            </c:spPr>
            <c:trendlineType val="linear"/>
            <c:dispRSqr val="1"/>
            <c:dispEq val="1"/>
            <c:trendlineLbl>
              <c:layout>
                <c:manualLayout>
                  <c:x val="3.3320272787859623E-2"/>
                  <c:y val="-0.36396274632248066"/>
                </c:manualLayout>
              </c:layout>
              <c:numFmt formatCode="General" sourceLinked="0"/>
            </c:trendlineLbl>
          </c:trendline>
          <c:xVal>
            <c:numRef>
              <c:f>'B1.3'!$H$17:$H$34</c:f>
              <c:numCache>
                <c:formatCode>General</c:formatCode>
                <c:ptCount val="18"/>
                <c:pt idx="0">
                  <c:v>3.5196736054051261</c:v>
                </c:pt>
                <c:pt idx="1">
                  <c:v>3.8207036010691073</c:v>
                </c:pt>
                <c:pt idx="2">
                  <c:v>3.9967948601247887</c:v>
                </c:pt>
                <c:pt idx="3">
                  <c:v>4.1217335967330886</c:v>
                </c:pt>
                <c:pt idx="4">
                  <c:v>4.2186436097411448</c:v>
                </c:pt>
                <c:pt idx="5">
                  <c:v>4.2978248557887699</c:v>
                </c:pt>
                <c:pt idx="6">
                  <c:v>4.364771645419383</c:v>
                </c:pt>
                <c:pt idx="7">
                  <c:v>4.5610662905633514</c:v>
                </c:pt>
                <c:pt idx="8">
                  <c:v>4.5988548514527512</c:v>
                </c:pt>
                <c:pt idx="9">
                  <c:v>3.5196736054051261</c:v>
                </c:pt>
                <c:pt idx="10">
                  <c:v>3.8207036010691073</c:v>
                </c:pt>
                <c:pt idx="11">
                  <c:v>3.9967948601247887</c:v>
                </c:pt>
                <c:pt idx="12">
                  <c:v>4.1217335967330886</c:v>
                </c:pt>
                <c:pt idx="13">
                  <c:v>4.2186436097411448</c:v>
                </c:pt>
                <c:pt idx="14">
                  <c:v>4.2978248557887699</c:v>
                </c:pt>
                <c:pt idx="15">
                  <c:v>4.364771645419383</c:v>
                </c:pt>
                <c:pt idx="16">
                  <c:v>4.5610662905633514</c:v>
                </c:pt>
                <c:pt idx="17">
                  <c:v>4.5988548514527512</c:v>
                </c:pt>
              </c:numCache>
            </c:numRef>
          </c:xVal>
          <c:yVal>
            <c:numRef>
              <c:f>'B1.3'!$I$17:$I$34</c:f>
              <c:numCache>
                <c:formatCode>General</c:formatCode>
                <c:ptCount val="18"/>
                <c:pt idx="0">
                  <c:v>4.2297591845091871</c:v>
                </c:pt>
                <c:pt idx="1">
                  <c:v>3.3625817534078881</c:v>
                </c:pt>
                <c:pt idx="2">
                  <c:v>2.867476339493499</c:v>
                </c:pt>
                <c:pt idx="3">
                  <c:v>2.540964809243154</c:v>
                </c:pt>
                <c:pt idx="4">
                  <c:v>2.3039196291817614</c:v>
                </c:pt>
                <c:pt idx="5">
                  <c:v>2.1096010450841671</c:v>
                </c:pt>
                <c:pt idx="6">
                  <c:v>1.9563429361682501</c:v>
                </c:pt>
                <c:pt idx="7">
                  <c:v>1.5094704702197512</c:v>
                </c:pt>
                <c:pt idx="8">
                  <c:v>1.4540967345292386</c:v>
                </c:pt>
                <c:pt idx="9">
                  <c:v>4.2066938804404943</c:v>
                </c:pt>
                <c:pt idx="10">
                  <c:v>3.3625817534078881</c:v>
                </c:pt>
                <c:pt idx="11">
                  <c:v>2.8800654668015198</c:v>
                </c:pt>
                <c:pt idx="12">
                  <c:v>2.5522458196528435</c:v>
                </c:pt>
                <c:pt idx="13">
                  <c:v>2.3139038500883622</c:v>
                </c:pt>
                <c:pt idx="14">
                  <c:v>2.1141486728348875</c:v>
                </c:pt>
                <c:pt idx="15">
                  <c:v>1.9604208485886894</c:v>
                </c:pt>
                <c:pt idx="16">
                  <c:v>1.5124148508665325</c:v>
                </c:pt>
                <c:pt idx="17">
                  <c:v>1.4515039239509588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B2F-430E-9B2A-0A2DA88D8A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6367184"/>
        <c:axId val="906362608"/>
      </c:scatterChart>
      <c:valAx>
        <c:axId val="906367184"/>
        <c:scaling>
          <c:orientation val="minMax"/>
          <c:min val="3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log(Re)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6362608"/>
        <c:crosses val="autoZero"/>
        <c:crossBetween val="midCat"/>
      </c:valAx>
      <c:valAx>
        <c:axId val="90636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log(Np)</a:t>
                </a:r>
                <a:endParaRPr lang="en-US" baseline="0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6367184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xVal>
            <c:numRef>
              <c:f>Plantilla!#REF!</c:f>
            </c:numRef>
          </c:xVal>
          <c:yVal>
            <c:numRef>
              <c:f>Plantilla!#REF!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Plantilla!#REF!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2-6D9D-47DC-85CC-54A88A0BD0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9560152"/>
        <c:axId val="479553920"/>
      </c:scatterChart>
      <c:valAx>
        <c:axId val="4795601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log</a:t>
                </a:r>
                <a:r>
                  <a:rPr lang="es-ES" baseline="0"/>
                  <a:t> </a:t>
                </a:r>
                <a:r>
                  <a:rPr lang="es-ES"/>
                  <a:t>Nombre</a:t>
                </a:r>
                <a:r>
                  <a:rPr lang="es-ES" baseline="0"/>
                  <a:t> de Reynolds</a:t>
                </a:r>
                <a:endParaRPr lang="es-E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79553920"/>
        <c:crosses val="autoZero"/>
        <c:crossBetween val="midCat"/>
      </c:valAx>
      <c:valAx>
        <c:axId val="479553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  <a:p>
                <a:pPr>
                  <a:defRPr/>
                </a:pPr>
                <a:r>
                  <a:rPr lang="es-ES"/>
                  <a:t>log Nombre</a:t>
                </a:r>
                <a:r>
                  <a:rPr lang="es-ES" baseline="0"/>
                  <a:t> de porència</a:t>
                </a:r>
                <a:endParaRPr lang="es-E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79560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'B1.4'!$D$15</c:f>
              <c:strCache>
                <c:ptCount val="1"/>
                <c:pt idx="0">
                  <c:v>Potència</c:v>
                </c:pt>
              </c:strCache>
            </c:strRef>
          </c:tx>
          <c:spPr>
            <a:ln w="25400">
              <a:noFill/>
            </a:ln>
          </c:spPr>
          <c:marker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0241836149547804"/>
                  <c:y val="5.835402591087226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xVal>
            <c:numRef>
              <c:f>'B1.4'!$C$17:$C$34</c:f>
              <c:numCache>
                <c:formatCode>General</c:formatCode>
                <c:ptCount val="18"/>
                <c:pt idx="0">
                  <c:v>1.6666666666666667</c:v>
                </c:pt>
                <c:pt idx="1">
                  <c:v>3.3333333333333335</c:v>
                </c:pt>
                <c:pt idx="2">
                  <c:v>5</c:v>
                </c:pt>
                <c:pt idx="3">
                  <c:v>6.666666666666667</c:v>
                </c:pt>
                <c:pt idx="4">
                  <c:v>8.3333333333333339</c:v>
                </c:pt>
                <c:pt idx="5">
                  <c:v>10</c:v>
                </c:pt>
                <c:pt idx="6">
                  <c:v>11.666666666666666</c:v>
                </c:pt>
                <c:pt idx="7">
                  <c:v>18.333333333333332</c:v>
                </c:pt>
                <c:pt idx="8">
                  <c:v>20</c:v>
                </c:pt>
                <c:pt idx="9">
                  <c:v>20</c:v>
                </c:pt>
                <c:pt idx="10">
                  <c:v>18.333333333333332</c:v>
                </c:pt>
                <c:pt idx="11">
                  <c:v>11.666666666666666</c:v>
                </c:pt>
                <c:pt idx="12">
                  <c:v>10</c:v>
                </c:pt>
                <c:pt idx="13">
                  <c:v>8.3333333333333339</c:v>
                </c:pt>
                <c:pt idx="14">
                  <c:v>6.666666666666667</c:v>
                </c:pt>
                <c:pt idx="15">
                  <c:v>5</c:v>
                </c:pt>
                <c:pt idx="16">
                  <c:v>3.3333333333333335</c:v>
                </c:pt>
                <c:pt idx="17">
                  <c:v>1.6666666666666667</c:v>
                </c:pt>
              </c:numCache>
            </c:numRef>
          </c:xVal>
          <c:yVal>
            <c:numRef>
              <c:f>'B1.4'!$D$17:$D$34</c:f>
              <c:numCache>
                <c:formatCode>General</c:formatCode>
                <c:ptCount val="18"/>
                <c:pt idx="0">
                  <c:v>12</c:v>
                </c:pt>
                <c:pt idx="1">
                  <c:v>14</c:v>
                </c:pt>
                <c:pt idx="2">
                  <c:v>16</c:v>
                </c:pt>
                <c:pt idx="3">
                  <c:v>17.5</c:v>
                </c:pt>
                <c:pt idx="4">
                  <c:v>19.5</c:v>
                </c:pt>
                <c:pt idx="5">
                  <c:v>23</c:v>
                </c:pt>
                <c:pt idx="6">
                  <c:v>25</c:v>
                </c:pt>
                <c:pt idx="7">
                  <c:v>36</c:v>
                </c:pt>
                <c:pt idx="8">
                  <c:v>37.5</c:v>
                </c:pt>
                <c:pt idx="9">
                  <c:v>38</c:v>
                </c:pt>
                <c:pt idx="10">
                  <c:v>37</c:v>
                </c:pt>
                <c:pt idx="11">
                  <c:v>25.5</c:v>
                </c:pt>
                <c:pt idx="12">
                  <c:v>22.5</c:v>
                </c:pt>
                <c:pt idx="13">
                  <c:v>20.5</c:v>
                </c:pt>
                <c:pt idx="14">
                  <c:v>18.5</c:v>
                </c:pt>
                <c:pt idx="15">
                  <c:v>16.5</c:v>
                </c:pt>
                <c:pt idx="16">
                  <c:v>15</c:v>
                </c:pt>
                <c:pt idx="17">
                  <c:v>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DB-447A-A544-E6EED13EA8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6367184"/>
        <c:axId val="906362608"/>
      </c:scatterChart>
      <c:valAx>
        <c:axId val="906367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Velocitat</a:t>
                </a:r>
                <a:r>
                  <a:rPr lang="en-US" baseline="0"/>
                  <a:t> (s^-1)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6362608"/>
        <c:crosses val="autoZero"/>
        <c:crossBetween val="midCat"/>
      </c:valAx>
      <c:valAx>
        <c:axId val="90636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Potència</a:t>
                </a:r>
                <a:r>
                  <a:rPr lang="en-US" baseline="0"/>
                  <a:t> (W)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6367184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1"/>
            <c:dispEq val="1"/>
            <c:trendlineLbl>
              <c:layout>
                <c:manualLayout>
                  <c:x val="-2.0813648293963255E-3"/>
                  <c:y val="-0.5583985855934674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xVal>
            <c:numRef>
              <c:f>'B1.4'!$F$17:$F$34</c:f>
              <c:numCache>
                <c:formatCode>0.00</c:formatCode>
                <c:ptCount val="18"/>
                <c:pt idx="0">
                  <c:v>3308.8235294117644</c:v>
                </c:pt>
                <c:pt idx="1">
                  <c:v>6617.6470588235288</c:v>
                </c:pt>
                <c:pt idx="2">
                  <c:v>9926.4705882352919</c:v>
                </c:pt>
                <c:pt idx="3">
                  <c:v>13235.294117647058</c:v>
                </c:pt>
                <c:pt idx="4">
                  <c:v>16544.117647058822</c:v>
                </c:pt>
                <c:pt idx="5">
                  <c:v>19852.941176470584</c:v>
                </c:pt>
                <c:pt idx="6">
                  <c:v>23161.76470588235</c:v>
                </c:pt>
                <c:pt idx="7">
                  <c:v>36397.058823529413</c:v>
                </c:pt>
                <c:pt idx="8">
                  <c:v>39705.882352941167</c:v>
                </c:pt>
                <c:pt idx="9">
                  <c:v>39705.882352941167</c:v>
                </c:pt>
                <c:pt idx="10">
                  <c:v>36397.058823529413</c:v>
                </c:pt>
                <c:pt idx="11">
                  <c:v>23161.76470588235</c:v>
                </c:pt>
                <c:pt idx="12">
                  <c:v>19852.941176470584</c:v>
                </c:pt>
                <c:pt idx="13">
                  <c:v>16544.117647058822</c:v>
                </c:pt>
                <c:pt idx="14">
                  <c:v>13235.294117647058</c:v>
                </c:pt>
                <c:pt idx="15">
                  <c:v>9926.4705882352919</c:v>
                </c:pt>
                <c:pt idx="16">
                  <c:v>6617.6470588235288</c:v>
                </c:pt>
                <c:pt idx="17">
                  <c:v>3308.8235294117644</c:v>
                </c:pt>
              </c:numCache>
            </c:numRef>
          </c:xVal>
          <c:yVal>
            <c:numRef>
              <c:f>'B1.4'!$E$17:$E$34</c:f>
              <c:numCache>
                <c:formatCode>0.00</c:formatCode>
                <c:ptCount val="18"/>
                <c:pt idx="0">
                  <c:v>14046.639231824416</c:v>
                </c:pt>
                <c:pt idx="1">
                  <c:v>2048.4682213077276</c:v>
                </c:pt>
                <c:pt idx="2">
                  <c:v>693.6611966333046</c:v>
                </c:pt>
                <c:pt idx="3">
                  <c:v>320.07315957933241</c:v>
                </c:pt>
                <c:pt idx="4">
                  <c:v>182.6063100137174</c:v>
                </c:pt>
                <c:pt idx="5">
                  <c:v>124.64224627004693</c:v>
                </c:pt>
                <c:pt idx="6">
                  <c:v>85.317293682121132</c:v>
                </c:pt>
                <c:pt idx="7">
                  <c:v>31.660343873383365</c:v>
                </c:pt>
                <c:pt idx="8">
                  <c:v>25.40263171264543</c:v>
                </c:pt>
                <c:pt idx="9">
                  <c:v>25.741333468814037</c:v>
                </c:pt>
                <c:pt idx="10">
                  <c:v>32.539797869866234</c:v>
                </c:pt>
                <c:pt idx="11">
                  <c:v>87.023639555763552</c:v>
                </c:pt>
                <c:pt idx="12">
                  <c:v>121.93263222069807</c:v>
                </c:pt>
                <c:pt idx="13">
                  <c:v>191.97073616826702</c:v>
                </c:pt>
                <c:pt idx="14">
                  <c:v>338.36305441243712</c:v>
                </c:pt>
                <c:pt idx="15">
                  <c:v>715.33810902809535</c:v>
                </c:pt>
                <c:pt idx="16">
                  <c:v>2194.7873799725653</c:v>
                </c:pt>
                <c:pt idx="17">
                  <c:v>15217.192501143118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70F-4B20-9604-74A79E20E4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9136656"/>
        <c:axId val="1039127920"/>
      </c:scatterChart>
      <c:valAx>
        <c:axId val="1039136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9127920"/>
        <c:crosses val="autoZero"/>
        <c:crossBetween val="midCat"/>
      </c:valAx>
      <c:valAx>
        <c:axId val="1039127920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91366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trendline>
            <c:spPr>
              <a:ln>
                <a:solidFill>
                  <a:schemeClr val="accent1"/>
                </a:solidFill>
                <a:prstDash val="sysDash"/>
              </a:ln>
            </c:spPr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'B1.4'!$H$17:$H$34</c:f>
              <c:numCache>
                <c:formatCode>General</c:formatCode>
                <c:ptCount val="18"/>
                <c:pt idx="0">
                  <c:v>3.5196736054051261</c:v>
                </c:pt>
                <c:pt idx="1">
                  <c:v>3.8207036010691073</c:v>
                </c:pt>
                <c:pt idx="2">
                  <c:v>3.9967948601247887</c:v>
                </c:pt>
                <c:pt idx="3">
                  <c:v>4.1217335967330886</c:v>
                </c:pt>
                <c:pt idx="4">
                  <c:v>4.2186436097411448</c:v>
                </c:pt>
                <c:pt idx="5">
                  <c:v>4.2978248557887699</c:v>
                </c:pt>
                <c:pt idx="6">
                  <c:v>4.364771645419383</c:v>
                </c:pt>
                <c:pt idx="7">
                  <c:v>4.5610662905633514</c:v>
                </c:pt>
                <c:pt idx="8">
                  <c:v>4.5988548514527512</c:v>
                </c:pt>
                <c:pt idx="9">
                  <c:v>4.5988548514527512</c:v>
                </c:pt>
                <c:pt idx="10">
                  <c:v>4.5610662905633514</c:v>
                </c:pt>
                <c:pt idx="11">
                  <c:v>4.364771645419383</c:v>
                </c:pt>
                <c:pt idx="12">
                  <c:v>4.2978248557887699</c:v>
                </c:pt>
                <c:pt idx="13">
                  <c:v>4.2186436097411448</c:v>
                </c:pt>
                <c:pt idx="14">
                  <c:v>4.1217335967330886</c:v>
                </c:pt>
                <c:pt idx="15">
                  <c:v>3.9967948601247887</c:v>
                </c:pt>
                <c:pt idx="16">
                  <c:v>3.8207036010691073</c:v>
                </c:pt>
                <c:pt idx="17">
                  <c:v>3.5196736054051261</c:v>
                </c:pt>
              </c:numCache>
            </c:numRef>
          </c:xVal>
          <c:yVal>
            <c:numRef>
              <c:f>'B1.4'!$I$17:$I$34</c:f>
              <c:numCache>
                <c:formatCode>General</c:formatCode>
                <c:ptCount val="18"/>
                <c:pt idx="0">
                  <c:v>4.1475724283218369</c:v>
                </c:pt>
                <c:pt idx="1">
                  <c:v>3.3114292309605071</c:v>
                </c:pt>
                <c:pt idx="2">
                  <c:v>2.8411474007711499</c:v>
                </c:pt>
                <c:pt idx="3">
                  <c:v>2.5052492569766196</c:v>
                </c:pt>
                <c:pt idx="4">
                  <c:v>2.2615157806286739</c:v>
                </c:pt>
                <c:pt idx="5">
                  <c:v>2.0956652671408746</c:v>
                </c:pt>
                <c:pt idx="6">
                  <c:v>1.9310370709034799</c:v>
                </c:pt>
                <c:pt idx="7">
                  <c:v>1.5005156275668248</c:v>
                </c:pt>
                <c:pt idx="8">
                  <c:v>1.4048787118590569</c:v>
                </c:pt>
                <c:pt idx="9">
                  <c:v>1.4106310407481482</c:v>
                </c:pt>
                <c:pt idx="10">
                  <c:v>1.5124148508665325</c:v>
                </c:pt>
                <c:pt idx="11">
                  <c:v>1.9396372426653974</c:v>
                </c:pt>
                <c:pt idx="12">
                  <c:v>2.0861199492346443</c:v>
                </c:pt>
                <c:pt idx="13">
                  <c:v>2.2832350303219102</c:v>
                </c:pt>
                <c:pt idx="14">
                  <c:v>2.5293829366933389</c:v>
                </c:pt>
                <c:pt idx="15">
                  <c:v>2.8545113623291316</c:v>
                </c:pt>
                <c:pt idx="16">
                  <c:v>3.3413924543379503</c:v>
                </c:pt>
                <c:pt idx="17">
                  <c:v>4.1823345345810496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BFE-490A-B60A-CA3B8E8C4D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6367184"/>
        <c:axId val="906362608"/>
      </c:scatterChart>
      <c:valAx>
        <c:axId val="906367184"/>
        <c:scaling>
          <c:orientation val="minMax"/>
          <c:min val="3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log(Re)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6362608"/>
        <c:crosses val="autoZero"/>
        <c:crossBetween val="midCat"/>
      </c:valAx>
      <c:valAx>
        <c:axId val="90636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log(Np)</a:t>
                </a:r>
                <a:endParaRPr lang="en-US" baseline="0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6367184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xVal>
            <c:numRef>
              <c:f>Plantilla!#REF!</c:f>
            </c:numRef>
          </c:xVal>
          <c:yVal>
            <c:numRef>
              <c:f>Plantilla!#REF!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Plantilla!#REF!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2-C6BE-4F98-BCFC-9140F597BF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9560152"/>
        <c:axId val="479553920"/>
      </c:scatterChart>
      <c:valAx>
        <c:axId val="4795601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log</a:t>
                </a:r>
                <a:r>
                  <a:rPr lang="es-ES" baseline="0"/>
                  <a:t> </a:t>
                </a:r>
                <a:r>
                  <a:rPr lang="es-ES"/>
                  <a:t>Nombre</a:t>
                </a:r>
                <a:r>
                  <a:rPr lang="es-ES" baseline="0"/>
                  <a:t> de Reynolds</a:t>
                </a:r>
                <a:endParaRPr lang="es-E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79553920"/>
        <c:crosses val="autoZero"/>
        <c:crossBetween val="midCat"/>
      </c:valAx>
      <c:valAx>
        <c:axId val="479553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  <a:p>
                <a:pPr>
                  <a:defRPr/>
                </a:pPr>
                <a:r>
                  <a:rPr lang="es-ES"/>
                  <a:t>log Nombre</a:t>
                </a:r>
                <a:r>
                  <a:rPr lang="es-ES" baseline="0"/>
                  <a:t> de porència</a:t>
                </a:r>
                <a:endParaRPr lang="es-E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79560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'B1.5'!$D$15</c:f>
              <c:strCache>
                <c:ptCount val="1"/>
                <c:pt idx="0">
                  <c:v>Potència</c:v>
                </c:pt>
              </c:strCache>
            </c:strRef>
          </c:tx>
          <c:spPr>
            <a:ln w="25400">
              <a:noFill/>
            </a:ln>
          </c:spPr>
          <c:marker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xVal>
            <c:numRef>
              <c:f>'B1.5'!$C$17:$C$34</c:f>
              <c:numCache>
                <c:formatCode>General</c:formatCode>
                <c:ptCount val="18"/>
                <c:pt idx="0">
                  <c:v>1.6666666666666667</c:v>
                </c:pt>
                <c:pt idx="1">
                  <c:v>3.3333333333333335</c:v>
                </c:pt>
                <c:pt idx="2">
                  <c:v>5</c:v>
                </c:pt>
                <c:pt idx="3">
                  <c:v>6.666666666666667</c:v>
                </c:pt>
                <c:pt idx="4">
                  <c:v>8.3333333333333339</c:v>
                </c:pt>
                <c:pt idx="5">
                  <c:v>10</c:v>
                </c:pt>
                <c:pt idx="6">
                  <c:v>11.666666666666666</c:v>
                </c:pt>
                <c:pt idx="7">
                  <c:v>18.333333333333332</c:v>
                </c:pt>
                <c:pt idx="8">
                  <c:v>20</c:v>
                </c:pt>
                <c:pt idx="9">
                  <c:v>20</c:v>
                </c:pt>
                <c:pt idx="10">
                  <c:v>18.333333333333332</c:v>
                </c:pt>
                <c:pt idx="11">
                  <c:v>11.666666666666666</c:v>
                </c:pt>
                <c:pt idx="12">
                  <c:v>10</c:v>
                </c:pt>
                <c:pt idx="13">
                  <c:v>8.3333333333333339</c:v>
                </c:pt>
                <c:pt idx="14">
                  <c:v>6.666666666666667</c:v>
                </c:pt>
                <c:pt idx="15">
                  <c:v>5</c:v>
                </c:pt>
                <c:pt idx="16">
                  <c:v>3.3333333333333335</c:v>
                </c:pt>
                <c:pt idx="17">
                  <c:v>1.6666666666666667</c:v>
                </c:pt>
              </c:numCache>
            </c:numRef>
          </c:xVal>
          <c:yVal>
            <c:numRef>
              <c:f>'B1.5'!$D$17:$D$34</c:f>
              <c:numCache>
                <c:formatCode>0.00</c:formatCode>
                <c:ptCount val="18"/>
                <c:pt idx="0">
                  <c:v>14.5</c:v>
                </c:pt>
                <c:pt idx="1">
                  <c:v>15.75</c:v>
                </c:pt>
                <c:pt idx="2">
                  <c:v>17</c:v>
                </c:pt>
                <c:pt idx="3">
                  <c:v>19</c:v>
                </c:pt>
                <c:pt idx="4">
                  <c:v>21.5</c:v>
                </c:pt>
                <c:pt idx="5">
                  <c:v>23.75</c:v>
                </c:pt>
                <c:pt idx="6">
                  <c:v>26.5</c:v>
                </c:pt>
                <c:pt idx="7">
                  <c:v>36.75</c:v>
                </c:pt>
                <c:pt idx="8">
                  <c:v>42</c:v>
                </c:pt>
                <c:pt idx="9" formatCode="General">
                  <c:v>41.75</c:v>
                </c:pt>
                <c:pt idx="10" formatCode="General">
                  <c:v>37</c:v>
                </c:pt>
                <c:pt idx="11" formatCode="General">
                  <c:v>26.75</c:v>
                </c:pt>
                <c:pt idx="12" formatCode="General">
                  <c:v>24</c:v>
                </c:pt>
                <c:pt idx="13" formatCode="General">
                  <c:v>22</c:v>
                </c:pt>
                <c:pt idx="14" formatCode="General">
                  <c:v>19.5</c:v>
                </c:pt>
                <c:pt idx="15" formatCode="General">
                  <c:v>17.5</c:v>
                </c:pt>
                <c:pt idx="16" formatCode="General">
                  <c:v>15.75</c:v>
                </c:pt>
                <c:pt idx="17" formatCode="General">
                  <c:v>13.75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8BB-43E0-97BE-78E46C8B00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6367184"/>
        <c:axId val="906362608"/>
      </c:scatterChart>
      <c:valAx>
        <c:axId val="906367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Velocitat</a:t>
                </a:r>
                <a:r>
                  <a:rPr lang="en-US" baseline="0"/>
                  <a:t> (s^-1)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6362608"/>
        <c:crosses val="autoZero"/>
        <c:crossBetween val="midCat"/>
      </c:valAx>
      <c:valAx>
        <c:axId val="90636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Potència</a:t>
                </a:r>
                <a:r>
                  <a:rPr lang="en-US" baseline="0"/>
                  <a:t> (W)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6367184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1"/>
            <c:dispEq val="1"/>
            <c:trendlineLbl>
              <c:layout>
                <c:manualLayout>
                  <c:x val="-2.0813648293963255E-3"/>
                  <c:y val="-0.5583985855934674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xVal>
            <c:numRef>
              <c:f>'B1.5'!$F$17:$F$34</c:f>
              <c:numCache>
                <c:formatCode>0.00</c:formatCode>
                <c:ptCount val="18"/>
                <c:pt idx="0">
                  <c:v>3308.8235294117644</c:v>
                </c:pt>
                <c:pt idx="1">
                  <c:v>6617.6470588235288</c:v>
                </c:pt>
                <c:pt idx="2">
                  <c:v>9926.4705882352919</c:v>
                </c:pt>
                <c:pt idx="3">
                  <c:v>13235.294117647058</c:v>
                </c:pt>
                <c:pt idx="4">
                  <c:v>16544.117647058822</c:v>
                </c:pt>
                <c:pt idx="5">
                  <c:v>19852.941176470584</c:v>
                </c:pt>
                <c:pt idx="6">
                  <c:v>23161.76470588235</c:v>
                </c:pt>
                <c:pt idx="7">
                  <c:v>36397.058823529413</c:v>
                </c:pt>
                <c:pt idx="8">
                  <c:v>39705.882352941167</c:v>
                </c:pt>
                <c:pt idx="9">
                  <c:v>39705.882352941167</c:v>
                </c:pt>
                <c:pt idx="10">
                  <c:v>36397.058823529413</c:v>
                </c:pt>
                <c:pt idx="11">
                  <c:v>23161.76470588235</c:v>
                </c:pt>
                <c:pt idx="12">
                  <c:v>19852.941176470584</c:v>
                </c:pt>
                <c:pt idx="13">
                  <c:v>16544.117647058822</c:v>
                </c:pt>
                <c:pt idx="14">
                  <c:v>13235.294117647058</c:v>
                </c:pt>
                <c:pt idx="15">
                  <c:v>9926.4705882352919</c:v>
                </c:pt>
                <c:pt idx="16">
                  <c:v>6617.6470588235288</c:v>
                </c:pt>
                <c:pt idx="17">
                  <c:v>3308.8235294117644</c:v>
                </c:pt>
              </c:numCache>
            </c:numRef>
          </c:xVal>
          <c:yVal>
            <c:numRef>
              <c:f>'B1.5'!$E$17:$E$34</c:f>
              <c:numCache>
                <c:formatCode>0.00</c:formatCode>
                <c:ptCount val="18"/>
                <c:pt idx="0">
                  <c:v>16973.02240512117</c:v>
                </c:pt>
                <c:pt idx="1">
                  <c:v>2304.5267489711932</c:v>
                </c:pt>
                <c:pt idx="2">
                  <c:v>737.01502142288609</c:v>
                </c:pt>
                <c:pt idx="3">
                  <c:v>347.50800182898945</c:v>
                </c:pt>
                <c:pt idx="4">
                  <c:v>201.33516232281661</c:v>
                </c:pt>
                <c:pt idx="5">
                  <c:v>128.70666734407018</c:v>
                </c:pt>
                <c:pt idx="6">
                  <c:v>90.436331303048391</c:v>
                </c:pt>
                <c:pt idx="7">
                  <c:v>32.319934370745521</c:v>
                </c:pt>
                <c:pt idx="8">
                  <c:v>28.450947518162884</c:v>
                </c:pt>
                <c:pt idx="9">
                  <c:v>28.281596640078579</c:v>
                </c:pt>
                <c:pt idx="10">
                  <c:v>32.539797869866234</c:v>
                </c:pt>
                <c:pt idx="11">
                  <c:v>91.289504239869601</c:v>
                </c:pt>
                <c:pt idx="12">
                  <c:v>130.0614743687446</c:v>
                </c:pt>
                <c:pt idx="13">
                  <c:v>206.01737540009142</c:v>
                </c:pt>
                <c:pt idx="14">
                  <c:v>356.65294924554183</c:v>
                </c:pt>
                <c:pt idx="15">
                  <c:v>758.69193381767684</c:v>
                </c:pt>
                <c:pt idx="16">
                  <c:v>2304.5267489711932</c:v>
                </c:pt>
                <c:pt idx="17">
                  <c:v>16095.107453132145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713-45B4-BCB6-0D03564E37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9136656"/>
        <c:axId val="1039127920"/>
      </c:scatterChart>
      <c:valAx>
        <c:axId val="1039136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9127920"/>
        <c:crosses val="autoZero"/>
        <c:crossBetween val="midCat"/>
      </c:valAx>
      <c:valAx>
        <c:axId val="1039127920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91366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trendline>
            <c:spPr>
              <a:ln>
                <a:solidFill>
                  <a:schemeClr val="accent1"/>
                </a:solidFill>
                <a:prstDash val="sysDash"/>
              </a:ln>
            </c:spPr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'B1.5'!$H$17:$H$34</c:f>
              <c:numCache>
                <c:formatCode>General</c:formatCode>
                <c:ptCount val="18"/>
                <c:pt idx="0">
                  <c:v>3.5196736054051261</c:v>
                </c:pt>
                <c:pt idx="1">
                  <c:v>3.8207036010691073</c:v>
                </c:pt>
                <c:pt idx="2">
                  <c:v>3.9967948601247887</c:v>
                </c:pt>
                <c:pt idx="3">
                  <c:v>4.1217335967330886</c:v>
                </c:pt>
                <c:pt idx="4">
                  <c:v>4.2186436097411448</c:v>
                </c:pt>
                <c:pt idx="5">
                  <c:v>4.2978248557887699</c:v>
                </c:pt>
                <c:pt idx="6">
                  <c:v>4.364771645419383</c:v>
                </c:pt>
                <c:pt idx="7">
                  <c:v>4.5610662905633514</c:v>
                </c:pt>
                <c:pt idx="8">
                  <c:v>4.5988548514527512</c:v>
                </c:pt>
                <c:pt idx="9">
                  <c:v>4.5988548514527512</c:v>
                </c:pt>
                <c:pt idx="10">
                  <c:v>4.5610662905633514</c:v>
                </c:pt>
                <c:pt idx="11">
                  <c:v>4.364771645419383</c:v>
                </c:pt>
                <c:pt idx="12">
                  <c:v>4.2978248557887699</c:v>
                </c:pt>
                <c:pt idx="13">
                  <c:v>4.2186436097411448</c:v>
                </c:pt>
                <c:pt idx="14">
                  <c:v>4.1217335967330886</c:v>
                </c:pt>
                <c:pt idx="15">
                  <c:v>3.9967948601247887</c:v>
                </c:pt>
                <c:pt idx="16">
                  <c:v>3.8207036010691073</c:v>
                </c:pt>
                <c:pt idx="17">
                  <c:v>3.5196736054051261</c:v>
                </c:pt>
              </c:numCache>
            </c:numRef>
          </c:xVal>
          <c:yVal>
            <c:numRef>
              <c:f>'B1.5'!$I$17:$I$34</c:f>
              <c:numCache>
                <c:formatCode>General</c:formatCode>
                <c:ptCount val="18"/>
                <c:pt idx="0">
                  <c:v>4.2297591845091871</c:v>
                </c:pt>
                <c:pt idx="1">
                  <c:v>3.3625817534078881</c:v>
                </c:pt>
                <c:pt idx="2">
                  <c:v>2.867476339493499</c:v>
                </c:pt>
                <c:pt idx="3">
                  <c:v>2.540964809243154</c:v>
                </c:pt>
                <c:pt idx="4">
                  <c:v>2.3039196291817614</c:v>
                </c:pt>
                <c:pt idx="5">
                  <c:v>2.1096010450841671</c:v>
                </c:pt>
                <c:pt idx="6">
                  <c:v>1.9563429361682501</c:v>
                </c:pt>
                <c:pt idx="7">
                  <c:v>1.5094704702197512</c:v>
                </c:pt>
                <c:pt idx="8">
                  <c:v>1.4540967345292386</c:v>
                </c:pt>
                <c:pt idx="9">
                  <c:v>1.4515039239509588</c:v>
                </c:pt>
                <c:pt idx="10">
                  <c:v>1.5124148508665325</c:v>
                </c:pt>
                <c:pt idx="11">
                  <c:v>1.9604208485886894</c:v>
                </c:pt>
                <c:pt idx="12">
                  <c:v>2.1141486728348875</c:v>
                </c:pt>
                <c:pt idx="13">
                  <c:v>2.3139038500883622</c:v>
                </c:pt>
                <c:pt idx="14">
                  <c:v>2.5522458196528435</c:v>
                </c:pt>
                <c:pt idx="15">
                  <c:v>2.8800654668015198</c:v>
                </c:pt>
                <c:pt idx="16">
                  <c:v>3.3625817534078881</c:v>
                </c:pt>
                <c:pt idx="17">
                  <c:v>4.2066938804404943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4A6-448B-A8E5-6DDDCEB5DA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6367184"/>
        <c:axId val="906362608"/>
      </c:scatterChart>
      <c:valAx>
        <c:axId val="906367184"/>
        <c:scaling>
          <c:orientation val="minMax"/>
          <c:min val="3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log(Re)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6362608"/>
        <c:crosses val="autoZero"/>
        <c:crossBetween val="midCat"/>
      </c:valAx>
      <c:valAx>
        <c:axId val="90636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log(Np)</a:t>
                </a:r>
                <a:endParaRPr lang="en-US" baseline="0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6367184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xVal>
            <c:numRef>
              <c:f>Plantilla!#REF!</c:f>
            </c:numRef>
          </c:xVal>
          <c:yVal>
            <c:numRef>
              <c:f>Plantilla!#REF!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Plantilla!#REF!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2-7B83-DF40-8FEA-C8C295B1F5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9560152"/>
        <c:axId val="479553920"/>
      </c:scatterChart>
      <c:valAx>
        <c:axId val="4795601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log</a:t>
                </a:r>
                <a:r>
                  <a:rPr lang="es-ES" baseline="0"/>
                  <a:t> </a:t>
                </a:r>
                <a:r>
                  <a:rPr lang="es-ES"/>
                  <a:t>Nombre</a:t>
                </a:r>
                <a:r>
                  <a:rPr lang="es-ES" baseline="0"/>
                  <a:t> de Reynolds</a:t>
                </a:r>
                <a:endParaRPr lang="es-E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79553920"/>
        <c:crosses val="autoZero"/>
        <c:crossBetween val="midCat"/>
      </c:valAx>
      <c:valAx>
        <c:axId val="479553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  <a:p>
                <a:pPr>
                  <a:defRPr/>
                </a:pPr>
                <a:r>
                  <a:rPr lang="es-ES"/>
                  <a:t>log Nombre</a:t>
                </a:r>
                <a:r>
                  <a:rPr lang="es-ES" baseline="0"/>
                  <a:t> de porència</a:t>
                </a:r>
                <a:endParaRPr lang="es-E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79560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'B2.1'!$D$15</c:f>
              <c:strCache>
                <c:ptCount val="1"/>
                <c:pt idx="0">
                  <c:v>Potència</c:v>
                </c:pt>
              </c:strCache>
            </c:strRef>
          </c:tx>
          <c:spPr>
            <a:ln w="25400">
              <a:noFill/>
            </a:ln>
          </c:spPr>
          <c:marker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7.5795645783287013E-2"/>
                  <c:y val="0.3664108862863397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xVal>
            <c:numRef>
              <c:f>'B2.1'!$C$17:$C$34</c:f>
              <c:numCache>
                <c:formatCode>General</c:formatCode>
                <c:ptCount val="18"/>
                <c:pt idx="0">
                  <c:v>1.6666666666666667</c:v>
                </c:pt>
                <c:pt idx="1">
                  <c:v>3.3333333333333335</c:v>
                </c:pt>
                <c:pt idx="2">
                  <c:v>5</c:v>
                </c:pt>
                <c:pt idx="3">
                  <c:v>6.666666666666667</c:v>
                </c:pt>
                <c:pt idx="4">
                  <c:v>8.3333333333333339</c:v>
                </c:pt>
                <c:pt idx="5">
                  <c:v>10</c:v>
                </c:pt>
                <c:pt idx="6">
                  <c:v>11.666666666666666</c:v>
                </c:pt>
                <c:pt idx="7">
                  <c:v>19.166666666666668</c:v>
                </c:pt>
                <c:pt idx="8">
                  <c:v>20.833333333333332</c:v>
                </c:pt>
                <c:pt idx="9">
                  <c:v>1.6666666666666667</c:v>
                </c:pt>
                <c:pt idx="10">
                  <c:v>3.3333333333333335</c:v>
                </c:pt>
                <c:pt idx="11">
                  <c:v>5</c:v>
                </c:pt>
                <c:pt idx="12">
                  <c:v>6.666666666666667</c:v>
                </c:pt>
                <c:pt idx="13">
                  <c:v>8.3333333333333339</c:v>
                </c:pt>
                <c:pt idx="14">
                  <c:v>10</c:v>
                </c:pt>
                <c:pt idx="15">
                  <c:v>11.666666666666666</c:v>
                </c:pt>
                <c:pt idx="16">
                  <c:v>19.166666666666668</c:v>
                </c:pt>
                <c:pt idx="17">
                  <c:v>20.833333333333332</c:v>
                </c:pt>
              </c:numCache>
            </c:numRef>
          </c:xVal>
          <c:yVal>
            <c:numRef>
              <c:f>'B2.1'!$D$17:$D$34</c:f>
              <c:numCache>
                <c:formatCode>General</c:formatCode>
                <c:ptCount val="18"/>
                <c:pt idx="0">
                  <c:v>8</c:v>
                </c:pt>
                <c:pt idx="1">
                  <c:v>8</c:v>
                </c:pt>
                <c:pt idx="2">
                  <c:v>10</c:v>
                </c:pt>
                <c:pt idx="3">
                  <c:v>12</c:v>
                </c:pt>
                <c:pt idx="4">
                  <c:v>16</c:v>
                </c:pt>
                <c:pt idx="5">
                  <c:v>18</c:v>
                </c:pt>
                <c:pt idx="6">
                  <c:v>20</c:v>
                </c:pt>
                <c:pt idx="7">
                  <c:v>32</c:v>
                </c:pt>
                <c:pt idx="8">
                  <c:v>36</c:v>
                </c:pt>
                <c:pt idx="9">
                  <c:v>8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14</c:v>
                </c:pt>
                <c:pt idx="14">
                  <c:v>16</c:v>
                </c:pt>
                <c:pt idx="15">
                  <c:v>20</c:v>
                </c:pt>
                <c:pt idx="16">
                  <c:v>32</c:v>
                </c:pt>
                <c:pt idx="17">
                  <c:v>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015-304D-806B-46870F42CD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6367184"/>
        <c:axId val="906362608"/>
      </c:scatterChart>
      <c:valAx>
        <c:axId val="906367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Velocitat</a:t>
                </a:r>
                <a:r>
                  <a:rPr lang="en-US" baseline="0"/>
                  <a:t> (s^-1)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6362608"/>
        <c:crosses val="autoZero"/>
        <c:crossBetween val="midCat"/>
      </c:valAx>
      <c:valAx>
        <c:axId val="90636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Potència</a:t>
                </a:r>
                <a:r>
                  <a:rPr lang="en-US" baseline="0"/>
                  <a:t> (W)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6367184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1"/>
            <c:dispEq val="1"/>
            <c:trendlineLbl>
              <c:layout>
                <c:manualLayout>
                  <c:x val="5.8753276487349239E-3"/>
                  <c:y val="-0.4390220988324203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xVal>
            <c:numRef>
              <c:f>'B2.1'!$F$17:$F$34</c:f>
              <c:numCache>
                <c:formatCode>0.00</c:formatCode>
                <c:ptCount val="18"/>
                <c:pt idx="0">
                  <c:v>3308.8235294117644</c:v>
                </c:pt>
                <c:pt idx="1">
                  <c:v>6617.6470588235288</c:v>
                </c:pt>
                <c:pt idx="2">
                  <c:v>9926.4705882352919</c:v>
                </c:pt>
                <c:pt idx="3">
                  <c:v>13235.294117647058</c:v>
                </c:pt>
                <c:pt idx="4">
                  <c:v>16544.117647058822</c:v>
                </c:pt>
                <c:pt idx="5">
                  <c:v>19852.941176470584</c:v>
                </c:pt>
                <c:pt idx="6">
                  <c:v>23161.76470588235</c:v>
                </c:pt>
                <c:pt idx="7">
                  <c:v>38051.470588235294</c:v>
                </c:pt>
                <c:pt idx="8">
                  <c:v>41360.294117647049</c:v>
                </c:pt>
                <c:pt idx="9">
                  <c:v>3308.8235294117644</c:v>
                </c:pt>
                <c:pt idx="10">
                  <c:v>6617.6470588235288</c:v>
                </c:pt>
                <c:pt idx="11">
                  <c:v>9926.4705882352919</c:v>
                </c:pt>
                <c:pt idx="12">
                  <c:v>13235.294117647058</c:v>
                </c:pt>
                <c:pt idx="13">
                  <c:v>16544.117647058822</c:v>
                </c:pt>
                <c:pt idx="14">
                  <c:v>19852.941176470584</c:v>
                </c:pt>
                <c:pt idx="15">
                  <c:v>23161.76470588235</c:v>
                </c:pt>
                <c:pt idx="16">
                  <c:v>38051.470588235294</c:v>
                </c:pt>
                <c:pt idx="17">
                  <c:v>41360.294117647049</c:v>
                </c:pt>
              </c:numCache>
            </c:numRef>
          </c:xVal>
          <c:yVal>
            <c:numRef>
              <c:f>'B2.1'!$E$17:$E$34</c:f>
              <c:numCache>
                <c:formatCode>0.00</c:formatCode>
                <c:ptCount val="18"/>
                <c:pt idx="0">
                  <c:v>9364.426154549612</c:v>
                </c:pt>
                <c:pt idx="1">
                  <c:v>1170.5532693187015</c:v>
                </c:pt>
                <c:pt idx="2">
                  <c:v>433.53824789581535</c:v>
                </c:pt>
                <c:pt idx="3">
                  <c:v>219.4787379972565</c:v>
                </c:pt>
                <c:pt idx="4">
                  <c:v>149.83081847279377</c:v>
                </c:pt>
                <c:pt idx="5">
                  <c:v>97.546105776558463</c:v>
                </c:pt>
                <c:pt idx="6">
                  <c:v>68.253834945696909</c:v>
                </c:pt>
                <c:pt idx="7">
                  <c:v>24.629048816108124</c:v>
                </c:pt>
                <c:pt idx="8">
                  <c:v>21.57563786008231</c:v>
                </c:pt>
                <c:pt idx="9">
                  <c:v>9364.426154549612</c:v>
                </c:pt>
                <c:pt idx="10">
                  <c:v>1170.5532693187015</c:v>
                </c:pt>
                <c:pt idx="11">
                  <c:v>433.53824789581535</c:v>
                </c:pt>
                <c:pt idx="12">
                  <c:v>219.4787379972565</c:v>
                </c:pt>
                <c:pt idx="13">
                  <c:v>131.10196616369456</c:v>
                </c:pt>
                <c:pt idx="14">
                  <c:v>86.707649579163075</c:v>
                </c:pt>
                <c:pt idx="15">
                  <c:v>68.253834945696909</c:v>
                </c:pt>
                <c:pt idx="16">
                  <c:v>24.629048816108124</c:v>
                </c:pt>
                <c:pt idx="17">
                  <c:v>21.57563786008231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DB5-3348-B01D-7E74A64103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9136656"/>
        <c:axId val="1039127920"/>
      </c:scatterChart>
      <c:valAx>
        <c:axId val="1039136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9127920"/>
        <c:crosses val="autoZero"/>
        <c:crossBetween val="midCat"/>
      </c:valAx>
      <c:valAx>
        <c:axId val="1039127920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91366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trendline>
            <c:spPr>
              <a:ln>
                <a:solidFill>
                  <a:schemeClr val="accent1"/>
                </a:solidFill>
                <a:prstDash val="sysDash"/>
              </a:ln>
            </c:spPr>
            <c:trendlineType val="linear"/>
            <c:dispRSqr val="1"/>
            <c:dispEq val="1"/>
            <c:trendlineLbl>
              <c:layout>
                <c:manualLayout>
                  <c:x val="8.0496280068710221E-2"/>
                  <c:y val="-0.47352122828086873"/>
                </c:manualLayout>
              </c:layout>
              <c:numFmt formatCode="General" sourceLinked="0"/>
            </c:trendlineLbl>
          </c:trendline>
          <c:xVal>
            <c:numRef>
              <c:f>'B2.1'!$H$17:$H$34</c:f>
              <c:numCache>
                <c:formatCode>General</c:formatCode>
                <c:ptCount val="18"/>
                <c:pt idx="0">
                  <c:v>3.5196736054051261</c:v>
                </c:pt>
                <c:pt idx="1">
                  <c:v>3.8207036010691073</c:v>
                </c:pt>
                <c:pt idx="2">
                  <c:v>3.9967948601247887</c:v>
                </c:pt>
                <c:pt idx="3">
                  <c:v>4.1217335967330886</c:v>
                </c:pt>
                <c:pt idx="4">
                  <c:v>4.2186436097411448</c:v>
                </c:pt>
                <c:pt idx="5">
                  <c:v>4.2978248557887699</c:v>
                </c:pt>
                <c:pt idx="6">
                  <c:v>4.364771645419383</c:v>
                </c:pt>
                <c:pt idx="7">
                  <c:v>4.5803714457587379</c:v>
                </c:pt>
                <c:pt idx="8">
                  <c:v>4.6165836184131823</c:v>
                </c:pt>
                <c:pt idx="9">
                  <c:v>3.5196736054051261</c:v>
                </c:pt>
                <c:pt idx="10">
                  <c:v>3.8207036010691073</c:v>
                </c:pt>
                <c:pt idx="11">
                  <c:v>3.9967948601247887</c:v>
                </c:pt>
                <c:pt idx="12">
                  <c:v>4.1217335967330886</c:v>
                </c:pt>
                <c:pt idx="13">
                  <c:v>4.2186436097411448</c:v>
                </c:pt>
                <c:pt idx="14">
                  <c:v>4.2978248557887699</c:v>
                </c:pt>
                <c:pt idx="15">
                  <c:v>4.364771645419383</c:v>
                </c:pt>
                <c:pt idx="16">
                  <c:v>4.5803714457587379</c:v>
                </c:pt>
                <c:pt idx="17">
                  <c:v>4.6165836184131823</c:v>
                </c:pt>
              </c:numCache>
            </c:numRef>
          </c:xVal>
          <c:yVal>
            <c:numRef>
              <c:f>'B2.1'!$I$17:$I$34</c:f>
              <c:numCache>
                <c:formatCode>General</c:formatCode>
                <c:ptCount val="18"/>
                <c:pt idx="0">
                  <c:v>3.971481169266156</c:v>
                </c:pt>
                <c:pt idx="1">
                  <c:v>3.0683911822742127</c:v>
                </c:pt>
                <c:pt idx="2">
                  <c:v>2.6370274181152253</c:v>
                </c:pt>
                <c:pt idx="3">
                  <c:v>2.3413924543379503</c:v>
                </c:pt>
                <c:pt idx="4">
                  <c:v>2.175601151922081</c:v>
                </c:pt>
                <c:pt idx="5">
                  <c:v>1.9892099362265878</c:v>
                </c:pt>
                <c:pt idx="6">
                  <c:v>1.8341270578954234</c:v>
                </c:pt>
                <c:pt idx="7">
                  <c:v>1.3914476395332833</c:v>
                </c:pt>
                <c:pt idx="8">
                  <c:v>1.3339636440173306</c:v>
                </c:pt>
                <c:pt idx="9">
                  <c:v>3.971481169266156</c:v>
                </c:pt>
                <c:pt idx="10">
                  <c:v>3.0683911822742127</c:v>
                </c:pt>
                <c:pt idx="11">
                  <c:v>2.6370274181152253</c:v>
                </c:pt>
                <c:pt idx="12">
                  <c:v>2.3413924543379503</c:v>
                </c:pt>
                <c:pt idx="13">
                  <c:v>2.1176092049443942</c:v>
                </c:pt>
                <c:pt idx="14">
                  <c:v>1.9380574137792064</c:v>
                </c:pt>
                <c:pt idx="15">
                  <c:v>1.8341270578954234</c:v>
                </c:pt>
                <c:pt idx="16">
                  <c:v>1.3914476395332833</c:v>
                </c:pt>
                <c:pt idx="17">
                  <c:v>1.3339636440173306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CD8-2A46-ACB1-C35125A6CB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6367184"/>
        <c:axId val="906362608"/>
      </c:scatterChart>
      <c:valAx>
        <c:axId val="906367184"/>
        <c:scaling>
          <c:orientation val="minMax"/>
          <c:min val="3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log(Re)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6362608"/>
        <c:crosses val="autoZero"/>
        <c:crossBetween val="midCat"/>
      </c:valAx>
      <c:valAx>
        <c:axId val="90636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log(Np)</a:t>
                </a:r>
                <a:endParaRPr lang="en-US" baseline="0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6367184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xVal>
            <c:numRef>
              <c:f>Plantilla!#REF!</c:f>
            </c:numRef>
          </c:xVal>
          <c:yVal>
            <c:numRef>
              <c:f>Plantilla!#REF!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Plantilla!#REF!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2-CAB5-4BFF-9472-B16889A266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9560152"/>
        <c:axId val="479553920"/>
      </c:scatterChart>
      <c:valAx>
        <c:axId val="4795601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log</a:t>
                </a:r>
                <a:r>
                  <a:rPr lang="es-ES" baseline="0"/>
                  <a:t> </a:t>
                </a:r>
                <a:r>
                  <a:rPr lang="es-ES"/>
                  <a:t>Nombre</a:t>
                </a:r>
                <a:r>
                  <a:rPr lang="es-ES" baseline="0"/>
                  <a:t> de Reynolds</a:t>
                </a:r>
                <a:endParaRPr lang="es-E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79553920"/>
        <c:crosses val="autoZero"/>
        <c:crossBetween val="midCat"/>
      </c:valAx>
      <c:valAx>
        <c:axId val="479553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  <a:p>
                <a:pPr>
                  <a:defRPr/>
                </a:pPr>
                <a:r>
                  <a:rPr lang="es-ES"/>
                  <a:t>log Nombre</a:t>
                </a:r>
                <a:r>
                  <a:rPr lang="es-ES" baseline="0"/>
                  <a:t> de porència</a:t>
                </a:r>
                <a:endParaRPr lang="es-E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79560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'B2.2'!$D$15</c:f>
              <c:strCache>
                <c:ptCount val="1"/>
                <c:pt idx="0">
                  <c:v>Potència</c:v>
                </c:pt>
              </c:strCache>
            </c:strRef>
          </c:tx>
          <c:spPr>
            <a:ln w="25400">
              <a:noFill/>
            </a:ln>
          </c:spPr>
          <c:marker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4236131434150546"/>
                  <c:y val="1.902793692865850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xVal>
            <c:numRef>
              <c:f>'B2.2'!$C$17:$C$34</c:f>
              <c:numCache>
                <c:formatCode>General</c:formatCode>
                <c:ptCount val="18"/>
                <c:pt idx="0">
                  <c:v>1.6666666666666667</c:v>
                </c:pt>
                <c:pt idx="1">
                  <c:v>3.3333333333333335</c:v>
                </c:pt>
                <c:pt idx="2">
                  <c:v>5</c:v>
                </c:pt>
                <c:pt idx="3">
                  <c:v>6.666666666666667</c:v>
                </c:pt>
                <c:pt idx="4">
                  <c:v>8.3333333333333339</c:v>
                </c:pt>
                <c:pt idx="5">
                  <c:v>10</c:v>
                </c:pt>
                <c:pt idx="6">
                  <c:v>11.666666666666666</c:v>
                </c:pt>
                <c:pt idx="7">
                  <c:v>18.333333333333332</c:v>
                </c:pt>
                <c:pt idx="8">
                  <c:v>20</c:v>
                </c:pt>
                <c:pt idx="9">
                  <c:v>1.6666666666666667</c:v>
                </c:pt>
                <c:pt idx="10">
                  <c:v>3.3333333333333335</c:v>
                </c:pt>
                <c:pt idx="11">
                  <c:v>5</c:v>
                </c:pt>
                <c:pt idx="12">
                  <c:v>6.666666666666667</c:v>
                </c:pt>
                <c:pt idx="13">
                  <c:v>8.3333333333333339</c:v>
                </c:pt>
                <c:pt idx="14">
                  <c:v>10</c:v>
                </c:pt>
                <c:pt idx="15">
                  <c:v>11.666666666666666</c:v>
                </c:pt>
                <c:pt idx="16">
                  <c:v>18.333333333333332</c:v>
                </c:pt>
                <c:pt idx="17">
                  <c:v>20</c:v>
                </c:pt>
              </c:numCache>
            </c:numRef>
          </c:xVal>
          <c:yVal>
            <c:numRef>
              <c:f>'B2.2'!$D$17:$D$34</c:f>
              <c:numCache>
                <c:formatCode>0.00</c:formatCode>
                <c:ptCount val="18"/>
                <c:pt idx="0">
                  <c:v>12.75</c:v>
                </c:pt>
                <c:pt idx="1">
                  <c:v>14.25</c:v>
                </c:pt>
                <c:pt idx="2">
                  <c:v>17</c:v>
                </c:pt>
                <c:pt idx="3">
                  <c:v>18.5</c:v>
                </c:pt>
                <c:pt idx="4">
                  <c:v>21.5</c:v>
                </c:pt>
                <c:pt idx="5">
                  <c:v>24.5</c:v>
                </c:pt>
                <c:pt idx="6">
                  <c:v>27</c:v>
                </c:pt>
                <c:pt idx="7">
                  <c:v>43.5</c:v>
                </c:pt>
                <c:pt idx="8">
                  <c:v>49.5</c:v>
                </c:pt>
                <c:pt idx="9">
                  <c:v>12.25</c:v>
                </c:pt>
                <c:pt idx="10">
                  <c:v>14</c:v>
                </c:pt>
                <c:pt idx="11">
                  <c:v>16</c:v>
                </c:pt>
                <c:pt idx="12">
                  <c:v>17.5</c:v>
                </c:pt>
                <c:pt idx="13">
                  <c:v>20.5</c:v>
                </c:pt>
                <c:pt idx="14">
                  <c:v>23.5</c:v>
                </c:pt>
                <c:pt idx="15">
                  <c:v>26.5</c:v>
                </c:pt>
                <c:pt idx="16">
                  <c:v>44</c:v>
                </c:pt>
                <c:pt idx="17">
                  <c:v>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825-4789-AF64-6AEEDB4DFF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6367184"/>
        <c:axId val="906362608"/>
      </c:scatterChart>
      <c:valAx>
        <c:axId val="906367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Velocitat</a:t>
                </a:r>
                <a:r>
                  <a:rPr lang="en-US" baseline="0"/>
                  <a:t> (s^-1)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6362608"/>
        <c:crosses val="autoZero"/>
        <c:crossBetween val="midCat"/>
      </c:valAx>
      <c:valAx>
        <c:axId val="90636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Potència</a:t>
                </a:r>
                <a:r>
                  <a:rPr lang="en-US" baseline="0"/>
                  <a:t> (W)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6367184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1"/>
            <c:dispEq val="1"/>
            <c:trendlineLbl>
              <c:layout>
                <c:manualLayout>
                  <c:x val="5.8753276487349239E-3"/>
                  <c:y val="-0.3553001209116494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xVal>
            <c:numRef>
              <c:f>'B2.2'!$F$17:$F$34</c:f>
              <c:numCache>
                <c:formatCode>0.00</c:formatCode>
                <c:ptCount val="18"/>
                <c:pt idx="0">
                  <c:v>3308.8235294117644</c:v>
                </c:pt>
                <c:pt idx="1">
                  <c:v>6617.6470588235288</c:v>
                </c:pt>
                <c:pt idx="2">
                  <c:v>9926.4705882352919</c:v>
                </c:pt>
                <c:pt idx="3">
                  <c:v>13235.294117647058</c:v>
                </c:pt>
                <c:pt idx="4">
                  <c:v>16544.117647058822</c:v>
                </c:pt>
                <c:pt idx="5">
                  <c:v>19852.941176470584</c:v>
                </c:pt>
                <c:pt idx="6">
                  <c:v>23161.76470588235</c:v>
                </c:pt>
                <c:pt idx="7">
                  <c:v>36397.058823529413</c:v>
                </c:pt>
                <c:pt idx="8">
                  <c:v>39705.882352941167</c:v>
                </c:pt>
                <c:pt idx="9">
                  <c:v>3308.8235294117644</c:v>
                </c:pt>
                <c:pt idx="10">
                  <c:v>6617.6470588235288</c:v>
                </c:pt>
                <c:pt idx="11">
                  <c:v>9926.4705882352919</c:v>
                </c:pt>
                <c:pt idx="12">
                  <c:v>13235.294117647058</c:v>
                </c:pt>
                <c:pt idx="13">
                  <c:v>16544.117647058822</c:v>
                </c:pt>
                <c:pt idx="14">
                  <c:v>19852.941176470584</c:v>
                </c:pt>
                <c:pt idx="15">
                  <c:v>23161.76470588235</c:v>
                </c:pt>
                <c:pt idx="16">
                  <c:v>36397.058823529413</c:v>
                </c:pt>
                <c:pt idx="17">
                  <c:v>39705.882352941167</c:v>
                </c:pt>
              </c:numCache>
            </c:numRef>
          </c:xVal>
          <c:yVal>
            <c:numRef>
              <c:f>'B2.2'!$E$17:$E$34</c:f>
              <c:numCache>
                <c:formatCode>0.00</c:formatCode>
                <c:ptCount val="18"/>
                <c:pt idx="0">
                  <c:v>14924.554183813443</c:v>
                </c:pt>
                <c:pt idx="1">
                  <c:v>2085.0480109739369</c:v>
                </c:pt>
                <c:pt idx="2">
                  <c:v>737.01502142288609</c:v>
                </c:pt>
                <c:pt idx="3">
                  <c:v>338.36305441243712</c:v>
                </c:pt>
                <c:pt idx="4">
                  <c:v>201.33516232281661</c:v>
                </c:pt>
                <c:pt idx="5">
                  <c:v>132.77108841809346</c:v>
                </c:pt>
                <c:pt idx="6">
                  <c:v>92.142677176690825</c:v>
                </c:pt>
                <c:pt idx="7">
                  <c:v>38.256248847004898</c:v>
                </c:pt>
                <c:pt idx="8">
                  <c:v>33.531473860691968</c:v>
                </c:pt>
                <c:pt idx="9">
                  <c:v>14339.277549154092</c:v>
                </c:pt>
                <c:pt idx="10">
                  <c:v>2048.4682213077276</c:v>
                </c:pt>
                <c:pt idx="11">
                  <c:v>693.6611966333046</c:v>
                </c:pt>
                <c:pt idx="12">
                  <c:v>320.07315957933241</c:v>
                </c:pt>
                <c:pt idx="13">
                  <c:v>191.97073616826702</c:v>
                </c:pt>
                <c:pt idx="14">
                  <c:v>127.35186031939577</c:v>
                </c:pt>
                <c:pt idx="15">
                  <c:v>90.436331303048391</c:v>
                </c:pt>
                <c:pt idx="16">
                  <c:v>38.695975845246338</c:v>
                </c:pt>
                <c:pt idx="17">
                  <c:v>33.192772104523364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F2D-4E6D-A908-CF4C7F838D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9136656"/>
        <c:axId val="1039127920"/>
      </c:scatterChart>
      <c:valAx>
        <c:axId val="1039136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9127920"/>
        <c:crosses val="autoZero"/>
        <c:crossBetween val="midCat"/>
      </c:valAx>
      <c:valAx>
        <c:axId val="1039127920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91366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trendline>
            <c:spPr>
              <a:ln>
                <a:solidFill>
                  <a:schemeClr val="accent1"/>
                </a:solidFill>
                <a:prstDash val="sysDash"/>
              </a:ln>
            </c:spPr>
            <c:trendlineType val="linear"/>
            <c:dispRSqr val="1"/>
            <c:dispEq val="1"/>
            <c:trendlineLbl>
              <c:layout>
                <c:manualLayout>
                  <c:x val="3.3320272787859623E-2"/>
                  <c:y val="-0.36396274632248066"/>
                </c:manualLayout>
              </c:layout>
              <c:numFmt formatCode="General" sourceLinked="0"/>
            </c:trendlineLbl>
          </c:trendline>
          <c:xVal>
            <c:numRef>
              <c:f>'B2.2'!$H$17:$H$34</c:f>
              <c:numCache>
                <c:formatCode>General</c:formatCode>
                <c:ptCount val="18"/>
                <c:pt idx="0">
                  <c:v>3.5196736054051261</c:v>
                </c:pt>
                <c:pt idx="1">
                  <c:v>3.8207036010691073</c:v>
                </c:pt>
                <c:pt idx="2">
                  <c:v>3.9967948601247887</c:v>
                </c:pt>
                <c:pt idx="3">
                  <c:v>4.1217335967330886</c:v>
                </c:pt>
                <c:pt idx="4">
                  <c:v>4.2186436097411448</c:v>
                </c:pt>
                <c:pt idx="5">
                  <c:v>4.2978248557887699</c:v>
                </c:pt>
                <c:pt idx="6">
                  <c:v>4.364771645419383</c:v>
                </c:pt>
                <c:pt idx="7">
                  <c:v>4.5610662905633514</c:v>
                </c:pt>
                <c:pt idx="8">
                  <c:v>4.5988548514527512</c:v>
                </c:pt>
                <c:pt idx="9">
                  <c:v>3.5196736054051261</c:v>
                </c:pt>
                <c:pt idx="10">
                  <c:v>3.8207036010691073</c:v>
                </c:pt>
                <c:pt idx="11">
                  <c:v>3.9967948601247887</c:v>
                </c:pt>
                <c:pt idx="12">
                  <c:v>4.1217335967330886</c:v>
                </c:pt>
                <c:pt idx="13">
                  <c:v>4.2186436097411448</c:v>
                </c:pt>
                <c:pt idx="14">
                  <c:v>4.2978248557887699</c:v>
                </c:pt>
                <c:pt idx="15">
                  <c:v>4.364771645419383</c:v>
                </c:pt>
                <c:pt idx="16">
                  <c:v>4.5610662905633514</c:v>
                </c:pt>
                <c:pt idx="17">
                  <c:v>4.5988548514527512</c:v>
                </c:pt>
              </c:numCache>
            </c:numRef>
          </c:xVal>
          <c:yVal>
            <c:numRef>
              <c:f>'B2.2'!$I$17:$I$34</c:f>
              <c:numCache>
                <c:formatCode>General</c:formatCode>
                <c:ptCount val="18"/>
                <c:pt idx="0">
                  <c:v>4.1739013670441869</c:v>
                </c:pt>
                <c:pt idx="1">
                  <c:v>3.3191160596267979</c:v>
                </c:pt>
                <c:pt idx="2">
                  <c:v>2.867476339493499</c:v>
                </c:pt>
                <c:pt idx="3">
                  <c:v>2.5293829366933389</c:v>
                </c:pt>
                <c:pt idx="4">
                  <c:v>2.3039196291817614</c:v>
                </c:pt>
                <c:pt idx="5">
                  <c:v>2.1231035154878142</c:v>
                </c:pt>
                <c:pt idx="6">
                  <c:v>1.9644608263904295</c:v>
                </c:pt>
                <c:pt idx="7">
                  <c:v>1.5827023837541747</c:v>
                </c:pt>
                <c:pt idx="8">
                  <c:v>1.5254526430649067</c:v>
                </c:pt>
                <c:pt idx="9">
                  <c:v>4.156527270974764</c:v>
                </c:pt>
                <c:pt idx="10">
                  <c:v>3.3114292309605071</c:v>
                </c:pt>
                <c:pt idx="11">
                  <c:v>2.8411474007711499</c:v>
                </c:pt>
                <c:pt idx="12">
                  <c:v>2.5052492569766196</c:v>
                </c:pt>
                <c:pt idx="13">
                  <c:v>2.2832350303219102</c:v>
                </c:pt>
                <c:pt idx="14">
                  <c:v>2.1050052933950179</c:v>
                </c:pt>
                <c:pt idx="15">
                  <c:v>1.9563429361682501</c:v>
                </c:pt>
                <c:pt idx="16">
                  <c:v>1.5876658032857249</c:v>
                </c:pt>
                <c:pt idx="17">
                  <c:v>1.5210435241598517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7F9-4829-9CCC-69C9A7B5F9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6367184"/>
        <c:axId val="906362608"/>
      </c:scatterChart>
      <c:valAx>
        <c:axId val="906367184"/>
        <c:scaling>
          <c:orientation val="minMax"/>
          <c:min val="3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log(Re)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6362608"/>
        <c:crosses val="autoZero"/>
        <c:crossBetween val="midCat"/>
      </c:valAx>
      <c:valAx>
        <c:axId val="90636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log(Np)</a:t>
                </a:r>
                <a:endParaRPr lang="en-US" baseline="0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6367184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xVal>
            <c:numRef>
              <c:f>Plantilla!#REF!</c:f>
            </c:numRef>
          </c:xVal>
          <c:yVal>
            <c:numRef>
              <c:f>Plantilla!#REF!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Plantilla!#REF!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2-B1DE-4466-B0F4-6EF66E3527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9560152"/>
        <c:axId val="479553920"/>
      </c:scatterChart>
      <c:valAx>
        <c:axId val="4795601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log</a:t>
                </a:r>
                <a:r>
                  <a:rPr lang="es-ES" baseline="0"/>
                  <a:t> </a:t>
                </a:r>
                <a:r>
                  <a:rPr lang="es-ES"/>
                  <a:t>Nombre</a:t>
                </a:r>
                <a:r>
                  <a:rPr lang="es-ES" baseline="0"/>
                  <a:t> de Reynolds</a:t>
                </a:r>
                <a:endParaRPr lang="es-E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79553920"/>
        <c:crosses val="autoZero"/>
        <c:crossBetween val="midCat"/>
      </c:valAx>
      <c:valAx>
        <c:axId val="479553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  <a:p>
                <a:pPr>
                  <a:defRPr/>
                </a:pPr>
                <a:r>
                  <a:rPr lang="es-ES"/>
                  <a:t>log Nombre</a:t>
                </a:r>
                <a:r>
                  <a:rPr lang="es-ES" baseline="0"/>
                  <a:t> de porència</a:t>
                </a:r>
                <a:endParaRPr lang="es-E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79560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'B2.3'!$D$15</c:f>
              <c:strCache>
                <c:ptCount val="1"/>
                <c:pt idx="0">
                  <c:v>Potència</c:v>
                </c:pt>
              </c:strCache>
            </c:strRef>
          </c:tx>
          <c:spPr>
            <a:ln w="25400">
              <a:noFill/>
            </a:ln>
          </c:spPr>
          <c:marker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4236131434150546"/>
                  <c:y val="1.902793692865850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xVal>
            <c:numRef>
              <c:f>'B2.3'!$C$17:$C$34</c:f>
              <c:numCache>
                <c:formatCode>General</c:formatCode>
                <c:ptCount val="18"/>
                <c:pt idx="0">
                  <c:v>1.6666666666666667</c:v>
                </c:pt>
                <c:pt idx="1">
                  <c:v>3.3333333333333335</c:v>
                </c:pt>
                <c:pt idx="2">
                  <c:v>5</c:v>
                </c:pt>
                <c:pt idx="3">
                  <c:v>6.666666666666667</c:v>
                </c:pt>
                <c:pt idx="4">
                  <c:v>8.3333333333333339</c:v>
                </c:pt>
                <c:pt idx="5">
                  <c:v>10</c:v>
                </c:pt>
                <c:pt idx="6">
                  <c:v>11.666666666666666</c:v>
                </c:pt>
                <c:pt idx="7">
                  <c:v>18.333333333333332</c:v>
                </c:pt>
                <c:pt idx="8">
                  <c:v>20</c:v>
                </c:pt>
                <c:pt idx="9">
                  <c:v>1.6666666666666667</c:v>
                </c:pt>
                <c:pt idx="10">
                  <c:v>3.3333333333333335</c:v>
                </c:pt>
                <c:pt idx="11">
                  <c:v>5</c:v>
                </c:pt>
                <c:pt idx="12">
                  <c:v>6.666666666666667</c:v>
                </c:pt>
                <c:pt idx="13">
                  <c:v>8.3333333333333339</c:v>
                </c:pt>
                <c:pt idx="14">
                  <c:v>10</c:v>
                </c:pt>
                <c:pt idx="15">
                  <c:v>11.666666666666666</c:v>
                </c:pt>
                <c:pt idx="16">
                  <c:v>18.333333333333332</c:v>
                </c:pt>
                <c:pt idx="17">
                  <c:v>20</c:v>
                </c:pt>
              </c:numCache>
            </c:numRef>
          </c:xVal>
          <c:yVal>
            <c:numRef>
              <c:f>'B2.3'!$D$17:$D$34</c:f>
              <c:numCache>
                <c:formatCode>0.00</c:formatCode>
                <c:ptCount val="18"/>
                <c:pt idx="0">
                  <c:v>14</c:v>
                </c:pt>
                <c:pt idx="1">
                  <c:v>16</c:v>
                </c:pt>
                <c:pt idx="2">
                  <c:v>18</c:v>
                </c:pt>
                <c:pt idx="3">
                  <c:v>20.5</c:v>
                </c:pt>
                <c:pt idx="4">
                  <c:v>22.5</c:v>
                </c:pt>
                <c:pt idx="5">
                  <c:v>24.75</c:v>
                </c:pt>
                <c:pt idx="6">
                  <c:v>28</c:v>
                </c:pt>
                <c:pt idx="7">
                  <c:v>40</c:v>
                </c:pt>
                <c:pt idx="8">
                  <c:v>43.5</c:v>
                </c:pt>
                <c:pt idx="9">
                  <c:v>13.5</c:v>
                </c:pt>
                <c:pt idx="10">
                  <c:v>15.5</c:v>
                </c:pt>
                <c:pt idx="11">
                  <c:v>17.5</c:v>
                </c:pt>
                <c:pt idx="12">
                  <c:v>20</c:v>
                </c:pt>
                <c:pt idx="13">
                  <c:v>22</c:v>
                </c:pt>
                <c:pt idx="14">
                  <c:v>24.5</c:v>
                </c:pt>
                <c:pt idx="15">
                  <c:v>27.5</c:v>
                </c:pt>
                <c:pt idx="16">
                  <c:v>39.75</c:v>
                </c:pt>
                <c:pt idx="17">
                  <c:v>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69A-4AC3-A267-C4F5BA6AC9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6367184"/>
        <c:axId val="906362608"/>
      </c:scatterChart>
      <c:valAx>
        <c:axId val="906367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Velocitat</a:t>
                </a:r>
                <a:r>
                  <a:rPr lang="en-US" baseline="0"/>
                  <a:t> (s^-1)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6362608"/>
        <c:crosses val="autoZero"/>
        <c:crossBetween val="midCat"/>
      </c:valAx>
      <c:valAx>
        <c:axId val="90636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Potència</a:t>
                </a:r>
                <a:r>
                  <a:rPr lang="en-US" baseline="0"/>
                  <a:t> (W)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6367184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1"/>
            <c:dispEq val="1"/>
            <c:trendlineLbl>
              <c:layout>
                <c:manualLayout>
                  <c:x val="5.8753276487349239E-3"/>
                  <c:y val="-0.3553001209116494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xVal>
            <c:numRef>
              <c:f>'B2.3'!$F$17:$F$34</c:f>
              <c:numCache>
                <c:formatCode>0.00</c:formatCode>
                <c:ptCount val="18"/>
                <c:pt idx="0">
                  <c:v>3308.8235294117644</c:v>
                </c:pt>
                <c:pt idx="1">
                  <c:v>6617.6470588235288</c:v>
                </c:pt>
                <c:pt idx="2">
                  <c:v>9926.4705882352919</c:v>
                </c:pt>
                <c:pt idx="3">
                  <c:v>13235.294117647058</c:v>
                </c:pt>
                <c:pt idx="4">
                  <c:v>16544.117647058822</c:v>
                </c:pt>
                <c:pt idx="5">
                  <c:v>19852.941176470584</c:v>
                </c:pt>
                <c:pt idx="6">
                  <c:v>23161.76470588235</c:v>
                </c:pt>
                <c:pt idx="7">
                  <c:v>36397.058823529413</c:v>
                </c:pt>
                <c:pt idx="8">
                  <c:v>39705.882352941167</c:v>
                </c:pt>
                <c:pt idx="9">
                  <c:v>3308.8235294117644</c:v>
                </c:pt>
                <c:pt idx="10">
                  <c:v>6617.6470588235288</c:v>
                </c:pt>
                <c:pt idx="11">
                  <c:v>9926.4705882352919</c:v>
                </c:pt>
                <c:pt idx="12">
                  <c:v>13235.294117647058</c:v>
                </c:pt>
                <c:pt idx="13">
                  <c:v>16544.117647058822</c:v>
                </c:pt>
                <c:pt idx="14">
                  <c:v>19852.941176470584</c:v>
                </c:pt>
                <c:pt idx="15">
                  <c:v>23161.76470588235</c:v>
                </c:pt>
                <c:pt idx="16">
                  <c:v>36397.058823529413</c:v>
                </c:pt>
                <c:pt idx="17">
                  <c:v>39705.882352941167</c:v>
                </c:pt>
              </c:numCache>
            </c:numRef>
          </c:xVal>
          <c:yVal>
            <c:numRef>
              <c:f>'B2.3'!$E$17:$E$34</c:f>
              <c:numCache>
                <c:formatCode>0.00</c:formatCode>
                <c:ptCount val="18"/>
                <c:pt idx="0">
                  <c:v>16387.745770461821</c:v>
                </c:pt>
                <c:pt idx="1">
                  <c:v>2341.106538637403</c:v>
                </c:pt>
                <c:pt idx="2">
                  <c:v>780.3688462124677</c:v>
                </c:pt>
                <c:pt idx="3">
                  <c:v>374.94284407864654</c:v>
                </c:pt>
                <c:pt idx="4">
                  <c:v>210.69958847736623</c:v>
                </c:pt>
                <c:pt idx="5">
                  <c:v>134.12589544276787</c:v>
                </c:pt>
                <c:pt idx="6">
                  <c:v>95.555368923975664</c:v>
                </c:pt>
                <c:pt idx="7">
                  <c:v>35.178159859314853</c:v>
                </c:pt>
                <c:pt idx="8">
                  <c:v>29.467052786668702</c:v>
                </c:pt>
                <c:pt idx="9">
                  <c:v>15802.469135802468</c:v>
                </c:pt>
                <c:pt idx="10">
                  <c:v>2267.9469593049839</c:v>
                </c:pt>
                <c:pt idx="11">
                  <c:v>758.69193381767684</c:v>
                </c:pt>
                <c:pt idx="12">
                  <c:v>365.79789666209416</c:v>
                </c:pt>
                <c:pt idx="13">
                  <c:v>206.01737540009142</c:v>
                </c:pt>
                <c:pt idx="14">
                  <c:v>132.77108841809346</c:v>
                </c:pt>
                <c:pt idx="15">
                  <c:v>93.849023050333244</c:v>
                </c:pt>
                <c:pt idx="16">
                  <c:v>34.958296360194133</c:v>
                </c:pt>
                <c:pt idx="17">
                  <c:v>29.128351030500095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0A5-49FD-9191-A65CAFC862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9136656"/>
        <c:axId val="1039127920"/>
      </c:scatterChart>
      <c:valAx>
        <c:axId val="1039136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9127920"/>
        <c:crosses val="autoZero"/>
        <c:crossBetween val="midCat"/>
      </c:valAx>
      <c:valAx>
        <c:axId val="1039127920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91366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trendline>
            <c:spPr>
              <a:ln>
                <a:solidFill>
                  <a:schemeClr val="accent1"/>
                </a:solidFill>
                <a:prstDash val="sysDash"/>
              </a:ln>
            </c:spPr>
            <c:trendlineType val="linear"/>
            <c:dispRSqr val="1"/>
            <c:dispEq val="1"/>
            <c:trendlineLbl>
              <c:layout>
                <c:manualLayout>
                  <c:x val="3.3320272787859623E-2"/>
                  <c:y val="-0.36396274632248066"/>
                </c:manualLayout>
              </c:layout>
              <c:numFmt formatCode="General" sourceLinked="0"/>
            </c:trendlineLbl>
          </c:trendline>
          <c:xVal>
            <c:numRef>
              <c:f>'B2.3'!$H$17:$H$34</c:f>
              <c:numCache>
                <c:formatCode>General</c:formatCode>
                <c:ptCount val="18"/>
                <c:pt idx="0">
                  <c:v>3.5196736054051261</c:v>
                </c:pt>
                <c:pt idx="1">
                  <c:v>3.8207036010691073</c:v>
                </c:pt>
                <c:pt idx="2">
                  <c:v>3.9967948601247887</c:v>
                </c:pt>
                <c:pt idx="3">
                  <c:v>4.1217335967330886</c:v>
                </c:pt>
                <c:pt idx="4">
                  <c:v>4.2186436097411448</c:v>
                </c:pt>
                <c:pt idx="5">
                  <c:v>4.2978248557887699</c:v>
                </c:pt>
                <c:pt idx="6">
                  <c:v>4.364771645419383</c:v>
                </c:pt>
                <c:pt idx="7">
                  <c:v>4.5610662905633514</c:v>
                </c:pt>
                <c:pt idx="8">
                  <c:v>4.5988548514527512</c:v>
                </c:pt>
                <c:pt idx="9">
                  <c:v>3.5196736054051261</c:v>
                </c:pt>
                <c:pt idx="10">
                  <c:v>3.8207036010691073</c:v>
                </c:pt>
                <c:pt idx="11">
                  <c:v>3.9967948601247887</c:v>
                </c:pt>
                <c:pt idx="12">
                  <c:v>4.1217335967330886</c:v>
                </c:pt>
                <c:pt idx="13">
                  <c:v>4.2186436097411448</c:v>
                </c:pt>
                <c:pt idx="14">
                  <c:v>4.2978248557887699</c:v>
                </c:pt>
                <c:pt idx="15">
                  <c:v>4.364771645419383</c:v>
                </c:pt>
                <c:pt idx="16">
                  <c:v>4.5610662905633514</c:v>
                </c:pt>
                <c:pt idx="17">
                  <c:v>4.5988548514527512</c:v>
                </c:pt>
              </c:numCache>
            </c:numRef>
          </c:xVal>
          <c:yVal>
            <c:numRef>
              <c:f>'B2.3'!$I$17:$I$34</c:f>
              <c:numCache>
                <c:formatCode>General</c:formatCode>
                <c:ptCount val="18"/>
                <c:pt idx="0">
                  <c:v>4.2145192179524509</c:v>
                </c:pt>
                <c:pt idx="1">
                  <c:v>3.3694211779381935</c:v>
                </c:pt>
                <c:pt idx="2">
                  <c:v>2.8922999232185314</c:v>
                </c:pt>
                <c:pt idx="3">
                  <c:v>2.5739650693460798</c:v>
                </c:pt>
                <c:pt idx="4">
                  <c:v>2.3236636873775187</c:v>
                </c:pt>
                <c:pt idx="5">
                  <c:v>2.1275126343928692</c:v>
                </c:pt>
                <c:pt idx="6">
                  <c:v>1.9802550935736614</c:v>
                </c:pt>
                <c:pt idx="7">
                  <c:v>1.5462731181274998</c:v>
                </c:pt>
                <c:pt idx="8">
                  <c:v>1.4693367010859755</c:v>
                </c:pt>
                <c:pt idx="9">
                  <c:v>4.1987249507692184</c:v>
                </c:pt>
                <c:pt idx="10">
                  <c:v>3.3556328934525603</c:v>
                </c:pt>
                <c:pt idx="11">
                  <c:v>2.8800654668015198</c:v>
                </c:pt>
                <c:pt idx="12">
                  <c:v>2.5632412039543064</c:v>
                </c:pt>
                <c:pt idx="13">
                  <c:v>2.3139038500883622</c:v>
                </c:pt>
                <c:pt idx="14">
                  <c:v>2.1231035154878142</c:v>
                </c:pt>
                <c:pt idx="15">
                  <c:v>1.9724297560617048</c:v>
                </c:pt>
                <c:pt idx="16">
                  <c:v>1.5435502597920265</c:v>
                </c:pt>
                <c:pt idx="17">
                  <c:v>1.4643158997109247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92-430D-BCA4-5692F88217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6367184"/>
        <c:axId val="906362608"/>
      </c:scatterChart>
      <c:valAx>
        <c:axId val="906367184"/>
        <c:scaling>
          <c:orientation val="minMax"/>
          <c:min val="3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log(Re)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6362608"/>
        <c:crosses val="autoZero"/>
        <c:crossBetween val="midCat"/>
      </c:valAx>
      <c:valAx>
        <c:axId val="90636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log(Np)</a:t>
                </a:r>
                <a:endParaRPr lang="en-US" baseline="0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6367184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xVal>
            <c:numRef>
              <c:f>Plantilla!#REF!</c:f>
            </c:numRef>
          </c:xVal>
          <c:yVal>
            <c:numRef>
              <c:f>Plantilla!#REF!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Plantilla!#REF!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2-081E-413E-9774-F50F531885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9560152"/>
        <c:axId val="479553920"/>
      </c:scatterChart>
      <c:valAx>
        <c:axId val="4795601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log</a:t>
                </a:r>
                <a:r>
                  <a:rPr lang="es-ES" baseline="0"/>
                  <a:t> </a:t>
                </a:r>
                <a:r>
                  <a:rPr lang="es-ES"/>
                  <a:t>Nombre</a:t>
                </a:r>
                <a:r>
                  <a:rPr lang="es-ES" baseline="0"/>
                  <a:t> de Reynolds</a:t>
                </a:r>
                <a:endParaRPr lang="es-E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79553920"/>
        <c:crosses val="autoZero"/>
        <c:crossBetween val="midCat"/>
      </c:valAx>
      <c:valAx>
        <c:axId val="479553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  <a:p>
                <a:pPr>
                  <a:defRPr/>
                </a:pPr>
                <a:r>
                  <a:rPr lang="es-ES"/>
                  <a:t>log Nombre</a:t>
                </a:r>
                <a:r>
                  <a:rPr lang="es-ES" baseline="0"/>
                  <a:t> de porència</a:t>
                </a:r>
                <a:endParaRPr lang="es-E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79560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'B2.4'!$D$15</c:f>
              <c:strCache>
                <c:ptCount val="1"/>
                <c:pt idx="0">
                  <c:v>Potència</c:v>
                </c:pt>
              </c:strCache>
            </c:strRef>
          </c:tx>
          <c:spPr>
            <a:ln w="25400">
              <a:noFill/>
            </a:ln>
          </c:spPr>
          <c:marker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6.0937552423909518E-2"/>
                  <c:y val="-4.388942508578626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xVal>
            <c:numRef>
              <c:f>'B2.4'!$C$17:$C$34</c:f>
              <c:numCache>
                <c:formatCode>General</c:formatCode>
                <c:ptCount val="18"/>
                <c:pt idx="0">
                  <c:v>1.6666666666666667</c:v>
                </c:pt>
                <c:pt idx="1">
                  <c:v>3.3333333333333335</c:v>
                </c:pt>
                <c:pt idx="2">
                  <c:v>5</c:v>
                </c:pt>
                <c:pt idx="3">
                  <c:v>6.666666666666667</c:v>
                </c:pt>
                <c:pt idx="4">
                  <c:v>8.3333333333333339</c:v>
                </c:pt>
                <c:pt idx="5">
                  <c:v>10</c:v>
                </c:pt>
                <c:pt idx="6">
                  <c:v>11.666666666666666</c:v>
                </c:pt>
                <c:pt idx="7">
                  <c:v>18.333333333333332</c:v>
                </c:pt>
                <c:pt idx="8">
                  <c:v>20</c:v>
                </c:pt>
                <c:pt idx="9">
                  <c:v>20</c:v>
                </c:pt>
                <c:pt idx="10">
                  <c:v>18.333333333333332</c:v>
                </c:pt>
                <c:pt idx="11">
                  <c:v>11.666666666666666</c:v>
                </c:pt>
                <c:pt idx="12">
                  <c:v>10</c:v>
                </c:pt>
                <c:pt idx="13">
                  <c:v>8.3333333333333339</c:v>
                </c:pt>
                <c:pt idx="14">
                  <c:v>6.666666666666667</c:v>
                </c:pt>
                <c:pt idx="15">
                  <c:v>5</c:v>
                </c:pt>
                <c:pt idx="16">
                  <c:v>3.3333333333333335</c:v>
                </c:pt>
                <c:pt idx="17">
                  <c:v>1.6666666666666667</c:v>
                </c:pt>
              </c:numCache>
            </c:numRef>
          </c:xVal>
          <c:yVal>
            <c:numRef>
              <c:f>'B2.4'!$D$17:$D$34</c:f>
              <c:numCache>
                <c:formatCode>General</c:formatCode>
                <c:ptCount val="18"/>
                <c:pt idx="0">
                  <c:v>12.75</c:v>
                </c:pt>
                <c:pt idx="1">
                  <c:v>14.25</c:v>
                </c:pt>
                <c:pt idx="2">
                  <c:v>17</c:v>
                </c:pt>
                <c:pt idx="3">
                  <c:v>18.5</c:v>
                </c:pt>
                <c:pt idx="4">
                  <c:v>21.5</c:v>
                </c:pt>
                <c:pt idx="5">
                  <c:v>24.5</c:v>
                </c:pt>
                <c:pt idx="6">
                  <c:v>27</c:v>
                </c:pt>
                <c:pt idx="7">
                  <c:v>43.5</c:v>
                </c:pt>
                <c:pt idx="8">
                  <c:v>49.5</c:v>
                </c:pt>
                <c:pt idx="9">
                  <c:v>49</c:v>
                </c:pt>
                <c:pt idx="10">
                  <c:v>44</c:v>
                </c:pt>
                <c:pt idx="11">
                  <c:v>26.5</c:v>
                </c:pt>
                <c:pt idx="12">
                  <c:v>23.5</c:v>
                </c:pt>
                <c:pt idx="13">
                  <c:v>20.5</c:v>
                </c:pt>
                <c:pt idx="14">
                  <c:v>17.5</c:v>
                </c:pt>
                <c:pt idx="15">
                  <c:v>16</c:v>
                </c:pt>
                <c:pt idx="16">
                  <c:v>14</c:v>
                </c:pt>
                <c:pt idx="17">
                  <c:v>12.25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F8F-4CC2-BB2C-C23250C21C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6367184"/>
        <c:axId val="906362608"/>
      </c:scatterChart>
      <c:valAx>
        <c:axId val="906367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Velocitat</a:t>
                </a:r>
                <a:r>
                  <a:rPr lang="en-US" baseline="0"/>
                  <a:t> (s^-1)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6362608"/>
        <c:crosses val="autoZero"/>
        <c:crossBetween val="midCat"/>
      </c:valAx>
      <c:valAx>
        <c:axId val="90636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Potència</a:t>
                </a:r>
                <a:r>
                  <a:rPr lang="en-US" baseline="0"/>
                  <a:t> (W)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6367184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1"/>
            <c:dispEq val="1"/>
            <c:trendlineLbl>
              <c:layout>
                <c:manualLayout>
                  <c:x val="-2.0813648293963255E-3"/>
                  <c:y val="-0.5583985855934674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xVal>
            <c:numRef>
              <c:f>'B2.4'!$F$17:$F$34</c:f>
              <c:numCache>
                <c:formatCode>0.00</c:formatCode>
                <c:ptCount val="18"/>
                <c:pt idx="0">
                  <c:v>3308.8235294117644</c:v>
                </c:pt>
                <c:pt idx="1">
                  <c:v>6617.6470588235288</c:v>
                </c:pt>
                <c:pt idx="2">
                  <c:v>9926.4705882352919</c:v>
                </c:pt>
                <c:pt idx="3">
                  <c:v>13235.294117647058</c:v>
                </c:pt>
                <c:pt idx="4">
                  <c:v>16544.117647058822</c:v>
                </c:pt>
                <c:pt idx="5">
                  <c:v>19852.941176470584</c:v>
                </c:pt>
                <c:pt idx="6">
                  <c:v>23161.76470588235</c:v>
                </c:pt>
                <c:pt idx="7">
                  <c:v>36397.058823529413</c:v>
                </c:pt>
                <c:pt idx="8">
                  <c:v>39705.882352941167</c:v>
                </c:pt>
                <c:pt idx="9">
                  <c:v>39705.882352941167</c:v>
                </c:pt>
                <c:pt idx="10">
                  <c:v>36397.058823529413</c:v>
                </c:pt>
                <c:pt idx="11">
                  <c:v>23161.76470588235</c:v>
                </c:pt>
                <c:pt idx="12">
                  <c:v>19852.941176470584</c:v>
                </c:pt>
                <c:pt idx="13">
                  <c:v>16544.117647058822</c:v>
                </c:pt>
                <c:pt idx="14">
                  <c:v>13235.294117647058</c:v>
                </c:pt>
                <c:pt idx="15">
                  <c:v>9926.4705882352919</c:v>
                </c:pt>
                <c:pt idx="16">
                  <c:v>6617.6470588235288</c:v>
                </c:pt>
                <c:pt idx="17">
                  <c:v>3308.8235294117644</c:v>
                </c:pt>
              </c:numCache>
            </c:numRef>
          </c:xVal>
          <c:yVal>
            <c:numRef>
              <c:f>'B2.4'!$E$17:$E$34</c:f>
              <c:numCache>
                <c:formatCode>0.00</c:formatCode>
                <c:ptCount val="18"/>
                <c:pt idx="0">
                  <c:v>14924.554183813443</c:v>
                </c:pt>
                <c:pt idx="1">
                  <c:v>2085.0480109739369</c:v>
                </c:pt>
                <c:pt idx="2">
                  <c:v>737.01502142288609</c:v>
                </c:pt>
                <c:pt idx="3">
                  <c:v>338.36305441243712</c:v>
                </c:pt>
                <c:pt idx="4">
                  <c:v>201.33516232281661</c:v>
                </c:pt>
                <c:pt idx="5">
                  <c:v>132.77108841809346</c:v>
                </c:pt>
                <c:pt idx="6">
                  <c:v>92.142677176690825</c:v>
                </c:pt>
                <c:pt idx="7">
                  <c:v>38.256248847004898</c:v>
                </c:pt>
                <c:pt idx="8">
                  <c:v>33.531473860691968</c:v>
                </c:pt>
                <c:pt idx="9">
                  <c:v>33.192772104523364</c:v>
                </c:pt>
                <c:pt idx="10">
                  <c:v>38.695975845246338</c:v>
                </c:pt>
                <c:pt idx="11">
                  <c:v>90.436331303048391</c:v>
                </c:pt>
                <c:pt idx="12">
                  <c:v>127.35186031939577</c:v>
                </c:pt>
                <c:pt idx="13">
                  <c:v>191.97073616826702</c:v>
                </c:pt>
                <c:pt idx="14">
                  <c:v>320.07315957933241</c:v>
                </c:pt>
                <c:pt idx="15">
                  <c:v>693.6611966333046</c:v>
                </c:pt>
                <c:pt idx="16">
                  <c:v>2048.4682213077276</c:v>
                </c:pt>
                <c:pt idx="17">
                  <c:v>14339.277549154092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5B7-45FD-8609-FE2305F74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9136656"/>
        <c:axId val="1039127920"/>
      </c:scatterChart>
      <c:valAx>
        <c:axId val="1039136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9127920"/>
        <c:crosses val="autoZero"/>
        <c:crossBetween val="midCat"/>
      </c:valAx>
      <c:valAx>
        <c:axId val="1039127920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91366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trendline>
            <c:spPr>
              <a:ln>
                <a:solidFill>
                  <a:schemeClr val="accent1"/>
                </a:solidFill>
                <a:prstDash val="sysDash"/>
              </a:ln>
            </c:spPr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'B2.4'!$H$17:$H$34</c:f>
              <c:numCache>
                <c:formatCode>General</c:formatCode>
                <c:ptCount val="18"/>
                <c:pt idx="0">
                  <c:v>3.5196736054051261</c:v>
                </c:pt>
                <c:pt idx="1">
                  <c:v>3.8207036010691073</c:v>
                </c:pt>
                <c:pt idx="2">
                  <c:v>3.9967948601247887</c:v>
                </c:pt>
                <c:pt idx="3">
                  <c:v>4.1217335967330886</c:v>
                </c:pt>
                <c:pt idx="4">
                  <c:v>4.2186436097411448</c:v>
                </c:pt>
                <c:pt idx="5">
                  <c:v>4.2978248557887699</c:v>
                </c:pt>
                <c:pt idx="6">
                  <c:v>4.364771645419383</c:v>
                </c:pt>
                <c:pt idx="7">
                  <c:v>4.5610662905633514</c:v>
                </c:pt>
                <c:pt idx="8">
                  <c:v>4.5988548514527512</c:v>
                </c:pt>
                <c:pt idx="9">
                  <c:v>4.5988548514527512</c:v>
                </c:pt>
                <c:pt idx="10">
                  <c:v>4.5610662905633514</c:v>
                </c:pt>
                <c:pt idx="11">
                  <c:v>4.364771645419383</c:v>
                </c:pt>
                <c:pt idx="12">
                  <c:v>4.2978248557887699</c:v>
                </c:pt>
                <c:pt idx="13">
                  <c:v>4.2186436097411448</c:v>
                </c:pt>
                <c:pt idx="14">
                  <c:v>4.1217335967330886</c:v>
                </c:pt>
                <c:pt idx="15">
                  <c:v>3.9967948601247887</c:v>
                </c:pt>
                <c:pt idx="16">
                  <c:v>3.8207036010691073</c:v>
                </c:pt>
                <c:pt idx="17">
                  <c:v>3.5196736054051261</c:v>
                </c:pt>
              </c:numCache>
            </c:numRef>
          </c:xVal>
          <c:yVal>
            <c:numRef>
              <c:f>'B2.4'!$I$17:$I$34</c:f>
              <c:numCache>
                <c:formatCode>General</c:formatCode>
                <c:ptCount val="18"/>
                <c:pt idx="0">
                  <c:v>4.1739013670441869</c:v>
                </c:pt>
                <c:pt idx="1">
                  <c:v>3.3191160596267979</c:v>
                </c:pt>
                <c:pt idx="2">
                  <c:v>2.867476339493499</c:v>
                </c:pt>
                <c:pt idx="3">
                  <c:v>2.5293829366933389</c:v>
                </c:pt>
                <c:pt idx="4">
                  <c:v>2.3039196291817614</c:v>
                </c:pt>
                <c:pt idx="5">
                  <c:v>2.1231035154878142</c:v>
                </c:pt>
                <c:pt idx="6">
                  <c:v>1.9644608263904295</c:v>
                </c:pt>
                <c:pt idx="7">
                  <c:v>1.5827023837541747</c:v>
                </c:pt>
                <c:pt idx="8">
                  <c:v>1.5254526430649067</c:v>
                </c:pt>
                <c:pt idx="9">
                  <c:v>1.5210435241598517</c:v>
                </c:pt>
                <c:pt idx="10">
                  <c:v>1.5876658032857249</c:v>
                </c:pt>
                <c:pt idx="11">
                  <c:v>1.9563429361682501</c:v>
                </c:pt>
                <c:pt idx="12">
                  <c:v>2.1050052933950179</c:v>
                </c:pt>
                <c:pt idx="13">
                  <c:v>2.2832350303219102</c:v>
                </c:pt>
                <c:pt idx="14">
                  <c:v>2.5052492569766196</c:v>
                </c:pt>
                <c:pt idx="15">
                  <c:v>2.8411474007711499</c:v>
                </c:pt>
                <c:pt idx="16">
                  <c:v>3.3114292309605071</c:v>
                </c:pt>
                <c:pt idx="17">
                  <c:v>4.156527270974764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E13-4FE7-BD84-9DF0B3F485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6367184"/>
        <c:axId val="906362608"/>
      </c:scatterChart>
      <c:valAx>
        <c:axId val="906367184"/>
        <c:scaling>
          <c:orientation val="minMax"/>
          <c:min val="3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log(Re)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6362608"/>
        <c:crosses val="autoZero"/>
        <c:crossBetween val="midCat"/>
      </c:valAx>
      <c:valAx>
        <c:axId val="90636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log(Np)</a:t>
                </a:r>
                <a:endParaRPr lang="en-US" baseline="0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6367184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xVal>
            <c:numRef>
              <c:f>Plantilla!#REF!</c:f>
            </c:numRef>
          </c:xVal>
          <c:yVal>
            <c:numRef>
              <c:f>Plantilla!#REF!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Plantilla!#REF!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2-C7A4-413D-BE3E-1D823D6F0E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9560152"/>
        <c:axId val="479553920"/>
      </c:scatterChart>
      <c:valAx>
        <c:axId val="4795601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log</a:t>
                </a:r>
                <a:r>
                  <a:rPr lang="es-ES" baseline="0"/>
                  <a:t> </a:t>
                </a:r>
                <a:r>
                  <a:rPr lang="es-ES"/>
                  <a:t>Nombre</a:t>
                </a:r>
                <a:r>
                  <a:rPr lang="es-ES" baseline="0"/>
                  <a:t> de Reynolds</a:t>
                </a:r>
                <a:endParaRPr lang="es-E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79553920"/>
        <c:crosses val="autoZero"/>
        <c:crossBetween val="midCat"/>
      </c:valAx>
      <c:valAx>
        <c:axId val="479553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  <a:p>
                <a:pPr>
                  <a:defRPr/>
                </a:pPr>
                <a:r>
                  <a:rPr lang="es-ES"/>
                  <a:t>log Nombre</a:t>
                </a:r>
                <a:r>
                  <a:rPr lang="es-ES" baseline="0"/>
                  <a:t> de porència</a:t>
                </a:r>
                <a:endParaRPr lang="es-E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79560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'B2.5'!$D$15</c:f>
              <c:strCache>
                <c:ptCount val="1"/>
                <c:pt idx="0">
                  <c:v>Potència</c:v>
                </c:pt>
              </c:strCache>
            </c:strRef>
          </c:tx>
          <c:spPr>
            <a:ln w="25400">
              <a:noFill/>
            </a:ln>
          </c:spPr>
          <c:marker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xVal>
            <c:numRef>
              <c:f>'B2.5'!$C$17:$C$34</c:f>
              <c:numCache>
                <c:formatCode>General</c:formatCode>
                <c:ptCount val="18"/>
                <c:pt idx="0">
                  <c:v>1.6666666666666667</c:v>
                </c:pt>
                <c:pt idx="1">
                  <c:v>3.3333333333333335</c:v>
                </c:pt>
                <c:pt idx="2">
                  <c:v>5</c:v>
                </c:pt>
                <c:pt idx="3">
                  <c:v>6.666666666666667</c:v>
                </c:pt>
                <c:pt idx="4">
                  <c:v>8.3333333333333339</c:v>
                </c:pt>
                <c:pt idx="5">
                  <c:v>10</c:v>
                </c:pt>
                <c:pt idx="6">
                  <c:v>11.666666666666666</c:v>
                </c:pt>
                <c:pt idx="7">
                  <c:v>18.333333333333332</c:v>
                </c:pt>
                <c:pt idx="8">
                  <c:v>20</c:v>
                </c:pt>
                <c:pt idx="9">
                  <c:v>20</c:v>
                </c:pt>
                <c:pt idx="10">
                  <c:v>18.333333333333332</c:v>
                </c:pt>
                <c:pt idx="11">
                  <c:v>11.666666666666666</c:v>
                </c:pt>
                <c:pt idx="12">
                  <c:v>10</c:v>
                </c:pt>
                <c:pt idx="13">
                  <c:v>8.3333333333333339</c:v>
                </c:pt>
                <c:pt idx="14">
                  <c:v>6.666666666666667</c:v>
                </c:pt>
                <c:pt idx="15">
                  <c:v>5</c:v>
                </c:pt>
                <c:pt idx="16">
                  <c:v>3.3333333333333335</c:v>
                </c:pt>
                <c:pt idx="17">
                  <c:v>1.6666666666666667</c:v>
                </c:pt>
              </c:numCache>
            </c:numRef>
          </c:xVal>
          <c:yVal>
            <c:numRef>
              <c:f>'B2.5'!$D$17:$D$34</c:f>
              <c:numCache>
                <c:formatCode>0.00</c:formatCode>
                <c:ptCount val="18"/>
                <c:pt idx="0">
                  <c:v>14</c:v>
                </c:pt>
                <c:pt idx="1">
                  <c:v>16</c:v>
                </c:pt>
                <c:pt idx="2">
                  <c:v>18</c:v>
                </c:pt>
                <c:pt idx="3">
                  <c:v>20.5</c:v>
                </c:pt>
                <c:pt idx="4">
                  <c:v>22.5</c:v>
                </c:pt>
                <c:pt idx="5">
                  <c:v>24.75</c:v>
                </c:pt>
                <c:pt idx="6">
                  <c:v>28</c:v>
                </c:pt>
                <c:pt idx="7">
                  <c:v>40</c:v>
                </c:pt>
                <c:pt idx="8">
                  <c:v>43.5</c:v>
                </c:pt>
                <c:pt idx="9" formatCode="General">
                  <c:v>43</c:v>
                </c:pt>
                <c:pt idx="10" formatCode="General">
                  <c:v>39.75</c:v>
                </c:pt>
                <c:pt idx="11" formatCode="General">
                  <c:v>27.5</c:v>
                </c:pt>
                <c:pt idx="12" formatCode="General">
                  <c:v>24.5</c:v>
                </c:pt>
                <c:pt idx="13" formatCode="General">
                  <c:v>22</c:v>
                </c:pt>
                <c:pt idx="14" formatCode="General">
                  <c:v>20</c:v>
                </c:pt>
                <c:pt idx="15" formatCode="General">
                  <c:v>17.5</c:v>
                </c:pt>
                <c:pt idx="16" formatCode="General">
                  <c:v>15.5</c:v>
                </c:pt>
                <c:pt idx="17" formatCode="General">
                  <c:v>14.5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4C4-471C-8E4F-DF6F4B9D3C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6367184"/>
        <c:axId val="906362608"/>
      </c:scatterChart>
      <c:valAx>
        <c:axId val="906367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Velocitat</a:t>
                </a:r>
                <a:r>
                  <a:rPr lang="en-US" baseline="0"/>
                  <a:t> (s^-1)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6362608"/>
        <c:crosses val="autoZero"/>
        <c:crossBetween val="midCat"/>
      </c:valAx>
      <c:valAx>
        <c:axId val="90636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Potència</a:t>
                </a:r>
                <a:r>
                  <a:rPr lang="en-US" baseline="0"/>
                  <a:t> (W)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6367184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1"/>
            <c:dispEq val="1"/>
            <c:trendlineLbl>
              <c:layout>
                <c:manualLayout>
                  <c:x val="-2.0813648293963255E-3"/>
                  <c:y val="-0.5583985855934674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xVal>
            <c:numRef>
              <c:f>'B2.5'!$F$17:$F$34</c:f>
              <c:numCache>
                <c:formatCode>0.00</c:formatCode>
                <c:ptCount val="18"/>
                <c:pt idx="0">
                  <c:v>3308.8235294117644</c:v>
                </c:pt>
                <c:pt idx="1">
                  <c:v>6617.6470588235288</c:v>
                </c:pt>
                <c:pt idx="2">
                  <c:v>9926.4705882352919</c:v>
                </c:pt>
                <c:pt idx="3">
                  <c:v>13235.294117647058</c:v>
                </c:pt>
                <c:pt idx="4">
                  <c:v>16544.117647058822</c:v>
                </c:pt>
                <c:pt idx="5">
                  <c:v>19852.941176470584</c:v>
                </c:pt>
                <c:pt idx="6">
                  <c:v>23161.76470588235</c:v>
                </c:pt>
                <c:pt idx="7">
                  <c:v>36397.058823529413</c:v>
                </c:pt>
                <c:pt idx="8">
                  <c:v>39705.882352941167</c:v>
                </c:pt>
                <c:pt idx="9">
                  <c:v>39705.882352941167</c:v>
                </c:pt>
                <c:pt idx="10">
                  <c:v>36397.058823529413</c:v>
                </c:pt>
                <c:pt idx="11">
                  <c:v>23161.76470588235</c:v>
                </c:pt>
                <c:pt idx="12">
                  <c:v>19852.941176470584</c:v>
                </c:pt>
                <c:pt idx="13">
                  <c:v>16544.117647058822</c:v>
                </c:pt>
                <c:pt idx="14">
                  <c:v>13235.294117647058</c:v>
                </c:pt>
                <c:pt idx="15">
                  <c:v>9926.4705882352919</c:v>
                </c:pt>
                <c:pt idx="16">
                  <c:v>6617.6470588235288</c:v>
                </c:pt>
                <c:pt idx="17">
                  <c:v>3308.8235294117644</c:v>
                </c:pt>
              </c:numCache>
            </c:numRef>
          </c:xVal>
          <c:yVal>
            <c:numRef>
              <c:f>'B2.5'!$E$17:$E$34</c:f>
              <c:numCache>
                <c:formatCode>0.00</c:formatCode>
                <c:ptCount val="18"/>
                <c:pt idx="0">
                  <c:v>16387.745770461821</c:v>
                </c:pt>
                <c:pt idx="1">
                  <c:v>2341.106538637403</c:v>
                </c:pt>
                <c:pt idx="2">
                  <c:v>780.3688462124677</c:v>
                </c:pt>
                <c:pt idx="3">
                  <c:v>374.94284407864654</c:v>
                </c:pt>
                <c:pt idx="4">
                  <c:v>210.69958847736623</c:v>
                </c:pt>
                <c:pt idx="5">
                  <c:v>134.12589544276787</c:v>
                </c:pt>
                <c:pt idx="6">
                  <c:v>95.555368923975664</c:v>
                </c:pt>
                <c:pt idx="7">
                  <c:v>35.178159859314853</c:v>
                </c:pt>
                <c:pt idx="8">
                  <c:v>29.467052786668702</c:v>
                </c:pt>
                <c:pt idx="9">
                  <c:v>29.128351030500095</c:v>
                </c:pt>
                <c:pt idx="10">
                  <c:v>34.958296360194133</c:v>
                </c:pt>
                <c:pt idx="11">
                  <c:v>93.849023050333244</c:v>
                </c:pt>
                <c:pt idx="12">
                  <c:v>132.77108841809346</c:v>
                </c:pt>
                <c:pt idx="13">
                  <c:v>206.01737540009142</c:v>
                </c:pt>
                <c:pt idx="14">
                  <c:v>365.79789666209416</c:v>
                </c:pt>
                <c:pt idx="15">
                  <c:v>758.69193381767684</c:v>
                </c:pt>
                <c:pt idx="16">
                  <c:v>2267.9469593049839</c:v>
                </c:pt>
                <c:pt idx="17">
                  <c:v>16973.02240512117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B8E-4880-99B9-BAA9F0675E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9136656"/>
        <c:axId val="1039127920"/>
      </c:scatterChart>
      <c:valAx>
        <c:axId val="1039136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9127920"/>
        <c:crosses val="autoZero"/>
        <c:crossBetween val="midCat"/>
      </c:valAx>
      <c:valAx>
        <c:axId val="1039127920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91366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trendline>
            <c:spPr>
              <a:ln>
                <a:solidFill>
                  <a:schemeClr val="accent1"/>
                </a:solidFill>
                <a:prstDash val="sysDash"/>
              </a:ln>
            </c:spPr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'B2.5'!$H$17:$H$34</c:f>
              <c:numCache>
                <c:formatCode>General</c:formatCode>
                <c:ptCount val="18"/>
                <c:pt idx="0">
                  <c:v>3.5196736054051261</c:v>
                </c:pt>
                <c:pt idx="1">
                  <c:v>3.8207036010691073</c:v>
                </c:pt>
                <c:pt idx="2">
                  <c:v>3.9967948601247887</c:v>
                </c:pt>
                <c:pt idx="3">
                  <c:v>4.1217335967330886</c:v>
                </c:pt>
                <c:pt idx="4">
                  <c:v>4.2186436097411448</c:v>
                </c:pt>
                <c:pt idx="5">
                  <c:v>4.2978248557887699</c:v>
                </c:pt>
                <c:pt idx="6">
                  <c:v>4.364771645419383</c:v>
                </c:pt>
                <c:pt idx="7">
                  <c:v>4.5610662905633514</c:v>
                </c:pt>
                <c:pt idx="8">
                  <c:v>4.5988548514527512</c:v>
                </c:pt>
                <c:pt idx="9">
                  <c:v>4.5988548514527512</c:v>
                </c:pt>
                <c:pt idx="10">
                  <c:v>4.5610662905633514</c:v>
                </c:pt>
                <c:pt idx="11">
                  <c:v>4.364771645419383</c:v>
                </c:pt>
                <c:pt idx="12">
                  <c:v>4.2978248557887699</c:v>
                </c:pt>
                <c:pt idx="13">
                  <c:v>4.2186436097411448</c:v>
                </c:pt>
                <c:pt idx="14">
                  <c:v>4.1217335967330886</c:v>
                </c:pt>
                <c:pt idx="15">
                  <c:v>3.9967948601247887</c:v>
                </c:pt>
                <c:pt idx="16">
                  <c:v>3.8207036010691073</c:v>
                </c:pt>
                <c:pt idx="17">
                  <c:v>3.5196736054051261</c:v>
                </c:pt>
              </c:numCache>
            </c:numRef>
          </c:xVal>
          <c:yVal>
            <c:numRef>
              <c:f>'B2.5'!$I$17:$I$34</c:f>
              <c:numCache>
                <c:formatCode>General</c:formatCode>
                <c:ptCount val="18"/>
                <c:pt idx="0">
                  <c:v>4.2145192179524509</c:v>
                </c:pt>
                <c:pt idx="1">
                  <c:v>3.3694211779381935</c:v>
                </c:pt>
                <c:pt idx="2">
                  <c:v>2.8922999232185314</c:v>
                </c:pt>
                <c:pt idx="3">
                  <c:v>2.5739650693460798</c:v>
                </c:pt>
                <c:pt idx="4">
                  <c:v>2.3236636873775187</c:v>
                </c:pt>
                <c:pt idx="5">
                  <c:v>2.1275126343928692</c:v>
                </c:pt>
                <c:pt idx="6">
                  <c:v>1.9802550935736614</c:v>
                </c:pt>
                <c:pt idx="7">
                  <c:v>1.5462731181274998</c:v>
                </c:pt>
                <c:pt idx="8">
                  <c:v>1.4693367010859755</c:v>
                </c:pt>
                <c:pt idx="9">
                  <c:v>1.4643158997109247</c:v>
                </c:pt>
                <c:pt idx="10">
                  <c:v>1.5435502597920265</c:v>
                </c:pt>
                <c:pt idx="11">
                  <c:v>1.9724297560617048</c:v>
                </c:pt>
                <c:pt idx="12">
                  <c:v>2.1231035154878142</c:v>
                </c:pt>
                <c:pt idx="13">
                  <c:v>2.3139038500883622</c:v>
                </c:pt>
                <c:pt idx="14">
                  <c:v>2.5632412039543064</c:v>
                </c:pt>
                <c:pt idx="15">
                  <c:v>2.8800654668015198</c:v>
                </c:pt>
                <c:pt idx="16">
                  <c:v>3.3556328934525603</c:v>
                </c:pt>
                <c:pt idx="17">
                  <c:v>4.2297591845091871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6E9-4BBD-8648-5C0FDC12B5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6367184"/>
        <c:axId val="906362608"/>
      </c:scatterChart>
      <c:valAx>
        <c:axId val="906367184"/>
        <c:scaling>
          <c:orientation val="minMax"/>
          <c:min val="3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log(Re)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6362608"/>
        <c:crosses val="autoZero"/>
        <c:crossBetween val="midCat"/>
      </c:valAx>
      <c:valAx>
        <c:axId val="90636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log(Np)</a:t>
                </a:r>
                <a:endParaRPr lang="en-US" baseline="0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6367184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xVal>
            <c:numRef>
              <c:f>Plantilla!#REF!</c:f>
            </c:numRef>
          </c:xVal>
          <c:yVal>
            <c:numRef>
              <c:f>Plantilla!#REF!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Plantilla!#REF!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2-496A-4B41-8292-6BC1A013CF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9560152"/>
        <c:axId val="479553920"/>
      </c:scatterChart>
      <c:valAx>
        <c:axId val="4795601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log</a:t>
                </a:r>
                <a:r>
                  <a:rPr lang="es-ES" baseline="0"/>
                  <a:t> </a:t>
                </a:r>
                <a:r>
                  <a:rPr lang="es-ES"/>
                  <a:t>Nombre</a:t>
                </a:r>
                <a:r>
                  <a:rPr lang="es-ES" baseline="0"/>
                  <a:t> de Reynolds</a:t>
                </a:r>
                <a:endParaRPr lang="es-E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79553920"/>
        <c:crosses val="autoZero"/>
        <c:crossBetween val="midCat"/>
      </c:valAx>
      <c:valAx>
        <c:axId val="479553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  <a:p>
                <a:pPr>
                  <a:defRPr/>
                </a:pPr>
                <a:r>
                  <a:rPr lang="es-ES"/>
                  <a:t>log Nombre</a:t>
                </a:r>
                <a:r>
                  <a:rPr lang="es-ES" baseline="0"/>
                  <a:t> de porència</a:t>
                </a:r>
                <a:endParaRPr lang="es-E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79560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'C1.1'!$D$15</c:f>
              <c:strCache>
                <c:ptCount val="1"/>
                <c:pt idx="0">
                  <c:v>Potència</c:v>
                </c:pt>
              </c:strCache>
            </c:strRef>
          </c:tx>
          <c:spPr>
            <a:ln w="25400">
              <a:noFill/>
            </a:ln>
          </c:spPr>
          <c:marker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xVal>
            <c:numRef>
              <c:f>'C1.1'!$C$17:$C$34</c:f>
              <c:numCache>
                <c:formatCode>General</c:formatCode>
                <c:ptCount val="18"/>
                <c:pt idx="0">
                  <c:v>1.6666666666666667</c:v>
                </c:pt>
                <c:pt idx="1">
                  <c:v>3.3333333333333335</c:v>
                </c:pt>
                <c:pt idx="2">
                  <c:v>5</c:v>
                </c:pt>
                <c:pt idx="3">
                  <c:v>6.666666666666667</c:v>
                </c:pt>
                <c:pt idx="4">
                  <c:v>8.3333333333333339</c:v>
                </c:pt>
                <c:pt idx="5">
                  <c:v>10</c:v>
                </c:pt>
                <c:pt idx="6">
                  <c:v>11.666666666666666</c:v>
                </c:pt>
                <c:pt idx="7">
                  <c:v>18.333333333333332</c:v>
                </c:pt>
                <c:pt idx="8">
                  <c:v>20</c:v>
                </c:pt>
                <c:pt idx="9">
                  <c:v>1.6666666666666667</c:v>
                </c:pt>
                <c:pt idx="10">
                  <c:v>3.3333333333333335</c:v>
                </c:pt>
                <c:pt idx="11">
                  <c:v>5</c:v>
                </c:pt>
                <c:pt idx="12">
                  <c:v>6.666666666666667</c:v>
                </c:pt>
                <c:pt idx="13">
                  <c:v>8.3333333333333339</c:v>
                </c:pt>
                <c:pt idx="14">
                  <c:v>10</c:v>
                </c:pt>
                <c:pt idx="15">
                  <c:v>11.666666666666666</c:v>
                </c:pt>
                <c:pt idx="16">
                  <c:v>18.333333333333332</c:v>
                </c:pt>
                <c:pt idx="17">
                  <c:v>20</c:v>
                </c:pt>
              </c:numCache>
            </c:numRef>
          </c:xVal>
          <c:yVal>
            <c:numRef>
              <c:f>'C1.1'!$D$17:$D$34</c:f>
              <c:numCache>
                <c:formatCode>0.00</c:formatCode>
                <c:ptCount val="18"/>
                <c:pt idx="0">
                  <c:v>11</c:v>
                </c:pt>
                <c:pt idx="1">
                  <c:v>13.5</c:v>
                </c:pt>
                <c:pt idx="2">
                  <c:v>15.5</c:v>
                </c:pt>
                <c:pt idx="3">
                  <c:v>18</c:v>
                </c:pt>
                <c:pt idx="4">
                  <c:v>20</c:v>
                </c:pt>
                <c:pt idx="5">
                  <c:v>23.25</c:v>
                </c:pt>
                <c:pt idx="6">
                  <c:v>26.25</c:v>
                </c:pt>
                <c:pt idx="7">
                  <c:v>37</c:v>
                </c:pt>
                <c:pt idx="8">
                  <c:v>40.5</c:v>
                </c:pt>
                <c:pt idx="9">
                  <c:v>10.5</c:v>
                </c:pt>
                <c:pt idx="10" formatCode="General">
                  <c:v>12.75</c:v>
                </c:pt>
                <c:pt idx="11">
                  <c:v>14.5</c:v>
                </c:pt>
                <c:pt idx="12">
                  <c:v>17.5</c:v>
                </c:pt>
                <c:pt idx="13">
                  <c:v>19.5</c:v>
                </c:pt>
                <c:pt idx="14">
                  <c:v>22.75</c:v>
                </c:pt>
                <c:pt idx="15">
                  <c:v>25.75</c:v>
                </c:pt>
                <c:pt idx="16">
                  <c:v>36.5</c:v>
                </c:pt>
                <c:pt idx="17">
                  <c:v>39.5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290-450C-8ADB-3B72FF56E6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6367184"/>
        <c:axId val="906362608"/>
      </c:scatterChart>
      <c:valAx>
        <c:axId val="906367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Velocitat</a:t>
                </a:r>
                <a:r>
                  <a:rPr lang="en-US" baseline="0"/>
                  <a:t> (s^-1)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6362608"/>
        <c:crosses val="autoZero"/>
        <c:crossBetween val="midCat"/>
      </c:valAx>
      <c:valAx>
        <c:axId val="90636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Potència</a:t>
                </a:r>
                <a:r>
                  <a:rPr lang="en-US" baseline="0"/>
                  <a:t> (W)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6367184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1"/>
            <c:dispEq val="1"/>
            <c:trendlineLbl>
              <c:layout>
                <c:manualLayout>
                  <c:x val="-2.0813648293963255E-3"/>
                  <c:y val="-0.5583985855934674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xVal>
            <c:numRef>
              <c:f>'C1.1'!$F$17:$F$34</c:f>
              <c:numCache>
                <c:formatCode>0.00</c:formatCode>
                <c:ptCount val="18"/>
                <c:pt idx="0">
                  <c:v>1470.5882352941176</c:v>
                </c:pt>
                <c:pt idx="1">
                  <c:v>2941.1764705882351</c:v>
                </c:pt>
                <c:pt idx="2">
                  <c:v>4411.7647058823522</c:v>
                </c:pt>
                <c:pt idx="3">
                  <c:v>5882.3529411764703</c:v>
                </c:pt>
                <c:pt idx="4">
                  <c:v>7352.9411764705883</c:v>
                </c:pt>
                <c:pt idx="5">
                  <c:v>8823.5294117647045</c:v>
                </c:pt>
                <c:pt idx="6">
                  <c:v>10294.117647058822</c:v>
                </c:pt>
                <c:pt idx="7">
                  <c:v>16176.47058823529</c:v>
                </c:pt>
                <c:pt idx="8">
                  <c:v>17647.058823529409</c:v>
                </c:pt>
                <c:pt idx="9">
                  <c:v>1470.5882352941176</c:v>
                </c:pt>
                <c:pt idx="10">
                  <c:v>2941.1764705882351</c:v>
                </c:pt>
                <c:pt idx="11">
                  <c:v>4411.7647058823522</c:v>
                </c:pt>
                <c:pt idx="12">
                  <c:v>5882.3529411764703</c:v>
                </c:pt>
                <c:pt idx="13">
                  <c:v>7352.9411764705883</c:v>
                </c:pt>
                <c:pt idx="14">
                  <c:v>8823.5294117647045</c:v>
                </c:pt>
                <c:pt idx="15">
                  <c:v>10294.117647058822</c:v>
                </c:pt>
                <c:pt idx="16">
                  <c:v>16176.47058823529</c:v>
                </c:pt>
                <c:pt idx="17">
                  <c:v>17647.058823529409</c:v>
                </c:pt>
              </c:numCache>
            </c:numRef>
          </c:xVal>
          <c:yVal>
            <c:numRef>
              <c:f>'C1.1'!$E$17:$E$34</c:f>
              <c:numCache>
                <c:formatCode>0.00</c:formatCode>
                <c:ptCount val="18"/>
                <c:pt idx="0">
                  <c:v>97777.777777777752</c:v>
                </c:pt>
                <c:pt idx="1">
                  <c:v>14999.999999999996</c:v>
                </c:pt>
                <c:pt idx="2">
                  <c:v>5102.8806584362146</c:v>
                </c:pt>
                <c:pt idx="3">
                  <c:v>2499.9999999999995</c:v>
                </c:pt>
                <c:pt idx="4">
                  <c:v>1422.2222222222219</c:v>
                </c:pt>
                <c:pt idx="5">
                  <c:v>956.79012345679018</c:v>
                </c:pt>
                <c:pt idx="6">
                  <c:v>680.27210884353758</c:v>
                </c:pt>
                <c:pt idx="7">
                  <c:v>247.09909007429673</c:v>
                </c:pt>
                <c:pt idx="8">
                  <c:v>208.33333333333334</c:v>
                </c:pt>
                <c:pt idx="9">
                  <c:v>93333.333333333314</c:v>
                </c:pt>
                <c:pt idx="10">
                  <c:v>14166.666666666664</c:v>
                </c:pt>
                <c:pt idx="11">
                  <c:v>4773.6625514403295</c:v>
                </c:pt>
                <c:pt idx="12">
                  <c:v>2430.5555555555552</c:v>
                </c:pt>
                <c:pt idx="13">
                  <c:v>1386.6666666666665</c:v>
                </c:pt>
                <c:pt idx="14">
                  <c:v>936.21399176954742</c:v>
                </c:pt>
                <c:pt idx="15">
                  <c:v>667.31454486556549</c:v>
                </c:pt>
                <c:pt idx="16">
                  <c:v>243.75991318140083</c:v>
                </c:pt>
                <c:pt idx="17">
                  <c:v>203.18930041152265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A7A-41D5-9254-7F301324B1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9136656"/>
        <c:axId val="1039127920"/>
      </c:scatterChart>
      <c:valAx>
        <c:axId val="1039136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9127920"/>
        <c:crosses val="autoZero"/>
        <c:crossBetween val="midCat"/>
      </c:valAx>
      <c:valAx>
        <c:axId val="1039127920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91366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trendline>
            <c:spPr>
              <a:ln>
                <a:solidFill>
                  <a:schemeClr val="accent1"/>
                </a:solidFill>
                <a:prstDash val="sysDash"/>
              </a:ln>
            </c:spPr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'C1.1'!$H$17:$H$34</c:f>
              <c:numCache>
                <c:formatCode>General</c:formatCode>
                <c:ptCount val="18"/>
                <c:pt idx="0">
                  <c:v>3.1674910872937638</c:v>
                </c:pt>
                <c:pt idx="1">
                  <c:v>3.4685210829577446</c:v>
                </c:pt>
                <c:pt idx="2">
                  <c:v>3.644612342013426</c:v>
                </c:pt>
                <c:pt idx="3">
                  <c:v>3.7695510786217259</c:v>
                </c:pt>
                <c:pt idx="4">
                  <c:v>3.8664610916297826</c:v>
                </c:pt>
                <c:pt idx="5">
                  <c:v>3.9456423376774072</c:v>
                </c:pt>
                <c:pt idx="6">
                  <c:v>4.0125891273080203</c:v>
                </c:pt>
                <c:pt idx="7">
                  <c:v>4.2088837724519887</c:v>
                </c:pt>
                <c:pt idx="8">
                  <c:v>4.2466723333413885</c:v>
                </c:pt>
                <c:pt idx="9">
                  <c:v>3.1674910872937638</c:v>
                </c:pt>
                <c:pt idx="10">
                  <c:v>3.4685210829577446</c:v>
                </c:pt>
                <c:pt idx="11">
                  <c:v>3.644612342013426</c:v>
                </c:pt>
                <c:pt idx="12">
                  <c:v>3.7695510786217259</c:v>
                </c:pt>
                <c:pt idx="13">
                  <c:v>3.8664610916297826</c:v>
                </c:pt>
                <c:pt idx="14">
                  <c:v>3.9456423376774072</c:v>
                </c:pt>
                <c:pt idx="15">
                  <c:v>4.0125891273080203</c:v>
                </c:pt>
                <c:pt idx="16">
                  <c:v>4.2088837724519887</c:v>
                </c:pt>
                <c:pt idx="17">
                  <c:v>4.2466723333413885</c:v>
                </c:pt>
              </c:numCache>
            </c:numRef>
          </c:xVal>
          <c:yVal>
            <c:numRef>
              <c:f>'C1.1'!$I$17:$I$34</c:f>
              <c:numCache>
                <c:formatCode>General</c:formatCode>
                <c:ptCount val="18"/>
                <c:pt idx="0">
                  <c:v>4.9902401627108439</c:v>
                </c:pt>
                <c:pt idx="1">
                  <c:v>4.1760912590556813</c:v>
                </c:pt>
                <c:pt idx="2">
                  <c:v>3.707815411563923</c:v>
                </c:pt>
                <c:pt idx="3">
                  <c:v>3.3979400086720375</c:v>
                </c:pt>
                <c:pt idx="4">
                  <c:v>3.1529674602085436</c:v>
                </c:pt>
                <c:pt idx="5">
                  <c:v>2.9808166836276606</c:v>
                </c:pt>
                <c:pt idx="6">
                  <c:v>2.832682665251824</c:v>
                </c:pt>
                <c:pt idx="7">
                  <c:v>2.3928711461449388</c:v>
                </c:pt>
                <c:pt idx="8">
                  <c:v>2.3187587626244128</c:v>
                </c:pt>
                <c:pt idx="9">
                  <c:v>4.9700367766225568</c:v>
                </c:pt>
                <c:pt idx="10">
                  <c:v>4.151267675330649</c:v>
                </c:pt>
                <c:pt idx="11">
                  <c:v>3.6788517156286065</c:v>
                </c:pt>
                <c:pt idx="12">
                  <c:v>3.3857055522550259</c:v>
                </c:pt>
                <c:pt idx="13">
                  <c:v>3.1419720759070802</c:v>
                </c:pt>
                <c:pt idx="14">
                  <c:v>2.9713751273948192</c:v>
                </c:pt>
                <c:pt idx="15">
                  <c:v>2.8243305908870582</c:v>
                </c:pt>
                <c:pt idx="16">
                  <c:v>2.3869622865344184</c:v>
                </c:pt>
                <c:pt idx="17">
                  <c:v>2.3079008350362047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E1E-4FB1-8116-3E4D4444CC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6367184"/>
        <c:axId val="906362608"/>
      </c:scatterChart>
      <c:valAx>
        <c:axId val="906367184"/>
        <c:scaling>
          <c:orientation val="minMax"/>
          <c:min val="3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log(Re)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6362608"/>
        <c:crosses val="autoZero"/>
        <c:crossBetween val="midCat"/>
      </c:valAx>
      <c:valAx>
        <c:axId val="90636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log(Np)</a:t>
                </a:r>
                <a:endParaRPr lang="en-US" baseline="0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6367184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xVal>
            <c:numRef>
              <c:f>Plantilla!#REF!</c:f>
            </c:numRef>
          </c:xVal>
          <c:yVal>
            <c:numRef>
              <c:f>Plantilla!#REF!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Plantilla!#REF!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2-33B2-4DC0-8A33-F450EEEC4A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9560152"/>
        <c:axId val="479553920"/>
      </c:scatterChart>
      <c:valAx>
        <c:axId val="4795601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log</a:t>
                </a:r>
                <a:r>
                  <a:rPr lang="es-ES" baseline="0"/>
                  <a:t> </a:t>
                </a:r>
                <a:r>
                  <a:rPr lang="es-ES"/>
                  <a:t>Nombre</a:t>
                </a:r>
                <a:r>
                  <a:rPr lang="es-ES" baseline="0"/>
                  <a:t> de Reynolds</a:t>
                </a:r>
                <a:endParaRPr lang="es-E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79553920"/>
        <c:crosses val="autoZero"/>
        <c:crossBetween val="midCat"/>
      </c:valAx>
      <c:valAx>
        <c:axId val="479553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  <a:p>
                <a:pPr>
                  <a:defRPr/>
                </a:pPr>
                <a:r>
                  <a:rPr lang="es-ES"/>
                  <a:t>log Nombre</a:t>
                </a:r>
                <a:r>
                  <a:rPr lang="es-ES" baseline="0"/>
                  <a:t> de porència</a:t>
                </a:r>
                <a:endParaRPr lang="es-E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79560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'C1.2'!$D$15</c:f>
              <c:strCache>
                <c:ptCount val="1"/>
                <c:pt idx="0">
                  <c:v>Potència</c:v>
                </c:pt>
              </c:strCache>
            </c:strRef>
          </c:tx>
          <c:spPr>
            <a:ln w="25400">
              <a:noFill/>
            </a:ln>
          </c:spPr>
          <c:marker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xVal>
            <c:numRef>
              <c:f>'C1.2'!$C$17:$C$34</c:f>
              <c:numCache>
                <c:formatCode>General</c:formatCode>
                <c:ptCount val="18"/>
                <c:pt idx="0">
                  <c:v>1.6666666666666667</c:v>
                </c:pt>
                <c:pt idx="1">
                  <c:v>3.3333333333333335</c:v>
                </c:pt>
                <c:pt idx="2">
                  <c:v>5</c:v>
                </c:pt>
                <c:pt idx="3">
                  <c:v>6.666666666666667</c:v>
                </c:pt>
                <c:pt idx="4">
                  <c:v>8.3333333333333339</c:v>
                </c:pt>
                <c:pt idx="5">
                  <c:v>10</c:v>
                </c:pt>
                <c:pt idx="6">
                  <c:v>11.666666666666666</c:v>
                </c:pt>
                <c:pt idx="7">
                  <c:v>18.333333333333332</c:v>
                </c:pt>
                <c:pt idx="8">
                  <c:v>20</c:v>
                </c:pt>
                <c:pt idx="9">
                  <c:v>1.6666666666666667</c:v>
                </c:pt>
                <c:pt idx="10">
                  <c:v>3.3333333333333335</c:v>
                </c:pt>
                <c:pt idx="11">
                  <c:v>5</c:v>
                </c:pt>
                <c:pt idx="12">
                  <c:v>6.666666666666667</c:v>
                </c:pt>
                <c:pt idx="13">
                  <c:v>8.3333333333333339</c:v>
                </c:pt>
                <c:pt idx="14">
                  <c:v>10</c:v>
                </c:pt>
                <c:pt idx="15">
                  <c:v>11.666666666666666</c:v>
                </c:pt>
                <c:pt idx="16">
                  <c:v>18.333333333333332</c:v>
                </c:pt>
                <c:pt idx="17">
                  <c:v>20</c:v>
                </c:pt>
              </c:numCache>
            </c:numRef>
          </c:xVal>
          <c:yVal>
            <c:numRef>
              <c:f>'C1.2'!$D$17:$D$34</c:f>
              <c:numCache>
                <c:formatCode>0.00</c:formatCode>
                <c:ptCount val="18"/>
                <c:pt idx="0">
                  <c:v>11</c:v>
                </c:pt>
                <c:pt idx="1">
                  <c:v>13.25</c:v>
                </c:pt>
                <c:pt idx="2">
                  <c:v>15.5</c:v>
                </c:pt>
                <c:pt idx="3">
                  <c:v>18.75</c:v>
                </c:pt>
                <c:pt idx="4">
                  <c:v>21.5</c:v>
                </c:pt>
                <c:pt idx="5">
                  <c:v>24.75</c:v>
                </c:pt>
                <c:pt idx="6">
                  <c:v>27.5</c:v>
                </c:pt>
                <c:pt idx="7">
                  <c:v>46</c:v>
                </c:pt>
                <c:pt idx="8">
                  <c:v>49.5</c:v>
                </c:pt>
                <c:pt idx="9">
                  <c:v>10.5</c:v>
                </c:pt>
                <c:pt idx="10">
                  <c:v>12.75</c:v>
                </c:pt>
                <c:pt idx="11">
                  <c:v>14.5</c:v>
                </c:pt>
                <c:pt idx="12">
                  <c:v>18</c:v>
                </c:pt>
                <c:pt idx="13">
                  <c:v>21</c:v>
                </c:pt>
                <c:pt idx="14">
                  <c:v>24.5</c:v>
                </c:pt>
                <c:pt idx="15">
                  <c:v>27</c:v>
                </c:pt>
                <c:pt idx="16">
                  <c:v>45</c:v>
                </c:pt>
                <c:pt idx="17">
                  <c:v>50.5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1EC-4B37-BF03-DD682E0F13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6367184"/>
        <c:axId val="906362608"/>
      </c:scatterChart>
      <c:valAx>
        <c:axId val="906367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Velocitat</a:t>
                </a:r>
                <a:r>
                  <a:rPr lang="en-US" baseline="0"/>
                  <a:t> (s^-1)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6362608"/>
        <c:crosses val="autoZero"/>
        <c:crossBetween val="midCat"/>
      </c:valAx>
      <c:valAx>
        <c:axId val="90636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Potència</a:t>
                </a:r>
                <a:r>
                  <a:rPr lang="en-US" baseline="0"/>
                  <a:t> (W)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6367184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1"/>
            <c:dispEq val="1"/>
            <c:trendlineLbl>
              <c:layout>
                <c:manualLayout>
                  <c:x val="-2.0813648293963255E-3"/>
                  <c:y val="-0.5583985855934674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xVal>
            <c:numRef>
              <c:f>'C1.2'!$F$17:$F$34</c:f>
              <c:numCache>
                <c:formatCode>0.00</c:formatCode>
                <c:ptCount val="18"/>
                <c:pt idx="0">
                  <c:v>1470.5882352941176</c:v>
                </c:pt>
                <c:pt idx="1">
                  <c:v>2941.1764705882351</c:v>
                </c:pt>
                <c:pt idx="2">
                  <c:v>4411.7647058823522</c:v>
                </c:pt>
                <c:pt idx="3">
                  <c:v>5882.3529411764703</c:v>
                </c:pt>
                <c:pt idx="4">
                  <c:v>7352.9411764705883</c:v>
                </c:pt>
                <c:pt idx="5">
                  <c:v>8823.5294117647045</c:v>
                </c:pt>
                <c:pt idx="6">
                  <c:v>10294.117647058822</c:v>
                </c:pt>
                <c:pt idx="7">
                  <c:v>16176.47058823529</c:v>
                </c:pt>
                <c:pt idx="8">
                  <c:v>17647.058823529409</c:v>
                </c:pt>
                <c:pt idx="9">
                  <c:v>1470.5882352941176</c:v>
                </c:pt>
                <c:pt idx="10">
                  <c:v>2941.1764705882351</c:v>
                </c:pt>
                <c:pt idx="11">
                  <c:v>4411.7647058823522</c:v>
                </c:pt>
                <c:pt idx="12">
                  <c:v>5882.3529411764703</c:v>
                </c:pt>
                <c:pt idx="13">
                  <c:v>7352.9411764705883</c:v>
                </c:pt>
                <c:pt idx="14">
                  <c:v>8823.5294117647045</c:v>
                </c:pt>
                <c:pt idx="15">
                  <c:v>10294.117647058822</c:v>
                </c:pt>
                <c:pt idx="16">
                  <c:v>16176.47058823529</c:v>
                </c:pt>
                <c:pt idx="17">
                  <c:v>17647.058823529409</c:v>
                </c:pt>
              </c:numCache>
            </c:numRef>
          </c:xVal>
          <c:yVal>
            <c:numRef>
              <c:f>'C1.2'!$E$17:$E$34</c:f>
              <c:numCache>
                <c:formatCode>0.00</c:formatCode>
                <c:ptCount val="18"/>
                <c:pt idx="0">
                  <c:v>97777.777777777752</c:v>
                </c:pt>
                <c:pt idx="1">
                  <c:v>14722.222222222219</c:v>
                </c:pt>
                <c:pt idx="2">
                  <c:v>5102.8806584362146</c:v>
                </c:pt>
                <c:pt idx="3">
                  <c:v>2604.1666666666661</c:v>
                </c:pt>
                <c:pt idx="4">
                  <c:v>1528.8888888888887</c:v>
                </c:pt>
                <c:pt idx="5">
                  <c:v>1018.5185185185186</c:v>
                </c:pt>
                <c:pt idx="6">
                  <c:v>712.66601878846791</c:v>
                </c:pt>
                <c:pt idx="7">
                  <c:v>307.20427414642296</c:v>
                </c:pt>
                <c:pt idx="8">
                  <c:v>254.62962962962965</c:v>
                </c:pt>
                <c:pt idx="9">
                  <c:v>93333.333333333314</c:v>
                </c:pt>
                <c:pt idx="10">
                  <c:v>14166.666666666664</c:v>
                </c:pt>
                <c:pt idx="11">
                  <c:v>4773.6625514403295</c:v>
                </c:pt>
                <c:pt idx="12">
                  <c:v>2499.9999999999995</c:v>
                </c:pt>
                <c:pt idx="13">
                  <c:v>1493.333333333333</c:v>
                </c:pt>
                <c:pt idx="14">
                  <c:v>1008.2304526748972</c:v>
                </c:pt>
                <c:pt idx="15">
                  <c:v>699.70845481049582</c:v>
                </c:pt>
                <c:pt idx="16">
                  <c:v>300.52592036063118</c:v>
                </c:pt>
                <c:pt idx="17">
                  <c:v>259.77366255144034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9BB-44A3-9049-25C74C312C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9136656"/>
        <c:axId val="1039127920"/>
      </c:scatterChart>
      <c:valAx>
        <c:axId val="1039136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9127920"/>
        <c:crosses val="autoZero"/>
        <c:crossBetween val="midCat"/>
      </c:valAx>
      <c:valAx>
        <c:axId val="1039127920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91366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trendline>
            <c:spPr>
              <a:ln>
                <a:solidFill>
                  <a:schemeClr val="accent1"/>
                </a:solidFill>
                <a:prstDash val="sysDash"/>
              </a:ln>
            </c:spPr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'C1.2'!$H$17:$H$34</c:f>
              <c:numCache>
                <c:formatCode>General</c:formatCode>
                <c:ptCount val="18"/>
                <c:pt idx="0">
                  <c:v>3.1674910872937638</c:v>
                </c:pt>
                <c:pt idx="1">
                  <c:v>3.4685210829577446</c:v>
                </c:pt>
                <c:pt idx="2">
                  <c:v>3.644612342013426</c:v>
                </c:pt>
                <c:pt idx="3">
                  <c:v>3.7695510786217259</c:v>
                </c:pt>
                <c:pt idx="4">
                  <c:v>3.8664610916297826</c:v>
                </c:pt>
                <c:pt idx="5">
                  <c:v>3.9456423376774072</c:v>
                </c:pt>
                <c:pt idx="6">
                  <c:v>4.0125891273080203</c:v>
                </c:pt>
                <c:pt idx="7">
                  <c:v>4.2088837724519887</c:v>
                </c:pt>
                <c:pt idx="8">
                  <c:v>4.2466723333413885</c:v>
                </c:pt>
                <c:pt idx="9">
                  <c:v>3.1674910872937638</c:v>
                </c:pt>
                <c:pt idx="10">
                  <c:v>3.4685210829577446</c:v>
                </c:pt>
                <c:pt idx="11">
                  <c:v>3.644612342013426</c:v>
                </c:pt>
                <c:pt idx="12">
                  <c:v>3.7695510786217259</c:v>
                </c:pt>
                <c:pt idx="13">
                  <c:v>3.8664610916297826</c:v>
                </c:pt>
                <c:pt idx="14">
                  <c:v>3.9456423376774072</c:v>
                </c:pt>
                <c:pt idx="15">
                  <c:v>4.0125891273080203</c:v>
                </c:pt>
                <c:pt idx="16">
                  <c:v>4.2088837724519887</c:v>
                </c:pt>
                <c:pt idx="17">
                  <c:v>4.2466723333413885</c:v>
                </c:pt>
              </c:numCache>
            </c:numRef>
          </c:xVal>
          <c:yVal>
            <c:numRef>
              <c:f>'C1.2'!$I$17:$I$34</c:f>
              <c:numCache>
                <c:formatCode>General</c:formatCode>
                <c:ptCount val="18"/>
                <c:pt idx="0">
                  <c:v>4.9902401627108439</c:v>
                </c:pt>
                <c:pt idx="1">
                  <c:v>4.1679733688335014</c:v>
                </c:pt>
                <c:pt idx="2">
                  <c:v>3.707815411563923</c:v>
                </c:pt>
                <c:pt idx="3">
                  <c:v>3.4156687756324691</c:v>
                </c:pt>
                <c:pt idx="4">
                  <c:v>3.1843759244601677</c:v>
                </c:pt>
                <c:pt idx="5">
                  <c:v>3.0079689296712755</c:v>
                </c:pt>
                <c:pt idx="6">
                  <c:v>2.8528860513401111</c:v>
                </c:pt>
                <c:pt idx="7">
                  <c:v>2.4874272537595177</c:v>
                </c:pt>
                <c:pt idx="8">
                  <c:v>2.405908938343313</c:v>
                </c:pt>
                <c:pt idx="9">
                  <c:v>4.9700367766225568</c:v>
                </c:pt>
                <c:pt idx="10">
                  <c:v>4.151267675330649</c:v>
                </c:pt>
                <c:pt idx="11">
                  <c:v>3.6788517156286065</c:v>
                </c:pt>
                <c:pt idx="12">
                  <c:v>3.3979400086720375</c:v>
                </c:pt>
                <c:pt idx="13">
                  <c:v>3.1741567592784814</c:v>
                </c:pt>
                <c:pt idx="14">
                  <c:v>3.0035598107662205</c:v>
                </c:pt>
                <c:pt idx="15">
                  <c:v>2.8449171216688356</c:v>
                </c:pt>
                <c:pt idx="16">
                  <c:v>2.4778819358532873</c:v>
                </c:pt>
                <c:pt idx="17">
                  <c:v>2.4145951175284055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BB9-414E-8F4B-CFA4C77DE8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6367184"/>
        <c:axId val="906362608"/>
      </c:scatterChart>
      <c:valAx>
        <c:axId val="906367184"/>
        <c:scaling>
          <c:orientation val="minMax"/>
          <c:min val="3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log(Re)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6362608"/>
        <c:crosses val="autoZero"/>
        <c:crossBetween val="midCat"/>
      </c:valAx>
      <c:valAx>
        <c:axId val="90636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log(Np)</a:t>
                </a:r>
                <a:endParaRPr lang="en-US" baseline="0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6367184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xVal>
            <c:numRef>
              <c:f>Plantilla!#REF!</c:f>
            </c:numRef>
          </c:xVal>
          <c:yVal>
            <c:numRef>
              <c:f>Plantilla!#REF!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Plantilla!#REF!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2-8B32-4558-8AC5-92B0BC962A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9560152"/>
        <c:axId val="479553920"/>
      </c:scatterChart>
      <c:valAx>
        <c:axId val="4795601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log</a:t>
                </a:r>
                <a:r>
                  <a:rPr lang="es-ES" baseline="0"/>
                  <a:t> </a:t>
                </a:r>
                <a:r>
                  <a:rPr lang="es-ES"/>
                  <a:t>Nombre</a:t>
                </a:r>
                <a:r>
                  <a:rPr lang="es-ES" baseline="0"/>
                  <a:t> de Reynolds</a:t>
                </a:r>
                <a:endParaRPr lang="es-E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79553920"/>
        <c:crosses val="autoZero"/>
        <c:crossBetween val="midCat"/>
      </c:valAx>
      <c:valAx>
        <c:axId val="479553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  <a:p>
                <a:pPr>
                  <a:defRPr/>
                </a:pPr>
                <a:r>
                  <a:rPr lang="es-ES"/>
                  <a:t>log Nombre</a:t>
                </a:r>
                <a:r>
                  <a:rPr lang="es-ES" baseline="0"/>
                  <a:t> de porència</a:t>
                </a:r>
                <a:endParaRPr lang="es-E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79560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'C2.1'!$D$15</c:f>
              <c:strCache>
                <c:ptCount val="1"/>
                <c:pt idx="0">
                  <c:v>Potència</c:v>
                </c:pt>
              </c:strCache>
            </c:strRef>
          </c:tx>
          <c:spPr>
            <a:ln w="25400">
              <a:noFill/>
            </a:ln>
          </c:spPr>
          <c:marker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xVal>
            <c:numRef>
              <c:f>'C2.1'!$C$17:$C$34</c:f>
              <c:numCache>
                <c:formatCode>General</c:formatCode>
                <c:ptCount val="18"/>
                <c:pt idx="0">
                  <c:v>1.6666666666666667</c:v>
                </c:pt>
                <c:pt idx="1">
                  <c:v>3.3333333333333335</c:v>
                </c:pt>
                <c:pt idx="2">
                  <c:v>5</c:v>
                </c:pt>
                <c:pt idx="3">
                  <c:v>6.666666666666667</c:v>
                </c:pt>
                <c:pt idx="4">
                  <c:v>8.3333333333333339</c:v>
                </c:pt>
                <c:pt idx="5">
                  <c:v>10</c:v>
                </c:pt>
                <c:pt idx="6">
                  <c:v>11.666666666666666</c:v>
                </c:pt>
                <c:pt idx="7">
                  <c:v>18.333333333333332</c:v>
                </c:pt>
                <c:pt idx="8">
                  <c:v>20</c:v>
                </c:pt>
                <c:pt idx="9">
                  <c:v>1.6666666666666667</c:v>
                </c:pt>
                <c:pt idx="10">
                  <c:v>3.3333333333333335</c:v>
                </c:pt>
                <c:pt idx="11">
                  <c:v>5</c:v>
                </c:pt>
                <c:pt idx="12">
                  <c:v>6.666666666666667</c:v>
                </c:pt>
                <c:pt idx="13">
                  <c:v>8.3333333333333339</c:v>
                </c:pt>
                <c:pt idx="14">
                  <c:v>10</c:v>
                </c:pt>
                <c:pt idx="15">
                  <c:v>11.666666666666666</c:v>
                </c:pt>
                <c:pt idx="16">
                  <c:v>18.333333333333332</c:v>
                </c:pt>
                <c:pt idx="17">
                  <c:v>20</c:v>
                </c:pt>
              </c:numCache>
            </c:numRef>
          </c:xVal>
          <c:yVal>
            <c:numRef>
              <c:f>'C2.1'!$D$17:$D$34</c:f>
              <c:numCache>
                <c:formatCode>0.00</c:formatCode>
                <c:ptCount val="18"/>
                <c:pt idx="0">
                  <c:v>10.5</c:v>
                </c:pt>
                <c:pt idx="1">
                  <c:v>12.75</c:v>
                </c:pt>
                <c:pt idx="2">
                  <c:v>15</c:v>
                </c:pt>
                <c:pt idx="3">
                  <c:v>18.25</c:v>
                </c:pt>
                <c:pt idx="4">
                  <c:v>21</c:v>
                </c:pt>
                <c:pt idx="5">
                  <c:v>24.75</c:v>
                </c:pt>
                <c:pt idx="6">
                  <c:v>28.5</c:v>
                </c:pt>
                <c:pt idx="7">
                  <c:v>50</c:v>
                </c:pt>
                <c:pt idx="8">
                  <c:v>51.75</c:v>
                </c:pt>
                <c:pt idx="9">
                  <c:v>11</c:v>
                </c:pt>
                <c:pt idx="10">
                  <c:v>13.25</c:v>
                </c:pt>
                <c:pt idx="11">
                  <c:v>15.5</c:v>
                </c:pt>
                <c:pt idx="12">
                  <c:v>18.5</c:v>
                </c:pt>
                <c:pt idx="13">
                  <c:v>21.5</c:v>
                </c:pt>
                <c:pt idx="14">
                  <c:v>25.5</c:v>
                </c:pt>
                <c:pt idx="15">
                  <c:v>29</c:v>
                </c:pt>
                <c:pt idx="16">
                  <c:v>51</c:v>
                </c:pt>
                <c:pt idx="17">
                  <c:v>52.25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C04-4C5F-A933-0E3F6A6D90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6367184"/>
        <c:axId val="906362608"/>
      </c:scatterChart>
      <c:valAx>
        <c:axId val="906367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Velocitat</a:t>
                </a:r>
                <a:r>
                  <a:rPr lang="en-US" baseline="0"/>
                  <a:t> (s^-1)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6362608"/>
        <c:crosses val="autoZero"/>
        <c:crossBetween val="midCat"/>
      </c:valAx>
      <c:valAx>
        <c:axId val="90636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Potència</a:t>
                </a:r>
                <a:r>
                  <a:rPr lang="en-US" baseline="0"/>
                  <a:t> (W)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6367184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1"/>
            <c:dispEq val="1"/>
            <c:trendlineLbl>
              <c:layout>
                <c:manualLayout>
                  <c:x val="-2.0813648293963255E-3"/>
                  <c:y val="-0.5583985855934674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xVal>
            <c:numRef>
              <c:f>'C2.1'!$F$17:$F$34</c:f>
              <c:numCache>
                <c:formatCode>0.00</c:formatCode>
                <c:ptCount val="18"/>
                <c:pt idx="0">
                  <c:v>1470.5882352941176</c:v>
                </c:pt>
                <c:pt idx="1">
                  <c:v>2941.1764705882351</c:v>
                </c:pt>
                <c:pt idx="2">
                  <c:v>4411.7647058823522</c:v>
                </c:pt>
                <c:pt idx="3">
                  <c:v>5882.3529411764703</c:v>
                </c:pt>
                <c:pt idx="4">
                  <c:v>7352.9411764705883</c:v>
                </c:pt>
                <c:pt idx="5">
                  <c:v>8823.5294117647045</c:v>
                </c:pt>
                <c:pt idx="6">
                  <c:v>10294.117647058822</c:v>
                </c:pt>
                <c:pt idx="7">
                  <c:v>16176.47058823529</c:v>
                </c:pt>
                <c:pt idx="8">
                  <c:v>17647.058823529409</c:v>
                </c:pt>
                <c:pt idx="9">
                  <c:v>1470.5882352941176</c:v>
                </c:pt>
                <c:pt idx="10">
                  <c:v>2941.1764705882351</c:v>
                </c:pt>
                <c:pt idx="11">
                  <c:v>4411.7647058823522</c:v>
                </c:pt>
                <c:pt idx="12">
                  <c:v>5882.3529411764703</c:v>
                </c:pt>
                <c:pt idx="13">
                  <c:v>7352.9411764705883</c:v>
                </c:pt>
                <c:pt idx="14">
                  <c:v>8823.5294117647045</c:v>
                </c:pt>
                <c:pt idx="15">
                  <c:v>10294.117647058822</c:v>
                </c:pt>
                <c:pt idx="16">
                  <c:v>16176.47058823529</c:v>
                </c:pt>
                <c:pt idx="17">
                  <c:v>17647.058823529409</c:v>
                </c:pt>
              </c:numCache>
            </c:numRef>
          </c:xVal>
          <c:yVal>
            <c:numRef>
              <c:f>'C2.1'!$E$17:$E$34</c:f>
              <c:numCache>
                <c:formatCode>0.00</c:formatCode>
                <c:ptCount val="18"/>
                <c:pt idx="0">
                  <c:v>93333.333333333314</c:v>
                </c:pt>
                <c:pt idx="1">
                  <c:v>14166.666666666664</c:v>
                </c:pt>
                <c:pt idx="2">
                  <c:v>4938.2716049382716</c:v>
                </c:pt>
                <c:pt idx="3">
                  <c:v>2534.7222222222217</c:v>
                </c:pt>
                <c:pt idx="4">
                  <c:v>1493.333333333333</c:v>
                </c:pt>
                <c:pt idx="5">
                  <c:v>1018.5185185185186</c:v>
                </c:pt>
                <c:pt idx="6">
                  <c:v>738.58114674441219</c:v>
                </c:pt>
                <c:pt idx="7">
                  <c:v>333.91768928959021</c:v>
                </c:pt>
                <c:pt idx="8">
                  <c:v>266.2037037037037</c:v>
                </c:pt>
                <c:pt idx="9">
                  <c:v>97777.777777777752</c:v>
                </c:pt>
                <c:pt idx="10">
                  <c:v>14722.222222222219</c:v>
                </c:pt>
                <c:pt idx="11">
                  <c:v>5102.8806584362146</c:v>
                </c:pt>
                <c:pt idx="12">
                  <c:v>2569.4444444444439</c:v>
                </c:pt>
                <c:pt idx="13">
                  <c:v>1528.8888888888887</c:v>
                </c:pt>
                <c:pt idx="14">
                  <c:v>1049.3827160493827</c:v>
                </c:pt>
                <c:pt idx="15">
                  <c:v>751.53871072238439</c:v>
                </c:pt>
                <c:pt idx="16">
                  <c:v>340.596043075382</c:v>
                </c:pt>
                <c:pt idx="17">
                  <c:v>268.77572016460908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E65-43CB-947C-45BEC5AE00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9136656"/>
        <c:axId val="1039127920"/>
      </c:scatterChart>
      <c:valAx>
        <c:axId val="1039136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9127920"/>
        <c:crosses val="autoZero"/>
        <c:crossBetween val="midCat"/>
      </c:valAx>
      <c:valAx>
        <c:axId val="1039127920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91366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trendline>
            <c:spPr>
              <a:ln>
                <a:solidFill>
                  <a:schemeClr val="accent1"/>
                </a:solidFill>
                <a:prstDash val="sysDash"/>
              </a:ln>
            </c:spPr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'C2.1'!$H$17:$H$34</c:f>
              <c:numCache>
                <c:formatCode>General</c:formatCode>
                <c:ptCount val="18"/>
                <c:pt idx="0">
                  <c:v>3.1674910872937638</c:v>
                </c:pt>
                <c:pt idx="1">
                  <c:v>3.4685210829577446</c:v>
                </c:pt>
                <c:pt idx="2">
                  <c:v>3.644612342013426</c:v>
                </c:pt>
                <c:pt idx="3">
                  <c:v>3.7695510786217259</c:v>
                </c:pt>
                <c:pt idx="4">
                  <c:v>3.8664610916297826</c:v>
                </c:pt>
                <c:pt idx="5">
                  <c:v>3.9456423376774072</c:v>
                </c:pt>
                <c:pt idx="6">
                  <c:v>4.0125891273080203</c:v>
                </c:pt>
                <c:pt idx="7">
                  <c:v>4.2088837724519887</c:v>
                </c:pt>
                <c:pt idx="8">
                  <c:v>4.2466723333413885</c:v>
                </c:pt>
                <c:pt idx="9">
                  <c:v>3.1674910872937638</c:v>
                </c:pt>
                <c:pt idx="10">
                  <c:v>3.4685210829577446</c:v>
                </c:pt>
                <c:pt idx="11">
                  <c:v>3.644612342013426</c:v>
                </c:pt>
                <c:pt idx="12">
                  <c:v>3.7695510786217259</c:v>
                </c:pt>
                <c:pt idx="13">
                  <c:v>3.8664610916297826</c:v>
                </c:pt>
                <c:pt idx="14">
                  <c:v>3.9456423376774072</c:v>
                </c:pt>
                <c:pt idx="15">
                  <c:v>4.0125891273080203</c:v>
                </c:pt>
                <c:pt idx="16">
                  <c:v>4.2088837724519887</c:v>
                </c:pt>
                <c:pt idx="17">
                  <c:v>4.2466723333413885</c:v>
                </c:pt>
              </c:numCache>
            </c:numRef>
          </c:xVal>
          <c:yVal>
            <c:numRef>
              <c:f>'C2.1'!$I$17:$I$34</c:f>
              <c:numCache>
                <c:formatCode>General</c:formatCode>
                <c:ptCount val="18"/>
                <c:pt idx="0">
                  <c:v>4.9700367766225568</c:v>
                </c:pt>
                <c:pt idx="1">
                  <c:v>4.151267675330649</c:v>
                </c:pt>
                <c:pt idx="2">
                  <c:v>3.6935749724493125</c:v>
                </c:pt>
                <c:pt idx="3">
                  <c:v>3.4039303723612249</c:v>
                </c:pt>
                <c:pt idx="4">
                  <c:v>3.1741567592784814</c:v>
                </c:pt>
                <c:pt idx="5">
                  <c:v>3.0079689296712755</c:v>
                </c:pt>
                <c:pt idx="6">
                  <c:v>2.8683982175183584</c:v>
                </c:pt>
                <c:pt idx="7">
                  <c:v>2.5236394264139625</c:v>
                </c:pt>
                <c:pt idx="8">
                  <c:v>2.4252140935386994</c:v>
                </c:pt>
                <c:pt idx="9">
                  <c:v>4.9902401627108439</c:v>
                </c:pt>
                <c:pt idx="10">
                  <c:v>4.1679733688335014</c:v>
                </c:pt>
                <c:pt idx="11">
                  <c:v>3.707815411563923</c:v>
                </c:pt>
                <c:pt idx="12">
                  <c:v>3.4098392319717452</c:v>
                </c:pt>
                <c:pt idx="13">
                  <c:v>3.1843759244601677</c:v>
                </c:pt>
                <c:pt idx="14">
                  <c:v>3.0209339068356429</c:v>
                </c:pt>
                <c:pt idx="15">
                  <c:v>2.8759513554088043</c:v>
                </c:pt>
                <c:pt idx="16">
                  <c:v>2.5322395981758801</c:v>
                </c:pt>
                <c:pt idx="17">
                  <c:v>2.4293900341928358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A1D-4490-982B-F6606FA723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6367184"/>
        <c:axId val="906362608"/>
      </c:scatterChart>
      <c:valAx>
        <c:axId val="906367184"/>
        <c:scaling>
          <c:orientation val="minMax"/>
          <c:min val="3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log(Re)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6362608"/>
        <c:crosses val="autoZero"/>
        <c:crossBetween val="midCat"/>
      </c:valAx>
      <c:valAx>
        <c:axId val="90636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log(Np)</a:t>
                </a:r>
                <a:endParaRPr lang="en-US" baseline="0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6367184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xVal>
            <c:numRef>
              <c:f>Plantilla!#REF!</c:f>
            </c:numRef>
          </c:xVal>
          <c:yVal>
            <c:numRef>
              <c:f>Plantilla!#REF!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Plantilla!#REF!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2-0790-46D3-A16D-6A76BB5C09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9560152"/>
        <c:axId val="479553920"/>
      </c:scatterChart>
      <c:valAx>
        <c:axId val="4795601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log</a:t>
                </a:r>
                <a:r>
                  <a:rPr lang="es-ES" baseline="0"/>
                  <a:t> </a:t>
                </a:r>
                <a:r>
                  <a:rPr lang="es-ES"/>
                  <a:t>Nombre</a:t>
                </a:r>
                <a:r>
                  <a:rPr lang="es-ES" baseline="0"/>
                  <a:t> de Reynolds</a:t>
                </a:r>
                <a:endParaRPr lang="es-E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79553920"/>
        <c:crosses val="autoZero"/>
        <c:crossBetween val="midCat"/>
      </c:valAx>
      <c:valAx>
        <c:axId val="479553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  <a:p>
                <a:pPr>
                  <a:defRPr/>
                </a:pPr>
                <a:r>
                  <a:rPr lang="es-ES"/>
                  <a:t>log Nombre</a:t>
                </a:r>
                <a:r>
                  <a:rPr lang="es-ES" baseline="0"/>
                  <a:t> de porència</a:t>
                </a:r>
                <a:endParaRPr lang="es-E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79560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'C2.2'!$D$15</c:f>
              <c:strCache>
                <c:ptCount val="1"/>
                <c:pt idx="0">
                  <c:v>Potència</c:v>
                </c:pt>
              </c:strCache>
            </c:strRef>
          </c:tx>
          <c:spPr>
            <a:ln w="25400">
              <a:noFill/>
            </a:ln>
          </c:spPr>
          <c:marker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xVal>
            <c:numRef>
              <c:f>'C2.2'!$C$17:$C$34</c:f>
              <c:numCache>
                <c:formatCode>General</c:formatCode>
                <c:ptCount val="18"/>
                <c:pt idx="0">
                  <c:v>1.6666666666666667</c:v>
                </c:pt>
                <c:pt idx="1">
                  <c:v>3.3333333333333335</c:v>
                </c:pt>
                <c:pt idx="2">
                  <c:v>5</c:v>
                </c:pt>
                <c:pt idx="3">
                  <c:v>6.666666666666667</c:v>
                </c:pt>
                <c:pt idx="4">
                  <c:v>8.3333333333333339</c:v>
                </c:pt>
                <c:pt idx="5">
                  <c:v>10</c:v>
                </c:pt>
                <c:pt idx="6">
                  <c:v>11.666666666666666</c:v>
                </c:pt>
                <c:pt idx="7">
                  <c:v>18.333333333333332</c:v>
                </c:pt>
                <c:pt idx="8">
                  <c:v>20</c:v>
                </c:pt>
                <c:pt idx="9">
                  <c:v>1.6666666666666667</c:v>
                </c:pt>
                <c:pt idx="10">
                  <c:v>3.3333333333333335</c:v>
                </c:pt>
                <c:pt idx="11">
                  <c:v>5</c:v>
                </c:pt>
                <c:pt idx="12">
                  <c:v>6.666666666666667</c:v>
                </c:pt>
                <c:pt idx="13">
                  <c:v>8.3333333333333339</c:v>
                </c:pt>
                <c:pt idx="14">
                  <c:v>10</c:v>
                </c:pt>
                <c:pt idx="15">
                  <c:v>11.666666666666666</c:v>
                </c:pt>
                <c:pt idx="16">
                  <c:v>18.333333333333332</c:v>
                </c:pt>
                <c:pt idx="17">
                  <c:v>20</c:v>
                </c:pt>
              </c:numCache>
            </c:numRef>
          </c:xVal>
          <c:yVal>
            <c:numRef>
              <c:f>'C2.2'!$D$17:$D$34</c:f>
              <c:numCache>
                <c:formatCode>0.00</c:formatCode>
                <c:ptCount val="18"/>
                <c:pt idx="0">
                  <c:v>8.25</c:v>
                </c:pt>
                <c:pt idx="1">
                  <c:v>10.5</c:v>
                </c:pt>
                <c:pt idx="2">
                  <c:v>12.75</c:v>
                </c:pt>
                <c:pt idx="3">
                  <c:v>17.5</c:v>
                </c:pt>
                <c:pt idx="4">
                  <c:v>22</c:v>
                </c:pt>
                <c:pt idx="5">
                  <c:v>33.5</c:v>
                </c:pt>
                <c:pt idx="6">
                  <c:v>44.5</c:v>
                </c:pt>
                <c:pt idx="7">
                  <c:v>58.5</c:v>
                </c:pt>
                <c:pt idx="8">
                  <c:v>68.5</c:v>
                </c:pt>
                <c:pt idx="9">
                  <c:v>8.75</c:v>
                </c:pt>
                <c:pt idx="10">
                  <c:v>11</c:v>
                </c:pt>
                <c:pt idx="11">
                  <c:v>13.25</c:v>
                </c:pt>
                <c:pt idx="12">
                  <c:v>18</c:v>
                </c:pt>
                <c:pt idx="13">
                  <c:v>22.5</c:v>
                </c:pt>
                <c:pt idx="14">
                  <c:v>34</c:v>
                </c:pt>
                <c:pt idx="15">
                  <c:v>45.5</c:v>
                </c:pt>
                <c:pt idx="16">
                  <c:v>59.5</c:v>
                </c:pt>
                <c:pt idx="17">
                  <c:v>69.5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BB8-4B17-B7DF-B74E14D8E0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6367184"/>
        <c:axId val="906362608"/>
      </c:scatterChart>
      <c:valAx>
        <c:axId val="906367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Velocitat</a:t>
                </a:r>
                <a:r>
                  <a:rPr lang="en-US" baseline="0"/>
                  <a:t> (s^-1)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6362608"/>
        <c:crosses val="autoZero"/>
        <c:crossBetween val="midCat"/>
      </c:valAx>
      <c:valAx>
        <c:axId val="90636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Potència</a:t>
                </a:r>
                <a:r>
                  <a:rPr lang="en-US" baseline="0"/>
                  <a:t> (W)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6367184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1"/>
            <c:dispEq val="1"/>
            <c:trendlineLbl>
              <c:layout>
                <c:manualLayout>
                  <c:x val="-2.0813648293963255E-3"/>
                  <c:y val="-0.5583985855934674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xVal>
            <c:numRef>
              <c:f>'C2.2'!$F$17:$F$34</c:f>
              <c:numCache>
                <c:formatCode>0.00</c:formatCode>
                <c:ptCount val="18"/>
                <c:pt idx="0">
                  <c:v>1470.5882352941176</c:v>
                </c:pt>
                <c:pt idx="1">
                  <c:v>2941.1764705882351</c:v>
                </c:pt>
                <c:pt idx="2">
                  <c:v>4411.7647058823522</c:v>
                </c:pt>
                <c:pt idx="3">
                  <c:v>5882.3529411764703</c:v>
                </c:pt>
                <c:pt idx="4">
                  <c:v>7352.9411764705883</c:v>
                </c:pt>
                <c:pt idx="5">
                  <c:v>8823.5294117647045</c:v>
                </c:pt>
                <c:pt idx="6">
                  <c:v>10294.117647058822</c:v>
                </c:pt>
                <c:pt idx="7">
                  <c:v>16176.47058823529</c:v>
                </c:pt>
                <c:pt idx="8">
                  <c:v>17647.058823529409</c:v>
                </c:pt>
                <c:pt idx="9">
                  <c:v>1470.5882352941176</c:v>
                </c:pt>
                <c:pt idx="10">
                  <c:v>2941.1764705882351</c:v>
                </c:pt>
                <c:pt idx="11">
                  <c:v>4411.7647058823522</c:v>
                </c:pt>
                <c:pt idx="12">
                  <c:v>5882.3529411764703</c:v>
                </c:pt>
                <c:pt idx="13">
                  <c:v>7352.9411764705883</c:v>
                </c:pt>
                <c:pt idx="14">
                  <c:v>8823.5294117647045</c:v>
                </c:pt>
                <c:pt idx="15">
                  <c:v>10294.117647058822</c:v>
                </c:pt>
                <c:pt idx="16">
                  <c:v>16176.47058823529</c:v>
                </c:pt>
                <c:pt idx="17">
                  <c:v>17647.058823529409</c:v>
                </c:pt>
              </c:numCache>
            </c:numRef>
          </c:xVal>
          <c:yVal>
            <c:numRef>
              <c:f>'C2.2'!$E$17:$E$34</c:f>
              <c:numCache>
                <c:formatCode>0.00</c:formatCode>
                <c:ptCount val="18"/>
                <c:pt idx="0">
                  <c:v>73333.333333333314</c:v>
                </c:pt>
                <c:pt idx="1">
                  <c:v>11666.666666666664</c:v>
                </c:pt>
                <c:pt idx="2">
                  <c:v>4197.5308641975307</c:v>
                </c:pt>
                <c:pt idx="3">
                  <c:v>2430.5555555555552</c:v>
                </c:pt>
                <c:pt idx="4">
                  <c:v>1564.4444444444441</c:v>
                </c:pt>
                <c:pt idx="5">
                  <c:v>1378.6008230452676</c:v>
                </c:pt>
                <c:pt idx="6">
                  <c:v>1153.2231940395209</c:v>
                </c:pt>
                <c:pt idx="7">
                  <c:v>390.68369646882053</c:v>
                </c:pt>
                <c:pt idx="8">
                  <c:v>352.36625514403295</c:v>
                </c:pt>
                <c:pt idx="9">
                  <c:v>77777.777777777766</c:v>
                </c:pt>
                <c:pt idx="10">
                  <c:v>12222.222222222219</c:v>
                </c:pt>
                <c:pt idx="11">
                  <c:v>4362.1399176954737</c:v>
                </c:pt>
                <c:pt idx="12">
                  <c:v>2499.9999999999995</c:v>
                </c:pt>
                <c:pt idx="13">
                  <c:v>1599.9999999999998</c:v>
                </c:pt>
                <c:pt idx="14">
                  <c:v>1399.1769547325105</c:v>
                </c:pt>
                <c:pt idx="15">
                  <c:v>1179.1383219954653</c:v>
                </c:pt>
                <c:pt idx="16">
                  <c:v>397.36205025461231</c:v>
                </c:pt>
                <c:pt idx="17">
                  <c:v>357.51028806584367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FE-4AB0-AD1A-E7BD95B5B3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9136656"/>
        <c:axId val="1039127920"/>
      </c:scatterChart>
      <c:valAx>
        <c:axId val="1039136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9127920"/>
        <c:crosses val="autoZero"/>
        <c:crossBetween val="midCat"/>
      </c:valAx>
      <c:valAx>
        <c:axId val="1039127920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91366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trendline>
            <c:spPr>
              <a:ln>
                <a:solidFill>
                  <a:schemeClr val="accent1"/>
                </a:solidFill>
                <a:prstDash val="sysDash"/>
              </a:ln>
            </c:spPr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'C2.2'!$H$17:$H$34</c:f>
              <c:numCache>
                <c:formatCode>General</c:formatCode>
                <c:ptCount val="18"/>
                <c:pt idx="0">
                  <c:v>3.1674910872937638</c:v>
                </c:pt>
                <c:pt idx="1">
                  <c:v>3.4685210829577446</c:v>
                </c:pt>
                <c:pt idx="2">
                  <c:v>3.644612342013426</c:v>
                </c:pt>
                <c:pt idx="3">
                  <c:v>3.7695510786217259</c:v>
                </c:pt>
                <c:pt idx="4">
                  <c:v>3.8664610916297826</c:v>
                </c:pt>
                <c:pt idx="5">
                  <c:v>3.9456423376774072</c:v>
                </c:pt>
                <c:pt idx="6">
                  <c:v>4.0125891273080203</c:v>
                </c:pt>
                <c:pt idx="7">
                  <c:v>4.2088837724519887</c:v>
                </c:pt>
                <c:pt idx="8">
                  <c:v>4.2466723333413885</c:v>
                </c:pt>
                <c:pt idx="9">
                  <c:v>3.1674910872937638</c:v>
                </c:pt>
                <c:pt idx="10">
                  <c:v>3.4685210829577446</c:v>
                </c:pt>
                <c:pt idx="11">
                  <c:v>3.644612342013426</c:v>
                </c:pt>
                <c:pt idx="12">
                  <c:v>3.7695510786217259</c:v>
                </c:pt>
                <c:pt idx="13">
                  <c:v>3.8664610916297826</c:v>
                </c:pt>
                <c:pt idx="14">
                  <c:v>3.9456423376774072</c:v>
                </c:pt>
                <c:pt idx="15">
                  <c:v>4.0125891273080203</c:v>
                </c:pt>
                <c:pt idx="16">
                  <c:v>4.2088837724519887</c:v>
                </c:pt>
                <c:pt idx="17">
                  <c:v>4.2466723333413885</c:v>
                </c:pt>
              </c:numCache>
            </c:numRef>
          </c:xVal>
          <c:yVal>
            <c:numRef>
              <c:f>'C2.2'!$I$17:$I$34</c:f>
              <c:numCache>
                <c:formatCode>General</c:formatCode>
                <c:ptCount val="18"/>
                <c:pt idx="0">
                  <c:v>4.865301426102544</c:v>
                </c:pt>
                <c:pt idx="1">
                  <c:v>4.0669467896306131</c:v>
                </c:pt>
                <c:pt idx="2">
                  <c:v>3.6229938981636054</c:v>
                </c:pt>
                <c:pt idx="3">
                  <c:v>3.3857055522550259</c:v>
                </c:pt>
                <c:pt idx="4">
                  <c:v>3.1943601453667685</c:v>
                </c:pt>
                <c:pt idx="5">
                  <c:v>3.1394385334385331</c:v>
                </c:pt>
                <c:pt idx="6">
                  <c:v>3.0619133684907798</c:v>
                </c:pt>
                <c:pt idx="7">
                  <c:v>2.5918252881601243</c:v>
                </c:pt>
                <c:pt idx="8">
                  <c:v>2.54699431090217</c:v>
                </c:pt>
                <c:pt idx="9">
                  <c:v>4.8908555305749317</c:v>
                </c:pt>
                <c:pt idx="10">
                  <c:v>4.0871501757189002</c:v>
                </c:pt>
                <c:pt idx="11">
                  <c:v>3.6396995916664583</c:v>
                </c:pt>
                <c:pt idx="12">
                  <c:v>3.3979400086720375</c:v>
                </c:pt>
                <c:pt idx="13">
                  <c:v>3.2041199826559246</c:v>
                </c:pt>
                <c:pt idx="14">
                  <c:v>3.1458726434439428</c:v>
                </c:pt>
                <c:pt idx="15">
                  <c:v>3.0715647541669608</c:v>
                </c:pt>
                <c:pt idx="16">
                  <c:v>2.5991863878064931</c:v>
                </c:pt>
                <c:pt idx="17">
                  <c:v>2.5532885439998583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72-47BA-A682-BB14CBF1FB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6367184"/>
        <c:axId val="906362608"/>
      </c:scatterChart>
      <c:valAx>
        <c:axId val="906367184"/>
        <c:scaling>
          <c:orientation val="minMax"/>
          <c:min val="3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log(Re)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6362608"/>
        <c:crosses val="autoZero"/>
        <c:crossBetween val="midCat"/>
      </c:valAx>
      <c:valAx>
        <c:axId val="90636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log(Np)</a:t>
                </a:r>
                <a:endParaRPr lang="en-US" baseline="0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6367184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xVal>
            <c:numRef>
              <c:f>Plantilla!#REF!</c:f>
            </c:numRef>
          </c:xVal>
          <c:yVal>
            <c:numRef>
              <c:f>Plantilla!#REF!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Plantilla!#REF!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2-2107-3245-9F29-08852E4FC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9560152"/>
        <c:axId val="479553920"/>
      </c:scatterChart>
      <c:valAx>
        <c:axId val="4795601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log</a:t>
                </a:r>
                <a:r>
                  <a:rPr lang="es-ES" baseline="0"/>
                  <a:t> </a:t>
                </a:r>
                <a:r>
                  <a:rPr lang="es-ES"/>
                  <a:t>Nombre</a:t>
                </a:r>
                <a:r>
                  <a:rPr lang="es-ES" baseline="0"/>
                  <a:t> de Reynolds</a:t>
                </a:r>
                <a:endParaRPr lang="es-E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79553920"/>
        <c:crosses val="autoZero"/>
        <c:crossBetween val="midCat"/>
      </c:valAx>
      <c:valAx>
        <c:axId val="479553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  <a:p>
                <a:pPr>
                  <a:defRPr/>
                </a:pPr>
                <a:r>
                  <a:rPr lang="es-ES"/>
                  <a:t>log Nombre</a:t>
                </a:r>
                <a:r>
                  <a:rPr lang="es-ES" baseline="0"/>
                  <a:t> de porència</a:t>
                </a:r>
                <a:endParaRPr lang="es-E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79560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'D1.1'!$D$15</c:f>
              <c:strCache>
                <c:ptCount val="1"/>
                <c:pt idx="0">
                  <c:v>Potència</c:v>
                </c:pt>
              </c:strCache>
            </c:strRef>
          </c:tx>
          <c:spPr>
            <a:ln w="25400">
              <a:noFill/>
            </a:ln>
          </c:spPr>
          <c:marker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xVal>
            <c:numRef>
              <c:f>'D1.1'!$C$17:$C$34</c:f>
              <c:numCache>
                <c:formatCode>General</c:formatCode>
                <c:ptCount val="18"/>
                <c:pt idx="0">
                  <c:v>1.6666666666666667</c:v>
                </c:pt>
                <c:pt idx="1">
                  <c:v>3.3333333333333335</c:v>
                </c:pt>
                <c:pt idx="2">
                  <c:v>5</c:v>
                </c:pt>
                <c:pt idx="3">
                  <c:v>6.666666666666667</c:v>
                </c:pt>
                <c:pt idx="4">
                  <c:v>8.3333333333333339</c:v>
                </c:pt>
                <c:pt idx="5">
                  <c:v>10</c:v>
                </c:pt>
                <c:pt idx="6">
                  <c:v>11.666666666666666</c:v>
                </c:pt>
                <c:pt idx="7">
                  <c:v>18.333333333333332</c:v>
                </c:pt>
                <c:pt idx="8">
                  <c:v>20</c:v>
                </c:pt>
                <c:pt idx="9">
                  <c:v>1.6666666666666667</c:v>
                </c:pt>
                <c:pt idx="10">
                  <c:v>3.3333333333333335</c:v>
                </c:pt>
                <c:pt idx="11">
                  <c:v>5</c:v>
                </c:pt>
                <c:pt idx="12">
                  <c:v>6.666666666666667</c:v>
                </c:pt>
                <c:pt idx="13">
                  <c:v>8.3333333333333339</c:v>
                </c:pt>
                <c:pt idx="14">
                  <c:v>10</c:v>
                </c:pt>
                <c:pt idx="15">
                  <c:v>11.666666666666666</c:v>
                </c:pt>
                <c:pt idx="16">
                  <c:v>18.333333333333332</c:v>
                </c:pt>
                <c:pt idx="17">
                  <c:v>20</c:v>
                </c:pt>
              </c:numCache>
            </c:numRef>
          </c:xVal>
          <c:yVal>
            <c:numRef>
              <c:f>'D1.1'!$D$17:$D$34</c:f>
              <c:numCache>
                <c:formatCode>0.00</c:formatCode>
                <c:ptCount val="18"/>
                <c:pt idx="0">
                  <c:v>12.5</c:v>
                </c:pt>
                <c:pt idx="1">
                  <c:v>14</c:v>
                </c:pt>
                <c:pt idx="2">
                  <c:v>16</c:v>
                </c:pt>
                <c:pt idx="3">
                  <c:v>18</c:v>
                </c:pt>
                <c:pt idx="4">
                  <c:v>19.5</c:v>
                </c:pt>
                <c:pt idx="5">
                  <c:v>21</c:v>
                </c:pt>
                <c:pt idx="6">
                  <c:v>23</c:v>
                </c:pt>
                <c:pt idx="7">
                  <c:v>31.5</c:v>
                </c:pt>
                <c:pt idx="8">
                  <c:v>34</c:v>
                </c:pt>
                <c:pt idx="9">
                  <c:v>12</c:v>
                </c:pt>
                <c:pt idx="10">
                  <c:v>14</c:v>
                </c:pt>
                <c:pt idx="11">
                  <c:v>16</c:v>
                </c:pt>
                <c:pt idx="12">
                  <c:v>17</c:v>
                </c:pt>
                <c:pt idx="13">
                  <c:v>18.5</c:v>
                </c:pt>
                <c:pt idx="14">
                  <c:v>20.5</c:v>
                </c:pt>
                <c:pt idx="15">
                  <c:v>23</c:v>
                </c:pt>
                <c:pt idx="16">
                  <c:v>32</c:v>
                </c:pt>
                <c:pt idx="17">
                  <c:v>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C2B-9149-B60B-5B4B533BB8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6367184"/>
        <c:axId val="906362608"/>
      </c:scatterChart>
      <c:valAx>
        <c:axId val="906367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Velocitat</a:t>
                </a:r>
                <a:r>
                  <a:rPr lang="en-US" baseline="0"/>
                  <a:t> (s^-1)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6362608"/>
        <c:crosses val="autoZero"/>
        <c:crossBetween val="midCat"/>
      </c:valAx>
      <c:valAx>
        <c:axId val="90636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Potència</a:t>
                </a:r>
                <a:r>
                  <a:rPr lang="en-US" baseline="0"/>
                  <a:t> (W)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6367184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1"/>
            <c:dispEq val="1"/>
            <c:trendlineLbl>
              <c:layout>
                <c:manualLayout>
                  <c:x val="-2.0813648293963255E-3"/>
                  <c:y val="-0.5583985855934674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xVal>
            <c:numRef>
              <c:f>'D1.1'!$F$17:$F$34</c:f>
              <c:numCache>
                <c:formatCode>0.00</c:formatCode>
                <c:ptCount val="18"/>
                <c:pt idx="0">
                  <c:v>9941.176470588236</c:v>
                </c:pt>
                <c:pt idx="1">
                  <c:v>19882.352941176472</c:v>
                </c:pt>
                <c:pt idx="2">
                  <c:v>29823.529411764703</c:v>
                </c:pt>
                <c:pt idx="3">
                  <c:v>39764.705882352944</c:v>
                </c:pt>
                <c:pt idx="4">
                  <c:v>49705.882352941175</c:v>
                </c:pt>
                <c:pt idx="5">
                  <c:v>59647.058823529405</c:v>
                </c:pt>
                <c:pt idx="6">
                  <c:v>69588.23529411765</c:v>
                </c:pt>
                <c:pt idx="7">
                  <c:v>109352.94117647057</c:v>
                </c:pt>
                <c:pt idx="8">
                  <c:v>119294.11764705881</c:v>
                </c:pt>
                <c:pt idx="9">
                  <c:v>9941.176470588236</c:v>
                </c:pt>
                <c:pt idx="10">
                  <c:v>19882.352941176472</c:v>
                </c:pt>
                <c:pt idx="11">
                  <c:v>29823.529411764703</c:v>
                </c:pt>
                <c:pt idx="12">
                  <c:v>39764.705882352944</c:v>
                </c:pt>
                <c:pt idx="13">
                  <c:v>49705.882352941175</c:v>
                </c:pt>
                <c:pt idx="14">
                  <c:v>59647.058823529405</c:v>
                </c:pt>
                <c:pt idx="15">
                  <c:v>69588.23529411765</c:v>
                </c:pt>
                <c:pt idx="16">
                  <c:v>109352.94117647057</c:v>
                </c:pt>
                <c:pt idx="17">
                  <c:v>119294.11764705881</c:v>
                </c:pt>
              </c:numCache>
            </c:numRef>
          </c:xVal>
          <c:yVal>
            <c:numRef>
              <c:f>'D1.1'!$E$17:$E$34</c:f>
              <c:numCache>
                <c:formatCode>0.00</c:formatCode>
                <c:ptCount val="18"/>
                <c:pt idx="0">
                  <c:v>935.17039702397346</c:v>
                </c:pt>
                <c:pt idx="1">
                  <c:v>130.92385558335627</c:v>
                </c:pt>
                <c:pt idx="2">
                  <c:v>44.334004007062447</c:v>
                </c:pt>
                <c:pt idx="3">
                  <c:v>21.0413339330394</c:v>
                </c:pt>
                <c:pt idx="4">
                  <c:v>11.670926554859189</c:v>
                </c:pt>
                <c:pt idx="5">
                  <c:v>7.2735475324086831</c:v>
                </c:pt>
                <c:pt idx="6">
                  <c:v>5.0166575233939126</c:v>
                </c:pt>
                <c:pt idx="7">
                  <c:v>1.770570548835773</c:v>
                </c:pt>
                <c:pt idx="8">
                  <c:v>1.4720274767969954</c:v>
                </c:pt>
                <c:pt idx="9">
                  <c:v>897.76358114301445</c:v>
                </c:pt>
                <c:pt idx="10">
                  <c:v>130.92385558335627</c:v>
                </c:pt>
                <c:pt idx="11">
                  <c:v>44.334004007062447</c:v>
                </c:pt>
                <c:pt idx="12">
                  <c:v>19.872370936759435</c:v>
                </c:pt>
                <c:pt idx="13">
                  <c:v>11.072417500763846</c:v>
                </c:pt>
                <c:pt idx="14">
                  <c:v>7.1003678292560952</c:v>
                </c:pt>
                <c:pt idx="15">
                  <c:v>5.0166575233939126</c:v>
                </c:pt>
                <c:pt idx="16">
                  <c:v>1.7986748432617377</c:v>
                </c:pt>
                <c:pt idx="17">
                  <c:v>1.4720274767969954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F13-9D48-BCAB-B727D8E114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9136656"/>
        <c:axId val="1039127920"/>
      </c:scatterChart>
      <c:valAx>
        <c:axId val="1039136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9127920"/>
        <c:crosses val="autoZero"/>
        <c:crossBetween val="midCat"/>
      </c:valAx>
      <c:valAx>
        <c:axId val="1039127920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91366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trendline>
            <c:spPr>
              <a:ln>
                <a:solidFill>
                  <a:schemeClr val="accent1"/>
                </a:solidFill>
                <a:prstDash val="sysDash"/>
              </a:ln>
            </c:spPr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'D1.1'!$H$17:$H$34</c:f>
              <c:numCache>
                <c:formatCode>General</c:formatCode>
                <c:ptCount val="18"/>
                <c:pt idx="0">
                  <c:v>3.9974377832353998</c:v>
                </c:pt>
                <c:pt idx="1">
                  <c:v>4.298467778899381</c:v>
                </c:pt>
                <c:pt idx="2">
                  <c:v>4.4745590379550624</c:v>
                </c:pt>
                <c:pt idx="3">
                  <c:v>4.5994977745633623</c:v>
                </c:pt>
                <c:pt idx="4">
                  <c:v>4.6964077875714185</c:v>
                </c:pt>
                <c:pt idx="5">
                  <c:v>4.7755890336190436</c:v>
                </c:pt>
                <c:pt idx="6">
                  <c:v>4.8425358232496567</c:v>
                </c:pt>
                <c:pt idx="7">
                  <c:v>5.0388304683936243</c:v>
                </c:pt>
                <c:pt idx="8">
                  <c:v>5.076619029283024</c:v>
                </c:pt>
                <c:pt idx="9">
                  <c:v>3.9974377832353998</c:v>
                </c:pt>
                <c:pt idx="10">
                  <c:v>4.298467778899381</c:v>
                </c:pt>
                <c:pt idx="11">
                  <c:v>4.4745590379550624</c:v>
                </c:pt>
                <c:pt idx="12">
                  <c:v>4.5994977745633623</c:v>
                </c:pt>
                <c:pt idx="13">
                  <c:v>4.6964077875714185</c:v>
                </c:pt>
                <c:pt idx="14">
                  <c:v>4.7755890336190436</c:v>
                </c:pt>
                <c:pt idx="15">
                  <c:v>4.8425358232496567</c:v>
                </c:pt>
                <c:pt idx="16">
                  <c:v>5.0388304683936243</c:v>
                </c:pt>
                <c:pt idx="17">
                  <c:v>5.076619029283024</c:v>
                </c:pt>
              </c:numCache>
            </c:numRef>
          </c:xVal>
          <c:yVal>
            <c:numRef>
              <c:f>'D1.1'!$I$17:$I$34</c:f>
              <c:numCache>
                <c:formatCode>General</c:formatCode>
                <c:ptCount val="18"/>
                <c:pt idx="0">
                  <c:v>2.9708907507065851</c:v>
                </c:pt>
                <c:pt idx="1">
                  <c:v>2.1170187863848233</c:v>
                </c:pt>
                <c:pt idx="2">
                  <c:v>1.6467369561954663</c:v>
                </c:pt>
                <c:pt idx="3">
                  <c:v>1.3230732688179476</c:v>
                </c:pt>
                <c:pt idx="4">
                  <c:v>1.0671053360529905</c:v>
                </c:pt>
                <c:pt idx="5">
                  <c:v>0.8617462812815172</c:v>
                </c:pt>
                <c:pt idx="6">
                  <c:v>0.70041445367335142</c:v>
                </c:pt>
                <c:pt idx="7">
                  <c:v>0.24811323601345436</c:v>
                </c:pt>
                <c:pt idx="8">
                  <c:v>0.16791591659790953</c:v>
                </c:pt>
                <c:pt idx="9">
                  <c:v>2.9531619837461536</c:v>
                </c:pt>
                <c:pt idx="10">
                  <c:v>2.1170187863848233</c:v>
                </c:pt>
                <c:pt idx="11">
                  <c:v>1.6467369561954663</c:v>
                </c:pt>
                <c:pt idx="12">
                  <c:v>1.2982496850929155</c:v>
                </c:pt>
                <c:pt idx="13">
                  <c:v>1.0442424530934862</c:v>
                </c:pt>
                <c:pt idx="14">
                  <c:v>0.85128084760335221</c:v>
                </c:pt>
                <c:pt idx="15">
                  <c:v>0.70041445367335142</c:v>
                </c:pt>
                <c:pt idx="16">
                  <c:v>0.25495266054375981</c:v>
                </c:pt>
                <c:pt idx="17">
                  <c:v>0.16791591659790953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C2B-E54A-A9F6-64DD74AE4B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6367184"/>
        <c:axId val="906362608"/>
      </c:scatterChart>
      <c:valAx>
        <c:axId val="906367184"/>
        <c:scaling>
          <c:orientation val="minMax"/>
          <c:min val="3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log(Re)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6362608"/>
        <c:crosses val="autoZero"/>
        <c:crossBetween val="midCat"/>
      </c:valAx>
      <c:valAx>
        <c:axId val="90636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log(Np)</a:t>
                </a:r>
                <a:endParaRPr lang="en-US" baseline="0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6367184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xVal>
            <c:numRef>
              <c:f>Plantilla!#REF!</c:f>
            </c:numRef>
          </c:xVal>
          <c:yVal>
            <c:numRef>
              <c:f>Plantilla!#REF!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Plantilla!#REF!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2-5B52-4C56-98A8-9246D74D80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9560152"/>
        <c:axId val="479553920"/>
      </c:scatterChart>
      <c:valAx>
        <c:axId val="4795601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log</a:t>
                </a:r>
                <a:r>
                  <a:rPr lang="es-ES" baseline="0"/>
                  <a:t> </a:t>
                </a:r>
                <a:r>
                  <a:rPr lang="es-ES"/>
                  <a:t>Nombre</a:t>
                </a:r>
                <a:r>
                  <a:rPr lang="es-ES" baseline="0"/>
                  <a:t> de Reynolds</a:t>
                </a:r>
                <a:endParaRPr lang="es-E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79553920"/>
        <c:crosses val="autoZero"/>
        <c:crossBetween val="midCat"/>
      </c:valAx>
      <c:valAx>
        <c:axId val="479553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  <a:p>
                <a:pPr>
                  <a:defRPr/>
                </a:pPr>
                <a:r>
                  <a:rPr lang="es-ES"/>
                  <a:t>log Nombre</a:t>
                </a:r>
                <a:r>
                  <a:rPr lang="es-ES" baseline="0"/>
                  <a:t> de porència</a:t>
                </a:r>
                <a:endParaRPr lang="es-E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79560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'D1.2'!$D$15</c:f>
              <c:strCache>
                <c:ptCount val="1"/>
                <c:pt idx="0">
                  <c:v>Potència</c:v>
                </c:pt>
              </c:strCache>
            </c:strRef>
          </c:tx>
          <c:spPr>
            <a:ln w="25400">
              <a:noFill/>
            </a:ln>
          </c:spPr>
          <c:marker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xVal>
            <c:numRef>
              <c:f>'D1.2'!$C$17:$C$34</c:f>
              <c:numCache>
                <c:formatCode>General</c:formatCode>
                <c:ptCount val="18"/>
                <c:pt idx="0">
                  <c:v>1.6666666666666667</c:v>
                </c:pt>
                <c:pt idx="1">
                  <c:v>3.3333333333333335</c:v>
                </c:pt>
                <c:pt idx="2">
                  <c:v>5</c:v>
                </c:pt>
                <c:pt idx="3">
                  <c:v>6.666666666666667</c:v>
                </c:pt>
                <c:pt idx="4">
                  <c:v>8.3333333333333339</c:v>
                </c:pt>
                <c:pt idx="5">
                  <c:v>10</c:v>
                </c:pt>
                <c:pt idx="6">
                  <c:v>11.666666666666666</c:v>
                </c:pt>
                <c:pt idx="7">
                  <c:v>18.333333333333332</c:v>
                </c:pt>
                <c:pt idx="8">
                  <c:v>20</c:v>
                </c:pt>
                <c:pt idx="9">
                  <c:v>1.6666666666666667</c:v>
                </c:pt>
                <c:pt idx="10">
                  <c:v>3.3333333333333335</c:v>
                </c:pt>
                <c:pt idx="11">
                  <c:v>5</c:v>
                </c:pt>
                <c:pt idx="12">
                  <c:v>6.666666666666667</c:v>
                </c:pt>
                <c:pt idx="13">
                  <c:v>8.3333333333333339</c:v>
                </c:pt>
                <c:pt idx="14">
                  <c:v>10</c:v>
                </c:pt>
                <c:pt idx="15">
                  <c:v>11.666666666666666</c:v>
                </c:pt>
                <c:pt idx="16">
                  <c:v>18.333333333333332</c:v>
                </c:pt>
                <c:pt idx="17">
                  <c:v>20</c:v>
                </c:pt>
              </c:numCache>
            </c:numRef>
          </c:xVal>
          <c:yVal>
            <c:numRef>
              <c:f>'D1.2'!$D$17:$D$34</c:f>
              <c:numCache>
                <c:formatCode>0.00</c:formatCode>
                <c:ptCount val="18"/>
                <c:pt idx="0">
                  <c:v>12</c:v>
                </c:pt>
                <c:pt idx="1">
                  <c:v>14</c:v>
                </c:pt>
                <c:pt idx="2">
                  <c:v>16.5</c:v>
                </c:pt>
                <c:pt idx="3">
                  <c:v>19.5</c:v>
                </c:pt>
                <c:pt idx="4">
                  <c:v>22.25</c:v>
                </c:pt>
                <c:pt idx="5">
                  <c:v>25</c:v>
                </c:pt>
                <c:pt idx="6">
                  <c:v>29</c:v>
                </c:pt>
                <c:pt idx="7">
                  <c:v>35.75</c:v>
                </c:pt>
                <c:pt idx="8">
                  <c:v>40.5</c:v>
                </c:pt>
                <c:pt idx="9">
                  <c:v>13</c:v>
                </c:pt>
                <c:pt idx="10">
                  <c:v>15</c:v>
                </c:pt>
                <c:pt idx="11">
                  <c:v>17</c:v>
                </c:pt>
                <c:pt idx="12">
                  <c:v>19.75</c:v>
                </c:pt>
                <c:pt idx="13">
                  <c:v>23</c:v>
                </c:pt>
                <c:pt idx="14">
                  <c:v>25.5</c:v>
                </c:pt>
                <c:pt idx="15">
                  <c:v>30</c:v>
                </c:pt>
                <c:pt idx="16">
                  <c:v>36.75</c:v>
                </c:pt>
                <c:pt idx="17">
                  <c:v>41.75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211-49A1-92B8-781FD1D258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6367184"/>
        <c:axId val="906362608"/>
      </c:scatterChart>
      <c:valAx>
        <c:axId val="906367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Velocitat</a:t>
                </a:r>
                <a:r>
                  <a:rPr lang="en-US" baseline="0"/>
                  <a:t> (s^-1)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6362608"/>
        <c:crosses val="autoZero"/>
        <c:crossBetween val="midCat"/>
      </c:valAx>
      <c:valAx>
        <c:axId val="90636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Potència</a:t>
                </a:r>
                <a:r>
                  <a:rPr lang="en-US" baseline="0"/>
                  <a:t> (W)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6367184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1"/>
            <c:dispEq val="1"/>
            <c:trendlineLbl>
              <c:layout>
                <c:manualLayout>
                  <c:x val="-2.0813648293963255E-3"/>
                  <c:y val="-0.5583985855934674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xVal>
            <c:numRef>
              <c:f>'D1.2'!$F$17:$F$34</c:f>
              <c:numCache>
                <c:formatCode>0.00</c:formatCode>
                <c:ptCount val="18"/>
                <c:pt idx="0">
                  <c:v>9941.176470588236</c:v>
                </c:pt>
                <c:pt idx="1">
                  <c:v>19882.352941176472</c:v>
                </c:pt>
                <c:pt idx="2">
                  <c:v>29823.529411764703</c:v>
                </c:pt>
                <c:pt idx="3">
                  <c:v>39764.705882352944</c:v>
                </c:pt>
                <c:pt idx="4">
                  <c:v>49705.882352941175</c:v>
                </c:pt>
                <c:pt idx="5">
                  <c:v>59647.058823529405</c:v>
                </c:pt>
                <c:pt idx="6">
                  <c:v>69588.23529411765</c:v>
                </c:pt>
                <c:pt idx="7">
                  <c:v>109352.94117647057</c:v>
                </c:pt>
                <c:pt idx="8">
                  <c:v>119294.11764705881</c:v>
                </c:pt>
                <c:pt idx="9">
                  <c:v>9941.176470588236</c:v>
                </c:pt>
                <c:pt idx="10">
                  <c:v>19882.352941176472</c:v>
                </c:pt>
                <c:pt idx="11">
                  <c:v>29823.529411764703</c:v>
                </c:pt>
                <c:pt idx="12">
                  <c:v>39764.705882352944</c:v>
                </c:pt>
                <c:pt idx="13">
                  <c:v>49705.882352941175</c:v>
                </c:pt>
                <c:pt idx="14">
                  <c:v>59647.058823529405</c:v>
                </c:pt>
                <c:pt idx="15">
                  <c:v>69588.23529411765</c:v>
                </c:pt>
                <c:pt idx="16">
                  <c:v>109352.94117647057</c:v>
                </c:pt>
                <c:pt idx="17">
                  <c:v>119294.11764705881</c:v>
                </c:pt>
              </c:numCache>
            </c:numRef>
          </c:xVal>
          <c:yVal>
            <c:numRef>
              <c:f>'D1.2'!$E$17:$E$34</c:f>
              <c:numCache>
                <c:formatCode>0.00</c:formatCode>
                <c:ptCount val="18"/>
                <c:pt idx="0">
                  <c:v>897.76358114301445</c:v>
                </c:pt>
                <c:pt idx="1">
                  <c:v>130.92385558335627</c:v>
                </c:pt>
                <c:pt idx="2">
                  <c:v>45.71944163228315</c:v>
                </c:pt>
                <c:pt idx="3">
                  <c:v>22.794778427459352</c:v>
                </c:pt>
                <c:pt idx="4">
                  <c:v>13.316826453621383</c:v>
                </c:pt>
                <c:pt idx="5">
                  <c:v>8.6589851576293846</c:v>
                </c:pt>
                <c:pt idx="6">
                  <c:v>6.3253507903662367</c:v>
                </c:pt>
                <c:pt idx="7">
                  <c:v>2.0094570514564727</c:v>
                </c:pt>
                <c:pt idx="8">
                  <c:v>1.7534444944199503</c:v>
                </c:pt>
                <c:pt idx="9">
                  <c:v>972.57721290493237</c:v>
                </c:pt>
                <c:pt idx="10">
                  <c:v>140.27555955359603</c:v>
                </c:pt>
                <c:pt idx="11">
                  <c:v>47.104879257503853</c:v>
                </c:pt>
                <c:pt idx="12">
                  <c:v>23.087019176529342</c:v>
                </c:pt>
                <c:pt idx="13">
                  <c:v>13.76570824419289</c:v>
                </c:pt>
                <c:pt idx="14">
                  <c:v>8.8321648607819725</c:v>
                </c:pt>
                <c:pt idx="15">
                  <c:v>6.5434663348616242</c:v>
                </c:pt>
                <c:pt idx="16">
                  <c:v>2.0656656403084019</c:v>
                </c:pt>
                <c:pt idx="17">
                  <c:v>1.807563151655134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A6-4BB9-A91A-BF03BEE239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9136656"/>
        <c:axId val="1039127920"/>
      </c:scatterChart>
      <c:valAx>
        <c:axId val="1039136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9127920"/>
        <c:crosses val="autoZero"/>
        <c:crossBetween val="midCat"/>
      </c:valAx>
      <c:valAx>
        <c:axId val="1039127920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91366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trendline>
            <c:spPr>
              <a:ln>
                <a:solidFill>
                  <a:schemeClr val="accent1"/>
                </a:solidFill>
                <a:prstDash val="sysDash"/>
              </a:ln>
            </c:spPr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'D1.2'!$H$17:$H$34</c:f>
              <c:numCache>
                <c:formatCode>General</c:formatCode>
                <c:ptCount val="18"/>
                <c:pt idx="0">
                  <c:v>3.9974377832353998</c:v>
                </c:pt>
                <c:pt idx="1">
                  <c:v>4.298467778899381</c:v>
                </c:pt>
                <c:pt idx="2">
                  <c:v>4.4745590379550624</c:v>
                </c:pt>
                <c:pt idx="3">
                  <c:v>4.5994977745633623</c:v>
                </c:pt>
                <c:pt idx="4">
                  <c:v>4.6964077875714185</c:v>
                </c:pt>
                <c:pt idx="5">
                  <c:v>4.7755890336190436</c:v>
                </c:pt>
                <c:pt idx="6">
                  <c:v>4.8425358232496567</c:v>
                </c:pt>
                <c:pt idx="7">
                  <c:v>5.0388304683936243</c:v>
                </c:pt>
                <c:pt idx="8">
                  <c:v>5.076619029283024</c:v>
                </c:pt>
                <c:pt idx="9">
                  <c:v>3.9974377832353998</c:v>
                </c:pt>
                <c:pt idx="10">
                  <c:v>4.298467778899381</c:v>
                </c:pt>
                <c:pt idx="11">
                  <c:v>4.4745590379550624</c:v>
                </c:pt>
                <c:pt idx="12">
                  <c:v>4.5994977745633623</c:v>
                </c:pt>
                <c:pt idx="13">
                  <c:v>4.6964077875714185</c:v>
                </c:pt>
                <c:pt idx="14">
                  <c:v>4.7755890336190436</c:v>
                </c:pt>
                <c:pt idx="15">
                  <c:v>4.8425358232496567</c:v>
                </c:pt>
                <c:pt idx="16">
                  <c:v>5.0388304683936243</c:v>
                </c:pt>
                <c:pt idx="17">
                  <c:v>5.076619029283024</c:v>
                </c:pt>
              </c:numCache>
            </c:numRef>
          </c:xVal>
          <c:yVal>
            <c:numRef>
              <c:f>'D1.2'!$I$17:$I$34</c:f>
              <c:numCache>
                <c:formatCode>General</c:formatCode>
                <c:ptCount val="18"/>
                <c:pt idx="0">
                  <c:v>2.9531619837461536</c:v>
                </c:pt>
                <c:pt idx="1">
                  <c:v>2.1170187863848233</c:v>
                </c:pt>
                <c:pt idx="2">
                  <c:v>1.6601009177534478</c:v>
                </c:pt>
                <c:pt idx="3">
                  <c:v>1.3578353750771597</c:v>
                </c:pt>
                <c:pt idx="4">
                  <c:v>1.1244007400074227</c:v>
                </c:pt>
                <c:pt idx="5">
                  <c:v>0.93746699521963561</c:v>
                </c:pt>
                <c:pt idx="6">
                  <c:v>0.80108461555471455</c:v>
                </c:pt>
                <c:pt idx="7">
                  <c:v>0.30307872836095329</c:v>
                </c:pt>
                <c:pt idx="8">
                  <c:v>0.24389202277032293</c:v>
                </c:pt>
                <c:pt idx="9">
                  <c:v>2.9879240900053654</c:v>
                </c:pt>
                <c:pt idx="10">
                  <c:v>2.1469820097622665</c:v>
                </c:pt>
                <c:pt idx="11">
                  <c:v>1.6730658949178154</c:v>
                </c:pt>
                <c:pt idx="12">
                  <c:v>1.3633678636771207</c:v>
                </c:pt>
                <c:pt idx="13">
                  <c:v>1.1387985607080653</c:v>
                </c:pt>
                <c:pt idx="14">
                  <c:v>0.94606716698155313</c:v>
                </c:pt>
                <c:pt idx="15">
                  <c:v>0.81580787237542096</c:v>
                </c:pt>
                <c:pt idx="16">
                  <c:v>0.3150600256440676</c:v>
                </c:pt>
                <c:pt idx="17">
                  <c:v>0.25709347937527527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B88-4A46-BD5E-135FB03EC6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6367184"/>
        <c:axId val="906362608"/>
      </c:scatterChart>
      <c:valAx>
        <c:axId val="906367184"/>
        <c:scaling>
          <c:orientation val="minMax"/>
          <c:min val="3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log(Re)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6362608"/>
        <c:crosses val="autoZero"/>
        <c:crossBetween val="midCat"/>
      </c:valAx>
      <c:valAx>
        <c:axId val="90636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log(Np)</a:t>
                </a:r>
                <a:endParaRPr lang="en-US" baseline="0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6367184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xVal>
            <c:numRef>
              <c:f>Plantilla!#REF!</c:f>
            </c:numRef>
          </c:xVal>
          <c:yVal>
            <c:numRef>
              <c:f>Plantilla!#REF!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Plantilla!#REF!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2-322F-49EE-B858-314F700FEF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9560152"/>
        <c:axId val="479553920"/>
      </c:scatterChart>
      <c:valAx>
        <c:axId val="4795601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log</a:t>
                </a:r>
                <a:r>
                  <a:rPr lang="es-ES" baseline="0"/>
                  <a:t> </a:t>
                </a:r>
                <a:r>
                  <a:rPr lang="es-ES"/>
                  <a:t>Nombre</a:t>
                </a:r>
                <a:r>
                  <a:rPr lang="es-ES" baseline="0"/>
                  <a:t> de Reynolds</a:t>
                </a:r>
                <a:endParaRPr lang="es-E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79553920"/>
        <c:crosses val="autoZero"/>
        <c:crossBetween val="midCat"/>
      </c:valAx>
      <c:valAx>
        <c:axId val="479553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  <a:p>
                <a:pPr>
                  <a:defRPr/>
                </a:pPr>
                <a:r>
                  <a:rPr lang="es-ES"/>
                  <a:t>log Nombre</a:t>
                </a:r>
                <a:r>
                  <a:rPr lang="es-ES" baseline="0"/>
                  <a:t> de porència</a:t>
                </a:r>
                <a:endParaRPr lang="es-E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79560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'D1.3'!$D$15</c:f>
              <c:strCache>
                <c:ptCount val="1"/>
                <c:pt idx="0">
                  <c:v>Potència</c:v>
                </c:pt>
              </c:strCache>
            </c:strRef>
          </c:tx>
          <c:spPr>
            <a:ln w="25400">
              <a:noFill/>
            </a:ln>
          </c:spPr>
          <c:marker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xVal>
            <c:numRef>
              <c:f>'D1.3'!$C$17:$C$34</c:f>
              <c:numCache>
                <c:formatCode>General</c:formatCode>
                <c:ptCount val="18"/>
                <c:pt idx="0">
                  <c:v>1.6666666666666667</c:v>
                </c:pt>
                <c:pt idx="1">
                  <c:v>3.3333333333333335</c:v>
                </c:pt>
                <c:pt idx="2">
                  <c:v>5</c:v>
                </c:pt>
                <c:pt idx="3">
                  <c:v>6.666666666666667</c:v>
                </c:pt>
                <c:pt idx="4">
                  <c:v>8.3333333333333339</c:v>
                </c:pt>
                <c:pt idx="5">
                  <c:v>10</c:v>
                </c:pt>
                <c:pt idx="6">
                  <c:v>11.666666666666666</c:v>
                </c:pt>
                <c:pt idx="7">
                  <c:v>18.333333333333332</c:v>
                </c:pt>
                <c:pt idx="8">
                  <c:v>20</c:v>
                </c:pt>
                <c:pt idx="9">
                  <c:v>20</c:v>
                </c:pt>
                <c:pt idx="10">
                  <c:v>18.333333333333332</c:v>
                </c:pt>
                <c:pt idx="11">
                  <c:v>11.666666666666666</c:v>
                </c:pt>
                <c:pt idx="12">
                  <c:v>10</c:v>
                </c:pt>
                <c:pt idx="13">
                  <c:v>8.3333333333333339</c:v>
                </c:pt>
                <c:pt idx="14">
                  <c:v>6.666666666666667</c:v>
                </c:pt>
                <c:pt idx="15">
                  <c:v>5</c:v>
                </c:pt>
                <c:pt idx="16">
                  <c:v>3.3333333333333335</c:v>
                </c:pt>
                <c:pt idx="17">
                  <c:v>1.6666666666666667</c:v>
                </c:pt>
              </c:numCache>
            </c:numRef>
          </c:xVal>
          <c:yVal>
            <c:numRef>
              <c:f>'D1.3'!$D$17:$D$34</c:f>
              <c:numCache>
                <c:formatCode>General</c:formatCode>
                <c:ptCount val="18"/>
                <c:pt idx="0">
                  <c:v>12</c:v>
                </c:pt>
                <c:pt idx="1">
                  <c:v>14</c:v>
                </c:pt>
                <c:pt idx="2">
                  <c:v>16.5</c:v>
                </c:pt>
                <c:pt idx="3">
                  <c:v>19.5</c:v>
                </c:pt>
                <c:pt idx="4">
                  <c:v>22.25</c:v>
                </c:pt>
                <c:pt idx="5">
                  <c:v>25</c:v>
                </c:pt>
                <c:pt idx="6">
                  <c:v>29</c:v>
                </c:pt>
                <c:pt idx="7">
                  <c:v>35.75</c:v>
                </c:pt>
                <c:pt idx="8">
                  <c:v>40.5</c:v>
                </c:pt>
                <c:pt idx="9">
                  <c:v>41.75</c:v>
                </c:pt>
                <c:pt idx="10">
                  <c:v>36.75</c:v>
                </c:pt>
                <c:pt idx="11">
                  <c:v>30</c:v>
                </c:pt>
                <c:pt idx="12">
                  <c:v>25.5</c:v>
                </c:pt>
                <c:pt idx="13">
                  <c:v>23</c:v>
                </c:pt>
                <c:pt idx="14">
                  <c:v>19.75</c:v>
                </c:pt>
                <c:pt idx="15">
                  <c:v>17</c:v>
                </c:pt>
                <c:pt idx="16">
                  <c:v>15</c:v>
                </c:pt>
                <c:pt idx="17">
                  <c:v>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EA2-4B03-98B6-3439367EC2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6367184"/>
        <c:axId val="906362608"/>
      </c:scatterChart>
      <c:valAx>
        <c:axId val="906367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Velocitat</a:t>
                </a:r>
                <a:r>
                  <a:rPr lang="en-US" baseline="0"/>
                  <a:t> (s^-1)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6362608"/>
        <c:crosses val="autoZero"/>
        <c:crossBetween val="midCat"/>
      </c:valAx>
      <c:valAx>
        <c:axId val="90636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Potència</a:t>
                </a:r>
                <a:r>
                  <a:rPr lang="en-US" baseline="0"/>
                  <a:t> (W)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6367184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1"/>
            <c:dispEq val="1"/>
            <c:trendlineLbl>
              <c:layout>
                <c:manualLayout>
                  <c:x val="-2.0813648293963255E-3"/>
                  <c:y val="-0.5583985855934674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xVal>
            <c:numRef>
              <c:f>'D1.3'!$F$17:$F$34</c:f>
              <c:numCache>
                <c:formatCode>0.00</c:formatCode>
                <c:ptCount val="18"/>
                <c:pt idx="0">
                  <c:v>9941.176470588236</c:v>
                </c:pt>
                <c:pt idx="1">
                  <c:v>19882.352941176472</c:v>
                </c:pt>
                <c:pt idx="2">
                  <c:v>29823.529411764703</c:v>
                </c:pt>
                <c:pt idx="3">
                  <c:v>39764.705882352944</c:v>
                </c:pt>
                <c:pt idx="4">
                  <c:v>49705.882352941175</c:v>
                </c:pt>
                <c:pt idx="5">
                  <c:v>59647.058823529405</c:v>
                </c:pt>
                <c:pt idx="6">
                  <c:v>69588.23529411765</c:v>
                </c:pt>
                <c:pt idx="7">
                  <c:v>109352.94117647057</c:v>
                </c:pt>
                <c:pt idx="8">
                  <c:v>119294.11764705881</c:v>
                </c:pt>
                <c:pt idx="9">
                  <c:v>119294.11764705881</c:v>
                </c:pt>
                <c:pt idx="10">
                  <c:v>109352.94117647057</c:v>
                </c:pt>
                <c:pt idx="11">
                  <c:v>69588.23529411765</c:v>
                </c:pt>
                <c:pt idx="12">
                  <c:v>59647.058823529405</c:v>
                </c:pt>
                <c:pt idx="13">
                  <c:v>49705.882352941175</c:v>
                </c:pt>
                <c:pt idx="14">
                  <c:v>39764.705882352944</c:v>
                </c:pt>
                <c:pt idx="15">
                  <c:v>29823.529411764703</c:v>
                </c:pt>
                <c:pt idx="16">
                  <c:v>19882.352941176472</c:v>
                </c:pt>
                <c:pt idx="17">
                  <c:v>9941.176470588236</c:v>
                </c:pt>
              </c:numCache>
            </c:numRef>
          </c:xVal>
          <c:yVal>
            <c:numRef>
              <c:f>'D1.3'!$E$17:$E$34</c:f>
              <c:numCache>
                <c:formatCode>0.00</c:formatCode>
                <c:ptCount val="18"/>
                <c:pt idx="0">
                  <c:v>897.76358114301445</c:v>
                </c:pt>
                <c:pt idx="1">
                  <c:v>130.92385558335627</c:v>
                </c:pt>
                <c:pt idx="2">
                  <c:v>45.71944163228315</c:v>
                </c:pt>
                <c:pt idx="3">
                  <c:v>22.794778427459352</c:v>
                </c:pt>
                <c:pt idx="4">
                  <c:v>13.316826453621383</c:v>
                </c:pt>
                <c:pt idx="5">
                  <c:v>8.6589851576293846</c:v>
                </c:pt>
                <c:pt idx="6">
                  <c:v>6.3253507903662367</c:v>
                </c:pt>
                <c:pt idx="7">
                  <c:v>2.0094570514564727</c:v>
                </c:pt>
                <c:pt idx="8">
                  <c:v>1.7534444944199503</c:v>
                </c:pt>
                <c:pt idx="9">
                  <c:v>1.807563151655134</c:v>
                </c:pt>
                <c:pt idx="10">
                  <c:v>2.0656656403084019</c:v>
                </c:pt>
                <c:pt idx="11">
                  <c:v>6.5434663348616242</c:v>
                </c:pt>
                <c:pt idx="12">
                  <c:v>8.8321648607819725</c:v>
                </c:pt>
                <c:pt idx="13">
                  <c:v>13.76570824419289</c:v>
                </c:pt>
                <c:pt idx="14">
                  <c:v>23.087019176529342</c:v>
                </c:pt>
                <c:pt idx="15">
                  <c:v>47.104879257503853</c:v>
                </c:pt>
                <c:pt idx="16">
                  <c:v>140.27555955359603</c:v>
                </c:pt>
                <c:pt idx="17">
                  <c:v>972.57721290493237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BB6-4686-B6D6-EF6B3C744A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9136656"/>
        <c:axId val="1039127920"/>
      </c:scatterChart>
      <c:valAx>
        <c:axId val="1039136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9127920"/>
        <c:crosses val="autoZero"/>
        <c:crossBetween val="midCat"/>
      </c:valAx>
      <c:valAx>
        <c:axId val="1039127920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91366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trendline>
            <c:spPr>
              <a:ln>
                <a:solidFill>
                  <a:schemeClr val="accent1"/>
                </a:solidFill>
                <a:prstDash val="sysDash"/>
              </a:ln>
            </c:spPr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'D1.3'!$H$17:$H$34</c:f>
              <c:numCache>
                <c:formatCode>General</c:formatCode>
                <c:ptCount val="18"/>
                <c:pt idx="0">
                  <c:v>3.9974377832353998</c:v>
                </c:pt>
                <c:pt idx="1">
                  <c:v>4.298467778899381</c:v>
                </c:pt>
                <c:pt idx="2">
                  <c:v>4.4745590379550624</c:v>
                </c:pt>
                <c:pt idx="3">
                  <c:v>4.5994977745633623</c:v>
                </c:pt>
                <c:pt idx="4">
                  <c:v>4.6964077875714185</c:v>
                </c:pt>
                <c:pt idx="5">
                  <c:v>4.7755890336190436</c:v>
                </c:pt>
                <c:pt idx="6">
                  <c:v>4.8425358232496567</c:v>
                </c:pt>
                <c:pt idx="7">
                  <c:v>5.0388304683936243</c:v>
                </c:pt>
                <c:pt idx="8">
                  <c:v>5.076619029283024</c:v>
                </c:pt>
                <c:pt idx="9">
                  <c:v>5.076619029283024</c:v>
                </c:pt>
                <c:pt idx="10">
                  <c:v>5.0388304683936243</c:v>
                </c:pt>
                <c:pt idx="11">
                  <c:v>4.8425358232496567</c:v>
                </c:pt>
                <c:pt idx="12">
                  <c:v>4.7755890336190436</c:v>
                </c:pt>
                <c:pt idx="13">
                  <c:v>4.6964077875714185</c:v>
                </c:pt>
                <c:pt idx="14">
                  <c:v>4.5994977745633623</c:v>
                </c:pt>
                <c:pt idx="15">
                  <c:v>4.4745590379550624</c:v>
                </c:pt>
                <c:pt idx="16">
                  <c:v>4.298467778899381</c:v>
                </c:pt>
                <c:pt idx="17">
                  <c:v>3.9974377832353998</c:v>
                </c:pt>
              </c:numCache>
            </c:numRef>
          </c:xVal>
          <c:yVal>
            <c:numRef>
              <c:f>'D1.3'!$I$17:$I$34</c:f>
              <c:numCache>
                <c:formatCode>General</c:formatCode>
                <c:ptCount val="18"/>
                <c:pt idx="0">
                  <c:v>2.9531619837461536</c:v>
                </c:pt>
                <c:pt idx="1">
                  <c:v>2.1170187863848233</c:v>
                </c:pt>
                <c:pt idx="2">
                  <c:v>1.6601009177534478</c:v>
                </c:pt>
                <c:pt idx="3">
                  <c:v>1.3578353750771597</c:v>
                </c:pt>
                <c:pt idx="4">
                  <c:v>1.1244007400074227</c:v>
                </c:pt>
                <c:pt idx="5">
                  <c:v>0.93746699521963561</c:v>
                </c:pt>
                <c:pt idx="6">
                  <c:v>0.80108461555471455</c:v>
                </c:pt>
                <c:pt idx="7">
                  <c:v>0.30307872836095329</c:v>
                </c:pt>
                <c:pt idx="8">
                  <c:v>0.24389202277032293</c:v>
                </c:pt>
                <c:pt idx="9">
                  <c:v>0.25709347937527527</c:v>
                </c:pt>
                <c:pt idx="10">
                  <c:v>0.3150600256440676</c:v>
                </c:pt>
                <c:pt idx="11">
                  <c:v>0.81580787237542096</c:v>
                </c:pt>
                <c:pt idx="12">
                  <c:v>0.94606716698155313</c:v>
                </c:pt>
                <c:pt idx="13">
                  <c:v>1.1387985607080653</c:v>
                </c:pt>
                <c:pt idx="14">
                  <c:v>1.3633678636771207</c:v>
                </c:pt>
                <c:pt idx="15">
                  <c:v>1.6730658949178154</c:v>
                </c:pt>
                <c:pt idx="16">
                  <c:v>2.1469820097622665</c:v>
                </c:pt>
                <c:pt idx="17">
                  <c:v>2.9879240900053654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F17-4790-958D-EB8F922A6F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6367184"/>
        <c:axId val="906362608"/>
      </c:scatterChart>
      <c:valAx>
        <c:axId val="906367184"/>
        <c:scaling>
          <c:orientation val="minMax"/>
          <c:min val="3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log(Re)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6362608"/>
        <c:crosses val="autoZero"/>
        <c:crossBetween val="midCat"/>
      </c:valAx>
      <c:valAx>
        <c:axId val="90636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log(Np)</a:t>
                </a:r>
                <a:endParaRPr lang="en-US" baseline="0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6367184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xVal>
            <c:numRef>
              <c:f>Plantilla!#REF!</c:f>
            </c:numRef>
          </c:xVal>
          <c:yVal>
            <c:numRef>
              <c:f>Plantilla!#REF!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Plantilla!#REF!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2-16F4-43FE-A40D-D840F48721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9560152"/>
        <c:axId val="479553920"/>
      </c:scatterChart>
      <c:valAx>
        <c:axId val="4795601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log</a:t>
                </a:r>
                <a:r>
                  <a:rPr lang="es-ES" baseline="0"/>
                  <a:t> </a:t>
                </a:r>
                <a:r>
                  <a:rPr lang="es-ES"/>
                  <a:t>Nombre</a:t>
                </a:r>
                <a:r>
                  <a:rPr lang="es-ES" baseline="0"/>
                  <a:t> de Reynolds</a:t>
                </a:r>
                <a:endParaRPr lang="es-E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79553920"/>
        <c:crosses val="autoZero"/>
        <c:crossBetween val="midCat"/>
      </c:valAx>
      <c:valAx>
        <c:axId val="479553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  <a:p>
                <a:pPr>
                  <a:defRPr/>
                </a:pPr>
                <a:r>
                  <a:rPr lang="es-ES"/>
                  <a:t>log Nombre</a:t>
                </a:r>
                <a:r>
                  <a:rPr lang="es-ES" baseline="0"/>
                  <a:t> de porència</a:t>
                </a:r>
                <a:endParaRPr lang="es-E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79560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'D1.4'!$D$15</c:f>
              <c:strCache>
                <c:ptCount val="1"/>
                <c:pt idx="0">
                  <c:v>Potència</c:v>
                </c:pt>
              </c:strCache>
            </c:strRef>
          </c:tx>
          <c:spPr>
            <a:ln w="25400">
              <a:noFill/>
            </a:ln>
          </c:spPr>
          <c:marker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xVal>
            <c:numRef>
              <c:f>'D1.4'!$C$17:$C$34</c:f>
              <c:numCache>
                <c:formatCode>General</c:formatCode>
                <c:ptCount val="18"/>
                <c:pt idx="0">
                  <c:v>1.6666666666666667</c:v>
                </c:pt>
                <c:pt idx="1">
                  <c:v>3.3333333333333335</c:v>
                </c:pt>
                <c:pt idx="2">
                  <c:v>5</c:v>
                </c:pt>
                <c:pt idx="3">
                  <c:v>6.666666666666667</c:v>
                </c:pt>
                <c:pt idx="4">
                  <c:v>8.3333333333333339</c:v>
                </c:pt>
                <c:pt idx="5">
                  <c:v>10</c:v>
                </c:pt>
                <c:pt idx="6">
                  <c:v>11.666666666666666</c:v>
                </c:pt>
                <c:pt idx="7">
                  <c:v>18.333333333333332</c:v>
                </c:pt>
                <c:pt idx="8">
                  <c:v>20</c:v>
                </c:pt>
                <c:pt idx="9">
                  <c:v>1.6666666666666667</c:v>
                </c:pt>
                <c:pt idx="10">
                  <c:v>3.3333333333333335</c:v>
                </c:pt>
                <c:pt idx="11">
                  <c:v>5</c:v>
                </c:pt>
                <c:pt idx="12">
                  <c:v>6.666666666666667</c:v>
                </c:pt>
                <c:pt idx="13">
                  <c:v>8.3333333333333339</c:v>
                </c:pt>
                <c:pt idx="14">
                  <c:v>10</c:v>
                </c:pt>
                <c:pt idx="15">
                  <c:v>11.666666666666666</c:v>
                </c:pt>
                <c:pt idx="16">
                  <c:v>18.333333333333332</c:v>
                </c:pt>
                <c:pt idx="17">
                  <c:v>20</c:v>
                </c:pt>
              </c:numCache>
            </c:numRef>
          </c:xVal>
          <c:yVal>
            <c:numRef>
              <c:f>'D1.4'!$D$17:$D$34</c:f>
              <c:numCache>
                <c:formatCode>General</c:formatCode>
                <c:ptCount val="18"/>
                <c:pt idx="0" formatCode="0.00">
                  <c:v>10.5</c:v>
                </c:pt>
                <c:pt idx="1">
                  <c:v>12.25</c:v>
                </c:pt>
                <c:pt idx="2" formatCode="0.00">
                  <c:v>13.75</c:v>
                </c:pt>
                <c:pt idx="3" formatCode="0.00">
                  <c:v>16</c:v>
                </c:pt>
                <c:pt idx="4" formatCode="0.00">
                  <c:v>18</c:v>
                </c:pt>
                <c:pt idx="5" formatCode="0.00">
                  <c:v>20.5</c:v>
                </c:pt>
                <c:pt idx="6" formatCode="0.00">
                  <c:v>22.75</c:v>
                </c:pt>
                <c:pt idx="7" formatCode="0.00">
                  <c:v>31</c:v>
                </c:pt>
                <c:pt idx="8" formatCode="0.00">
                  <c:v>33.5</c:v>
                </c:pt>
                <c:pt idx="9" formatCode="0.00">
                  <c:v>11</c:v>
                </c:pt>
                <c:pt idx="10">
                  <c:v>12.75</c:v>
                </c:pt>
                <c:pt idx="11" formatCode="0.00">
                  <c:v>14.25</c:v>
                </c:pt>
                <c:pt idx="12" formatCode="0.00">
                  <c:v>16.5</c:v>
                </c:pt>
                <c:pt idx="13" formatCode="0.00">
                  <c:v>18.5</c:v>
                </c:pt>
                <c:pt idx="14" formatCode="0.00">
                  <c:v>21</c:v>
                </c:pt>
                <c:pt idx="15" formatCode="0.00">
                  <c:v>23.25</c:v>
                </c:pt>
                <c:pt idx="16" formatCode="0.00">
                  <c:v>32</c:v>
                </c:pt>
                <c:pt idx="17" formatCode="0.00">
                  <c:v>34.5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283-4F0A-937B-66D9F99764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6367184"/>
        <c:axId val="906362608"/>
      </c:scatterChart>
      <c:valAx>
        <c:axId val="906367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Velocitat</a:t>
                </a:r>
                <a:r>
                  <a:rPr lang="en-US" baseline="0"/>
                  <a:t> (s^-1)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6362608"/>
        <c:crosses val="autoZero"/>
        <c:crossBetween val="midCat"/>
      </c:valAx>
      <c:valAx>
        <c:axId val="90636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Potència</a:t>
                </a:r>
                <a:r>
                  <a:rPr lang="en-US" baseline="0"/>
                  <a:t> (W)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6367184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1"/>
            <c:dispEq val="1"/>
            <c:trendlineLbl>
              <c:layout>
                <c:manualLayout>
                  <c:x val="-2.0813648293963255E-3"/>
                  <c:y val="-0.5583985855934674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xVal>
            <c:numRef>
              <c:f>'D1.4'!$F$17:$F$34</c:f>
              <c:numCache>
                <c:formatCode>0.00</c:formatCode>
                <c:ptCount val="18"/>
                <c:pt idx="0">
                  <c:v>9941.176470588236</c:v>
                </c:pt>
                <c:pt idx="1">
                  <c:v>19882.352941176472</c:v>
                </c:pt>
                <c:pt idx="2">
                  <c:v>29823.529411764703</c:v>
                </c:pt>
                <c:pt idx="3">
                  <c:v>39764.705882352944</c:v>
                </c:pt>
                <c:pt idx="4">
                  <c:v>49705.882352941175</c:v>
                </c:pt>
                <c:pt idx="5">
                  <c:v>59647.058823529405</c:v>
                </c:pt>
                <c:pt idx="6">
                  <c:v>69588.23529411765</c:v>
                </c:pt>
                <c:pt idx="7">
                  <c:v>109352.94117647057</c:v>
                </c:pt>
                <c:pt idx="8">
                  <c:v>119294.11764705881</c:v>
                </c:pt>
                <c:pt idx="9">
                  <c:v>9941.176470588236</c:v>
                </c:pt>
                <c:pt idx="10">
                  <c:v>19882.352941176472</c:v>
                </c:pt>
                <c:pt idx="11">
                  <c:v>29823.529411764703</c:v>
                </c:pt>
                <c:pt idx="12">
                  <c:v>39764.705882352944</c:v>
                </c:pt>
                <c:pt idx="13">
                  <c:v>49705.882352941175</c:v>
                </c:pt>
                <c:pt idx="14">
                  <c:v>59647.058823529405</c:v>
                </c:pt>
                <c:pt idx="15">
                  <c:v>69588.23529411765</c:v>
                </c:pt>
                <c:pt idx="16">
                  <c:v>109352.94117647057</c:v>
                </c:pt>
                <c:pt idx="17">
                  <c:v>119294.11764705881</c:v>
                </c:pt>
              </c:numCache>
            </c:numRef>
          </c:xVal>
          <c:yVal>
            <c:numRef>
              <c:f>'D1.4'!$E$17:$E$34</c:f>
              <c:numCache>
                <c:formatCode>0.00</c:formatCode>
                <c:ptCount val="18"/>
                <c:pt idx="0">
                  <c:v>785.54313350013763</c:v>
                </c:pt>
                <c:pt idx="1">
                  <c:v>114.55837363543674</c:v>
                </c:pt>
                <c:pt idx="2">
                  <c:v>38.099534693569289</c:v>
                </c:pt>
                <c:pt idx="3">
                  <c:v>18.703407940479469</c:v>
                </c:pt>
                <c:pt idx="4">
                  <c:v>10.773162973716174</c:v>
                </c:pt>
                <c:pt idx="5">
                  <c:v>7.1003678292560952</c:v>
                </c:pt>
                <c:pt idx="6">
                  <c:v>4.962128637270065</c:v>
                </c:pt>
                <c:pt idx="7">
                  <c:v>1.7424662544098084</c:v>
                </c:pt>
                <c:pt idx="8">
                  <c:v>1.4503800139029219</c:v>
                </c:pt>
                <c:pt idx="9">
                  <c:v>822.94994938109664</c:v>
                </c:pt>
                <c:pt idx="10">
                  <c:v>119.23422562055661</c:v>
                </c:pt>
                <c:pt idx="11">
                  <c:v>39.484972318789993</c:v>
                </c:pt>
                <c:pt idx="12">
                  <c:v>19.287889438619452</c:v>
                </c:pt>
                <c:pt idx="13">
                  <c:v>11.072417500763846</c:v>
                </c:pt>
                <c:pt idx="14">
                  <c:v>7.2735475324086831</c:v>
                </c:pt>
                <c:pt idx="15">
                  <c:v>5.0711864095177592</c:v>
                </c:pt>
                <c:pt idx="16">
                  <c:v>1.7986748432617377</c:v>
                </c:pt>
                <c:pt idx="17">
                  <c:v>1.4936749396910689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B3F-4A42-B70A-0171776744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9136656"/>
        <c:axId val="1039127920"/>
      </c:scatterChart>
      <c:valAx>
        <c:axId val="1039136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9127920"/>
        <c:crosses val="autoZero"/>
        <c:crossBetween val="midCat"/>
      </c:valAx>
      <c:valAx>
        <c:axId val="1039127920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91366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trendline>
            <c:spPr>
              <a:ln>
                <a:solidFill>
                  <a:schemeClr val="accent1"/>
                </a:solidFill>
                <a:prstDash val="sysDash"/>
              </a:ln>
            </c:spPr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'D1.4'!$H$17:$H$34</c:f>
              <c:numCache>
                <c:formatCode>General</c:formatCode>
                <c:ptCount val="18"/>
                <c:pt idx="0">
                  <c:v>3.9974377832353998</c:v>
                </c:pt>
                <c:pt idx="1">
                  <c:v>4.298467778899381</c:v>
                </c:pt>
                <c:pt idx="2">
                  <c:v>4.4745590379550624</c:v>
                </c:pt>
                <c:pt idx="3">
                  <c:v>4.5994977745633623</c:v>
                </c:pt>
                <c:pt idx="4">
                  <c:v>4.6964077875714185</c:v>
                </c:pt>
                <c:pt idx="5">
                  <c:v>4.7755890336190436</c:v>
                </c:pt>
                <c:pt idx="6">
                  <c:v>4.8425358232496567</c:v>
                </c:pt>
                <c:pt idx="7">
                  <c:v>5.0388304683936243</c:v>
                </c:pt>
                <c:pt idx="8">
                  <c:v>5.076619029283024</c:v>
                </c:pt>
                <c:pt idx="9">
                  <c:v>3.9974377832353998</c:v>
                </c:pt>
                <c:pt idx="10">
                  <c:v>4.298467778899381</c:v>
                </c:pt>
                <c:pt idx="11">
                  <c:v>4.4745590379550624</c:v>
                </c:pt>
                <c:pt idx="12">
                  <c:v>4.5994977745633623</c:v>
                </c:pt>
                <c:pt idx="13">
                  <c:v>4.6964077875714185</c:v>
                </c:pt>
                <c:pt idx="14">
                  <c:v>4.7755890336190436</c:v>
                </c:pt>
                <c:pt idx="15">
                  <c:v>4.8425358232496567</c:v>
                </c:pt>
                <c:pt idx="16">
                  <c:v>5.0388304683936243</c:v>
                </c:pt>
                <c:pt idx="17">
                  <c:v>5.076619029283024</c:v>
                </c:pt>
              </c:numCache>
            </c:numRef>
          </c:xVal>
          <c:yVal>
            <c:numRef>
              <c:f>'D1.4'!$I$17:$I$34</c:f>
              <c:numCache>
                <c:formatCode>General</c:formatCode>
                <c:ptCount val="18"/>
                <c:pt idx="0">
                  <c:v>2.8951700367684667</c:v>
                </c:pt>
                <c:pt idx="1">
                  <c:v>2.0590268394071365</c:v>
                </c:pt>
                <c:pt idx="2">
                  <c:v>1.5809196717058229</c:v>
                </c:pt>
                <c:pt idx="3">
                  <c:v>1.2719207463705664</c:v>
                </c:pt>
                <c:pt idx="4">
                  <c:v>1.0323432297937785</c:v>
                </c:pt>
                <c:pt idx="5">
                  <c:v>0.85128084760335221</c:v>
                </c:pt>
                <c:pt idx="6">
                  <c:v>0.69566801864888972</c:v>
                </c:pt>
                <c:pt idx="7">
                  <c:v>0.24116437605812654</c:v>
                </c:pt>
                <c:pt idx="8">
                  <c:v>0.16148180659249964</c:v>
                </c:pt>
                <c:pt idx="9">
                  <c:v>2.9153734228567538</c:v>
                </c:pt>
                <c:pt idx="10">
                  <c:v>2.0764009354765594</c:v>
                </c:pt>
                <c:pt idx="11">
                  <c:v>1.5964318378840705</c:v>
                </c:pt>
                <c:pt idx="12">
                  <c:v>1.2852847079285479</c:v>
                </c:pt>
                <c:pt idx="13">
                  <c:v>1.0442424530934862</c:v>
                </c:pt>
                <c:pt idx="14">
                  <c:v>0.8617462812815172</c:v>
                </c:pt>
                <c:pt idx="15">
                  <c:v>0.70510957488173132</c:v>
                </c:pt>
                <c:pt idx="16">
                  <c:v>0.25495266054375981</c:v>
                </c:pt>
                <c:pt idx="17">
                  <c:v>0.17425609462892852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E86-4E9F-BD21-9127EAB0FF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6367184"/>
        <c:axId val="906362608"/>
      </c:scatterChart>
      <c:valAx>
        <c:axId val="906367184"/>
        <c:scaling>
          <c:orientation val="minMax"/>
          <c:min val="3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log(Re)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6362608"/>
        <c:crosses val="autoZero"/>
        <c:crossBetween val="midCat"/>
      </c:valAx>
      <c:valAx>
        <c:axId val="90636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log(Np)</a:t>
                </a:r>
                <a:endParaRPr lang="en-US" baseline="0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6367184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xVal>
            <c:numRef>
              <c:f>Plantilla!#REF!</c:f>
            </c:numRef>
          </c:xVal>
          <c:yVal>
            <c:numRef>
              <c:f>Plantilla!#REF!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Plantilla!#REF!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2-3FC9-4AB7-A7F2-78D7F14D3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9560152"/>
        <c:axId val="479553920"/>
      </c:scatterChart>
      <c:valAx>
        <c:axId val="4795601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log</a:t>
                </a:r>
                <a:r>
                  <a:rPr lang="es-ES" baseline="0"/>
                  <a:t> </a:t>
                </a:r>
                <a:r>
                  <a:rPr lang="es-ES"/>
                  <a:t>Nombre</a:t>
                </a:r>
                <a:r>
                  <a:rPr lang="es-ES" baseline="0"/>
                  <a:t> de Reynolds</a:t>
                </a:r>
                <a:endParaRPr lang="es-E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79553920"/>
        <c:crosses val="autoZero"/>
        <c:crossBetween val="midCat"/>
      </c:valAx>
      <c:valAx>
        <c:axId val="479553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  <a:p>
                <a:pPr>
                  <a:defRPr/>
                </a:pPr>
                <a:r>
                  <a:rPr lang="es-ES"/>
                  <a:t>log Nombre</a:t>
                </a:r>
                <a:r>
                  <a:rPr lang="es-ES" baseline="0"/>
                  <a:t> de porència</a:t>
                </a:r>
                <a:endParaRPr lang="es-E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79560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'D1.5'!$D$15</c:f>
              <c:strCache>
                <c:ptCount val="1"/>
                <c:pt idx="0">
                  <c:v>Potència</c:v>
                </c:pt>
              </c:strCache>
            </c:strRef>
          </c:tx>
          <c:spPr>
            <a:ln w="25400">
              <a:noFill/>
            </a:ln>
          </c:spPr>
          <c:marker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xVal>
            <c:numRef>
              <c:f>'D1.5'!$C$17:$C$34</c:f>
              <c:numCache>
                <c:formatCode>General</c:formatCode>
                <c:ptCount val="18"/>
                <c:pt idx="0">
                  <c:v>1.6666666666666667</c:v>
                </c:pt>
                <c:pt idx="1">
                  <c:v>3.3333333333333335</c:v>
                </c:pt>
                <c:pt idx="2">
                  <c:v>5</c:v>
                </c:pt>
                <c:pt idx="3">
                  <c:v>6.666666666666667</c:v>
                </c:pt>
                <c:pt idx="4">
                  <c:v>8.3333333333333339</c:v>
                </c:pt>
                <c:pt idx="5">
                  <c:v>10</c:v>
                </c:pt>
                <c:pt idx="6">
                  <c:v>11.666666666666666</c:v>
                </c:pt>
                <c:pt idx="7">
                  <c:v>18.333333333333332</c:v>
                </c:pt>
                <c:pt idx="8">
                  <c:v>20</c:v>
                </c:pt>
                <c:pt idx="9">
                  <c:v>1.6666666666666667</c:v>
                </c:pt>
                <c:pt idx="10">
                  <c:v>3.3333333333333335</c:v>
                </c:pt>
                <c:pt idx="11">
                  <c:v>5</c:v>
                </c:pt>
                <c:pt idx="12">
                  <c:v>6.666666666666667</c:v>
                </c:pt>
                <c:pt idx="13">
                  <c:v>8.3333333333333339</c:v>
                </c:pt>
                <c:pt idx="14">
                  <c:v>10</c:v>
                </c:pt>
                <c:pt idx="15">
                  <c:v>11.666666666666666</c:v>
                </c:pt>
                <c:pt idx="16">
                  <c:v>18.333333333333332</c:v>
                </c:pt>
                <c:pt idx="17">
                  <c:v>20</c:v>
                </c:pt>
              </c:numCache>
            </c:numRef>
          </c:xVal>
          <c:yVal>
            <c:numRef>
              <c:f>'D1.5'!$D$17:$D$34</c:f>
              <c:numCache>
                <c:formatCode>0.00</c:formatCode>
                <c:ptCount val="18"/>
                <c:pt idx="0">
                  <c:v>10.5</c:v>
                </c:pt>
                <c:pt idx="1">
                  <c:v>12.5</c:v>
                </c:pt>
                <c:pt idx="2">
                  <c:v>14.5</c:v>
                </c:pt>
                <c:pt idx="3">
                  <c:v>17.25</c:v>
                </c:pt>
                <c:pt idx="4">
                  <c:v>19.5</c:v>
                </c:pt>
                <c:pt idx="5">
                  <c:v>22.5</c:v>
                </c:pt>
                <c:pt idx="6">
                  <c:v>25.5</c:v>
                </c:pt>
                <c:pt idx="7">
                  <c:v>36</c:v>
                </c:pt>
                <c:pt idx="8">
                  <c:v>40.5</c:v>
                </c:pt>
                <c:pt idx="9">
                  <c:v>11</c:v>
                </c:pt>
                <c:pt idx="10">
                  <c:v>13.25</c:v>
                </c:pt>
                <c:pt idx="11">
                  <c:v>15.5</c:v>
                </c:pt>
                <c:pt idx="12">
                  <c:v>18</c:v>
                </c:pt>
                <c:pt idx="13">
                  <c:v>20.5</c:v>
                </c:pt>
                <c:pt idx="14">
                  <c:v>23.75</c:v>
                </c:pt>
                <c:pt idx="15">
                  <c:v>26.5</c:v>
                </c:pt>
                <c:pt idx="16">
                  <c:v>37</c:v>
                </c:pt>
                <c:pt idx="17">
                  <c:v>39.5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987-4767-B96B-9AB10D29F9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6367184"/>
        <c:axId val="906362608"/>
      </c:scatterChart>
      <c:valAx>
        <c:axId val="906367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Velocitat</a:t>
                </a:r>
                <a:r>
                  <a:rPr lang="en-US" baseline="0"/>
                  <a:t> (s^-1)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6362608"/>
        <c:crosses val="autoZero"/>
        <c:crossBetween val="midCat"/>
      </c:valAx>
      <c:valAx>
        <c:axId val="90636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Potència</a:t>
                </a:r>
                <a:r>
                  <a:rPr lang="en-US" baseline="0"/>
                  <a:t> (W)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6367184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1"/>
            <c:dispEq val="1"/>
            <c:trendlineLbl>
              <c:layout>
                <c:manualLayout>
                  <c:x val="-2.0813648293963255E-3"/>
                  <c:y val="-0.5583985855934674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xVal>
            <c:numRef>
              <c:f>'D1.5'!$F$17:$F$34</c:f>
              <c:numCache>
                <c:formatCode>0.00</c:formatCode>
                <c:ptCount val="18"/>
                <c:pt idx="0">
                  <c:v>9941.176470588236</c:v>
                </c:pt>
                <c:pt idx="1">
                  <c:v>19882.352941176472</c:v>
                </c:pt>
                <c:pt idx="2">
                  <c:v>29823.529411764703</c:v>
                </c:pt>
                <c:pt idx="3">
                  <c:v>39764.705882352944</c:v>
                </c:pt>
                <c:pt idx="4">
                  <c:v>49705.882352941175</c:v>
                </c:pt>
                <c:pt idx="5">
                  <c:v>59647.058823529405</c:v>
                </c:pt>
                <c:pt idx="6">
                  <c:v>69588.23529411765</c:v>
                </c:pt>
                <c:pt idx="7">
                  <c:v>109352.94117647057</c:v>
                </c:pt>
                <c:pt idx="8">
                  <c:v>119294.11764705881</c:v>
                </c:pt>
                <c:pt idx="9">
                  <c:v>9941.176470588236</c:v>
                </c:pt>
                <c:pt idx="10">
                  <c:v>19882.352941176472</c:v>
                </c:pt>
                <c:pt idx="11">
                  <c:v>29823.529411764703</c:v>
                </c:pt>
                <c:pt idx="12">
                  <c:v>39764.705882352944</c:v>
                </c:pt>
                <c:pt idx="13">
                  <c:v>49705.882352941175</c:v>
                </c:pt>
                <c:pt idx="14">
                  <c:v>59647.058823529405</c:v>
                </c:pt>
                <c:pt idx="15">
                  <c:v>69588.23529411765</c:v>
                </c:pt>
                <c:pt idx="16">
                  <c:v>109352.94117647057</c:v>
                </c:pt>
                <c:pt idx="17">
                  <c:v>119294.11764705881</c:v>
                </c:pt>
              </c:numCache>
            </c:numRef>
          </c:xVal>
          <c:yVal>
            <c:numRef>
              <c:f>'D1.5'!$E$17:$E$34</c:f>
              <c:numCache>
                <c:formatCode>0.00</c:formatCode>
                <c:ptCount val="18"/>
                <c:pt idx="0">
                  <c:v>785.54313350013763</c:v>
                </c:pt>
                <c:pt idx="1">
                  <c:v>116.89629962799668</c:v>
                </c:pt>
                <c:pt idx="2">
                  <c:v>40.177691131400344</c:v>
                </c:pt>
                <c:pt idx="3">
                  <c:v>20.164611685829428</c:v>
                </c:pt>
                <c:pt idx="4">
                  <c:v>11.670926554859189</c:v>
                </c:pt>
                <c:pt idx="5">
                  <c:v>7.793086641866446</c:v>
                </c:pt>
                <c:pt idx="6">
                  <c:v>5.5619463846323809</c:v>
                </c:pt>
                <c:pt idx="7">
                  <c:v>2.0235091986694549</c:v>
                </c:pt>
                <c:pt idx="8">
                  <c:v>1.7534444944199503</c:v>
                </c:pt>
                <c:pt idx="9">
                  <c:v>822.94994938109664</c:v>
                </c:pt>
                <c:pt idx="10">
                  <c:v>123.91007760567648</c:v>
                </c:pt>
                <c:pt idx="11">
                  <c:v>42.948566381841751</c:v>
                </c:pt>
                <c:pt idx="12">
                  <c:v>21.0413339330394</c:v>
                </c:pt>
                <c:pt idx="13">
                  <c:v>12.269435608954533</c:v>
                </c:pt>
                <c:pt idx="14">
                  <c:v>8.2260358997479148</c:v>
                </c:pt>
                <c:pt idx="15">
                  <c:v>5.7800619291277684</c:v>
                </c:pt>
                <c:pt idx="16">
                  <c:v>2.0797177875213841</c:v>
                </c:pt>
                <c:pt idx="17">
                  <c:v>1.7101495686318033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1CD-4671-8674-66E6F222F5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9136656"/>
        <c:axId val="1039127920"/>
      </c:scatterChart>
      <c:valAx>
        <c:axId val="1039136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9127920"/>
        <c:crosses val="autoZero"/>
        <c:crossBetween val="midCat"/>
      </c:valAx>
      <c:valAx>
        <c:axId val="1039127920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91366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trendline>
            <c:spPr>
              <a:ln>
                <a:solidFill>
                  <a:schemeClr val="accent1"/>
                </a:solidFill>
                <a:prstDash val="sysDash"/>
              </a:ln>
            </c:spPr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'D1.5'!$H$17:$H$34</c:f>
              <c:numCache>
                <c:formatCode>General</c:formatCode>
                <c:ptCount val="18"/>
                <c:pt idx="0">
                  <c:v>3.9974377832353998</c:v>
                </c:pt>
                <c:pt idx="1">
                  <c:v>4.298467778899381</c:v>
                </c:pt>
                <c:pt idx="2">
                  <c:v>4.4745590379550624</c:v>
                </c:pt>
                <c:pt idx="3">
                  <c:v>4.5994977745633623</c:v>
                </c:pt>
                <c:pt idx="4">
                  <c:v>4.6964077875714185</c:v>
                </c:pt>
                <c:pt idx="5">
                  <c:v>4.7755890336190436</c:v>
                </c:pt>
                <c:pt idx="6">
                  <c:v>4.8425358232496567</c:v>
                </c:pt>
                <c:pt idx="7">
                  <c:v>5.0388304683936243</c:v>
                </c:pt>
                <c:pt idx="8">
                  <c:v>5.076619029283024</c:v>
                </c:pt>
                <c:pt idx="9">
                  <c:v>3.9974377832353998</c:v>
                </c:pt>
                <c:pt idx="10">
                  <c:v>4.298467778899381</c:v>
                </c:pt>
                <c:pt idx="11">
                  <c:v>4.4745590379550624</c:v>
                </c:pt>
                <c:pt idx="12">
                  <c:v>4.5994977745633623</c:v>
                </c:pt>
                <c:pt idx="13">
                  <c:v>4.6964077875714185</c:v>
                </c:pt>
                <c:pt idx="14">
                  <c:v>4.7755890336190436</c:v>
                </c:pt>
                <c:pt idx="15">
                  <c:v>4.8425358232496567</c:v>
                </c:pt>
                <c:pt idx="16">
                  <c:v>5.0388304683936243</c:v>
                </c:pt>
                <c:pt idx="17">
                  <c:v>5.076619029283024</c:v>
                </c:pt>
              </c:numCache>
            </c:numRef>
          </c:xVal>
          <c:yVal>
            <c:numRef>
              <c:f>'D1.5'!$I$17:$I$34</c:f>
              <c:numCache>
                <c:formatCode>General</c:formatCode>
                <c:ptCount val="18"/>
                <c:pt idx="0">
                  <c:v>2.8951700367684667</c:v>
                </c:pt>
                <c:pt idx="1">
                  <c:v>2.0678007637146418</c:v>
                </c:pt>
                <c:pt idx="2">
                  <c:v>1.6039849757745164</c:v>
                </c:pt>
                <c:pt idx="3">
                  <c:v>1.3045898631239345</c:v>
                </c:pt>
                <c:pt idx="4">
                  <c:v>1.0671053360529905</c:v>
                </c:pt>
                <c:pt idx="5">
                  <c:v>0.89170950465896048</c:v>
                </c:pt>
                <c:pt idx="6">
                  <c:v>0.7452267980897137</c:v>
                </c:pt>
                <c:pt idx="7">
                  <c:v>0.30610518299114114</c:v>
                </c:pt>
                <c:pt idx="8">
                  <c:v>0.24389202277032293</c:v>
                </c:pt>
                <c:pt idx="9">
                  <c:v>2.9153734228567538</c:v>
                </c:pt>
                <c:pt idx="10">
                  <c:v>2.0931066289794118</c:v>
                </c:pt>
                <c:pt idx="11">
                  <c:v>1.6329486717098332</c:v>
                </c:pt>
                <c:pt idx="12">
                  <c:v>1.3230732688179476</c:v>
                </c:pt>
                <c:pt idx="13">
                  <c:v>1.0888245857462266</c:v>
                </c:pt>
                <c:pt idx="14">
                  <c:v>0.91519060050848333</c:v>
                </c:pt>
                <c:pt idx="15">
                  <c:v>0.76193249159256637</c:v>
                </c:pt>
                <c:pt idx="16">
                  <c:v>0.31800440629084886</c:v>
                </c:pt>
                <c:pt idx="17">
                  <c:v>0.2330340951821146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12-4EB5-9DEF-4ED1582CA2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6367184"/>
        <c:axId val="906362608"/>
      </c:scatterChart>
      <c:valAx>
        <c:axId val="906367184"/>
        <c:scaling>
          <c:orientation val="minMax"/>
          <c:min val="3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log(Re)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6362608"/>
        <c:crosses val="autoZero"/>
        <c:crossBetween val="midCat"/>
      </c:valAx>
      <c:valAx>
        <c:axId val="90636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log(Np)</a:t>
                </a:r>
                <a:endParaRPr lang="en-US" baseline="0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6367184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xVal>
            <c:numRef>
              <c:f>Plantilla!#REF!</c:f>
            </c:numRef>
          </c:xVal>
          <c:yVal>
            <c:numRef>
              <c:f>Plantilla!#REF!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Plantilla!#REF!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2-5CD2-D44F-BCC5-857461D225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9560152"/>
        <c:axId val="479553920"/>
      </c:scatterChart>
      <c:valAx>
        <c:axId val="4795601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log</a:t>
                </a:r>
                <a:r>
                  <a:rPr lang="es-ES" baseline="0"/>
                  <a:t> </a:t>
                </a:r>
                <a:r>
                  <a:rPr lang="es-ES"/>
                  <a:t>Nombre</a:t>
                </a:r>
                <a:r>
                  <a:rPr lang="es-ES" baseline="0"/>
                  <a:t> de Reynolds</a:t>
                </a:r>
                <a:endParaRPr lang="es-E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79553920"/>
        <c:crosses val="autoZero"/>
        <c:crossBetween val="midCat"/>
      </c:valAx>
      <c:valAx>
        <c:axId val="479553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  <a:p>
                <a:pPr>
                  <a:defRPr/>
                </a:pPr>
                <a:r>
                  <a:rPr lang="es-ES"/>
                  <a:t>log Nombre</a:t>
                </a:r>
                <a:r>
                  <a:rPr lang="es-ES" baseline="0"/>
                  <a:t> de porència</a:t>
                </a:r>
                <a:endParaRPr lang="es-E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79560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'D2.1'!$D$15</c:f>
              <c:strCache>
                <c:ptCount val="1"/>
                <c:pt idx="0">
                  <c:v>Potència</c:v>
                </c:pt>
              </c:strCache>
            </c:strRef>
          </c:tx>
          <c:spPr>
            <a:ln w="25400">
              <a:noFill/>
            </a:ln>
          </c:spPr>
          <c:marker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xVal>
            <c:numRef>
              <c:f>'D2.1'!$C$17:$C$34</c:f>
              <c:numCache>
                <c:formatCode>General</c:formatCode>
                <c:ptCount val="18"/>
                <c:pt idx="0">
                  <c:v>1.6666666666666667</c:v>
                </c:pt>
                <c:pt idx="1">
                  <c:v>3.3333333333333335</c:v>
                </c:pt>
                <c:pt idx="2">
                  <c:v>5</c:v>
                </c:pt>
                <c:pt idx="3">
                  <c:v>6.666666666666667</c:v>
                </c:pt>
                <c:pt idx="4">
                  <c:v>8.3333333333333339</c:v>
                </c:pt>
                <c:pt idx="5">
                  <c:v>10</c:v>
                </c:pt>
                <c:pt idx="6">
                  <c:v>11.666666666666666</c:v>
                </c:pt>
                <c:pt idx="7">
                  <c:v>18.333333333333332</c:v>
                </c:pt>
                <c:pt idx="8">
                  <c:v>20</c:v>
                </c:pt>
                <c:pt idx="9">
                  <c:v>1.6666666666666667</c:v>
                </c:pt>
                <c:pt idx="10">
                  <c:v>3.3333333333333335</c:v>
                </c:pt>
                <c:pt idx="11">
                  <c:v>5</c:v>
                </c:pt>
                <c:pt idx="12">
                  <c:v>6.666666666666667</c:v>
                </c:pt>
                <c:pt idx="13">
                  <c:v>8.3333333333333339</c:v>
                </c:pt>
                <c:pt idx="14">
                  <c:v>10</c:v>
                </c:pt>
                <c:pt idx="15">
                  <c:v>11.666666666666666</c:v>
                </c:pt>
                <c:pt idx="16">
                  <c:v>18.333333333333332</c:v>
                </c:pt>
                <c:pt idx="17">
                  <c:v>20</c:v>
                </c:pt>
              </c:numCache>
            </c:numRef>
          </c:xVal>
          <c:yVal>
            <c:numRef>
              <c:f>'D2.1'!$D$17:$D$34</c:f>
              <c:numCache>
                <c:formatCode>0.00</c:formatCode>
                <c:ptCount val="18"/>
                <c:pt idx="0">
                  <c:v>12</c:v>
                </c:pt>
                <c:pt idx="1">
                  <c:v>13.75</c:v>
                </c:pt>
                <c:pt idx="2">
                  <c:v>17</c:v>
                </c:pt>
                <c:pt idx="3">
                  <c:v>19</c:v>
                </c:pt>
                <c:pt idx="4">
                  <c:v>21</c:v>
                </c:pt>
                <c:pt idx="5">
                  <c:v>23</c:v>
                </c:pt>
                <c:pt idx="6">
                  <c:v>25</c:v>
                </c:pt>
                <c:pt idx="7">
                  <c:v>35</c:v>
                </c:pt>
                <c:pt idx="8">
                  <c:v>38.5</c:v>
                </c:pt>
                <c:pt idx="9">
                  <c:v>12.5</c:v>
                </c:pt>
                <c:pt idx="10">
                  <c:v>15</c:v>
                </c:pt>
                <c:pt idx="11">
                  <c:v>16</c:v>
                </c:pt>
                <c:pt idx="12">
                  <c:v>17.5</c:v>
                </c:pt>
                <c:pt idx="13">
                  <c:v>20</c:v>
                </c:pt>
                <c:pt idx="14">
                  <c:v>22</c:v>
                </c:pt>
                <c:pt idx="15">
                  <c:v>25.5</c:v>
                </c:pt>
                <c:pt idx="16">
                  <c:v>36</c:v>
                </c:pt>
                <c:pt idx="17">
                  <c:v>38.5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40B-504A-88C5-24612EDBDC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6367184"/>
        <c:axId val="906362608"/>
      </c:scatterChart>
      <c:valAx>
        <c:axId val="906367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Velocitat</a:t>
                </a:r>
                <a:r>
                  <a:rPr lang="en-US" baseline="0"/>
                  <a:t> (s^-1)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6362608"/>
        <c:crosses val="autoZero"/>
        <c:crossBetween val="midCat"/>
      </c:valAx>
      <c:valAx>
        <c:axId val="90636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Potència</a:t>
                </a:r>
                <a:r>
                  <a:rPr lang="en-US" baseline="0"/>
                  <a:t> (W)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6367184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1"/>
            <c:dispEq val="1"/>
            <c:trendlineLbl>
              <c:layout>
                <c:manualLayout>
                  <c:x val="-2.0813648293963255E-3"/>
                  <c:y val="-0.5583985855934674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xVal>
            <c:numRef>
              <c:f>'D2.1'!$F$17:$F$34</c:f>
              <c:numCache>
                <c:formatCode>0.00</c:formatCode>
                <c:ptCount val="18"/>
                <c:pt idx="0">
                  <c:v>9941.176470588236</c:v>
                </c:pt>
                <c:pt idx="1">
                  <c:v>19882.352941176472</c:v>
                </c:pt>
                <c:pt idx="2">
                  <c:v>29823.529411764703</c:v>
                </c:pt>
                <c:pt idx="3">
                  <c:v>39764.705882352944</c:v>
                </c:pt>
                <c:pt idx="4">
                  <c:v>49705.882352941175</c:v>
                </c:pt>
                <c:pt idx="5">
                  <c:v>59647.058823529405</c:v>
                </c:pt>
                <c:pt idx="6">
                  <c:v>69588.23529411765</c:v>
                </c:pt>
                <c:pt idx="7">
                  <c:v>109352.94117647057</c:v>
                </c:pt>
                <c:pt idx="8">
                  <c:v>119294.11764705881</c:v>
                </c:pt>
                <c:pt idx="9">
                  <c:v>9941.176470588236</c:v>
                </c:pt>
                <c:pt idx="10">
                  <c:v>19882.352941176472</c:v>
                </c:pt>
                <c:pt idx="11">
                  <c:v>29823.529411764703</c:v>
                </c:pt>
                <c:pt idx="12">
                  <c:v>39764.705882352944</c:v>
                </c:pt>
                <c:pt idx="13">
                  <c:v>49705.882352941175</c:v>
                </c:pt>
                <c:pt idx="14">
                  <c:v>59647.058823529405</c:v>
                </c:pt>
                <c:pt idx="15">
                  <c:v>69588.23529411765</c:v>
                </c:pt>
                <c:pt idx="16">
                  <c:v>109352.94117647057</c:v>
                </c:pt>
                <c:pt idx="17">
                  <c:v>119294.11764705881</c:v>
                </c:pt>
              </c:numCache>
            </c:numRef>
          </c:xVal>
          <c:yVal>
            <c:numRef>
              <c:f>'D2.1'!$E$17:$E$34</c:f>
              <c:numCache>
                <c:formatCode>0.00</c:formatCode>
                <c:ptCount val="18"/>
                <c:pt idx="0">
                  <c:v>897.76358114301445</c:v>
                </c:pt>
                <c:pt idx="1">
                  <c:v>128.58592959079635</c:v>
                </c:pt>
                <c:pt idx="2">
                  <c:v>47.104879257503853</c:v>
                </c:pt>
                <c:pt idx="3">
                  <c:v>22.210296929319369</c:v>
                </c:pt>
                <c:pt idx="4">
                  <c:v>12.568690136002203</c:v>
                </c:pt>
                <c:pt idx="5">
                  <c:v>7.9662663450190339</c:v>
                </c:pt>
                <c:pt idx="6">
                  <c:v>5.4528886123846876</c:v>
                </c:pt>
                <c:pt idx="7">
                  <c:v>1.9673006098175256</c:v>
                </c:pt>
                <c:pt idx="8">
                  <c:v>1.6668546428436566</c:v>
                </c:pt>
                <c:pt idx="9">
                  <c:v>935.17039702397346</c:v>
                </c:pt>
                <c:pt idx="10">
                  <c:v>140.27555955359603</c:v>
                </c:pt>
                <c:pt idx="11">
                  <c:v>44.334004007062447</c:v>
                </c:pt>
                <c:pt idx="12">
                  <c:v>20.456852434899417</c:v>
                </c:pt>
                <c:pt idx="13">
                  <c:v>11.97018108190686</c:v>
                </c:pt>
                <c:pt idx="14">
                  <c:v>7.619906938713858</c:v>
                </c:pt>
                <c:pt idx="15">
                  <c:v>5.5619463846323809</c:v>
                </c:pt>
                <c:pt idx="16">
                  <c:v>2.0235091986694549</c:v>
                </c:pt>
                <c:pt idx="17">
                  <c:v>1.6668546428436566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9F8-0042-B6D8-AD29DF17B5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9136656"/>
        <c:axId val="1039127920"/>
      </c:scatterChart>
      <c:valAx>
        <c:axId val="1039136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9127920"/>
        <c:crosses val="autoZero"/>
        <c:crossBetween val="midCat"/>
      </c:valAx>
      <c:valAx>
        <c:axId val="1039127920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91366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trendline>
            <c:spPr>
              <a:ln>
                <a:solidFill>
                  <a:schemeClr val="accent1"/>
                </a:solidFill>
                <a:prstDash val="sysDash"/>
              </a:ln>
            </c:spPr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'D2.1'!$H$17:$H$34</c:f>
              <c:numCache>
                <c:formatCode>General</c:formatCode>
                <c:ptCount val="18"/>
                <c:pt idx="0">
                  <c:v>3.9974377832353998</c:v>
                </c:pt>
                <c:pt idx="1">
                  <c:v>4.298467778899381</c:v>
                </c:pt>
                <c:pt idx="2">
                  <c:v>4.4745590379550624</c:v>
                </c:pt>
                <c:pt idx="3">
                  <c:v>4.5994977745633623</c:v>
                </c:pt>
                <c:pt idx="4">
                  <c:v>4.6964077875714185</c:v>
                </c:pt>
                <c:pt idx="5">
                  <c:v>4.7755890336190436</c:v>
                </c:pt>
                <c:pt idx="6">
                  <c:v>4.8425358232496567</c:v>
                </c:pt>
                <c:pt idx="7">
                  <c:v>5.0388304683936243</c:v>
                </c:pt>
                <c:pt idx="8">
                  <c:v>5.076619029283024</c:v>
                </c:pt>
                <c:pt idx="9">
                  <c:v>3.9974377832353998</c:v>
                </c:pt>
                <c:pt idx="10">
                  <c:v>4.298467778899381</c:v>
                </c:pt>
                <c:pt idx="11">
                  <c:v>4.4745590379550624</c:v>
                </c:pt>
                <c:pt idx="12">
                  <c:v>4.5994977745633623</c:v>
                </c:pt>
                <c:pt idx="13">
                  <c:v>4.6964077875714185</c:v>
                </c:pt>
                <c:pt idx="14">
                  <c:v>4.7755890336190436</c:v>
                </c:pt>
                <c:pt idx="15">
                  <c:v>4.8425358232496567</c:v>
                </c:pt>
                <c:pt idx="16">
                  <c:v>5.0388304683936243</c:v>
                </c:pt>
                <c:pt idx="17">
                  <c:v>5.076619029283024</c:v>
                </c:pt>
              </c:numCache>
            </c:numRef>
          </c:xVal>
          <c:yVal>
            <c:numRef>
              <c:f>'D2.1'!$I$17:$I$34</c:f>
              <c:numCache>
                <c:formatCode>General</c:formatCode>
                <c:ptCount val="18"/>
                <c:pt idx="0">
                  <c:v>2.9531619837461536</c:v>
                </c:pt>
                <c:pt idx="1">
                  <c:v>2.1091934488728667</c:v>
                </c:pt>
                <c:pt idx="2">
                  <c:v>1.6730658949178154</c:v>
                </c:pt>
                <c:pt idx="3">
                  <c:v>1.3465543646674707</c:v>
                </c:pt>
                <c:pt idx="4">
                  <c:v>1.0992900194243918</c:v>
                </c:pt>
                <c:pt idx="5">
                  <c:v>0.90125482256519085</c:v>
                </c:pt>
                <c:pt idx="6">
                  <c:v>0.73662662632779619</c:v>
                </c:pt>
                <c:pt idx="7">
                  <c:v>0.29387072657412949</c:v>
                </c:pt>
                <c:pt idx="8">
                  <c:v>0.22189772906415509</c:v>
                </c:pt>
                <c:pt idx="9">
                  <c:v>2.9708907507065851</c:v>
                </c:pt>
                <c:pt idx="10">
                  <c:v>2.1469820097622665</c:v>
                </c:pt>
                <c:pt idx="11">
                  <c:v>1.6467369561954663</c:v>
                </c:pt>
                <c:pt idx="12">
                  <c:v>1.310838812400936</c:v>
                </c:pt>
                <c:pt idx="13">
                  <c:v>1.0781007203544537</c:v>
                </c:pt>
                <c:pt idx="14">
                  <c:v>0.88194966736980418</c:v>
                </c:pt>
                <c:pt idx="15">
                  <c:v>0.7452267980897137</c:v>
                </c:pt>
                <c:pt idx="16">
                  <c:v>0.30610518299114114</c:v>
                </c:pt>
                <c:pt idx="17">
                  <c:v>0.22189772906415509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B95-E644-8311-E1AB56C16E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6367184"/>
        <c:axId val="906362608"/>
      </c:scatterChart>
      <c:valAx>
        <c:axId val="906367184"/>
        <c:scaling>
          <c:orientation val="minMax"/>
          <c:min val="3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log(Re)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6362608"/>
        <c:crosses val="autoZero"/>
        <c:crossBetween val="midCat"/>
      </c:valAx>
      <c:valAx>
        <c:axId val="90636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log(Np)</a:t>
                </a:r>
                <a:endParaRPr lang="en-US" baseline="0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6367184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xVal>
            <c:numRef>
              <c:f>Plantilla!#REF!</c:f>
            </c:numRef>
          </c:xVal>
          <c:yVal>
            <c:numRef>
              <c:f>Plantilla!#REF!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Plantilla!#REF!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2-3CE7-4335-A68F-E2F9071A78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9560152"/>
        <c:axId val="479553920"/>
      </c:scatterChart>
      <c:valAx>
        <c:axId val="4795601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log</a:t>
                </a:r>
                <a:r>
                  <a:rPr lang="es-ES" baseline="0"/>
                  <a:t> </a:t>
                </a:r>
                <a:r>
                  <a:rPr lang="es-ES"/>
                  <a:t>Nombre</a:t>
                </a:r>
                <a:r>
                  <a:rPr lang="es-ES" baseline="0"/>
                  <a:t> de Reynolds</a:t>
                </a:r>
                <a:endParaRPr lang="es-E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79553920"/>
        <c:crosses val="autoZero"/>
        <c:crossBetween val="midCat"/>
      </c:valAx>
      <c:valAx>
        <c:axId val="479553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  <a:p>
                <a:pPr>
                  <a:defRPr/>
                </a:pPr>
                <a:r>
                  <a:rPr lang="es-ES"/>
                  <a:t>log Nombre</a:t>
                </a:r>
                <a:r>
                  <a:rPr lang="es-ES" baseline="0"/>
                  <a:t> de porència</a:t>
                </a:r>
                <a:endParaRPr lang="es-E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79560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'D2.2'!$D$15</c:f>
              <c:strCache>
                <c:ptCount val="1"/>
                <c:pt idx="0">
                  <c:v>Potència</c:v>
                </c:pt>
              </c:strCache>
            </c:strRef>
          </c:tx>
          <c:spPr>
            <a:ln w="25400">
              <a:noFill/>
            </a:ln>
          </c:spPr>
          <c:marker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xVal>
            <c:numRef>
              <c:f>'D2.2'!$C$17:$C$34</c:f>
              <c:numCache>
                <c:formatCode>General</c:formatCode>
                <c:ptCount val="18"/>
                <c:pt idx="0">
                  <c:v>1.6666666666666667</c:v>
                </c:pt>
                <c:pt idx="1">
                  <c:v>3.3333333333333335</c:v>
                </c:pt>
                <c:pt idx="2">
                  <c:v>5</c:v>
                </c:pt>
                <c:pt idx="3">
                  <c:v>6.666666666666667</c:v>
                </c:pt>
                <c:pt idx="4">
                  <c:v>8.3333333333333339</c:v>
                </c:pt>
                <c:pt idx="5">
                  <c:v>10</c:v>
                </c:pt>
                <c:pt idx="6">
                  <c:v>11.666666666666666</c:v>
                </c:pt>
                <c:pt idx="7">
                  <c:v>18.333333333333332</c:v>
                </c:pt>
                <c:pt idx="8">
                  <c:v>20</c:v>
                </c:pt>
                <c:pt idx="9">
                  <c:v>1.6666666666666667</c:v>
                </c:pt>
                <c:pt idx="10">
                  <c:v>3.3333333333333335</c:v>
                </c:pt>
                <c:pt idx="11">
                  <c:v>5</c:v>
                </c:pt>
                <c:pt idx="12">
                  <c:v>6.666666666666667</c:v>
                </c:pt>
                <c:pt idx="13">
                  <c:v>8.3333333333333339</c:v>
                </c:pt>
                <c:pt idx="14">
                  <c:v>10</c:v>
                </c:pt>
                <c:pt idx="15">
                  <c:v>11.666666666666666</c:v>
                </c:pt>
                <c:pt idx="16">
                  <c:v>18.333333333333332</c:v>
                </c:pt>
                <c:pt idx="17">
                  <c:v>20</c:v>
                </c:pt>
              </c:numCache>
            </c:numRef>
          </c:xVal>
          <c:yVal>
            <c:numRef>
              <c:f>'D2.2'!$D$17:$D$34</c:f>
              <c:numCache>
                <c:formatCode>0.00</c:formatCode>
                <c:ptCount val="18"/>
                <c:pt idx="0">
                  <c:v>12.5</c:v>
                </c:pt>
                <c:pt idx="1">
                  <c:v>14.5</c:v>
                </c:pt>
                <c:pt idx="2">
                  <c:v>17.5</c:v>
                </c:pt>
                <c:pt idx="3">
                  <c:v>20.5</c:v>
                </c:pt>
                <c:pt idx="4">
                  <c:v>23.5</c:v>
                </c:pt>
                <c:pt idx="5">
                  <c:v>26</c:v>
                </c:pt>
                <c:pt idx="6">
                  <c:v>28</c:v>
                </c:pt>
                <c:pt idx="7">
                  <c:v>38</c:v>
                </c:pt>
                <c:pt idx="8">
                  <c:v>41</c:v>
                </c:pt>
                <c:pt idx="9">
                  <c:v>12.5</c:v>
                </c:pt>
                <c:pt idx="10">
                  <c:v>14.75</c:v>
                </c:pt>
                <c:pt idx="11">
                  <c:v>17</c:v>
                </c:pt>
                <c:pt idx="12">
                  <c:v>20</c:v>
                </c:pt>
                <c:pt idx="13">
                  <c:v>24</c:v>
                </c:pt>
                <c:pt idx="14">
                  <c:v>26.75</c:v>
                </c:pt>
                <c:pt idx="15">
                  <c:v>28.5</c:v>
                </c:pt>
                <c:pt idx="16">
                  <c:v>37.5</c:v>
                </c:pt>
                <c:pt idx="17">
                  <c:v>40.75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EE8-418C-A30C-C33C139EE6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6367184"/>
        <c:axId val="906362608"/>
      </c:scatterChart>
      <c:valAx>
        <c:axId val="906367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Velocitat</a:t>
                </a:r>
                <a:r>
                  <a:rPr lang="en-US" baseline="0"/>
                  <a:t> (s^-1)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6362608"/>
        <c:crosses val="autoZero"/>
        <c:crossBetween val="midCat"/>
      </c:valAx>
      <c:valAx>
        <c:axId val="90636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Potència</a:t>
                </a:r>
                <a:r>
                  <a:rPr lang="en-US" baseline="0"/>
                  <a:t> (W)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6367184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1"/>
            <c:dispEq val="1"/>
            <c:trendlineLbl>
              <c:layout>
                <c:manualLayout>
                  <c:x val="-2.0813648293963255E-3"/>
                  <c:y val="-0.5583985855934674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xVal>
            <c:numRef>
              <c:f>'D2.2'!$F$17:$F$34</c:f>
              <c:numCache>
                <c:formatCode>0.00</c:formatCode>
                <c:ptCount val="18"/>
                <c:pt idx="0">
                  <c:v>9941.176470588236</c:v>
                </c:pt>
                <c:pt idx="1">
                  <c:v>19882.352941176472</c:v>
                </c:pt>
                <c:pt idx="2">
                  <c:v>29823.529411764703</c:v>
                </c:pt>
                <c:pt idx="3">
                  <c:v>39764.705882352944</c:v>
                </c:pt>
                <c:pt idx="4">
                  <c:v>49705.882352941175</c:v>
                </c:pt>
                <c:pt idx="5">
                  <c:v>59647.058823529405</c:v>
                </c:pt>
                <c:pt idx="6">
                  <c:v>69588.23529411765</c:v>
                </c:pt>
                <c:pt idx="7">
                  <c:v>109352.94117647057</c:v>
                </c:pt>
                <c:pt idx="8">
                  <c:v>119294.11764705881</c:v>
                </c:pt>
                <c:pt idx="9">
                  <c:v>9941.176470588236</c:v>
                </c:pt>
                <c:pt idx="10">
                  <c:v>19882.352941176472</c:v>
                </c:pt>
                <c:pt idx="11">
                  <c:v>29823.529411764703</c:v>
                </c:pt>
                <c:pt idx="12">
                  <c:v>39764.705882352944</c:v>
                </c:pt>
                <c:pt idx="13">
                  <c:v>49705.882352941175</c:v>
                </c:pt>
                <c:pt idx="14">
                  <c:v>59647.058823529405</c:v>
                </c:pt>
                <c:pt idx="15">
                  <c:v>69588.23529411765</c:v>
                </c:pt>
                <c:pt idx="16">
                  <c:v>109352.94117647057</c:v>
                </c:pt>
                <c:pt idx="17">
                  <c:v>119294.11764705881</c:v>
                </c:pt>
              </c:numCache>
            </c:numRef>
          </c:xVal>
          <c:yVal>
            <c:numRef>
              <c:f>'D2.2'!$E$17:$E$34</c:f>
              <c:numCache>
                <c:formatCode>0.00</c:formatCode>
                <c:ptCount val="18"/>
                <c:pt idx="0">
                  <c:v>935.17039702397346</c:v>
                </c:pt>
                <c:pt idx="1">
                  <c:v>135.59970756847613</c:v>
                </c:pt>
                <c:pt idx="2">
                  <c:v>48.490316882724557</c:v>
                </c:pt>
                <c:pt idx="3">
                  <c:v>23.963741423739318</c:v>
                </c:pt>
                <c:pt idx="4">
                  <c:v>14.064962771240561</c:v>
                </c:pt>
                <c:pt idx="5">
                  <c:v>9.0053445639345604</c:v>
                </c:pt>
                <c:pt idx="6">
                  <c:v>6.1072352458708501</c:v>
                </c:pt>
                <c:pt idx="7">
                  <c:v>2.1359263763733134</c:v>
                </c:pt>
                <c:pt idx="8">
                  <c:v>1.7750919573140238</c:v>
                </c:pt>
                <c:pt idx="9">
                  <c:v>935.17039702397346</c:v>
                </c:pt>
                <c:pt idx="10">
                  <c:v>137.93763356103608</c:v>
                </c:pt>
                <c:pt idx="11">
                  <c:v>47.104879257503853</c:v>
                </c:pt>
                <c:pt idx="12">
                  <c:v>23.379259925599335</c:v>
                </c:pt>
                <c:pt idx="13">
                  <c:v>14.364217298288233</c:v>
                </c:pt>
                <c:pt idx="14">
                  <c:v>9.2651141186634423</c:v>
                </c:pt>
                <c:pt idx="15">
                  <c:v>6.2162930181185434</c:v>
                </c:pt>
                <c:pt idx="16">
                  <c:v>2.107822081947349</c:v>
                </c:pt>
                <c:pt idx="17">
                  <c:v>1.7642682258669871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12C-4148-BE19-7AA33CD1E0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9136656"/>
        <c:axId val="1039127920"/>
      </c:scatterChart>
      <c:valAx>
        <c:axId val="1039136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9127920"/>
        <c:crosses val="autoZero"/>
        <c:crossBetween val="midCat"/>
      </c:valAx>
      <c:valAx>
        <c:axId val="1039127920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91366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trendline>
            <c:spPr>
              <a:ln>
                <a:solidFill>
                  <a:schemeClr val="accent1"/>
                </a:solidFill>
                <a:prstDash val="sysDash"/>
              </a:ln>
            </c:spPr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'D2.2'!$H$17:$H$34</c:f>
              <c:numCache>
                <c:formatCode>General</c:formatCode>
                <c:ptCount val="18"/>
                <c:pt idx="0">
                  <c:v>3.9974377832353998</c:v>
                </c:pt>
                <c:pt idx="1">
                  <c:v>4.298467778899381</c:v>
                </c:pt>
                <c:pt idx="2">
                  <c:v>4.4745590379550624</c:v>
                </c:pt>
                <c:pt idx="3">
                  <c:v>4.5994977745633623</c:v>
                </c:pt>
                <c:pt idx="4">
                  <c:v>4.6964077875714185</c:v>
                </c:pt>
                <c:pt idx="5">
                  <c:v>4.7755890336190436</c:v>
                </c:pt>
                <c:pt idx="6">
                  <c:v>4.8425358232496567</c:v>
                </c:pt>
                <c:pt idx="7">
                  <c:v>5.0388304683936243</c:v>
                </c:pt>
                <c:pt idx="8">
                  <c:v>5.076619029283024</c:v>
                </c:pt>
                <c:pt idx="9">
                  <c:v>3.9974377832353998</c:v>
                </c:pt>
                <c:pt idx="10">
                  <c:v>4.298467778899381</c:v>
                </c:pt>
                <c:pt idx="11">
                  <c:v>4.4745590379550624</c:v>
                </c:pt>
                <c:pt idx="12">
                  <c:v>4.5994977745633623</c:v>
                </c:pt>
                <c:pt idx="13">
                  <c:v>4.6964077875714185</c:v>
                </c:pt>
                <c:pt idx="14">
                  <c:v>4.7755890336190436</c:v>
                </c:pt>
                <c:pt idx="15">
                  <c:v>4.8425358232496567</c:v>
                </c:pt>
                <c:pt idx="16">
                  <c:v>5.0388304683936243</c:v>
                </c:pt>
                <c:pt idx="17">
                  <c:v>5.076619029283024</c:v>
                </c:pt>
              </c:numCache>
            </c:numRef>
          </c:xVal>
          <c:yVal>
            <c:numRef>
              <c:f>'D2.2'!$I$17:$I$34</c:f>
              <c:numCache>
                <c:formatCode>General</c:formatCode>
                <c:ptCount val="18"/>
                <c:pt idx="0">
                  <c:v>2.9708907507065851</c:v>
                </c:pt>
                <c:pt idx="1">
                  <c:v>2.13225875294156</c:v>
                </c:pt>
                <c:pt idx="2">
                  <c:v>1.685655022225836</c:v>
                </c:pt>
                <c:pt idx="3">
                  <c:v>1.379554624770396</c:v>
                </c:pt>
                <c:pt idx="4">
                  <c:v>1.1481385869622087</c:v>
                </c:pt>
                <c:pt idx="5">
                  <c:v>0.95450033451841598</c:v>
                </c:pt>
                <c:pt idx="6">
                  <c:v>0.78584464899797779</c:v>
                </c:pt>
                <c:pt idx="7">
                  <c:v>0.32958627884066399</c:v>
                </c:pt>
                <c:pt idx="8">
                  <c:v>0.24922085627538987</c:v>
                </c:pt>
                <c:pt idx="9">
                  <c:v>2.9708907507065851</c:v>
                </c:pt>
                <c:pt idx="10">
                  <c:v>2.1396827710207669</c:v>
                </c:pt>
                <c:pt idx="11">
                  <c:v>1.6730658949178154</c:v>
                </c:pt>
                <c:pt idx="12">
                  <c:v>1.3688307593786229</c:v>
                </c:pt>
                <c:pt idx="13">
                  <c:v>1.1572819664020784</c:v>
                </c:pt>
                <c:pt idx="14">
                  <c:v>0.96685077290484522</c:v>
                </c:pt>
                <c:pt idx="15">
                  <c:v>0.79353147766426868</c:v>
                </c:pt>
                <c:pt idx="16">
                  <c:v>0.32383394995157272</c:v>
                </c:pt>
                <c:pt idx="17">
                  <c:v>0.2465646126316498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883-4B46-BFA8-05F2A1240D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6367184"/>
        <c:axId val="906362608"/>
      </c:scatterChart>
      <c:valAx>
        <c:axId val="906367184"/>
        <c:scaling>
          <c:orientation val="minMax"/>
          <c:min val="3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log(Re)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6362608"/>
        <c:crosses val="autoZero"/>
        <c:crossBetween val="midCat"/>
      </c:valAx>
      <c:valAx>
        <c:axId val="90636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log(Np)</a:t>
                </a:r>
                <a:endParaRPr lang="en-US" baseline="0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6367184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xVal>
            <c:numRef>
              <c:f>Plantilla!#REF!</c:f>
            </c:numRef>
          </c:xVal>
          <c:yVal>
            <c:numRef>
              <c:f>Plantilla!#REF!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Plantilla!#REF!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2-188B-47AB-8F8E-78D5B055F9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9560152"/>
        <c:axId val="479553920"/>
      </c:scatterChart>
      <c:valAx>
        <c:axId val="4795601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log</a:t>
                </a:r>
                <a:r>
                  <a:rPr lang="es-ES" baseline="0"/>
                  <a:t> </a:t>
                </a:r>
                <a:r>
                  <a:rPr lang="es-ES"/>
                  <a:t>Nombre</a:t>
                </a:r>
                <a:r>
                  <a:rPr lang="es-ES" baseline="0"/>
                  <a:t> de Reynolds</a:t>
                </a:r>
                <a:endParaRPr lang="es-E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79553920"/>
        <c:crosses val="autoZero"/>
        <c:crossBetween val="midCat"/>
      </c:valAx>
      <c:valAx>
        <c:axId val="479553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  <a:p>
                <a:pPr>
                  <a:defRPr/>
                </a:pPr>
                <a:r>
                  <a:rPr lang="es-ES"/>
                  <a:t>log Nombre</a:t>
                </a:r>
                <a:r>
                  <a:rPr lang="es-ES" baseline="0"/>
                  <a:t> de porència</a:t>
                </a:r>
                <a:endParaRPr lang="es-E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79560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'D2.3'!$D$15</c:f>
              <c:strCache>
                <c:ptCount val="1"/>
                <c:pt idx="0">
                  <c:v>Potència</c:v>
                </c:pt>
              </c:strCache>
            </c:strRef>
          </c:tx>
          <c:spPr>
            <a:ln w="25400">
              <a:noFill/>
            </a:ln>
          </c:spPr>
          <c:marker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1733006925033236"/>
                  <c:y val="1.945134197029075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xVal>
            <c:numRef>
              <c:f>'D2.3'!$C$17:$C$34</c:f>
              <c:numCache>
                <c:formatCode>General</c:formatCode>
                <c:ptCount val="18"/>
                <c:pt idx="0">
                  <c:v>1.6666666666666667</c:v>
                </c:pt>
                <c:pt idx="1">
                  <c:v>3.3333333333333335</c:v>
                </c:pt>
                <c:pt idx="2">
                  <c:v>5</c:v>
                </c:pt>
                <c:pt idx="3">
                  <c:v>6.666666666666667</c:v>
                </c:pt>
                <c:pt idx="4">
                  <c:v>8.3333333333333339</c:v>
                </c:pt>
                <c:pt idx="5">
                  <c:v>10</c:v>
                </c:pt>
                <c:pt idx="6">
                  <c:v>11.666666666666666</c:v>
                </c:pt>
                <c:pt idx="7">
                  <c:v>18.333333333333332</c:v>
                </c:pt>
                <c:pt idx="8">
                  <c:v>20</c:v>
                </c:pt>
                <c:pt idx="9">
                  <c:v>20</c:v>
                </c:pt>
                <c:pt idx="10">
                  <c:v>18.333333333333332</c:v>
                </c:pt>
                <c:pt idx="11">
                  <c:v>11.666666666666666</c:v>
                </c:pt>
                <c:pt idx="12">
                  <c:v>10</c:v>
                </c:pt>
                <c:pt idx="13">
                  <c:v>8.3333333333333339</c:v>
                </c:pt>
                <c:pt idx="14">
                  <c:v>6.666666666666667</c:v>
                </c:pt>
                <c:pt idx="15">
                  <c:v>5</c:v>
                </c:pt>
                <c:pt idx="16">
                  <c:v>3.3333333333333335</c:v>
                </c:pt>
                <c:pt idx="17">
                  <c:v>1.6666666666666667</c:v>
                </c:pt>
              </c:numCache>
            </c:numRef>
          </c:xVal>
          <c:yVal>
            <c:numRef>
              <c:f>'D2.3'!$D$17:$D$34</c:f>
              <c:numCache>
                <c:formatCode>General</c:formatCode>
                <c:ptCount val="18"/>
                <c:pt idx="0">
                  <c:v>12.5</c:v>
                </c:pt>
                <c:pt idx="1">
                  <c:v>14.5</c:v>
                </c:pt>
                <c:pt idx="2">
                  <c:v>17.5</c:v>
                </c:pt>
                <c:pt idx="3">
                  <c:v>20.5</c:v>
                </c:pt>
                <c:pt idx="4">
                  <c:v>23.5</c:v>
                </c:pt>
                <c:pt idx="5">
                  <c:v>26</c:v>
                </c:pt>
                <c:pt idx="6">
                  <c:v>28</c:v>
                </c:pt>
                <c:pt idx="7">
                  <c:v>38</c:v>
                </c:pt>
                <c:pt idx="8">
                  <c:v>41</c:v>
                </c:pt>
                <c:pt idx="9">
                  <c:v>40.75</c:v>
                </c:pt>
                <c:pt idx="10">
                  <c:v>37.5</c:v>
                </c:pt>
                <c:pt idx="11">
                  <c:v>28.5</c:v>
                </c:pt>
                <c:pt idx="12">
                  <c:v>26.75</c:v>
                </c:pt>
                <c:pt idx="13">
                  <c:v>24</c:v>
                </c:pt>
                <c:pt idx="14">
                  <c:v>20</c:v>
                </c:pt>
                <c:pt idx="15">
                  <c:v>17</c:v>
                </c:pt>
                <c:pt idx="16">
                  <c:v>14.75</c:v>
                </c:pt>
                <c:pt idx="17">
                  <c:v>12.5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22B-4238-9064-CEF7C8ABD2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6367184"/>
        <c:axId val="906362608"/>
      </c:scatterChart>
      <c:valAx>
        <c:axId val="906367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Velocitat</a:t>
                </a:r>
                <a:r>
                  <a:rPr lang="en-US" baseline="0"/>
                  <a:t> (s^-1)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6362608"/>
        <c:crosses val="autoZero"/>
        <c:crossBetween val="midCat"/>
      </c:valAx>
      <c:valAx>
        <c:axId val="90636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Potència</a:t>
                </a:r>
                <a:r>
                  <a:rPr lang="en-US" baseline="0"/>
                  <a:t> (W)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6367184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1"/>
            <c:dispEq val="1"/>
            <c:trendlineLbl>
              <c:layout>
                <c:manualLayout>
                  <c:x val="-2.0813648293963255E-3"/>
                  <c:y val="-0.5583985855934674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xVal>
            <c:numRef>
              <c:f>'D2.3'!$F$17:$F$34</c:f>
              <c:numCache>
                <c:formatCode>0.00</c:formatCode>
                <c:ptCount val="18"/>
                <c:pt idx="0">
                  <c:v>9941.176470588236</c:v>
                </c:pt>
                <c:pt idx="1">
                  <c:v>19882.352941176472</c:v>
                </c:pt>
                <c:pt idx="2">
                  <c:v>29823.529411764703</c:v>
                </c:pt>
                <c:pt idx="3">
                  <c:v>39764.705882352944</c:v>
                </c:pt>
                <c:pt idx="4">
                  <c:v>49705.882352941175</c:v>
                </c:pt>
                <c:pt idx="5">
                  <c:v>59647.058823529405</c:v>
                </c:pt>
                <c:pt idx="6">
                  <c:v>69588.23529411765</c:v>
                </c:pt>
                <c:pt idx="7">
                  <c:v>109352.94117647057</c:v>
                </c:pt>
                <c:pt idx="8">
                  <c:v>119294.11764705881</c:v>
                </c:pt>
                <c:pt idx="9">
                  <c:v>119294.11764705881</c:v>
                </c:pt>
                <c:pt idx="10">
                  <c:v>109352.94117647057</c:v>
                </c:pt>
                <c:pt idx="11">
                  <c:v>69588.23529411765</c:v>
                </c:pt>
                <c:pt idx="12">
                  <c:v>59647.058823529405</c:v>
                </c:pt>
                <c:pt idx="13">
                  <c:v>49705.882352941175</c:v>
                </c:pt>
                <c:pt idx="14">
                  <c:v>39764.705882352944</c:v>
                </c:pt>
                <c:pt idx="15">
                  <c:v>29823.529411764703</c:v>
                </c:pt>
                <c:pt idx="16">
                  <c:v>19882.352941176472</c:v>
                </c:pt>
                <c:pt idx="17">
                  <c:v>9941.176470588236</c:v>
                </c:pt>
              </c:numCache>
            </c:numRef>
          </c:xVal>
          <c:yVal>
            <c:numRef>
              <c:f>'D2.3'!$E$17:$E$34</c:f>
              <c:numCache>
                <c:formatCode>0.00</c:formatCode>
                <c:ptCount val="18"/>
                <c:pt idx="0">
                  <c:v>935.17039702397346</c:v>
                </c:pt>
                <c:pt idx="1">
                  <c:v>135.59970756847613</c:v>
                </c:pt>
                <c:pt idx="2">
                  <c:v>48.490316882724557</c:v>
                </c:pt>
                <c:pt idx="3">
                  <c:v>23.963741423739318</c:v>
                </c:pt>
                <c:pt idx="4">
                  <c:v>14.064962771240561</c:v>
                </c:pt>
                <c:pt idx="5">
                  <c:v>9.0053445639345604</c:v>
                </c:pt>
                <c:pt idx="6">
                  <c:v>6.1072352458708501</c:v>
                </c:pt>
                <c:pt idx="7">
                  <c:v>2.1359263763733134</c:v>
                </c:pt>
                <c:pt idx="8">
                  <c:v>1.7750919573140238</c:v>
                </c:pt>
                <c:pt idx="9">
                  <c:v>1.7642682258669871</c:v>
                </c:pt>
                <c:pt idx="10">
                  <c:v>2.107822081947349</c:v>
                </c:pt>
                <c:pt idx="11">
                  <c:v>6.2162930181185434</c:v>
                </c:pt>
                <c:pt idx="12">
                  <c:v>9.2651141186634423</c:v>
                </c:pt>
                <c:pt idx="13">
                  <c:v>14.364217298288233</c:v>
                </c:pt>
                <c:pt idx="14">
                  <c:v>23.379259925599335</c:v>
                </c:pt>
                <c:pt idx="15">
                  <c:v>47.104879257503853</c:v>
                </c:pt>
                <c:pt idx="16">
                  <c:v>137.93763356103608</c:v>
                </c:pt>
                <c:pt idx="17">
                  <c:v>935.17039702397346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09E-4C7C-AE1C-F711FE8AAF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9136656"/>
        <c:axId val="1039127920"/>
      </c:scatterChart>
      <c:valAx>
        <c:axId val="1039136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9127920"/>
        <c:crosses val="autoZero"/>
        <c:crossBetween val="midCat"/>
      </c:valAx>
      <c:valAx>
        <c:axId val="1039127920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91366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trendline>
            <c:spPr>
              <a:ln>
                <a:solidFill>
                  <a:schemeClr val="accent1"/>
                </a:solidFill>
                <a:prstDash val="sysDash"/>
              </a:ln>
            </c:spPr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'D2.3'!$H$17:$H$34</c:f>
              <c:numCache>
                <c:formatCode>General</c:formatCode>
                <c:ptCount val="18"/>
                <c:pt idx="0">
                  <c:v>3.9974377832353998</c:v>
                </c:pt>
                <c:pt idx="1">
                  <c:v>4.298467778899381</c:v>
                </c:pt>
                <c:pt idx="2">
                  <c:v>4.4745590379550624</c:v>
                </c:pt>
                <c:pt idx="3">
                  <c:v>4.5994977745633623</c:v>
                </c:pt>
                <c:pt idx="4">
                  <c:v>4.6964077875714185</c:v>
                </c:pt>
                <c:pt idx="5">
                  <c:v>4.7755890336190436</c:v>
                </c:pt>
                <c:pt idx="6">
                  <c:v>4.8425358232496567</c:v>
                </c:pt>
                <c:pt idx="7">
                  <c:v>5.0388304683936243</c:v>
                </c:pt>
                <c:pt idx="8">
                  <c:v>5.076619029283024</c:v>
                </c:pt>
                <c:pt idx="9">
                  <c:v>5.076619029283024</c:v>
                </c:pt>
                <c:pt idx="10">
                  <c:v>5.0388304683936243</c:v>
                </c:pt>
                <c:pt idx="11">
                  <c:v>4.8425358232496567</c:v>
                </c:pt>
                <c:pt idx="12">
                  <c:v>4.7755890336190436</c:v>
                </c:pt>
                <c:pt idx="13">
                  <c:v>4.6964077875714185</c:v>
                </c:pt>
                <c:pt idx="14">
                  <c:v>4.5994977745633623</c:v>
                </c:pt>
                <c:pt idx="15">
                  <c:v>4.4745590379550624</c:v>
                </c:pt>
                <c:pt idx="16">
                  <c:v>4.298467778899381</c:v>
                </c:pt>
                <c:pt idx="17">
                  <c:v>3.9974377832353998</c:v>
                </c:pt>
              </c:numCache>
            </c:numRef>
          </c:xVal>
          <c:yVal>
            <c:numRef>
              <c:f>'D2.3'!$I$17:$I$34</c:f>
              <c:numCache>
                <c:formatCode>General</c:formatCode>
                <c:ptCount val="18"/>
                <c:pt idx="0">
                  <c:v>2.9708907507065851</c:v>
                </c:pt>
                <c:pt idx="1">
                  <c:v>2.13225875294156</c:v>
                </c:pt>
                <c:pt idx="2">
                  <c:v>1.685655022225836</c:v>
                </c:pt>
                <c:pt idx="3">
                  <c:v>1.379554624770396</c:v>
                </c:pt>
                <c:pt idx="4">
                  <c:v>1.1481385869622087</c:v>
                </c:pt>
                <c:pt idx="5">
                  <c:v>0.95450033451841598</c:v>
                </c:pt>
                <c:pt idx="6">
                  <c:v>0.78584464899797779</c:v>
                </c:pt>
                <c:pt idx="7">
                  <c:v>0.32958627884066399</c:v>
                </c:pt>
                <c:pt idx="8">
                  <c:v>0.24922085627538987</c:v>
                </c:pt>
                <c:pt idx="9">
                  <c:v>0.2465646126316498</c:v>
                </c:pt>
                <c:pt idx="10">
                  <c:v>0.32383394995157272</c:v>
                </c:pt>
                <c:pt idx="11">
                  <c:v>0.79353147766426868</c:v>
                </c:pt>
                <c:pt idx="12">
                  <c:v>0.96685077290484522</c:v>
                </c:pt>
                <c:pt idx="13">
                  <c:v>1.1572819664020784</c:v>
                </c:pt>
                <c:pt idx="14">
                  <c:v>1.3688307593786229</c:v>
                </c:pt>
                <c:pt idx="15">
                  <c:v>1.6730658949178154</c:v>
                </c:pt>
                <c:pt idx="16">
                  <c:v>2.1396827710207669</c:v>
                </c:pt>
                <c:pt idx="17">
                  <c:v>2.9708907507065851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BD2-4B64-BC2D-C393C350EB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6367184"/>
        <c:axId val="906362608"/>
      </c:scatterChart>
      <c:valAx>
        <c:axId val="906367184"/>
        <c:scaling>
          <c:orientation val="minMax"/>
          <c:min val="3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log(Re)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6362608"/>
        <c:crosses val="autoZero"/>
        <c:crossBetween val="midCat"/>
      </c:valAx>
      <c:valAx>
        <c:axId val="90636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log(Np)</a:t>
                </a:r>
                <a:endParaRPr lang="en-US" baseline="0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6367184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xVal>
            <c:numRef>
              <c:f>Plantilla!#REF!</c:f>
            </c:numRef>
          </c:xVal>
          <c:yVal>
            <c:numRef>
              <c:f>Plantilla!#REF!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Plantilla!#REF!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2-2AC6-4B5A-A7D9-1791DB28C1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9560152"/>
        <c:axId val="479553920"/>
      </c:scatterChart>
      <c:valAx>
        <c:axId val="4795601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log</a:t>
                </a:r>
                <a:r>
                  <a:rPr lang="es-ES" baseline="0"/>
                  <a:t> </a:t>
                </a:r>
                <a:r>
                  <a:rPr lang="es-ES"/>
                  <a:t>Nombre</a:t>
                </a:r>
                <a:r>
                  <a:rPr lang="es-ES" baseline="0"/>
                  <a:t> de Reynolds</a:t>
                </a:r>
                <a:endParaRPr lang="es-E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79553920"/>
        <c:crosses val="autoZero"/>
        <c:crossBetween val="midCat"/>
      </c:valAx>
      <c:valAx>
        <c:axId val="479553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  <a:p>
                <a:pPr>
                  <a:defRPr/>
                </a:pPr>
                <a:r>
                  <a:rPr lang="es-ES"/>
                  <a:t>log Nombre</a:t>
                </a:r>
                <a:r>
                  <a:rPr lang="es-ES" baseline="0"/>
                  <a:t> de porència</a:t>
                </a:r>
                <a:endParaRPr lang="es-E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79560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'D2.4'!$D$15</c:f>
              <c:strCache>
                <c:ptCount val="1"/>
                <c:pt idx="0">
                  <c:v>Potència</c:v>
                </c:pt>
              </c:strCache>
            </c:strRef>
          </c:tx>
          <c:spPr>
            <a:ln w="25400">
              <a:noFill/>
            </a:ln>
          </c:spPr>
          <c:marker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xVal>
            <c:numRef>
              <c:f>'D2.4'!$C$17:$C$34</c:f>
              <c:numCache>
                <c:formatCode>General</c:formatCode>
                <c:ptCount val="18"/>
                <c:pt idx="0">
                  <c:v>1.6666666666666667</c:v>
                </c:pt>
                <c:pt idx="1">
                  <c:v>3.3333333333333335</c:v>
                </c:pt>
                <c:pt idx="2">
                  <c:v>5</c:v>
                </c:pt>
                <c:pt idx="3">
                  <c:v>6.666666666666667</c:v>
                </c:pt>
                <c:pt idx="4">
                  <c:v>8.3333333333333339</c:v>
                </c:pt>
                <c:pt idx="5">
                  <c:v>10</c:v>
                </c:pt>
                <c:pt idx="6">
                  <c:v>11.666666666666666</c:v>
                </c:pt>
                <c:pt idx="7">
                  <c:v>18.333333333333332</c:v>
                </c:pt>
                <c:pt idx="8">
                  <c:v>20</c:v>
                </c:pt>
                <c:pt idx="9">
                  <c:v>1.6666666666666667</c:v>
                </c:pt>
                <c:pt idx="10">
                  <c:v>3.3333333333333335</c:v>
                </c:pt>
                <c:pt idx="11">
                  <c:v>5</c:v>
                </c:pt>
                <c:pt idx="12">
                  <c:v>6.666666666666667</c:v>
                </c:pt>
                <c:pt idx="13">
                  <c:v>8.3333333333333339</c:v>
                </c:pt>
                <c:pt idx="14">
                  <c:v>10</c:v>
                </c:pt>
                <c:pt idx="15">
                  <c:v>11.666666666666666</c:v>
                </c:pt>
                <c:pt idx="16">
                  <c:v>18.333333333333332</c:v>
                </c:pt>
                <c:pt idx="17">
                  <c:v>20</c:v>
                </c:pt>
              </c:numCache>
            </c:numRef>
          </c:xVal>
          <c:yVal>
            <c:numRef>
              <c:f>'D2.4'!$D$17:$D$34</c:f>
              <c:numCache>
                <c:formatCode>0.00</c:formatCode>
                <c:ptCount val="18"/>
                <c:pt idx="0">
                  <c:v>11</c:v>
                </c:pt>
                <c:pt idx="1">
                  <c:v>12.25</c:v>
                </c:pt>
                <c:pt idx="2">
                  <c:v>13.5</c:v>
                </c:pt>
                <c:pt idx="3">
                  <c:v>15.5</c:v>
                </c:pt>
                <c:pt idx="4">
                  <c:v>17.5</c:v>
                </c:pt>
                <c:pt idx="5">
                  <c:v>20</c:v>
                </c:pt>
                <c:pt idx="6">
                  <c:v>22.75</c:v>
                </c:pt>
                <c:pt idx="7">
                  <c:v>31</c:v>
                </c:pt>
                <c:pt idx="8">
                  <c:v>33.75</c:v>
                </c:pt>
                <c:pt idx="9">
                  <c:v>10.5</c:v>
                </c:pt>
                <c:pt idx="10">
                  <c:v>12.5</c:v>
                </c:pt>
                <c:pt idx="11">
                  <c:v>14.5</c:v>
                </c:pt>
                <c:pt idx="12">
                  <c:v>15.75</c:v>
                </c:pt>
                <c:pt idx="13">
                  <c:v>18.5</c:v>
                </c:pt>
                <c:pt idx="14">
                  <c:v>20.75</c:v>
                </c:pt>
                <c:pt idx="15">
                  <c:v>23.25</c:v>
                </c:pt>
                <c:pt idx="16">
                  <c:v>31.5</c:v>
                </c:pt>
                <c:pt idx="17">
                  <c:v>34.25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119-4893-A941-A1C3D6B2E4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6367184"/>
        <c:axId val="906362608"/>
      </c:scatterChart>
      <c:valAx>
        <c:axId val="906367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Velocitat</a:t>
                </a:r>
                <a:r>
                  <a:rPr lang="en-US" baseline="0"/>
                  <a:t> (s^-1)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6362608"/>
        <c:crosses val="autoZero"/>
        <c:crossBetween val="midCat"/>
      </c:valAx>
      <c:valAx>
        <c:axId val="90636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Potència</a:t>
                </a:r>
                <a:r>
                  <a:rPr lang="en-US" baseline="0"/>
                  <a:t> (W)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6367184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1"/>
            <c:dispEq val="1"/>
            <c:trendlineLbl>
              <c:layout>
                <c:manualLayout>
                  <c:x val="-2.0813648293963255E-3"/>
                  <c:y val="-0.5583985855934674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xVal>
            <c:numRef>
              <c:f>'D2.4'!$F$17:$F$34</c:f>
              <c:numCache>
                <c:formatCode>0.00</c:formatCode>
                <c:ptCount val="18"/>
                <c:pt idx="0">
                  <c:v>9941.176470588236</c:v>
                </c:pt>
                <c:pt idx="1">
                  <c:v>19882.352941176472</c:v>
                </c:pt>
                <c:pt idx="2">
                  <c:v>29823.529411764703</c:v>
                </c:pt>
                <c:pt idx="3">
                  <c:v>39764.705882352944</c:v>
                </c:pt>
                <c:pt idx="4">
                  <c:v>49705.882352941175</c:v>
                </c:pt>
                <c:pt idx="5">
                  <c:v>59647.058823529405</c:v>
                </c:pt>
                <c:pt idx="6">
                  <c:v>69588.23529411765</c:v>
                </c:pt>
                <c:pt idx="7">
                  <c:v>109352.94117647057</c:v>
                </c:pt>
                <c:pt idx="8">
                  <c:v>119294.11764705881</c:v>
                </c:pt>
                <c:pt idx="9">
                  <c:v>9941.176470588236</c:v>
                </c:pt>
                <c:pt idx="10">
                  <c:v>19882.352941176472</c:v>
                </c:pt>
                <c:pt idx="11">
                  <c:v>29823.529411764703</c:v>
                </c:pt>
                <c:pt idx="12">
                  <c:v>39764.705882352944</c:v>
                </c:pt>
                <c:pt idx="13">
                  <c:v>49705.882352941175</c:v>
                </c:pt>
                <c:pt idx="14">
                  <c:v>59647.058823529405</c:v>
                </c:pt>
                <c:pt idx="15">
                  <c:v>69588.23529411765</c:v>
                </c:pt>
                <c:pt idx="16">
                  <c:v>109352.94117647057</c:v>
                </c:pt>
                <c:pt idx="17">
                  <c:v>119294.11764705881</c:v>
                </c:pt>
              </c:numCache>
            </c:numRef>
          </c:xVal>
          <c:yVal>
            <c:numRef>
              <c:f>'D2.4'!$E$17:$E$34</c:f>
              <c:numCache>
                <c:formatCode>0.00</c:formatCode>
                <c:ptCount val="18"/>
                <c:pt idx="0">
                  <c:v>822.94994938109664</c:v>
                </c:pt>
                <c:pt idx="1">
                  <c:v>114.55837363543674</c:v>
                </c:pt>
                <c:pt idx="2">
                  <c:v>37.406815880958938</c:v>
                </c:pt>
                <c:pt idx="3">
                  <c:v>18.118926442339486</c:v>
                </c:pt>
                <c:pt idx="4">
                  <c:v>10.473908446668503</c:v>
                </c:pt>
                <c:pt idx="5">
                  <c:v>6.9271881261035073</c:v>
                </c:pt>
                <c:pt idx="6">
                  <c:v>4.962128637270065</c:v>
                </c:pt>
                <c:pt idx="7">
                  <c:v>1.7424662544098084</c:v>
                </c:pt>
                <c:pt idx="8">
                  <c:v>1.4612037453499587</c:v>
                </c:pt>
                <c:pt idx="9">
                  <c:v>785.54313350013763</c:v>
                </c:pt>
                <c:pt idx="10">
                  <c:v>116.89629962799668</c:v>
                </c:pt>
                <c:pt idx="11">
                  <c:v>40.177691131400344</c:v>
                </c:pt>
                <c:pt idx="12">
                  <c:v>18.411167191409476</c:v>
                </c:pt>
                <c:pt idx="13">
                  <c:v>11.072417500763846</c:v>
                </c:pt>
                <c:pt idx="14">
                  <c:v>7.1869576808323892</c:v>
                </c:pt>
                <c:pt idx="15">
                  <c:v>5.0711864095177592</c:v>
                </c:pt>
                <c:pt idx="16">
                  <c:v>1.770570548835773</c:v>
                </c:pt>
                <c:pt idx="17">
                  <c:v>1.4828512082440322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282-406E-A5FF-2481A58577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9136656"/>
        <c:axId val="1039127920"/>
      </c:scatterChart>
      <c:valAx>
        <c:axId val="1039136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9127920"/>
        <c:crosses val="autoZero"/>
        <c:crossBetween val="midCat"/>
      </c:valAx>
      <c:valAx>
        <c:axId val="1039127920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91366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trendline>
            <c:spPr>
              <a:ln>
                <a:solidFill>
                  <a:schemeClr val="accent1"/>
                </a:solidFill>
                <a:prstDash val="sysDash"/>
              </a:ln>
            </c:spPr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'D2.4'!$H$17:$H$34</c:f>
              <c:numCache>
                <c:formatCode>General</c:formatCode>
                <c:ptCount val="18"/>
                <c:pt idx="0">
                  <c:v>3.9974377832353998</c:v>
                </c:pt>
                <c:pt idx="1">
                  <c:v>4.298467778899381</c:v>
                </c:pt>
                <c:pt idx="2">
                  <c:v>4.4745590379550624</c:v>
                </c:pt>
                <c:pt idx="3">
                  <c:v>4.5994977745633623</c:v>
                </c:pt>
                <c:pt idx="4">
                  <c:v>4.6964077875714185</c:v>
                </c:pt>
                <c:pt idx="5">
                  <c:v>4.7755890336190436</c:v>
                </c:pt>
                <c:pt idx="6">
                  <c:v>4.8425358232496567</c:v>
                </c:pt>
                <c:pt idx="7">
                  <c:v>5.0388304683936243</c:v>
                </c:pt>
                <c:pt idx="8">
                  <c:v>5.076619029283024</c:v>
                </c:pt>
                <c:pt idx="9">
                  <c:v>3.9974377832353998</c:v>
                </c:pt>
                <c:pt idx="10">
                  <c:v>4.298467778899381</c:v>
                </c:pt>
                <c:pt idx="11">
                  <c:v>4.4745590379550624</c:v>
                </c:pt>
                <c:pt idx="12">
                  <c:v>4.5994977745633623</c:v>
                </c:pt>
                <c:pt idx="13">
                  <c:v>4.6964077875714185</c:v>
                </c:pt>
                <c:pt idx="14">
                  <c:v>4.7755890336190436</c:v>
                </c:pt>
                <c:pt idx="15">
                  <c:v>4.8425358232496567</c:v>
                </c:pt>
                <c:pt idx="16">
                  <c:v>5.0388304683936243</c:v>
                </c:pt>
                <c:pt idx="17">
                  <c:v>5.076619029283024</c:v>
                </c:pt>
              </c:numCache>
            </c:numRef>
          </c:xVal>
          <c:yVal>
            <c:numRef>
              <c:f>'D2.4'!$I$17:$I$34</c:f>
              <c:numCache>
                <c:formatCode>General</c:formatCode>
                <c:ptCount val="18"/>
                <c:pt idx="0">
                  <c:v>2.9153734228567538</c:v>
                </c:pt>
                <c:pt idx="1">
                  <c:v>2.0590268394071365</c:v>
                </c:pt>
                <c:pt idx="2">
                  <c:v>1.5729507420345477</c:v>
                </c:pt>
                <c:pt idx="3">
                  <c:v>1.2581324618849332</c:v>
                </c:pt>
                <c:pt idx="4">
                  <c:v>1.0201087733767669</c:v>
                </c:pt>
                <c:pt idx="5">
                  <c:v>0.84055698221157915</c:v>
                </c:pt>
                <c:pt idx="6">
                  <c:v>0.69566801864888972</c:v>
                </c:pt>
                <c:pt idx="7">
                  <c:v>0.24116437605812654</c:v>
                </c:pt>
                <c:pt idx="8">
                  <c:v>0.16471077672269813</c:v>
                </c:pt>
                <c:pt idx="9">
                  <c:v>2.8951700367684667</c:v>
                </c:pt>
                <c:pt idx="10">
                  <c:v>2.0678007637146418</c:v>
                </c:pt>
                <c:pt idx="11">
                  <c:v>1.6039849757745164</c:v>
                </c:pt>
                <c:pt idx="12">
                  <c:v>1.265081321840261</c:v>
                </c:pt>
                <c:pt idx="13">
                  <c:v>1.0442424530934862</c:v>
                </c:pt>
                <c:pt idx="14">
                  <c:v>0.85654508759570946</c:v>
                </c:pt>
                <c:pt idx="15">
                  <c:v>0.70510957488173132</c:v>
                </c:pt>
                <c:pt idx="16">
                  <c:v>0.24811323601345436</c:v>
                </c:pt>
                <c:pt idx="17">
                  <c:v>0.17109757538409878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18-4E9C-AAD0-80EE39EE63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6367184"/>
        <c:axId val="906362608"/>
      </c:scatterChart>
      <c:valAx>
        <c:axId val="906367184"/>
        <c:scaling>
          <c:orientation val="minMax"/>
          <c:min val="3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log(Re)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6362608"/>
        <c:crosses val="autoZero"/>
        <c:crossBetween val="midCat"/>
      </c:valAx>
      <c:valAx>
        <c:axId val="90636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log(Np)</a:t>
                </a:r>
                <a:endParaRPr lang="en-US" baseline="0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6367184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xVal>
            <c:numRef>
              <c:f>Plantilla!#REF!</c:f>
            </c:numRef>
          </c:xVal>
          <c:yVal>
            <c:numRef>
              <c:f>Plantilla!#REF!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Plantilla!#REF!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2-CC39-4659-A819-6F30772154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9560152"/>
        <c:axId val="479553920"/>
      </c:scatterChart>
      <c:valAx>
        <c:axId val="4795601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log</a:t>
                </a:r>
                <a:r>
                  <a:rPr lang="es-ES" baseline="0"/>
                  <a:t> </a:t>
                </a:r>
                <a:r>
                  <a:rPr lang="es-ES"/>
                  <a:t>Nombre</a:t>
                </a:r>
                <a:r>
                  <a:rPr lang="es-ES" baseline="0"/>
                  <a:t> de Reynolds</a:t>
                </a:r>
                <a:endParaRPr lang="es-E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79553920"/>
        <c:crosses val="autoZero"/>
        <c:crossBetween val="midCat"/>
      </c:valAx>
      <c:valAx>
        <c:axId val="479553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  <a:p>
                <a:pPr>
                  <a:defRPr/>
                </a:pPr>
                <a:r>
                  <a:rPr lang="es-ES"/>
                  <a:t>log Nombre</a:t>
                </a:r>
                <a:r>
                  <a:rPr lang="es-ES" baseline="0"/>
                  <a:t> de porència</a:t>
                </a:r>
                <a:endParaRPr lang="es-E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79560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'D2.5'!$D$15</c:f>
              <c:strCache>
                <c:ptCount val="1"/>
                <c:pt idx="0">
                  <c:v>Potència</c:v>
                </c:pt>
              </c:strCache>
            </c:strRef>
          </c:tx>
          <c:spPr>
            <a:ln w="25400">
              <a:noFill/>
            </a:ln>
          </c:spPr>
          <c:marker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xVal>
            <c:numRef>
              <c:f>'D2.5'!$C$17:$C$34</c:f>
              <c:numCache>
                <c:formatCode>General</c:formatCode>
                <c:ptCount val="18"/>
                <c:pt idx="0">
                  <c:v>1.6666666666666667</c:v>
                </c:pt>
                <c:pt idx="1">
                  <c:v>3.3333333333333335</c:v>
                </c:pt>
                <c:pt idx="2">
                  <c:v>5</c:v>
                </c:pt>
                <c:pt idx="3">
                  <c:v>6.666666666666667</c:v>
                </c:pt>
                <c:pt idx="4">
                  <c:v>8.3333333333333339</c:v>
                </c:pt>
                <c:pt idx="5">
                  <c:v>10</c:v>
                </c:pt>
                <c:pt idx="6">
                  <c:v>11.666666666666666</c:v>
                </c:pt>
                <c:pt idx="7">
                  <c:v>18.333333333333332</c:v>
                </c:pt>
                <c:pt idx="8">
                  <c:v>20</c:v>
                </c:pt>
                <c:pt idx="9">
                  <c:v>1.6666666666666667</c:v>
                </c:pt>
                <c:pt idx="10">
                  <c:v>3.3333333333333335</c:v>
                </c:pt>
                <c:pt idx="11">
                  <c:v>5</c:v>
                </c:pt>
                <c:pt idx="12">
                  <c:v>6.666666666666667</c:v>
                </c:pt>
                <c:pt idx="13">
                  <c:v>8.3333333333333339</c:v>
                </c:pt>
                <c:pt idx="14">
                  <c:v>10</c:v>
                </c:pt>
                <c:pt idx="15">
                  <c:v>11.666666666666666</c:v>
                </c:pt>
                <c:pt idx="16">
                  <c:v>18.333333333333332</c:v>
                </c:pt>
                <c:pt idx="17">
                  <c:v>20</c:v>
                </c:pt>
              </c:numCache>
            </c:numRef>
          </c:xVal>
          <c:yVal>
            <c:numRef>
              <c:f>'D2.5'!$D$17:$D$34</c:f>
              <c:numCache>
                <c:formatCode>0.00</c:formatCode>
                <c:ptCount val="18"/>
                <c:pt idx="0">
                  <c:v>9.5</c:v>
                </c:pt>
                <c:pt idx="1">
                  <c:v>11.75</c:v>
                </c:pt>
                <c:pt idx="2">
                  <c:v>13.5</c:v>
                </c:pt>
                <c:pt idx="3">
                  <c:v>16.5</c:v>
                </c:pt>
                <c:pt idx="4">
                  <c:v>18.75</c:v>
                </c:pt>
                <c:pt idx="5">
                  <c:v>21.5</c:v>
                </c:pt>
                <c:pt idx="6">
                  <c:v>24.5</c:v>
                </c:pt>
                <c:pt idx="7">
                  <c:v>29.5</c:v>
                </c:pt>
                <c:pt idx="8">
                  <c:v>38</c:v>
                </c:pt>
                <c:pt idx="9">
                  <c:v>10</c:v>
                </c:pt>
                <c:pt idx="10">
                  <c:v>12</c:v>
                </c:pt>
                <c:pt idx="11">
                  <c:v>14</c:v>
                </c:pt>
                <c:pt idx="12">
                  <c:v>16.25</c:v>
                </c:pt>
                <c:pt idx="13">
                  <c:v>19</c:v>
                </c:pt>
                <c:pt idx="14">
                  <c:v>21.75</c:v>
                </c:pt>
                <c:pt idx="15">
                  <c:v>25</c:v>
                </c:pt>
                <c:pt idx="16">
                  <c:v>30</c:v>
                </c:pt>
                <c:pt idx="17">
                  <c:v>38.5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050-44A1-80F3-214F285D15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6367184"/>
        <c:axId val="906362608"/>
      </c:scatterChart>
      <c:valAx>
        <c:axId val="906367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Velocitat</a:t>
                </a:r>
                <a:r>
                  <a:rPr lang="en-US" baseline="0"/>
                  <a:t> (s^-1)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6362608"/>
        <c:crosses val="autoZero"/>
        <c:crossBetween val="midCat"/>
      </c:valAx>
      <c:valAx>
        <c:axId val="90636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Potència</a:t>
                </a:r>
                <a:r>
                  <a:rPr lang="en-US" baseline="0"/>
                  <a:t> (W)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6367184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1"/>
            <c:dispEq val="1"/>
            <c:trendlineLbl>
              <c:layout>
                <c:manualLayout>
                  <c:x val="-2.0813648293963255E-3"/>
                  <c:y val="-0.5583985855934674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xVal>
            <c:numRef>
              <c:f>'D2.5'!$F$17:$F$34</c:f>
              <c:numCache>
                <c:formatCode>0.00</c:formatCode>
                <c:ptCount val="18"/>
                <c:pt idx="0">
                  <c:v>9941.176470588236</c:v>
                </c:pt>
                <c:pt idx="1">
                  <c:v>19882.352941176472</c:v>
                </c:pt>
                <c:pt idx="2">
                  <c:v>29823.529411764703</c:v>
                </c:pt>
                <c:pt idx="3">
                  <c:v>39764.705882352944</c:v>
                </c:pt>
                <c:pt idx="4">
                  <c:v>49705.882352941175</c:v>
                </c:pt>
                <c:pt idx="5">
                  <c:v>59647.058823529405</c:v>
                </c:pt>
                <c:pt idx="6">
                  <c:v>69588.23529411765</c:v>
                </c:pt>
                <c:pt idx="7">
                  <c:v>109352.94117647057</c:v>
                </c:pt>
                <c:pt idx="8">
                  <c:v>119294.11764705881</c:v>
                </c:pt>
                <c:pt idx="9">
                  <c:v>9941.176470588236</c:v>
                </c:pt>
                <c:pt idx="10">
                  <c:v>19882.352941176472</c:v>
                </c:pt>
                <c:pt idx="11">
                  <c:v>29823.529411764703</c:v>
                </c:pt>
                <c:pt idx="12">
                  <c:v>39764.705882352944</c:v>
                </c:pt>
                <c:pt idx="13">
                  <c:v>49705.882352941175</c:v>
                </c:pt>
                <c:pt idx="14">
                  <c:v>59647.058823529405</c:v>
                </c:pt>
                <c:pt idx="15">
                  <c:v>69588.23529411765</c:v>
                </c:pt>
                <c:pt idx="16">
                  <c:v>109352.94117647057</c:v>
                </c:pt>
                <c:pt idx="17">
                  <c:v>119294.11764705881</c:v>
                </c:pt>
              </c:numCache>
            </c:numRef>
          </c:xVal>
          <c:yVal>
            <c:numRef>
              <c:f>'D2.5'!$E$17:$E$34</c:f>
              <c:numCache>
                <c:formatCode>0.00</c:formatCode>
                <c:ptCount val="18"/>
                <c:pt idx="0">
                  <c:v>710.72950173821982</c:v>
                </c:pt>
                <c:pt idx="1">
                  <c:v>109.88252165031687</c:v>
                </c:pt>
                <c:pt idx="2">
                  <c:v>37.406815880958938</c:v>
                </c:pt>
                <c:pt idx="3">
                  <c:v>19.287889438619452</c:v>
                </c:pt>
                <c:pt idx="4">
                  <c:v>11.222044764287682</c:v>
                </c:pt>
                <c:pt idx="5">
                  <c:v>7.446727235561271</c:v>
                </c:pt>
                <c:pt idx="6">
                  <c:v>5.3438308401369934</c:v>
                </c:pt>
                <c:pt idx="7">
                  <c:v>1.6581533711319145</c:v>
                </c:pt>
                <c:pt idx="8">
                  <c:v>1.6452071799495831</c:v>
                </c:pt>
                <c:pt idx="9">
                  <c:v>748.13631761917873</c:v>
                </c:pt>
                <c:pt idx="10">
                  <c:v>112.22044764287681</c:v>
                </c:pt>
                <c:pt idx="11">
                  <c:v>38.792253506179641</c:v>
                </c:pt>
                <c:pt idx="12">
                  <c:v>18.995648689549459</c:v>
                </c:pt>
                <c:pt idx="13">
                  <c:v>11.371672027811517</c:v>
                </c:pt>
                <c:pt idx="14">
                  <c:v>7.5333170871375641</c:v>
                </c:pt>
                <c:pt idx="15">
                  <c:v>5.4528886123846876</c:v>
                </c:pt>
                <c:pt idx="16">
                  <c:v>1.6862576655578791</c:v>
                </c:pt>
                <c:pt idx="17">
                  <c:v>1.6668546428436566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E4-411E-90E8-BE0BDD1E22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9136656"/>
        <c:axId val="1039127920"/>
      </c:scatterChart>
      <c:valAx>
        <c:axId val="1039136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9127920"/>
        <c:crosses val="autoZero"/>
        <c:crossBetween val="midCat"/>
      </c:valAx>
      <c:valAx>
        <c:axId val="1039127920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91366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trendline>
            <c:spPr>
              <a:ln>
                <a:solidFill>
                  <a:schemeClr val="accent1"/>
                </a:solidFill>
                <a:prstDash val="sysDash"/>
              </a:ln>
            </c:spPr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'D2.5'!$H$17:$H$34</c:f>
              <c:numCache>
                <c:formatCode>General</c:formatCode>
                <c:ptCount val="18"/>
                <c:pt idx="0">
                  <c:v>3.9974377832353998</c:v>
                </c:pt>
                <c:pt idx="1">
                  <c:v>4.298467778899381</c:v>
                </c:pt>
                <c:pt idx="2">
                  <c:v>4.4745590379550624</c:v>
                </c:pt>
                <c:pt idx="3">
                  <c:v>4.5994977745633623</c:v>
                </c:pt>
                <c:pt idx="4">
                  <c:v>4.6964077875714185</c:v>
                </c:pt>
                <c:pt idx="5">
                  <c:v>4.7755890336190436</c:v>
                </c:pt>
                <c:pt idx="6">
                  <c:v>4.8425358232496567</c:v>
                </c:pt>
                <c:pt idx="7">
                  <c:v>5.0388304683936243</c:v>
                </c:pt>
                <c:pt idx="8">
                  <c:v>5.076619029283024</c:v>
                </c:pt>
                <c:pt idx="9">
                  <c:v>3.9974377832353998</c:v>
                </c:pt>
                <c:pt idx="10">
                  <c:v>4.298467778899381</c:v>
                </c:pt>
                <c:pt idx="11">
                  <c:v>4.4745590379550624</c:v>
                </c:pt>
                <c:pt idx="12">
                  <c:v>4.5994977745633623</c:v>
                </c:pt>
                <c:pt idx="13">
                  <c:v>4.6964077875714185</c:v>
                </c:pt>
                <c:pt idx="14">
                  <c:v>4.7755890336190436</c:v>
                </c:pt>
                <c:pt idx="15">
                  <c:v>4.8425358232496567</c:v>
                </c:pt>
                <c:pt idx="16">
                  <c:v>5.0388304683936243</c:v>
                </c:pt>
                <c:pt idx="17">
                  <c:v>5.076619029283024</c:v>
                </c:pt>
              </c:numCache>
            </c:numRef>
          </c:xVal>
          <c:yVal>
            <c:numRef>
              <c:f>'D2.5'!$I$17:$I$34</c:f>
              <c:numCache>
                <c:formatCode>General</c:formatCode>
                <c:ptCount val="18"/>
                <c:pt idx="0">
                  <c:v>2.8517043429873765</c:v>
                </c:pt>
                <c:pt idx="1">
                  <c:v>2.0409286173143402</c:v>
                </c:pt>
                <c:pt idx="2">
                  <c:v>1.5729507420345477</c:v>
                </c:pt>
                <c:pt idx="3">
                  <c:v>1.2852847079285479</c:v>
                </c:pt>
                <c:pt idx="4">
                  <c:v>1.05007199675421</c:v>
                </c:pt>
                <c:pt idx="5">
                  <c:v>0.87196544646320329</c:v>
                </c:pt>
                <c:pt idx="6">
                  <c:v>0.72785270202029095</c:v>
                </c:pt>
                <c:pt idx="7">
                  <c:v>0.21962469820201688</c:v>
                </c:pt>
                <c:pt idx="8">
                  <c:v>0.21622059617246456</c:v>
                </c:pt>
                <c:pt idx="9">
                  <c:v>2.8739807376985289</c:v>
                </c:pt>
                <c:pt idx="10">
                  <c:v>2.0500719967542103</c:v>
                </c:pt>
                <c:pt idx="11">
                  <c:v>1.5887450092177795</c:v>
                </c:pt>
                <c:pt idx="12">
                  <c:v>1.2786541290295348</c:v>
                </c:pt>
                <c:pt idx="13">
                  <c:v>1.0558243256433013</c:v>
                </c:pt>
                <c:pt idx="14">
                  <c:v>0.87698624783825407</c:v>
                </c:pt>
                <c:pt idx="15">
                  <c:v>0.73662662632779619</c:v>
                </c:pt>
                <c:pt idx="16">
                  <c:v>0.22692393694351631</c:v>
                </c:pt>
                <c:pt idx="17">
                  <c:v>0.22189772906415509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6F5-4791-8574-9BAB775586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6367184"/>
        <c:axId val="906362608"/>
      </c:scatterChart>
      <c:valAx>
        <c:axId val="906367184"/>
        <c:scaling>
          <c:orientation val="minMax"/>
          <c:min val="3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log(Re)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6362608"/>
        <c:crosses val="autoZero"/>
        <c:crossBetween val="midCat"/>
      </c:valAx>
      <c:valAx>
        <c:axId val="90636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log(Np)</a:t>
                </a:r>
                <a:endParaRPr lang="en-US" baseline="0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6367184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'Paràmetres sèries'!$G$29</c:f>
              <c:strCache>
                <c:ptCount val="1"/>
                <c:pt idx="0">
                  <c:v>Max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'Paràmetres sèries'!$F$30:$F$44</c:f>
              <c:numCache>
                <c:formatCode>General</c:formatCode>
                <c:ptCount val="15"/>
                <c:pt idx="0">
                  <c:v>1.6666666666666667</c:v>
                </c:pt>
                <c:pt idx="1">
                  <c:v>3.3333333333333335</c:v>
                </c:pt>
                <c:pt idx="2">
                  <c:v>5</c:v>
                </c:pt>
                <c:pt idx="3">
                  <c:v>6.666666666666667</c:v>
                </c:pt>
                <c:pt idx="4">
                  <c:v>8.3333333333333339</c:v>
                </c:pt>
                <c:pt idx="5">
                  <c:v>10</c:v>
                </c:pt>
                <c:pt idx="6">
                  <c:v>11.666666666666666</c:v>
                </c:pt>
                <c:pt idx="7">
                  <c:v>19.166666666666668</c:v>
                </c:pt>
                <c:pt idx="8">
                  <c:v>20.833333333333332</c:v>
                </c:pt>
              </c:numCache>
            </c:numRef>
          </c:xVal>
          <c:yVal>
            <c:numRef>
              <c:f>'Paràmetres sèries'!$G$30:$G$44</c:f>
              <c:numCache>
                <c:formatCode>General</c:formatCode>
                <c:ptCount val="15"/>
                <c:pt idx="0">
                  <c:v>11.777665142815547</c:v>
                </c:pt>
                <c:pt idx="1">
                  <c:v>15.15548826998057</c:v>
                </c:pt>
                <c:pt idx="2">
                  <c:v>18.533311397145592</c:v>
                </c:pt>
                <c:pt idx="3">
                  <c:v>21.911134524310615</c:v>
                </c:pt>
                <c:pt idx="4">
                  <c:v>25.288957651475638</c:v>
                </c:pt>
                <c:pt idx="5">
                  <c:v>28.666780778640661</c:v>
                </c:pt>
                <c:pt idx="6">
                  <c:v>32.044603905805687</c:v>
                </c:pt>
                <c:pt idx="7">
                  <c:v>47.244807978048286</c:v>
                </c:pt>
                <c:pt idx="8">
                  <c:v>50.622631105213301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A22-4FF9-ACA4-68090745D8AE}"/>
            </c:ext>
          </c:extLst>
        </c:ser>
        <c:ser>
          <c:idx val="1"/>
          <c:order val="1"/>
          <c:tx>
            <c:strRef>
              <c:f>'Paràmetres sèries'!$H$29</c:f>
              <c:strCache>
                <c:ptCount val="1"/>
                <c:pt idx="0">
                  <c:v>Min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'Paràmetres sèries'!$F$30:$F$44</c:f>
              <c:numCache>
                <c:formatCode>General</c:formatCode>
                <c:ptCount val="15"/>
                <c:pt idx="0">
                  <c:v>1.6666666666666667</c:v>
                </c:pt>
                <c:pt idx="1">
                  <c:v>3.3333333333333335</c:v>
                </c:pt>
                <c:pt idx="2">
                  <c:v>5</c:v>
                </c:pt>
                <c:pt idx="3">
                  <c:v>6.666666666666667</c:v>
                </c:pt>
                <c:pt idx="4">
                  <c:v>8.3333333333333339</c:v>
                </c:pt>
                <c:pt idx="5">
                  <c:v>10</c:v>
                </c:pt>
                <c:pt idx="6">
                  <c:v>11.666666666666666</c:v>
                </c:pt>
                <c:pt idx="7">
                  <c:v>19.166666666666668</c:v>
                </c:pt>
                <c:pt idx="8">
                  <c:v>20.833333333333332</c:v>
                </c:pt>
              </c:numCache>
            </c:numRef>
          </c:xVal>
          <c:yVal>
            <c:numRef>
              <c:f>'Paràmetres sèries'!$H$30:$H$44</c:f>
              <c:numCache>
                <c:formatCode>General</c:formatCode>
                <c:ptCount val="15"/>
                <c:pt idx="0">
                  <c:v>5.5153492401386242</c:v>
                </c:pt>
                <c:pt idx="1">
                  <c:v>7.4383153855979041</c:v>
                </c:pt>
                <c:pt idx="2">
                  <c:v>9.361281531057184</c:v>
                </c:pt>
                <c:pt idx="3">
                  <c:v>11.284247676516463</c:v>
                </c:pt>
                <c:pt idx="4">
                  <c:v>13.207213821975744</c:v>
                </c:pt>
                <c:pt idx="5">
                  <c:v>15.130179967435023</c:v>
                </c:pt>
                <c:pt idx="6">
                  <c:v>17.0531461128943</c:v>
                </c:pt>
                <c:pt idx="7">
                  <c:v>25.706493767461062</c:v>
                </c:pt>
                <c:pt idx="8">
                  <c:v>27.629459912920336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A22-4FF9-ACA4-68090745D8AE}"/>
            </c:ext>
          </c:extLst>
        </c:ser>
        <c:ser>
          <c:idx val="2"/>
          <c:order val="2"/>
          <c:tx>
            <c:strRef>
              <c:f>'Paràmetres sèries'!$I$29</c:f>
              <c:strCache>
                <c:ptCount val="1"/>
                <c:pt idx="0">
                  <c:v>Avg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errBars>
            <c:errDir val="y"/>
            <c:errBarType val="both"/>
            <c:errValType val="cust"/>
            <c:noEndCap val="0"/>
            <c:plus>
              <c:numRef>
                <c:f>'Paràmetres sèries'!$J$30:$J$44</c:f>
                <c:numCache>
                  <c:formatCode>General</c:formatCode>
                  <c:ptCount val="15"/>
                  <c:pt idx="0">
                    <c:v>6.2623159026769226</c:v>
                  </c:pt>
                  <c:pt idx="1">
                    <c:v>7.7171728843826655</c:v>
                  </c:pt>
                  <c:pt idx="2">
                    <c:v>9.1720298660884083</c:v>
                  </c:pt>
                  <c:pt idx="3">
                    <c:v>10.626886847794152</c:v>
                  </c:pt>
                  <c:pt idx="4">
                    <c:v>12.081743829499894</c:v>
                  </c:pt>
                  <c:pt idx="5">
                    <c:v>13.536600811205638</c:v>
                  </c:pt>
                  <c:pt idx="6">
                    <c:v>14.991457792911387</c:v>
                  </c:pt>
                  <c:pt idx="7">
                    <c:v>21.538314210587224</c:v>
                  </c:pt>
                  <c:pt idx="8">
                    <c:v>22.993171192292966</c:v>
                  </c:pt>
                </c:numCache>
              </c:numRef>
            </c:plus>
            <c:minus>
              <c:numRef>
                <c:f>'Paràmetres sèries'!$M$24</c:f>
                <c:numCache>
                  <c:formatCode>General</c:formatCode>
                  <c:ptCount val="1"/>
                  <c:pt idx="0">
                    <c:v>0.43645709451172304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0.1666700000000000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'Paràmetres sèries'!$F$30:$F$44</c:f>
              <c:numCache>
                <c:formatCode>General</c:formatCode>
                <c:ptCount val="15"/>
                <c:pt idx="0">
                  <c:v>1.6666666666666667</c:v>
                </c:pt>
                <c:pt idx="1">
                  <c:v>3.3333333333333335</c:v>
                </c:pt>
                <c:pt idx="2">
                  <c:v>5</c:v>
                </c:pt>
                <c:pt idx="3">
                  <c:v>6.666666666666667</c:v>
                </c:pt>
                <c:pt idx="4">
                  <c:v>8.3333333333333339</c:v>
                </c:pt>
                <c:pt idx="5">
                  <c:v>10</c:v>
                </c:pt>
                <c:pt idx="6">
                  <c:v>11.666666666666666</c:v>
                </c:pt>
                <c:pt idx="7">
                  <c:v>19.166666666666668</c:v>
                </c:pt>
                <c:pt idx="8">
                  <c:v>20.833333333333332</c:v>
                </c:pt>
              </c:numCache>
            </c:numRef>
          </c:xVal>
          <c:yVal>
            <c:numRef>
              <c:f>'Paràmetres sèries'!$I$30:$I$44</c:f>
              <c:numCache>
                <c:formatCode>General</c:formatCode>
                <c:ptCount val="15"/>
                <c:pt idx="0">
                  <c:v>8.6465071914770864</c:v>
                </c:pt>
                <c:pt idx="1">
                  <c:v>11.296901827789238</c:v>
                </c:pt>
                <c:pt idx="2">
                  <c:v>13.947296464101388</c:v>
                </c:pt>
                <c:pt idx="3">
                  <c:v>16.597691100413542</c:v>
                </c:pt>
                <c:pt idx="4">
                  <c:v>19.248085736725692</c:v>
                </c:pt>
                <c:pt idx="5">
                  <c:v>21.898480373037842</c:v>
                </c:pt>
                <c:pt idx="6">
                  <c:v>24.548875009349992</c:v>
                </c:pt>
                <c:pt idx="7">
                  <c:v>36.47565087275467</c:v>
                </c:pt>
                <c:pt idx="8">
                  <c:v>39.12604550906682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A22-4FF9-ACA4-68090745D8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2643984"/>
        <c:axId val="492636768"/>
      </c:scatterChart>
      <c:valAx>
        <c:axId val="492643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2636768"/>
        <c:crosses val="autoZero"/>
        <c:crossBetween val="midCat"/>
      </c:valAx>
      <c:valAx>
        <c:axId val="492636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2643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4" Type="http://schemas.openxmlformats.org/officeDocument/2006/relationships/chart" Target="../charts/chart16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4" Type="http://schemas.openxmlformats.org/officeDocument/2006/relationships/chart" Target="../charts/chart20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Relationship Id="rId4" Type="http://schemas.openxmlformats.org/officeDocument/2006/relationships/chart" Target="../charts/chart24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4" Type="http://schemas.openxmlformats.org/officeDocument/2006/relationships/chart" Target="../charts/chart28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2" Type="http://schemas.openxmlformats.org/officeDocument/2006/relationships/chart" Target="../charts/chart30.xml"/><Relationship Id="rId1" Type="http://schemas.openxmlformats.org/officeDocument/2006/relationships/chart" Target="../charts/chart29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4.xml"/><Relationship Id="rId2" Type="http://schemas.openxmlformats.org/officeDocument/2006/relationships/chart" Target="../charts/chart33.xml"/><Relationship Id="rId1" Type="http://schemas.openxmlformats.org/officeDocument/2006/relationships/chart" Target="../charts/chart32.xml"/><Relationship Id="rId4" Type="http://schemas.openxmlformats.org/officeDocument/2006/relationships/chart" Target="../charts/chart3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8.xml"/><Relationship Id="rId2" Type="http://schemas.openxmlformats.org/officeDocument/2006/relationships/chart" Target="../charts/chart37.xml"/><Relationship Id="rId1" Type="http://schemas.openxmlformats.org/officeDocument/2006/relationships/chart" Target="../charts/chart36.xml"/><Relationship Id="rId4" Type="http://schemas.openxmlformats.org/officeDocument/2006/relationships/chart" Target="../charts/chart39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Relationship Id="rId4" Type="http://schemas.openxmlformats.org/officeDocument/2006/relationships/chart" Target="../charts/chart43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6.xml"/><Relationship Id="rId2" Type="http://schemas.openxmlformats.org/officeDocument/2006/relationships/chart" Target="../charts/chart45.xml"/><Relationship Id="rId1" Type="http://schemas.openxmlformats.org/officeDocument/2006/relationships/chart" Target="../charts/chart44.xml"/><Relationship Id="rId4" Type="http://schemas.openxmlformats.org/officeDocument/2006/relationships/chart" Target="../charts/chart47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0.xml"/><Relationship Id="rId2" Type="http://schemas.openxmlformats.org/officeDocument/2006/relationships/chart" Target="../charts/chart49.xml"/><Relationship Id="rId1" Type="http://schemas.openxmlformats.org/officeDocument/2006/relationships/chart" Target="../charts/chart48.xml"/><Relationship Id="rId4" Type="http://schemas.openxmlformats.org/officeDocument/2006/relationships/chart" Target="../charts/chart51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Relationship Id="rId4" Type="http://schemas.openxmlformats.org/officeDocument/2006/relationships/chart" Target="../charts/chart55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8.xml"/><Relationship Id="rId2" Type="http://schemas.openxmlformats.org/officeDocument/2006/relationships/chart" Target="../charts/chart57.xml"/><Relationship Id="rId1" Type="http://schemas.openxmlformats.org/officeDocument/2006/relationships/chart" Target="../charts/chart56.xml"/><Relationship Id="rId4" Type="http://schemas.openxmlformats.org/officeDocument/2006/relationships/chart" Target="../charts/chart59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2.xml"/><Relationship Id="rId2" Type="http://schemas.openxmlformats.org/officeDocument/2006/relationships/chart" Target="../charts/chart61.xml"/><Relationship Id="rId1" Type="http://schemas.openxmlformats.org/officeDocument/2006/relationships/chart" Target="../charts/chart60.xml"/><Relationship Id="rId4" Type="http://schemas.openxmlformats.org/officeDocument/2006/relationships/chart" Target="../charts/chart63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Relationship Id="rId4" Type="http://schemas.openxmlformats.org/officeDocument/2006/relationships/chart" Target="../charts/chart67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0.xml"/><Relationship Id="rId2" Type="http://schemas.openxmlformats.org/officeDocument/2006/relationships/chart" Target="../charts/chart69.xml"/><Relationship Id="rId1" Type="http://schemas.openxmlformats.org/officeDocument/2006/relationships/chart" Target="../charts/chart68.xml"/><Relationship Id="rId4" Type="http://schemas.openxmlformats.org/officeDocument/2006/relationships/chart" Target="../charts/chart71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4.xml"/><Relationship Id="rId2" Type="http://schemas.openxmlformats.org/officeDocument/2006/relationships/chart" Target="../charts/chart73.xml"/><Relationship Id="rId1" Type="http://schemas.openxmlformats.org/officeDocument/2006/relationships/chart" Target="../charts/chart72.xml"/><Relationship Id="rId4" Type="http://schemas.openxmlformats.org/officeDocument/2006/relationships/chart" Target="../charts/chart75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Relationship Id="rId4" Type="http://schemas.openxmlformats.org/officeDocument/2006/relationships/chart" Target="../charts/chart79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2.xml"/><Relationship Id="rId2" Type="http://schemas.openxmlformats.org/officeDocument/2006/relationships/chart" Target="../charts/chart81.xml"/><Relationship Id="rId1" Type="http://schemas.openxmlformats.org/officeDocument/2006/relationships/chart" Target="../charts/chart80.xml"/><Relationship Id="rId4" Type="http://schemas.openxmlformats.org/officeDocument/2006/relationships/chart" Target="../charts/chart83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6.xml"/><Relationship Id="rId2" Type="http://schemas.openxmlformats.org/officeDocument/2006/relationships/chart" Target="../charts/chart85.xml"/><Relationship Id="rId1" Type="http://schemas.openxmlformats.org/officeDocument/2006/relationships/chart" Target="../charts/chart84.xml"/><Relationship Id="rId4" Type="http://schemas.openxmlformats.org/officeDocument/2006/relationships/chart" Target="../charts/chart87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Relationship Id="rId4" Type="http://schemas.openxmlformats.org/officeDocument/2006/relationships/chart" Target="../charts/chart91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4.xml"/><Relationship Id="rId2" Type="http://schemas.openxmlformats.org/officeDocument/2006/relationships/chart" Target="../charts/chart93.xml"/><Relationship Id="rId1" Type="http://schemas.openxmlformats.org/officeDocument/2006/relationships/chart" Target="../charts/chart92.xml"/><Relationship Id="rId4" Type="http://schemas.openxmlformats.org/officeDocument/2006/relationships/chart" Target="../charts/chart95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8.xml"/><Relationship Id="rId2" Type="http://schemas.openxmlformats.org/officeDocument/2006/relationships/chart" Target="../charts/chart97.xml"/><Relationship Id="rId1" Type="http://schemas.openxmlformats.org/officeDocument/2006/relationships/chart" Target="../charts/chart96.xml"/><Relationship Id="rId4" Type="http://schemas.openxmlformats.org/officeDocument/2006/relationships/chart" Target="../charts/chart99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Relationship Id="rId4" Type="http://schemas.openxmlformats.org/officeDocument/2006/relationships/chart" Target="../charts/chart103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6.xml"/><Relationship Id="rId2" Type="http://schemas.openxmlformats.org/officeDocument/2006/relationships/chart" Target="../charts/chart105.xml"/><Relationship Id="rId1" Type="http://schemas.openxmlformats.org/officeDocument/2006/relationships/chart" Target="../charts/chart104.xml"/><Relationship Id="rId4" Type="http://schemas.openxmlformats.org/officeDocument/2006/relationships/chart" Target="../charts/chart107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0.xml"/><Relationship Id="rId2" Type="http://schemas.openxmlformats.org/officeDocument/2006/relationships/chart" Target="../charts/chart109.xml"/><Relationship Id="rId1" Type="http://schemas.openxmlformats.org/officeDocument/2006/relationships/chart" Target="../charts/chart108.xml"/><Relationship Id="rId4" Type="http://schemas.openxmlformats.org/officeDocument/2006/relationships/chart" Target="../charts/chart111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Relationship Id="rId4" Type="http://schemas.openxmlformats.org/officeDocument/2006/relationships/chart" Target="../charts/chart115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8.xml"/><Relationship Id="rId2" Type="http://schemas.openxmlformats.org/officeDocument/2006/relationships/chart" Target="../charts/chart117.xml"/><Relationship Id="rId1" Type="http://schemas.openxmlformats.org/officeDocument/2006/relationships/chart" Target="../charts/chart116.xml"/><Relationship Id="rId4" Type="http://schemas.openxmlformats.org/officeDocument/2006/relationships/chart" Target="../charts/chart119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2.xml"/><Relationship Id="rId2" Type="http://schemas.openxmlformats.org/officeDocument/2006/relationships/chart" Target="../charts/chart121.xml"/><Relationship Id="rId1" Type="http://schemas.openxmlformats.org/officeDocument/2006/relationships/chart" Target="../charts/chart120.xml"/><Relationship Id="rId4" Type="http://schemas.openxmlformats.org/officeDocument/2006/relationships/chart" Target="../charts/chart123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Relationship Id="rId4" Type="http://schemas.openxmlformats.org/officeDocument/2006/relationships/chart" Target="../charts/chart127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0.xml"/><Relationship Id="rId2" Type="http://schemas.openxmlformats.org/officeDocument/2006/relationships/chart" Target="../charts/chart129.xml"/><Relationship Id="rId1" Type="http://schemas.openxmlformats.org/officeDocument/2006/relationships/chart" Target="../charts/chart128.xml"/><Relationship Id="rId4" Type="http://schemas.openxmlformats.org/officeDocument/2006/relationships/chart" Target="../charts/chart131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4.xml"/><Relationship Id="rId2" Type="http://schemas.openxmlformats.org/officeDocument/2006/relationships/chart" Target="../charts/chart133.xml"/><Relationship Id="rId1" Type="http://schemas.openxmlformats.org/officeDocument/2006/relationships/chart" Target="../charts/chart132.xml"/><Relationship Id="rId4" Type="http://schemas.openxmlformats.org/officeDocument/2006/relationships/chart" Target="../charts/chart135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752475</xdr:colOff>
      <xdr:row>77</xdr:row>
      <xdr:rowOff>72390</xdr:rowOff>
    </xdr:from>
    <xdr:to>
      <xdr:col>4</xdr:col>
      <xdr:colOff>628650</xdr:colOff>
      <xdr:row>95</xdr:row>
      <xdr:rowOff>133350</xdr:rowOff>
    </xdr:to>
    <xdr:graphicFrame macro="">
      <xdr:nvGraphicFramePr>
        <xdr:cNvPr id="2" name="Gráfico 4">
          <a:extLst>
            <a:ext uri="{FF2B5EF4-FFF2-40B4-BE49-F238E27FC236}">
              <a16:creationId xmlns:a16="http://schemas.microsoft.com/office/drawing/2014/main" id="{0E6CBC8D-BFE4-45DB-B93D-13B3AC5D1F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309185</xdr:colOff>
      <xdr:row>3</xdr:row>
      <xdr:rowOff>94655</xdr:rowOff>
    </xdr:from>
    <xdr:to>
      <xdr:col>15</xdr:col>
      <xdr:colOff>249621</xdr:colOff>
      <xdr:row>17</xdr:row>
      <xdr:rowOff>772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0E9DE9B-FF17-4793-9B9F-C9EBFB2560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257782</xdr:colOff>
      <xdr:row>33</xdr:row>
      <xdr:rowOff>73493</xdr:rowOff>
    </xdr:from>
    <xdr:to>
      <xdr:col>15</xdr:col>
      <xdr:colOff>202967</xdr:colOff>
      <xdr:row>47</xdr:row>
      <xdr:rowOff>180042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33D0B5C-8997-476D-B2C4-D5CE0D507D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321790</xdr:colOff>
      <xdr:row>17</xdr:row>
      <xdr:rowOff>193073</xdr:rowOff>
    </xdr:from>
    <xdr:to>
      <xdr:col>15</xdr:col>
      <xdr:colOff>262226</xdr:colOff>
      <xdr:row>32</xdr:row>
      <xdr:rowOff>99190</xdr:rowOff>
    </xdr:to>
    <xdr:graphicFrame macro="">
      <xdr:nvGraphicFramePr>
        <xdr:cNvPr id="5" name="Chart 2">
          <a:extLst>
            <a:ext uri="{FF2B5EF4-FFF2-40B4-BE49-F238E27FC236}">
              <a16:creationId xmlns:a16="http://schemas.microsoft.com/office/drawing/2014/main" id="{A4BBFBDA-7731-4678-A346-F8FBB3380B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309185</xdr:colOff>
      <xdr:row>3</xdr:row>
      <xdr:rowOff>94655</xdr:rowOff>
    </xdr:from>
    <xdr:to>
      <xdr:col>17</xdr:col>
      <xdr:colOff>249621</xdr:colOff>
      <xdr:row>16</xdr:row>
      <xdr:rowOff>772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6E68FD87-3296-4A20-B276-901FAF7F9D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257782</xdr:colOff>
      <xdr:row>32</xdr:row>
      <xdr:rowOff>73493</xdr:rowOff>
    </xdr:from>
    <xdr:to>
      <xdr:col>17</xdr:col>
      <xdr:colOff>202967</xdr:colOff>
      <xdr:row>46</xdr:row>
      <xdr:rowOff>180042</xdr:rowOff>
    </xdr:to>
    <xdr:graphicFrame macro="">
      <xdr:nvGraphicFramePr>
        <xdr:cNvPr id="3" name="Chart 3">
          <a:extLst>
            <a:ext uri="{FF2B5EF4-FFF2-40B4-BE49-F238E27FC236}">
              <a16:creationId xmlns:a16="http://schemas.microsoft.com/office/drawing/2014/main" id="{D84E8B01-8D1C-4150-A077-BC5C3278C6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321790</xdr:colOff>
      <xdr:row>16</xdr:row>
      <xdr:rowOff>193073</xdr:rowOff>
    </xdr:from>
    <xdr:to>
      <xdr:col>17</xdr:col>
      <xdr:colOff>262226</xdr:colOff>
      <xdr:row>31</xdr:row>
      <xdr:rowOff>99190</xdr:rowOff>
    </xdr:to>
    <xdr:graphicFrame macro="">
      <xdr:nvGraphicFramePr>
        <xdr:cNvPr id="4" name="Chart 2">
          <a:extLst>
            <a:ext uri="{FF2B5EF4-FFF2-40B4-BE49-F238E27FC236}">
              <a16:creationId xmlns:a16="http://schemas.microsoft.com/office/drawing/2014/main" id="{E18EB501-3DDA-4858-BB47-CDDB898B5E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309185</xdr:colOff>
      <xdr:row>3</xdr:row>
      <xdr:rowOff>94655</xdr:rowOff>
    </xdr:from>
    <xdr:to>
      <xdr:col>17</xdr:col>
      <xdr:colOff>249621</xdr:colOff>
      <xdr:row>16</xdr:row>
      <xdr:rowOff>772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4E5F851A-B4D2-45EC-B37E-D33644B1A4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321790</xdr:colOff>
      <xdr:row>16</xdr:row>
      <xdr:rowOff>193073</xdr:rowOff>
    </xdr:from>
    <xdr:to>
      <xdr:col>17</xdr:col>
      <xdr:colOff>262226</xdr:colOff>
      <xdr:row>31</xdr:row>
      <xdr:rowOff>99190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0425F4B-2D55-4BDC-B2E7-84545863A7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309185</xdr:colOff>
      <xdr:row>3</xdr:row>
      <xdr:rowOff>94655</xdr:rowOff>
    </xdr:from>
    <xdr:to>
      <xdr:col>17</xdr:col>
      <xdr:colOff>249621</xdr:colOff>
      <xdr:row>16</xdr:row>
      <xdr:rowOff>772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3FEC4E86-25E8-4215-83B6-E93907E0C0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321790</xdr:colOff>
      <xdr:row>16</xdr:row>
      <xdr:rowOff>193073</xdr:rowOff>
    </xdr:from>
    <xdr:to>
      <xdr:col>17</xdr:col>
      <xdr:colOff>262226</xdr:colOff>
      <xdr:row>31</xdr:row>
      <xdr:rowOff>99190</xdr:rowOff>
    </xdr:to>
    <xdr:graphicFrame macro="">
      <xdr:nvGraphicFramePr>
        <xdr:cNvPr id="4" name="Chart 2">
          <a:extLst>
            <a:ext uri="{FF2B5EF4-FFF2-40B4-BE49-F238E27FC236}">
              <a16:creationId xmlns:a16="http://schemas.microsoft.com/office/drawing/2014/main" id="{CADD0A20-4408-412D-9567-2706704BD4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309185</xdr:colOff>
      <xdr:row>3</xdr:row>
      <xdr:rowOff>94655</xdr:rowOff>
    </xdr:from>
    <xdr:to>
      <xdr:col>17</xdr:col>
      <xdr:colOff>249621</xdr:colOff>
      <xdr:row>15</xdr:row>
      <xdr:rowOff>0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F6F216DC-A92A-423E-BBAC-E646EFD82D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595311</xdr:colOff>
      <xdr:row>0</xdr:row>
      <xdr:rowOff>0</xdr:rowOff>
    </xdr:from>
    <xdr:to>
      <xdr:col>27</xdr:col>
      <xdr:colOff>36193</xdr:colOff>
      <xdr:row>27</xdr:row>
      <xdr:rowOff>38738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03D3F5E-9F6E-4194-8E14-9020D1DCC8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754155</xdr:colOff>
      <xdr:row>30</xdr:row>
      <xdr:rowOff>167401</xdr:rowOff>
    </xdr:from>
    <xdr:to>
      <xdr:col>23</xdr:col>
      <xdr:colOff>699340</xdr:colOff>
      <xdr:row>45</xdr:row>
      <xdr:rowOff>86134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1658B7-1879-4682-9E51-0A18E1EF91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107142</xdr:colOff>
      <xdr:row>15</xdr:row>
      <xdr:rowOff>58918</xdr:rowOff>
    </xdr:from>
    <xdr:to>
      <xdr:col>24</xdr:col>
      <xdr:colOff>47578</xdr:colOff>
      <xdr:row>29</xdr:row>
      <xdr:rowOff>152851</xdr:rowOff>
    </xdr:to>
    <xdr:graphicFrame macro="">
      <xdr:nvGraphicFramePr>
        <xdr:cNvPr id="5" name="Chart 2">
          <a:extLst>
            <a:ext uri="{FF2B5EF4-FFF2-40B4-BE49-F238E27FC236}">
              <a16:creationId xmlns:a16="http://schemas.microsoft.com/office/drawing/2014/main" id="{4ED72AD5-1B90-4122-BA3D-534AB5BA0B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404273</xdr:colOff>
      <xdr:row>47</xdr:row>
      <xdr:rowOff>85465</xdr:rowOff>
    </xdr:from>
    <xdr:to>
      <xdr:col>28</xdr:col>
      <xdr:colOff>147419</xdr:colOff>
      <xdr:row>68</xdr:row>
      <xdr:rowOff>85467</xdr:rowOff>
    </xdr:to>
    <xdr:graphicFrame macro="">
      <xdr:nvGraphicFramePr>
        <xdr:cNvPr id="6" name="Chart 2">
          <a:extLst>
            <a:ext uri="{FF2B5EF4-FFF2-40B4-BE49-F238E27FC236}">
              <a16:creationId xmlns:a16="http://schemas.microsoft.com/office/drawing/2014/main" id="{D6D5FCE5-DF6A-4038-B5AC-65889CC54B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752475</xdr:colOff>
      <xdr:row>65</xdr:row>
      <xdr:rowOff>72390</xdr:rowOff>
    </xdr:from>
    <xdr:to>
      <xdr:col>4</xdr:col>
      <xdr:colOff>628650</xdr:colOff>
      <xdr:row>83</xdr:row>
      <xdr:rowOff>133350</xdr:rowOff>
    </xdr:to>
    <xdr:graphicFrame macro="">
      <xdr:nvGraphicFramePr>
        <xdr:cNvPr id="2" name="Gráfico 4">
          <a:extLst>
            <a:ext uri="{FF2B5EF4-FFF2-40B4-BE49-F238E27FC236}">
              <a16:creationId xmlns:a16="http://schemas.microsoft.com/office/drawing/2014/main" id="{6F8702B1-3990-4633-A48A-BC0565FCD0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309185</xdr:colOff>
      <xdr:row>3</xdr:row>
      <xdr:rowOff>94655</xdr:rowOff>
    </xdr:from>
    <xdr:to>
      <xdr:col>15</xdr:col>
      <xdr:colOff>249621</xdr:colOff>
      <xdr:row>17</xdr:row>
      <xdr:rowOff>772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847F816-FE92-4CC5-8008-D070D5C451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257782</xdr:colOff>
      <xdr:row>22</xdr:row>
      <xdr:rowOff>0</xdr:rowOff>
    </xdr:from>
    <xdr:to>
      <xdr:col>15</xdr:col>
      <xdr:colOff>202967</xdr:colOff>
      <xdr:row>35</xdr:row>
      <xdr:rowOff>180042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5EBF58D-8289-40CD-A1F9-A546634D31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321790</xdr:colOff>
      <xdr:row>17</xdr:row>
      <xdr:rowOff>193073</xdr:rowOff>
    </xdr:from>
    <xdr:to>
      <xdr:col>15</xdr:col>
      <xdr:colOff>262226</xdr:colOff>
      <xdr:row>22</xdr:row>
      <xdr:rowOff>0</xdr:rowOff>
    </xdr:to>
    <xdr:graphicFrame macro="">
      <xdr:nvGraphicFramePr>
        <xdr:cNvPr id="5" name="Chart 2">
          <a:extLst>
            <a:ext uri="{FF2B5EF4-FFF2-40B4-BE49-F238E27FC236}">
              <a16:creationId xmlns:a16="http://schemas.microsoft.com/office/drawing/2014/main" id="{EAB587FC-6899-4514-8057-1A66B33938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752475</xdr:colOff>
      <xdr:row>77</xdr:row>
      <xdr:rowOff>72390</xdr:rowOff>
    </xdr:from>
    <xdr:to>
      <xdr:col>4</xdr:col>
      <xdr:colOff>628650</xdr:colOff>
      <xdr:row>95</xdr:row>
      <xdr:rowOff>133350</xdr:rowOff>
    </xdr:to>
    <xdr:graphicFrame macro="">
      <xdr:nvGraphicFramePr>
        <xdr:cNvPr id="2" name="Gráfico 4">
          <a:extLst>
            <a:ext uri="{FF2B5EF4-FFF2-40B4-BE49-F238E27FC236}">
              <a16:creationId xmlns:a16="http://schemas.microsoft.com/office/drawing/2014/main" id="{FC8F7AEF-5D25-4545-BFC8-2296AAE26E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309185</xdr:colOff>
      <xdr:row>3</xdr:row>
      <xdr:rowOff>94655</xdr:rowOff>
    </xdr:from>
    <xdr:to>
      <xdr:col>15</xdr:col>
      <xdr:colOff>249621</xdr:colOff>
      <xdr:row>17</xdr:row>
      <xdr:rowOff>772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E6B16C3-DD1F-4FF3-820B-088439734D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257782</xdr:colOff>
      <xdr:row>33</xdr:row>
      <xdr:rowOff>73493</xdr:rowOff>
    </xdr:from>
    <xdr:to>
      <xdr:col>15</xdr:col>
      <xdr:colOff>202967</xdr:colOff>
      <xdr:row>47</xdr:row>
      <xdr:rowOff>180042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EA21D4E-4F7A-4042-86A8-534A3E11FF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321790</xdr:colOff>
      <xdr:row>17</xdr:row>
      <xdr:rowOff>193073</xdr:rowOff>
    </xdr:from>
    <xdr:to>
      <xdr:col>15</xdr:col>
      <xdr:colOff>262226</xdr:colOff>
      <xdr:row>32</xdr:row>
      <xdr:rowOff>99190</xdr:rowOff>
    </xdr:to>
    <xdr:graphicFrame macro="">
      <xdr:nvGraphicFramePr>
        <xdr:cNvPr id="5" name="Chart 2">
          <a:extLst>
            <a:ext uri="{FF2B5EF4-FFF2-40B4-BE49-F238E27FC236}">
              <a16:creationId xmlns:a16="http://schemas.microsoft.com/office/drawing/2014/main" id="{7EE19C78-AB76-48AD-8860-D913FC2A7E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752475</xdr:colOff>
      <xdr:row>77</xdr:row>
      <xdr:rowOff>72390</xdr:rowOff>
    </xdr:from>
    <xdr:to>
      <xdr:col>4</xdr:col>
      <xdr:colOff>628650</xdr:colOff>
      <xdr:row>95</xdr:row>
      <xdr:rowOff>133350</xdr:rowOff>
    </xdr:to>
    <xdr:graphicFrame macro="">
      <xdr:nvGraphicFramePr>
        <xdr:cNvPr id="2" name="Gráfico 4">
          <a:extLst>
            <a:ext uri="{FF2B5EF4-FFF2-40B4-BE49-F238E27FC236}">
              <a16:creationId xmlns:a16="http://schemas.microsoft.com/office/drawing/2014/main" id="{A16F4ECE-AE78-4369-B586-659F7B8CFA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309185</xdr:colOff>
      <xdr:row>3</xdr:row>
      <xdr:rowOff>94655</xdr:rowOff>
    </xdr:from>
    <xdr:to>
      <xdr:col>15</xdr:col>
      <xdr:colOff>249621</xdr:colOff>
      <xdr:row>17</xdr:row>
      <xdr:rowOff>772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78351E-C32D-43AA-B009-B71EECC9CB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257782</xdr:colOff>
      <xdr:row>33</xdr:row>
      <xdr:rowOff>73493</xdr:rowOff>
    </xdr:from>
    <xdr:to>
      <xdr:col>15</xdr:col>
      <xdr:colOff>202967</xdr:colOff>
      <xdr:row>47</xdr:row>
      <xdr:rowOff>180042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E094D3B-DEC8-40D0-9B7E-62949420B2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321790</xdr:colOff>
      <xdr:row>17</xdr:row>
      <xdr:rowOff>193073</xdr:rowOff>
    </xdr:from>
    <xdr:to>
      <xdr:col>15</xdr:col>
      <xdr:colOff>262226</xdr:colOff>
      <xdr:row>32</xdr:row>
      <xdr:rowOff>99190</xdr:rowOff>
    </xdr:to>
    <xdr:graphicFrame macro="">
      <xdr:nvGraphicFramePr>
        <xdr:cNvPr id="5" name="Chart 2">
          <a:extLst>
            <a:ext uri="{FF2B5EF4-FFF2-40B4-BE49-F238E27FC236}">
              <a16:creationId xmlns:a16="http://schemas.microsoft.com/office/drawing/2014/main" id="{E98A11E5-E81A-424E-953D-DB3B2FD4BC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752475</xdr:colOff>
      <xdr:row>61</xdr:row>
      <xdr:rowOff>72390</xdr:rowOff>
    </xdr:from>
    <xdr:to>
      <xdr:col>4</xdr:col>
      <xdr:colOff>628650</xdr:colOff>
      <xdr:row>79</xdr:row>
      <xdr:rowOff>133350</xdr:rowOff>
    </xdr:to>
    <xdr:graphicFrame macro="">
      <xdr:nvGraphicFramePr>
        <xdr:cNvPr id="2" name="Gráfico 4">
          <a:extLst>
            <a:ext uri="{FF2B5EF4-FFF2-40B4-BE49-F238E27FC236}">
              <a16:creationId xmlns:a16="http://schemas.microsoft.com/office/drawing/2014/main" id="{F9D9EE95-0BB2-4516-9759-ECC2A3245B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309185</xdr:colOff>
      <xdr:row>3</xdr:row>
      <xdr:rowOff>94655</xdr:rowOff>
    </xdr:from>
    <xdr:to>
      <xdr:col>15</xdr:col>
      <xdr:colOff>249621</xdr:colOff>
      <xdr:row>17</xdr:row>
      <xdr:rowOff>772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BC0F6EC-486D-4DBC-B290-B075D584E8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257782</xdr:colOff>
      <xdr:row>18</xdr:row>
      <xdr:rowOff>0</xdr:rowOff>
    </xdr:from>
    <xdr:to>
      <xdr:col>15</xdr:col>
      <xdr:colOff>202967</xdr:colOff>
      <xdr:row>31</xdr:row>
      <xdr:rowOff>180042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DFC6902-79DE-4132-B36C-805DA35A8C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752475</xdr:colOff>
      <xdr:row>77</xdr:row>
      <xdr:rowOff>72390</xdr:rowOff>
    </xdr:from>
    <xdr:to>
      <xdr:col>4</xdr:col>
      <xdr:colOff>628650</xdr:colOff>
      <xdr:row>95</xdr:row>
      <xdr:rowOff>133350</xdr:rowOff>
    </xdr:to>
    <xdr:graphicFrame macro="">
      <xdr:nvGraphicFramePr>
        <xdr:cNvPr id="2" name="Gráfico 4">
          <a:extLst>
            <a:ext uri="{FF2B5EF4-FFF2-40B4-BE49-F238E27FC236}">
              <a16:creationId xmlns:a16="http://schemas.microsoft.com/office/drawing/2014/main" id="{0E1E6B15-21C0-8E47-A887-A9BA121460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309185</xdr:colOff>
      <xdr:row>3</xdr:row>
      <xdr:rowOff>94655</xdr:rowOff>
    </xdr:from>
    <xdr:to>
      <xdr:col>15</xdr:col>
      <xdr:colOff>249621</xdr:colOff>
      <xdr:row>17</xdr:row>
      <xdr:rowOff>772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2BC9A07-0750-054D-8536-583F773B1E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257782</xdr:colOff>
      <xdr:row>33</xdr:row>
      <xdr:rowOff>73493</xdr:rowOff>
    </xdr:from>
    <xdr:to>
      <xdr:col>15</xdr:col>
      <xdr:colOff>202967</xdr:colOff>
      <xdr:row>47</xdr:row>
      <xdr:rowOff>180042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AFCAF75-3422-D842-AE9C-09952C3A4C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321790</xdr:colOff>
      <xdr:row>17</xdr:row>
      <xdr:rowOff>193073</xdr:rowOff>
    </xdr:from>
    <xdr:to>
      <xdr:col>15</xdr:col>
      <xdr:colOff>262226</xdr:colOff>
      <xdr:row>32</xdr:row>
      <xdr:rowOff>99190</xdr:rowOff>
    </xdr:to>
    <xdr:graphicFrame macro="">
      <xdr:nvGraphicFramePr>
        <xdr:cNvPr id="5" name="Chart 2">
          <a:extLst>
            <a:ext uri="{FF2B5EF4-FFF2-40B4-BE49-F238E27FC236}">
              <a16:creationId xmlns:a16="http://schemas.microsoft.com/office/drawing/2014/main" id="{5BA7F3B4-829D-8F49-AEE9-1499388169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752475</xdr:colOff>
      <xdr:row>77</xdr:row>
      <xdr:rowOff>72390</xdr:rowOff>
    </xdr:from>
    <xdr:to>
      <xdr:col>4</xdr:col>
      <xdr:colOff>628650</xdr:colOff>
      <xdr:row>95</xdr:row>
      <xdr:rowOff>133350</xdr:rowOff>
    </xdr:to>
    <xdr:graphicFrame macro="">
      <xdr:nvGraphicFramePr>
        <xdr:cNvPr id="2" name="Gráfico 4">
          <a:extLst>
            <a:ext uri="{FF2B5EF4-FFF2-40B4-BE49-F238E27FC236}">
              <a16:creationId xmlns:a16="http://schemas.microsoft.com/office/drawing/2014/main" id="{EBA8FFBF-F812-4E0D-83DC-90C9A1CED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309185</xdr:colOff>
      <xdr:row>3</xdr:row>
      <xdr:rowOff>94655</xdr:rowOff>
    </xdr:from>
    <xdr:to>
      <xdr:col>15</xdr:col>
      <xdr:colOff>249621</xdr:colOff>
      <xdr:row>17</xdr:row>
      <xdr:rowOff>772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9B33CC5-F7D6-4791-96B0-C72E534759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257782</xdr:colOff>
      <xdr:row>33</xdr:row>
      <xdr:rowOff>73493</xdr:rowOff>
    </xdr:from>
    <xdr:to>
      <xdr:col>15</xdr:col>
      <xdr:colOff>202967</xdr:colOff>
      <xdr:row>47</xdr:row>
      <xdr:rowOff>180042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3783487-F4F7-440F-9877-7FC5C7EB71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321790</xdr:colOff>
      <xdr:row>17</xdr:row>
      <xdr:rowOff>193073</xdr:rowOff>
    </xdr:from>
    <xdr:to>
      <xdr:col>15</xdr:col>
      <xdr:colOff>262226</xdr:colOff>
      <xdr:row>32</xdr:row>
      <xdr:rowOff>99190</xdr:rowOff>
    </xdr:to>
    <xdr:graphicFrame macro="">
      <xdr:nvGraphicFramePr>
        <xdr:cNvPr id="5" name="Chart 2">
          <a:extLst>
            <a:ext uri="{FF2B5EF4-FFF2-40B4-BE49-F238E27FC236}">
              <a16:creationId xmlns:a16="http://schemas.microsoft.com/office/drawing/2014/main" id="{8B0467E3-9619-45FB-90A9-B45BD23601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752475</xdr:colOff>
      <xdr:row>77</xdr:row>
      <xdr:rowOff>72390</xdr:rowOff>
    </xdr:from>
    <xdr:to>
      <xdr:col>4</xdr:col>
      <xdr:colOff>628650</xdr:colOff>
      <xdr:row>95</xdr:row>
      <xdr:rowOff>133350</xdr:rowOff>
    </xdr:to>
    <xdr:graphicFrame macro="">
      <xdr:nvGraphicFramePr>
        <xdr:cNvPr id="2" name="Gráfico 4">
          <a:extLst>
            <a:ext uri="{FF2B5EF4-FFF2-40B4-BE49-F238E27FC236}">
              <a16:creationId xmlns:a16="http://schemas.microsoft.com/office/drawing/2014/main" id="{28B65B87-01AA-AB45-8767-E279482F8B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309185</xdr:colOff>
      <xdr:row>3</xdr:row>
      <xdr:rowOff>94655</xdr:rowOff>
    </xdr:from>
    <xdr:to>
      <xdr:col>15</xdr:col>
      <xdr:colOff>249621</xdr:colOff>
      <xdr:row>17</xdr:row>
      <xdr:rowOff>772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609BCE6-D7FF-FB4F-831E-B331AE36A0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257782</xdr:colOff>
      <xdr:row>33</xdr:row>
      <xdr:rowOff>73493</xdr:rowOff>
    </xdr:from>
    <xdr:to>
      <xdr:col>15</xdr:col>
      <xdr:colOff>202967</xdr:colOff>
      <xdr:row>47</xdr:row>
      <xdr:rowOff>180042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972998B-A220-FD45-AC78-BFDAE32FB0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321790</xdr:colOff>
      <xdr:row>17</xdr:row>
      <xdr:rowOff>193073</xdr:rowOff>
    </xdr:from>
    <xdr:to>
      <xdr:col>15</xdr:col>
      <xdr:colOff>262226</xdr:colOff>
      <xdr:row>32</xdr:row>
      <xdr:rowOff>99190</xdr:rowOff>
    </xdr:to>
    <xdr:graphicFrame macro="">
      <xdr:nvGraphicFramePr>
        <xdr:cNvPr id="5" name="Chart 2">
          <a:extLst>
            <a:ext uri="{FF2B5EF4-FFF2-40B4-BE49-F238E27FC236}">
              <a16:creationId xmlns:a16="http://schemas.microsoft.com/office/drawing/2014/main" id="{6D6DBCC4-8EAC-FB48-8F77-A77005ABD5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752475</xdr:colOff>
      <xdr:row>77</xdr:row>
      <xdr:rowOff>72390</xdr:rowOff>
    </xdr:from>
    <xdr:to>
      <xdr:col>4</xdr:col>
      <xdr:colOff>628650</xdr:colOff>
      <xdr:row>95</xdr:row>
      <xdr:rowOff>133350</xdr:rowOff>
    </xdr:to>
    <xdr:graphicFrame macro="">
      <xdr:nvGraphicFramePr>
        <xdr:cNvPr id="2" name="Gráfico 4">
          <a:extLst>
            <a:ext uri="{FF2B5EF4-FFF2-40B4-BE49-F238E27FC236}">
              <a16:creationId xmlns:a16="http://schemas.microsoft.com/office/drawing/2014/main" id="{76C82E8A-EA33-4ED0-BC7C-A3B443243B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309185</xdr:colOff>
      <xdr:row>3</xdr:row>
      <xdr:rowOff>94655</xdr:rowOff>
    </xdr:from>
    <xdr:to>
      <xdr:col>15</xdr:col>
      <xdr:colOff>249621</xdr:colOff>
      <xdr:row>17</xdr:row>
      <xdr:rowOff>772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A78ACA7-102E-4834-B661-C80DD74DFE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257782</xdr:colOff>
      <xdr:row>33</xdr:row>
      <xdr:rowOff>73493</xdr:rowOff>
    </xdr:from>
    <xdr:to>
      <xdr:col>15</xdr:col>
      <xdr:colOff>202967</xdr:colOff>
      <xdr:row>47</xdr:row>
      <xdr:rowOff>180042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FD5FBEB-D02D-465A-8B48-40624F959A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321790</xdr:colOff>
      <xdr:row>17</xdr:row>
      <xdr:rowOff>193073</xdr:rowOff>
    </xdr:from>
    <xdr:to>
      <xdr:col>15</xdr:col>
      <xdr:colOff>262226</xdr:colOff>
      <xdr:row>32</xdr:row>
      <xdr:rowOff>99190</xdr:rowOff>
    </xdr:to>
    <xdr:graphicFrame macro="">
      <xdr:nvGraphicFramePr>
        <xdr:cNvPr id="5" name="Chart 2">
          <a:extLst>
            <a:ext uri="{FF2B5EF4-FFF2-40B4-BE49-F238E27FC236}">
              <a16:creationId xmlns:a16="http://schemas.microsoft.com/office/drawing/2014/main" id="{FDB52ACE-A350-4720-859F-8CBBC5A38C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752475</xdr:colOff>
      <xdr:row>77</xdr:row>
      <xdr:rowOff>72390</xdr:rowOff>
    </xdr:from>
    <xdr:to>
      <xdr:col>4</xdr:col>
      <xdr:colOff>628650</xdr:colOff>
      <xdr:row>95</xdr:row>
      <xdr:rowOff>133350</xdr:rowOff>
    </xdr:to>
    <xdr:graphicFrame macro="">
      <xdr:nvGraphicFramePr>
        <xdr:cNvPr id="2" name="Gráfico 4">
          <a:extLst>
            <a:ext uri="{FF2B5EF4-FFF2-40B4-BE49-F238E27FC236}">
              <a16:creationId xmlns:a16="http://schemas.microsoft.com/office/drawing/2014/main" id="{85266AFC-AC92-4FE0-B215-05E47AC471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309185</xdr:colOff>
      <xdr:row>3</xdr:row>
      <xdr:rowOff>94655</xdr:rowOff>
    </xdr:from>
    <xdr:to>
      <xdr:col>15</xdr:col>
      <xdr:colOff>249621</xdr:colOff>
      <xdr:row>17</xdr:row>
      <xdr:rowOff>772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4227370-BDD2-4BC5-BD72-293D83D53E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257782</xdr:colOff>
      <xdr:row>33</xdr:row>
      <xdr:rowOff>73493</xdr:rowOff>
    </xdr:from>
    <xdr:to>
      <xdr:col>15</xdr:col>
      <xdr:colOff>202967</xdr:colOff>
      <xdr:row>47</xdr:row>
      <xdr:rowOff>180042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9038B40-88A6-41DE-A529-9E20D20A73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321790</xdr:colOff>
      <xdr:row>17</xdr:row>
      <xdr:rowOff>193073</xdr:rowOff>
    </xdr:from>
    <xdr:to>
      <xdr:col>15</xdr:col>
      <xdr:colOff>262226</xdr:colOff>
      <xdr:row>32</xdr:row>
      <xdr:rowOff>99190</xdr:rowOff>
    </xdr:to>
    <xdr:graphicFrame macro="">
      <xdr:nvGraphicFramePr>
        <xdr:cNvPr id="5" name="Chart 2">
          <a:extLst>
            <a:ext uri="{FF2B5EF4-FFF2-40B4-BE49-F238E27FC236}">
              <a16:creationId xmlns:a16="http://schemas.microsoft.com/office/drawing/2014/main" id="{5BE6B04C-6F52-4004-89D8-4CD885A79F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752475</xdr:colOff>
      <xdr:row>77</xdr:row>
      <xdr:rowOff>72390</xdr:rowOff>
    </xdr:from>
    <xdr:to>
      <xdr:col>4</xdr:col>
      <xdr:colOff>628650</xdr:colOff>
      <xdr:row>95</xdr:row>
      <xdr:rowOff>133350</xdr:rowOff>
    </xdr:to>
    <xdr:graphicFrame macro="">
      <xdr:nvGraphicFramePr>
        <xdr:cNvPr id="2" name="Gráfico 4">
          <a:extLst>
            <a:ext uri="{FF2B5EF4-FFF2-40B4-BE49-F238E27FC236}">
              <a16:creationId xmlns:a16="http://schemas.microsoft.com/office/drawing/2014/main" id="{C3B1D2C3-2A79-4FA9-B98A-286FD753A0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309185</xdr:colOff>
      <xdr:row>3</xdr:row>
      <xdr:rowOff>94655</xdr:rowOff>
    </xdr:from>
    <xdr:to>
      <xdr:col>15</xdr:col>
      <xdr:colOff>249621</xdr:colOff>
      <xdr:row>17</xdr:row>
      <xdr:rowOff>772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54E66F0-B6F8-44DA-A07C-D210AFC1A4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257782</xdr:colOff>
      <xdr:row>33</xdr:row>
      <xdr:rowOff>73493</xdr:rowOff>
    </xdr:from>
    <xdr:to>
      <xdr:col>15</xdr:col>
      <xdr:colOff>202967</xdr:colOff>
      <xdr:row>47</xdr:row>
      <xdr:rowOff>180042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E4E0348-B745-42EF-A8AB-BC169652AB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321790</xdr:colOff>
      <xdr:row>17</xdr:row>
      <xdr:rowOff>193073</xdr:rowOff>
    </xdr:from>
    <xdr:to>
      <xdr:col>15</xdr:col>
      <xdr:colOff>262226</xdr:colOff>
      <xdr:row>32</xdr:row>
      <xdr:rowOff>99190</xdr:rowOff>
    </xdr:to>
    <xdr:graphicFrame macro="">
      <xdr:nvGraphicFramePr>
        <xdr:cNvPr id="5" name="Chart 2">
          <a:extLst>
            <a:ext uri="{FF2B5EF4-FFF2-40B4-BE49-F238E27FC236}">
              <a16:creationId xmlns:a16="http://schemas.microsoft.com/office/drawing/2014/main" id="{4C82B022-7E9F-4842-B402-B424C6E120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752475</xdr:colOff>
      <xdr:row>77</xdr:row>
      <xdr:rowOff>72390</xdr:rowOff>
    </xdr:from>
    <xdr:to>
      <xdr:col>4</xdr:col>
      <xdr:colOff>628650</xdr:colOff>
      <xdr:row>95</xdr:row>
      <xdr:rowOff>133350</xdr:rowOff>
    </xdr:to>
    <xdr:graphicFrame macro="">
      <xdr:nvGraphicFramePr>
        <xdr:cNvPr id="2" name="Gráfico 4">
          <a:extLst>
            <a:ext uri="{FF2B5EF4-FFF2-40B4-BE49-F238E27FC236}">
              <a16:creationId xmlns:a16="http://schemas.microsoft.com/office/drawing/2014/main" id="{4A10FB8B-F20A-4D64-A411-A282E702CB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309185</xdr:colOff>
      <xdr:row>3</xdr:row>
      <xdr:rowOff>94655</xdr:rowOff>
    </xdr:from>
    <xdr:to>
      <xdr:col>15</xdr:col>
      <xdr:colOff>249621</xdr:colOff>
      <xdr:row>17</xdr:row>
      <xdr:rowOff>772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1397310-8284-47ED-B0AF-72E4E0FE06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257782</xdr:colOff>
      <xdr:row>33</xdr:row>
      <xdr:rowOff>73493</xdr:rowOff>
    </xdr:from>
    <xdr:to>
      <xdr:col>15</xdr:col>
      <xdr:colOff>202967</xdr:colOff>
      <xdr:row>47</xdr:row>
      <xdr:rowOff>180042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CF11174-502D-4673-AED0-24F7493269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321790</xdr:colOff>
      <xdr:row>17</xdr:row>
      <xdr:rowOff>193073</xdr:rowOff>
    </xdr:from>
    <xdr:to>
      <xdr:col>15</xdr:col>
      <xdr:colOff>262226</xdr:colOff>
      <xdr:row>32</xdr:row>
      <xdr:rowOff>99190</xdr:rowOff>
    </xdr:to>
    <xdr:graphicFrame macro="">
      <xdr:nvGraphicFramePr>
        <xdr:cNvPr id="5" name="Chart 2">
          <a:extLst>
            <a:ext uri="{FF2B5EF4-FFF2-40B4-BE49-F238E27FC236}">
              <a16:creationId xmlns:a16="http://schemas.microsoft.com/office/drawing/2014/main" id="{F8B3DA01-54A5-458A-B574-CEE6A7B2A1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752475</xdr:colOff>
      <xdr:row>77</xdr:row>
      <xdr:rowOff>72390</xdr:rowOff>
    </xdr:from>
    <xdr:to>
      <xdr:col>4</xdr:col>
      <xdr:colOff>628650</xdr:colOff>
      <xdr:row>95</xdr:row>
      <xdr:rowOff>133350</xdr:rowOff>
    </xdr:to>
    <xdr:graphicFrame macro="">
      <xdr:nvGraphicFramePr>
        <xdr:cNvPr id="2" name="Gráfico 4">
          <a:extLst>
            <a:ext uri="{FF2B5EF4-FFF2-40B4-BE49-F238E27FC236}">
              <a16:creationId xmlns:a16="http://schemas.microsoft.com/office/drawing/2014/main" id="{A1E84774-EF38-A641-8D05-BA2CBBE41D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309185</xdr:colOff>
      <xdr:row>3</xdr:row>
      <xdr:rowOff>94655</xdr:rowOff>
    </xdr:from>
    <xdr:to>
      <xdr:col>15</xdr:col>
      <xdr:colOff>249621</xdr:colOff>
      <xdr:row>17</xdr:row>
      <xdr:rowOff>772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B8E113F-6EA9-AA46-9EDF-69B3601884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257782</xdr:colOff>
      <xdr:row>33</xdr:row>
      <xdr:rowOff>73493</xdr:rowOff>
    </xdr:from>
    <xdr:to>
      <xdr:col>15</xdr:col>
      <xdr:colOff>202967</xdr:colOff>
      <xdr:row>47</xdr:row>
      <xdr:rowOff>180042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24746FF-6A8F-9A4A-B32A-726CB17621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321790</xdr:colOff>
      <xdr:row>17</xdr:row>
      <xdr:rowOff>193073</xdr:rowOff>
    </xdr:from>
    <xdr:to>
      <xdr:col>15</xdr:col>
      <xdr:colOff>262226</xdr:colOff>
      <xdr:row>32</xdr:row>
      <xdr:rowOff>99190</xdr:rowOff>
    </xdr:to>
    <xdr:graphicFrame macro="">
      <xdr:nvGraphicFramePr>
        <xdr:cNvPr id="5" name="Chart 2">
          <a:extLst>
            <a:ext uri="{FF2B5EF4-FFF2-40B4-BE49-F238E27FC236}">
              <a16:creationId xmlns:a16="http://schemas.microsoft.com/office/drawing/2014/main" id="{9805A4B6-0423-A848-B15F-5E0824C2DF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752475</xdr:colOff>
      <xdr:row>77</xdr:row>
      <xdr:rowOff>72390</xdr:rowOff>
    </xdr:from>
    <xdr:to>
      <xdr:col>4</xdr:col>
      <xdr:colOff>628650</xdr:colOff>
      <xdr:row>95</xdr:row>
      <xdr:rowOff>133350</xdr:rowOff>
    </xdr:to>
    <xdr:graphicFrame macro="">
      <xdr:nvGraphicFramePr>
        <xdr:cNvPr id="2" name="Gráfico 4">
          <a:extLst>
            <a:ext uri="{FF2B5EF4-FFF2-40B4-BE49-F238E27FC236}">
              <a16:creationId xmlns:a16="http://schemas.microsoft.com/office/drawing/2014/main" id="{F9F0BE48-4225-4FB3-95FA-181CDF7848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309185</xdr:colOff>
      <xdr:row>3</xdr:row>
      <xdr:rowOff>94655</xdr:rowOff>
    </xdr:from>
    <xdr:to>
      <xdr:col>15</xdr:col>
      <xdr:colOff>249621</xdr:colOff>
      <xdr:row>17</xdr:row>
      <xdr:rowOff>772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6FF55DC-0412-4422-8C84-143A87CB92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257782</xdr:colOff>
      <xdr:row>33</xdr:row>
      <xdr:rowOff>73493</xdr:rowOff>
    </xdr:from>
    <xdr:to>
      <xdr:col>15</xdr:col>
      <xdr:colOff>202967</xdr:colOff>
      <xdr:row>47</xdr:row>
      <xdr:rowOff>180042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DC799DC-6B5C-412D-A1A4-E5451EFF35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321790</xdr:colOff>
      <xdr:row>17</xdr:row>
      <xdr:rowOff>193073</xdr:rowOff>
    </xdr:from>
    <xdr:to>
      <xdr:col>15</xdr:col>
      <xdr:colOff>262226</xdr:colOff>
      <xdr:row>32</xdr:row>
      <xdr:rowOff>99190</xdr:rowOff>
    </xdr:to>
    <xdr:graphicFrame macro="">
      <xdr:nvGraphicFramePr>
        <xdr:cNvPr id="5" name="Chart 2">
          <a:extLst>
            <a:ext uri="{FF2B5EF4-FFF2-40B4-BE49-F238E27FC236}">
              <a16:creationId xmlns:a16="http://schemas.microsoft.com/office/drawing/2014/main" id="{43D18345-2B81-4155-A85E-61497EDBF8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752475</xdr:colOff>
      <xdr:row>77</xdr:row>
      <xdr:rowOff>72390</xdr:rowOff>
    </xdr:from>
    <xdr:to>
      <xdr:col>4</xdr:col>
      <xdr:colOff>628650</xdr:colOff>
      <xdr:row>95</xdr:row>
      <xdr:rowOff>133350</xdr:rowOff>
    </xdr:to>
    <xdr:graphicFrame macro="">
      <xdr:nvGraphicFramePr>
        <xdr:cNvPr id="2" name="Gráfico 4">
          <a:extLst>
            <a:ext uri="{FF2B5EF4-FFF2-40B4-BE49-F238E27FC236}">
              <a16:creationId xmlns:a16="http://schemas.microsoft.com/office/drawing/2014/main" id="{36C992C2-C0A3-453E-A982-9BD35CD40F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309185</xdr:colOff>
      <xdr:row>3</xdr:row>
      <xdr:rowOff>94655</xdr:rowOff>
    </xdr:from>
    <xdr:to>
      <xdr:col>15</xdr:col>
      <xdr:colOff>249621</xdr:colOff>
      <xdr:row>17</xdr:row>
      <xdr:rowOff>772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AD301EA-488D-46F6-A7CC-2F8D6AB8D5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257782</xdr:colOff>
      <xdr:row>33</xdr:row>
      <xdr:rowOff>73493</xdr:rowOff>
    </xdr:from>
    <xdr:to>
      <xdr:col>15</xdr:col>
      <xdr:colOff>202967</xdr:colOff>
      <xdr:row>47</xdr:row>
      <xdr:rowOff>180042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2860373-674E-474D-B334-4B85DB1E82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321790</xdr:colOff>
      <xdr:row>17</xdr:row>
      <xdr:rowOff>193073</xdr:rowOff>
    </xdr:from>
    <xdr:to>
      <xdr:col>15</xdr:col>
      <xdr:colOff>262226</xdr:colOff>
      <xdr:row>32</xdr:row>
      <xdr:rowOff>99190</xdr:rowOff>
    </xdr:to>
    <xdr:graphicFrame macro="">
      <xdr:nvGraphicFramePr>
        <xdr:cNvPr id="5" name="Chart 2">
          <a:extLst>
            <a:ext uri="{FF2B5EF4-FFF2-40B4-BE49-F238E27FC236}">
              <a16:creationId xmlns:a16="http://schemas.microsoft.com/office/drawing/2014/main" id="{6F8FD3C6-2BA0-479A-A3D4-87F34C18AB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752475</xdr:colOff>
      <xdr:row>77</xdr:row>
      <xdr:rowOff>72390</xdr:rowOff>
    </xdr:from>
    <xdr:to>
      <xdr:col>4</xdr:col>
      <xdr:colOff>628650</xdr:colOff>
      <xdr:row>95</xdr:row>
      <xdr:rowOff>133350</xdr:rowOff>
    </xdr:to>
    <xdr:graphicFrame macro="">
      <xdr:nvGraphicFramePr>
        <xdr:cNvPr id="2" name="Gráfico 4">
          <a:extLst>
            <a:ext uri="{FF2B5EF4-FFF2-40B4-BE49-F238E27FC236}">
              <a16:creationId xmlns:a16="http://schemas.microsoft.com/office/drawing/2014/main" id="{C70CF11D-A9CE-4D61-B2B6-BF15015DE0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309185</xdr:colOff>
      <xdr:row>3</xdr:row>
      <xdr:rowOff>94655</xdr:rowOff>
    </xdr:from>
    <xdr:to>
      <xdr:col>15</xdr:col>
      <xdr:colOff>249621</xdr:colOff>
      <xdr:row>17</xdr:row>
      <xdr:rowOff>772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B4B63E4-468A-47AB-A206-F031A1CE09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257782</xdr:colOff>
      <xdr:row>33</xdr:row>
      <xdr:rowOff>73493</xdr:rowOff>
    </xdr:from>
    <xdr:to>
      <xdr:col>15</xdr:col>
      <xdr:colOff>202967</xdr:colOff>
      <xdr:row>47</xdr:row>
      <xdr:rowOff>180042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D9DE13F-5809-4167-87C4-77F7D0454B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321790</xdr:colOff>
      <xdr:row>17</xdr:row>
      <xdr:rowOff>193073</xdr:rowOff>
    </xdr:from>
    <xdr:to>
      <xdr:col>15</xdr:col>
      <xdr:colOff>262226</xdr:colOff>
      <xdr:row>32</xdr:row>
      <xdr:rowOff>99190</xdr:rowOff>
    </xdr:to>
    <xdr:graphicFrame macro="">
      <xdr:nvGraphicFramePr>
        <xdr:cNvPr id="5" name="Chart 2">
          <a:extLst>
            <a:ext uri="{FF2B5EF4-FFF2-40B4-BE49-F238E27FC236}">
              <a16:creationId xmlns:a16="http://schemas.microsoft.com/office/drawing/2014/main" id="{0A5CDFE3-E191-43FB-8FDA-105DCEFFCF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752475</xdr:colOff>
      <xdr:row>77</xdr:row>
      <xdr:rowOff>72390</xdr:rowOff>
    </xdr:from>
    <xdr:to>
      <xdr:col>4</xdr:col>
      <xdr:colOff>628650</xdr:colOff>
      <xdr:row>95</xdr:row>
      <xdr:rowOff>133350</xdr:rowOff>
    </xdr:to>
    <xdr:graphicFrame macro="">
      <xdr:nvGraphicFramePr>
        <xdr:cNvPr id="2" name="Gráfico 4">
          <a:extLst>
            <a:ext uri="{FF2B5EF4-FFF2-40B4-BE49-F238E27FC236}">
              <a16:creationId xmlns:a16="http://schemas.microsoft.com/office/drawing/2014/main" id="{8CF58C95-861A-433B-A851-F51C9F271E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309185</xdr:colOff>
      <xdr:row>3</xdr:row>
      <xdr:rowOff>94655</xdr:rowOff>
    </xdr:from>
    <xdr:to>
      <xdr:col>15</xdr:col>
      <xdr:colOff>249621</xdr:colOff>
      <xdr:row>17</xdr:row>
      <xdr:rowOff>772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408E3BC-3E07-47D1-9BCF-B9E164E1FC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257782</xdr:colOff>
      <xdr:row>33</xdr:row>
      <xdr:rowOff>73493</xdr:rowOff>
    </xdr:from>
    <xdr:to>
      <xdr:col>15</xdr:col>
      <xdr:colOff>202967</xdr:colOff>
      <xdr:row>47</xdr:row>
      <xdr:rowOff>180042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E928355-3313-4FCF-9AC7-9800895EE6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321790</xdr:colOff>
      <xdr:row>17</xdr:row>
      <xdr:rowOff>193073</xdr:rowOff>
    </xdr:from>
    <xdr:to>
      <xdr:col>15</xdr:col>
      <xdr:colOff>262226</xdr:colOff>
      <xdr:row>32</xdr:row>
      <xdr:rowOff>99190</xdr:rowOff>
    </xdr:to>
    <xdr:graphicFrame macro="">
      <xdr:nvGraphicFramePr>
        <xdr:cNvPr id="5" name="Chart 2">
          <a:extLst>
            <a:ext uri="{FF2B5EF4-FFF2-40B4-BE49-F238E27FC236}">
              <a16:creationId xmlns:a16="http://schemas.microsoft.com/office/drawing/2014/main" id="{996B091C-7C60-47A4-8551-5E9449C1EA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752475</xdr:colOff>
      <xdr:row>77</xdr:row>
      <xdr:rowOff>72390</xdr:rowOff>
    </xdr:from>
    <xdr:to>
      <xdr:col>4</xdr:col>
      <xdr:colOff>628650</xdr:colOff>
      <xdr:row>95</xdr:row>
      <xdr:rowOff>133350</xdr:rowOff>
    </xdr:to>
    <xdr:graphicFrame macro="">
      <xdr:nvGraphicFramePr>
        <xdr:cNvPr id="2" name="Gráfico 4">
          <a:extLst>
            <a:ext uri="{FF2B5EF4-FFF2-40B4-BE49-F238E27FC236}">
              <a16:creationId xmlns:a16="http://schemas.microsoft.com/office/drawing/2014/main" id="{DCCB01F6-3304-4AC5-A9CF-F49DB76DA1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309185</xdr:colOff>
      <xdr:row>3</xdr:row>
      <xdr:rowOff>94655</xdr:rowOff>
    </xdr:from>
    <xdr:to>
      <xdr:col>15</xdr:col>
      <xdr:colOff>249621</xdr:colOff>
      <xdr:row>17</xdr:row>
      <xdr:rowOff>772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DA82EAC-D784-4C1D-9F83-C8BDF0CC5C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257782</xdr:colOff>
      <xdr:row>33</xdr:row>
      <xdr:rowOff>73493</xdr:rowOff>
    </xdr:from>
    <xdr:to>
      <xdr:col>15</xdr:col>
      <xdr:colOff>202967</xdr:colOff>
      <xdr:row>47</xdr:row>
      <xdr:rowOff>180042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68C6354-0591-49D7-BAB3-6DD40A19AA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321790</xdr:colOff>
      <xdr:row>17</xdr:row>
      <xdr:rowOff>193073</xdr:rowOff>
    </xdr:from>
    <xdr:to>
      <xdr:col>15</xdr:col>
      <xdr:colOff>262226</xdr:colOff>
      <xdr:row>32</xdr:row>
      <xdr:rowOff>99190</xdr:rowOff>
    </xdr:to>
    <xdr:graphicFrame macro="">
      <xdr:nvGraphicFramePr>
        <xdr:cNvPr id="5" name="Chart 2">
          <a:extLst>
            <a:ext uri="{FF2B5EF4-FFF2-40B4-BE49-F238E27FC236}">
              <a16:creationId xmlns:a16="http://schemas.microsoft.com/office/drawing/2014/main" id="{C8F332D6-08CF-4D5D-90D2-21ED4A0C69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752475</xdr:colOff>
      <xdr:row>77</xdr:row>
      <xdr:rowOff>72390</xdr:rowOff>
    </xdr:from>
    <xdr:to>
      <xdr:col>4</xdr:col>
      <xdr:colOff>628650</xdr:colOff>
      <xdr:row>95</xdr:row>
      <xdr:rowOff>133350</xdr:rowOff>
    </xdr:to>
    <xdr:graphicFrame macro="">
      <xdr:nvGraphicFramePr>
        <xdr:cNvPr id="2" name="Gráfico 4">
          <a:extLst>
            <a:ext uri="{FF2B5EF4-FFF2-40B4-BE49-F238E27FC236}">
              <a16:creationId xmlns:a16="http://schemas.microsoft.com/office/drawing/2014/main" id="{0200DB1D-985F-4A47-974C-12C5505281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309185</xdr:colOff>
      <xdr:row>3</xdr:row>
      <xdr:rowOff>94655</xdr:rowOff>
    </xdr:from>
    <xdr:to>
      <xdr:col>15</xdr:col>
      <xdr:colOff>249621</xdr:colOff>
      <xdr:row>17</xdr:row>
      <xdr:rowOff>772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4F3BD7-DE65-41A0-A954-F88AFBDE5A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257782</xdr:colOff>
      <xdr:row>33</xdr:row>
      <xdr:rowOff>73493</xdr:rowOff>
    </xdr:from>
    <xdr:to>
      <xdr:col>15</xdr:col>
      <xdr:colOff>202967</xdr:colOff>
      <xdr:row>47</xdr:row>
      <xdr:rowOff>180042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1C82761-2A66-4CAA-8AED-65B85D8AEC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321790</xdr:colOff>
      <xdr:row>17</xdr:row>
      <xdr:rowOff>193073</xdr:rowOff>
    </xdr:from>
    <xdr:to>
      <xdr:col>15</xdr:col>
      <xdr:colOff>262226</xdr:colOff>
      <xdr:row>32</xdr:row>
      <xdr:rowOff>99190</xdr:rowOff>
    </xdr:to>
    <xdr:graphicFrame macro="">
      <xdr:nvGraphicFramePr>
        <xdr:cNvPr id="5" name="Chart 2">
          <a:extLst>
            <a:ext uri="{FF2B5EF4-FFF2-40B4-BE49-F238E27FC236}">
              <a16:creationId xmlns:a16="http://schemas.microsoft.com/office/drawing/2014/main" id="{B759D8DF-2D1D-455E-A429-CAABB3E86E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752475</xdr:colOff>
      <xdr:row>77</xdr:row>
      <xdr:rowOff>72390</xdr:rowOff>
    </xdr:from>
    <xdr:to>
      <xdr:col>4</xdr:col>
      <xdr:colOff>628650</xdr:colOff>
      <xdr:row>95</xdr:row>
      <xdr:rowOff>133350</xdr:rowOff>
    </xdr:to>
    <xdr:graphicFrame macro="">
      <xdr:nvGraphicFramePr>
        <xdr:cNvPr id="2" name="Gráfico 4">
          <a:extLst>
            <a:ext uri="{FF2B5EF4-FFF2-40B4-BE49-F238E27FC236}">
              <a16:creationId xmlns:a16="http://schemas.microsoft.com/office/drawing/2014/main" id="{1DB1E6A1-BA98-4B51-A0FC-717BAC3EF1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309185</xdr:colOff>
      <xdr:row>3</xdr:row>
      <xdr:rowOff>94655</xdr:rowOff>
    </xdr:from>
    <xdr:to>
      <xdr:col>15</xdr:col>
      <xdr:colOff>249621</xdr:colOff>
      <xdr:row>17</xdr:row>
      <xdr:rowOff>772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CF7F4A7-A398-41FD-93B0-AA350811D0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257782</xdr:colOff>
      <xdr:row>33</xdr:row>
      <xdr:rowOff>73493</xdr:rowOff>
    </xdr:from>
    <xdr:to>
      <xdr:col>15</xdr:col>
      <xdr:colOff>202967</xdr:colOff>
      <xdr:row>47</xdr:row>
      <xdr:rowOff>180042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4F48E33-A5E3-4B79-81BA-A2D3B8157B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321790</xdr:colOff>
      <xdr:row>17</xdr:row>
      <xdr:rowOff>193073</xdr:rowOff>
    </xdr:from>
    <xdr:to>
      <xdr:col>15</xdr:col>
      <xdr:colOff>262226</xdr:colOff>
      <xdr:row>32</xdr:row>
      <xdr:rowOff>99190</xdr:rowOff>
    </xdr:to>
    <xdr:graphicFrame macro="">
      <xdr:nvGraphicFramePr>
        <xdr:cNvPr id="5" name="Chart 2">
          <a:extLst>
            <a:ext uri="{FF2B5EF4-FFF2-40B4-BE49-F238E27FC236}">
              <a16:creationId xmlns:a16="http://schemas.microsoft.com/office/drawing/2014/main" id="{15650AFE-2592-4DF4-A82C-CB5522E2C5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752475</xdr:colOff>
      <xdr:row>77</xdr:row>
      <xdr:rowOff>72390</xdr:rowOff>
    </xdr:from>
    <xdr:to>
      <xdr:col>4</xdr:col>
      <xdr:colOff>628650</xdr:colOff>
      <xdr:row>95</xdr:row>
      <xdr:rowOff>133350</xdr:rowOff>
    </xdr:to>
    <xdr:graphicFrame macro="">
      <xdr:nvGraphicFramePr>
        <xdr:cNvPr id="2" name="Gráfico 4">
          <a:extLst>
            <a:ext uri="{FF2B5EF4-FFF2-40B4-BE49-F238E27FC236}">
              <a16:creationId xmlns:a16="http://schemas.microsoft.com/office/drawing/2014/main" id="{A1F7EB48-C625-4727-9C07-37795216CC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309185</xdr:colOff>
      <xdr:row>3</xdr:row>
      <xdr:rowOff>94655</xdr:rowOff>
    </xdr:from>
    <xdr:to>
      <xdr:col>15</xdr:col>
      <xdr:colOff>249621</xdr:colOff>
      <xdr:row>17</xdr:row>
      <xdr:rowOff>772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F9FB060-49FD-451C-A5BB-575282B683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257782</xdr:colOff>
      <xdr:row>33</xdr:row>
      <xdr:rowOff>73493</xdr:rowOff>
    </xdr:from>
    <xdr:to>
      <xdr:col>15</xdr:col>
      <xdr:colOff>202967</xdr:colOff>
      <xdr:row>47</xdr:row>
      <xdr:rowOff>180042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1F94A70-E2E6-4807-A2F1-7E0A833DAB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321790</xdr:colOff>
      <xdr:row>17</xdr:row>
      <xdr:rowOff>193073</xdr:rowOff>
    </xdr:from>
    <xdr:to>
      <xdr:col>15</xdr:col>
      <xdr:colOff>262226</xdr:colOff>
      <xdr:row>32</xdr:row>
      <xdr:rowOff>99190</xdr:rowOff>
    </xdr:to>
    <xdr:graphicFrame macro="">
      <xdr:nvGraphicFramePr>
        <xdr:cNvPr id="5" name="Chart 2">
          <a:extLst>
            <a:ext uri="{FF2B5EF4-FFF2-40B4-BE49-F238E27FC236}">
              <a16:creationId xmlns:a16="http://schemas.microsoft.com/office/drawing/2014/main" id="{8A3D7400-8D03-45FC-AB3F-2D78E74F03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752475</xdr:colOff>
      <xdr:row>77</xdr:row>
      <xdr:rowOff>72390</xdr:rowOff>
    </xdr:from>
    <xdr:to>
      <xdr:col>4</xdr:col>
      <xdr:colOff>628650</xdr:colOff>
      <xdr:row>95</xdr:row>
      <xdr:rowOff>133350</xdr:rowOff>
    </xdr:to>
    <xdr:graphicFrame macro="">
      <xdr:nvGraphicFramePr>
        <xdr:cNvPr id="2" name="Gráfico 4">
          <a:extLst>
            <a:ext uri="{FF2B5EF4-FFF2-40B4-BE49-F238E27FC236}">
              <a16:creationId xmlns:a16="http://schemas.microsoft.com/office/drawing/2014/main" id="{498D09B5-40C2-0B46-8E6E-0D049A9C0F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309185</xdr:colOff>
      <xdr:row>3</xdr:row>
      <xdr:rowOff>94655</xdr:rowOff>
    </xdr:from>
    <xdr:to>
      <xdr:col>15</xdr:col>
      <xdr:colOff>249621</xdr:colOff>
      <xdr:row>17</xdr:row>
      <xdr:rowOff>772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B60598C-D00A-C745-BE49-9A7AAD8E8C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257782</xdr:colOff>
      <xdr:row>33</xdr:row>
      <xdr:rowOff>73493</xdr:rowOff>
    </xdr:from>
    <xdr:to>
      <xdr:col>15</xdr:col>
      <xdr:colOff>202967</xdr:colOff>
      <xdr:row>47</xdr:row>
      <xdr:rowOff>180042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BCB4C9F-6022-1E4B-B9C2-B88445E5CF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321790</xdr:colOff>
      <xdr:row>17</xdr:row>
      <xdr:rowOff>193073</xdr:rowOff>
    </xdr:from>
    <xdr:to>
      <xdr:col>15</xdr:col>
      <xdr:colOff>262226</xdr:colOff>
      <xdr:row>32</xdr:row>
      <xdr:rowOff>99190</xdr:rowOff>
    </xdr:to>
    <xdr:graphicFrame macro="">
      <xdr:nvGraphicFramePr>
        <xdr:cNvPr id="5" name="Chart 2">
          <a:extLst>
            <a:ext uri="{FF2B5EF4-FFF2-40B4-BE49-F238E27FC236}">
              <a16:creationId xmlns:a16="http://schemas.microsoft.com/office/drawing/2014/main" id="{7F28D946-72D1-F74D-98BC-5CF28CC5D0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752475</xdr:colOff>
      <xdr:row>77</xdr:row>
      <xdr:rowOff>72390</xdr:rowOff>
    </xdr:from>
    <xdr:to>
      <xdr:col>4</xdr:col>
      <xdr:colOff>628650</xdr:colOff>
      <xdr:row>95</xdr:row>
      <xdr:rowOff>133350</xdr:rowOff>
    </xdr:to>
    <xdr:graphicFrame macro="">
      <xdr:nvGraphicFramePr>
        <xdr:cNvPr id="2" name="Gráfico 4">
          <a:extLst>
            <a:ext uri="{FF2B5EF4-FFF2-40B4-BE49-F238E27FC236}">
              <a16:creationId xmlns:a16="http://schemas.microsoft.com/office/drawing/2014/main" id="{B1E58467-5A7F-4E44-8A4C-449C4D3083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309185</xdr:colOff>
      <xdr:row>3</xdr:row>
      <xdr:rowOff>94655</xdr:rowOff>
    </xdr:from>
    <xdr:to>
      <xdr:col>15</xdr:col>
      <xdr:colOff>249621</xdr:colOff>
      <xdr:row>17</xdr:row>
      <xdr:rowOff>772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EEF3653-5981-4936-B363-E9BD2AE590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257782</xdr:colOff>
      <xdr:row>33</xdr:row>
      <xdr:rowOff>73493</xdr:rowOff>
    </xdr:from>
    <xdr:to>
      <xdr:col>15</xdr:col>
      <xdr:colOff>202967</xdr:colOff>
      <xdr:row>47</xdr:row>
      <xdr:rowOff>180042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3898357-F0C5-4066-B697-1855AD5979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321790</xdr:colOff>
      <xdr:row>17</xdr:row>
      <xdr:rowOff>193073</xdr:rowOff>
    </xdr:from>
    <xdr:to>
      <xdr:col>15</xdr:col>
      <xdr:colOff>262226</xdr:colOff>
      <xdr:row>32</xdr:row>
      <xdr:rowOff>99190</xdr:rowOff>
    </xdr:to>
    <xdr:graphicFrame macro="">
      <xdr:nvGraphicFramePr>
        <xdr:cNvPr id="5" name="Chart 2">
          <a:extLst>
            <a:ext uri="{FF2B5EF4-FFF2-40B4-BE49-F238E27FC236}">
              <a16:creationId xmlns:a16="http://schemas.microsoft.com/office/drawing/2014/main" id="{F0679242-4616-40A1-84AC-5421B02F9C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752475</xdr:colOff>
      <xdr:row>77</xdr:row>
      <xdr:rowOff>72390</xdr:rowOff>
    </xdr:from>
    <xdr:to>
      <xdr:col>4</xdr:col>
      <xdr:colOff>628650</xdr:colOff>
      <xdr:row>95</xdr:row>
      <xdr:rowOff>133350</xdr:rowOff>
    </xdr:to>
    <xdr:graphicFrame macro="">
      <xdr:nvGraphicFramePr>
        <xdr:cNvPr id="2" name="Gráfico 4">
          <a:extLst>
            <a:ext uri="{FF2B5EF4-FFF2-40B4-BE49-F238E27FC236}">
              <a16:creationId xmlns:a16="http://schemas.microsoft.com/office/drawing/2014/main" id="{A3C14AB6-AC97-48D5-942C-17C24C72A9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309185</xdr:colOff>
      <xdr:row>3</xdr:row>
      <xdr:rowOff>94655</xdr:rowOff>
    </xdr:from>
    <xdr:to>
      <xdr:col>15</xdr:col>
      <xdr:colOff>249621</xdr:colOff>
      <xdr:row>17</xdr:row>
      <xdr:rowOff>772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9E7AB50-D55A-48F3-810A-B3FFDD030B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257782</xdr:colOff>
      <xdr:row>33</xdr:row>
      <xdr:rowOff>73493</xdr:rowOff>
    </xdr:from>
    <xdr:to>
      <xdr:col>15</xdr:col>
      <xdr:colOff>202967</xdr:colOff>
      <xdr:row>47</xdr:row>
      <xdr:rowOff>180042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E0067BF-4963-47C9-904C-9D6F1D2947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321790</xdr:colOff>
      <xdr:row>17</xdr:row>
      <xdr:rowOff>193073</xdr:rowOff>
    </xdr:from>
    <xdr:to>
      <xdr:col>15</xdr:col>
      <xdr:colOff>262226</xdr:colOff>
      <xdr:row>32</xdr:row>
      <xdr:rowOff>99190</xdr:rowOff>
    </xdr:to>
    <xdr:graphicFrame macro="">
      <xdr:nvGraphicFramePr>
        <xdr:cNvPr id="5" name="Chart 2">
          <a:extLst>
            <a:ext uri="{FF2B5EF4-FFF2-40B4-BE49-F238E27FC236}">
              <a16:creationId xmlns:a16="http://schemas.microsoft.com/office/drawing/2014/main" id="{B0CB6B42-4DDC-48DF-9575-686B2F8FAD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752475</xdr:colOff>
      <xdr:row>77</xdr:row>
      <xdr:rowOff>72390</xdr:rowOff>
    </xdr:from>
    <xdr:to>
      <xdr:col>4</xdr:col>
      <xdr:colOff>628650</xdr:colOff>
      <xdr:row>95</xdr:row>
      <xdr:rowOff>133350</xdr:rowOff>
    </xdr:to>
    <xdr:graphicFrame macro="">
      <xdr:nvGraphicFramePr>
        <xdr:cNvPr id="2" name="Gráfico 4">
          <a:extLst>
            <a:ext uri="{FF2B5EF4-FFF2-40B4-BE49-F238E27FC236}">
              <a16:creationId xmlns:a16="http://schemas.microsoft.com/office/drawing/2014/main" id="{4E7765E3-4C61-434A-9295-AB1B5475D0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309185</xdr:colOff>
      <xdr:row>3</xdr:row>
      <xdr:rowOff>94655</xdr:rowOff>
    </xdr:from>
    <xdr:to>
      <xdr:col>15</xdr:col>
      <xdr:colOff>249621</xdr:colOff>
      <xdr:row>17</xdr:row>
      <xdr:rowOff>772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E086ADA-0DA5-4840-9C57-648DD83B78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257782</xdr:colOff>
      <xdr:row>33</xdr:row>
      <xdr:rowOff>73493</xdr:rowOff>
    </xdr:from>
    <xdr:to>
      <xdr:col>15</xdr:col>
      <xdr:colOff>202967</xdr:colOff>
      <xdr:row>47</xdr:row>
      <xdr:rowOff>180042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AE4E9AE-E71C-4B12-B553-F7B2C99FA2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321790</xdr:colOff>
      <xdr:row>17</xdr:row>
      <xdr:rowOff>193073</xdr:rowOff>
    </xdr:from>
    <xdr:to>
      <xdr:col>15</xdr:col>
      <xdr:colOff>262226</xdr:colOff>
      <xdr:row>32</xdr:row>
      <xdr:rowOff>99190</xdr:rowOff>
    </xdr:to>
    <xdr:graphicFrame macro="">
      <xdr:nvGraphicFramePr>
        <xdr:cNvPr id="5" name="Chart 2">
          <a:extLst>
            <a:ext uri="{FF2B5EF4-FFF2-40B4-BE49-F238E27FC236}">
              <a16:creationId xmlns:a16="http://schemas.microsoft.com/office/drawing/2014/main" id="{1179DE45-A209-4260-8126-250A0B4B96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752475</xdr:colOff>
      <xdr:row>77</xdr:row>
      <xdr:rowOff>72390</xdr:rowOff>
    </xdr:from>
    <xdr:to>
      <xdr:col>4</xdr:col>
      <xdr:colOff>628650</xdr:colOff>
      <xdr:row>95</xdr:row>
      <xdr:rowOff>133350</xdr:rowOff>
    </xdr:to>
    <xdr:graphicFrame macro="">
      <xdr:nvGraphicFramePr>
        <xdr:cNvPr id="2" name="Gráfico 4">
          <a:extLst>
            <a:ext uri="{FF2B5EF4-FFF2-40B4-BE49-F238E27FC236}">
              <a16:creationId xmlns:a16="http://schemas.microsoft.com/office/drawing/2014/main" id="{BB14E179-C943-4CB0-BA7B-E3BAD375A9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309185</xdr:colOff>
      <xdr:row>3</xdr:row>
      <xdr:rowOff>94655</xdr:rowOff>
    </xdr:from>
    <xdr:to>
      <xdr:col>15</xdr:col>
      <xdr:colOff>249621</xdr:colOff>
      <xdr:row>17</xdr:row>
      <xdr:rowOff>772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88AAC0-60F9-484C-9CF9-8BB4492749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257782</xdr:colOff>
      <xdr:row>33</xdr:row>
      <xdr:rowOff>73493</xdr:rowOff>
    </xdr:from>
    <xdr:to>
      <xdr:col>15</xdr:col>
      <xdr:colOff>202967</xdr:colOff>
      <xdr:row>47</xdr:row>
      <xdr:rowOff>180042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21FB2F9-E50B-48B9-9CAC-C23B129535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321790</xdr:colOff>
      <xdr:row>17</xdr:row>
      <xdr:rowOff>193073</xdr:rowOff>
    </xdr:from>
    <xdr:to>
      <xdr:col>15</xdr:col>
      <xdr:colOff>262226</xdr:colOff>
      <xdr:row>32</xdr:row>
      <xdr:rowOff>99190</xdr:rowOff>
    </xdr:to>
    <xdr:graphicFrame macro="">
      <xdr:nvGraphicFramePr>
        <xdr:cNvPr id="5" name="Chart 2">
          <a:extLst>
            <a:ext uri="{FF2B5EF4-FFF2-40B4-BE49-F238E27FC236}">
              <a16:creationId xmlns:a16="http://schemas.microsoft.com/office/drawing/2014/main" id="{F79DAE2C-CA7D-4716-B189-37165DF030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752475</xdr:colOff>
      <xdr:row>77</xdr:row>
      <xdr:rowOff>72390</xdr:rowOff>
    </xdr:from>
    <xdr:to>
      <xdr:col>4</xdr:col>
      <xdr:colOff>628650</xdr:colOff>
      <xdr:row>95</xdr:row>
      <xdr:rowOff>133350</xdr:rowOff>
    </xdr:to>
    <xdr:graphicFrame macro="">
      <xdr:nvGraphicFramePr>
        <xdr:cNvPr id="2" name="Gráfico 4">
          <a:extLst>
            <a:ext uri="{FF2B5EF4-FFF2-40B4-BE49-F238E27FC236}">
              <a16:creationId xmlns:a16="http://schemas.microsoft.com/office/drawing/2014/main" id="{41B675E5-178C-0649-8CE4-BAB35B1D2A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309185</xdr:colOff>
      <xdr:row>3</xdr:row>
      <xdr:rowOff>94655</xdr:rowOff>
    </xdr:from>
    <xdr:to>
      <xdr:col>15</xdr:col>
      <xdr:colOff>249621</xdr:colOff>
      <xdr:row>17</xdr:row>
      <xdr:rowOff>772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3862EF4-CC0D-B24F-8718-540C821325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257782</xdr:colOff>
      <xdr:row>33</xdr:row>
      <xdr:rowOff>73493</xdr:rowOff>
    </xdr:from>
    <xdr:to>
      <xdr:col>15</xdr:col>
      <xdr:colOff>202967</xdr:colOff>
      <xdr:row>47</xdr:row>
      <xdr:rowOff>180042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9B2D51B-0D7E-354F-B955-D58714322C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321790</xdr:colOff>
      <xdr:row>17</xdr:row>
      <xdr:rowOff>193073</xdr:rowOff>
    </xdr:from>
    <xdr:to>
      <xdr:col>15</xdr:col>
      <xdr:colOff>262226</xdr:colOff>
      <xdr:row>32</xdr:row>
      <xdr:rowOff>99190</xdr:rowOff>
    </xdr:to>
    <xdr:graphicFrame macro="">
      <xdr:nvGraphicFramePr>
        <xdr:cNvPr id="5" name="Chart 2">
          <a:extLst>
            <a:ext uri="{FF2B5EF4-FFF2-40B4-BE49-F238E27FC236}">
              <a16:creationId xmlns:a16="http://schemas.microsoft.com/office/drawing/2014/main" id="{A3340FFA-0369-424E-A14B-8D0811630C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752475</xdr:colOff>
      <xdr:row>77</xdr:row>
      <xdr:rowOff>72390</xdr:rowOff>
    </xdr:from>
    <xdr:to>
      <xdr:col>4</xdr:col>
      <xdr:colOff>628650</xdr:colOff>
      <xdr:row>95</xdr:row>
      <xdr:rowOff>133350</xdr:rowOff>
    </xdr:to>
    <xdr:graphicFrame macro="">
      <xdr:nvGraphicFramePr>
        <xdr:cNvPr id="2" name="Gráfico 4">
          <a:extLst>
            <a:ext uri="{FF2B5EF4-FFF2-40B4-BE49-F238E27FC236}">
              <a16:creationId xmlns:a16="http://schemas.microsoft.com/office/drawing/2014/main" id="{DBE4BA83-8D39-4570-A562-CEB92ABAB9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309185</xdr:colOff>
      <xdr:row>3</xdr:row>
      <xdr:rowOff>94655</xdr:rowOff>
    </xdr:from>
    <xdr:to>
      <xdr:col>15</xdr:col>
      <xdr:colOff>249621</xdr:colOff>
      <xdr:row>17</xdr:row>
      <xdr:rowOff>772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81A418E-A677-4806-80D0-486F77558B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257782</xdr:colOff>
      <xdr:row>33</xdr:row>
      <xdr:rowOff>73493</xdr:rowOff>
    </xdr:from>
    <xdr:to>
      <xdr:col>15</xdr:col>
      <xdr:colOff>202967</xdr:colOff>
      <xdr:row>47</xdr:row>
      <xdr:rowOff>180042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958D4E0-F369-4F60-BB31-9976D022CC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321790</xdr:colOff>
      <xdr:row>17</xdr:row>
      <xdr:rowOff>193073</xdr:rowOff>
    </xdr:from>
    <xdr:to>
      <xdr:col>15</xdr:col>
      <xdr:colOff>262226</xdr:colOff>
      <xdr:row>32</xdr:row>
      <xdr:rowOff>99190</xdr:rowOff>
    </xdr:to>
    <xdr:graphicFrame macro="">
      <xdr:nvGraphicFramePr>
        <xdr:cNvPr id="5" name="Chart 2">
          <a:extLst>
            <a:ext uri="{FF2B5EF4-FFF2-40B4-BE49-F238E27FC236}">
              <a16:creationId xmlns:a16="http://schemas.microsoft.com/office/drawing/2014/main" id="{0884CFB5-55D2-47DC-869F-AF01F26876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752475</xdr:colOff>
      <xdr:row>77</xdr:row>
      <xdr:rowOff>72390</xdr:rowOff>
    </xdr:from>
    <xdr:to>
      <xdr:col>4</xdr:col>
      <xdr:colOff>628650</xdr:colOff>
      <xdr:row>95</xdr:row>
      <xdr:rowOff>133350</xdr:rowOff>
    </xdr:to>
    <xdr:graphicFrame macro="">
      <xdr:nvGraphicFramePr>
        <xdr:cNvPr id="2" name="Gráfico 4">
          <a:extLst>
            <a:ext uri="{FF2B5EF4-FFF2-40B4-BE49-F238E27FC236}">
              <a16:creationId xmlns:a16="http://schemas.microsoft.com/office/drawing/2014/main" id="{9F2C1B0A-8C81-4315-8B65-3F7EB4D709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309185</xdr:colOff>
      <xdr:row>3</xdr:row>
      <xdr:rowOff>94655</xdr:rowOff>
    </xdr:from>
    <xdr:to>
      <xdr:col>15</xdr:col>
      <xdr:colOff>249621</xdr:colOff>
      <xdr:row>17</xdr:row>
      <xdr:rowOff>772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9427F10-CD04-4390-B76A-E0E872154C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257782</xdr:colOff>
      <xdr:row>33</xdr:row>
      <xdr:rowOff>73493</xdr:rowOff>
    </xdr:from>
    <xdr:to>
      <xdr:col>15</xdr:col>
      <xdr:colOff>202967</xdr:colOff>
      <xdr:row>47</xdr:row>
      <xdr:rowOff>180042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220CD6F-871F-455A-A4F3-0F76DFF316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321790</xdr:colOff>
      <xdr:row>17</xdr:row>
      <xdr:rowOff>193073</xdr:rowOff>
    </xdr:from>
    <xdr:to>
      <xdr:col>15</xdr:col>
      <xdr:colOff>262226</xdr:colOff>
      <xdr:row>32</xdr:row>
      <xdr:rowOff>99190</xdr:rowOff>
    </xdr:to>
    <xdr:graphicFrame macro="">
      <xdr:nvGraphicFramePr>
        <xdr:cNvPr id="5" name="Chart 2">
          <a:extLst>
            <a:ext uri="{FF2B5EF4-FFF2-40B4-BE49-F238E27FC236}">
              <a16:creationId xmlns:a16="http://schemas.microsoft.com/office/drawing/2014/main" id="{2AF77BD6-79FB-4CF1-A34B-AA9EF0512D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752475</xdr:colOff>
      <xdr:row>77</xdr:row>
      <xdr:rowOff>72390</xdr:rowOff>
    </xdr:from>
    <xdr:to>
      <xdr:col>4</xdr:col>
      <xdr:colOff>628650</xdr:colOff>
      <xdr:row>95</xdr:row>
      <xdr:rowOff>133350</xdr:rowOff>
    </xdr:to>
    <xdr:graphicFrame macro="">
      <xdr:nvGraphicFramePr>
        <xdr:cNvPr id="2" name="Gráfico 4">
          <a:extLst>
            <a:ext uri="{FF2B5EF4-FFF2-40B4-BE49-F238E27FC236}">
              <a16:creationId xmlns:a16="http://schemas.microsoft.com/office/drawing/2014/main" id="{945B0B51-4563-4113-85E4-B91415291D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309185</xdr:colOff>
      <xdr:row>3</xdr:row>
      <xdr:rowOff>94655</xdr:rowOff>
    </xdr:from>
    <xdr:to>
      <xdr:col>15</xdr:col>
      <xdr:colOff>249621</xdr:colOff>
      <xdr:row>17</xdr:row>
      <xdr:rowOff>772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9282181-E7A7-4814-A70B-5FFCB3DD33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257782</xdr:colOff>
      <xdr:row>33</xdr:row>
      <xdr:rowOff>73493</xdr:rowOff>
    </xdr:from>
    <xdr:to>
      <xdr:col>15</xdr:col>
      <xdr:colOff>202967</xdr:colOff>
      <xdr:row>47</xdr:row>
      <xdr:rowOff>180042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15CFB48-B8A7-4AC7-A4D4-A4FD03D77B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321790</xdr:colOff>
      <xdr:row>17</xdr:row>
      <xdr:rowOff>193073</xdr:rowOff>
    </xdr:from>
    <xdr:to>
      <xdr:col>15</xdr:col>
      <xdr:colOff>262226</xdr:colOff>
      <xdr:row>32</xdr:row>
      <xdr:rowOff>99190</xdr:rowOff>
    </xdr:to>
    <xdr:graphicFrame macro="">
      <xdr:nvGraphicFramePr>
        <xdr:cNvPr id="5" name="Chart 2">
          <a:extLst>
            <a:ext uri="{FF2B5EF4-FFF2-40B4-BE49-F238E27FC236}">
              <a16:creationId xmlns:a16="http://schemas.microsoft.com/office/drawing/2014/main" id="{47A51CD4-6D00-41DB-A4CA-6E1DD275BE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752475</xdr:colOff>
      <xdr:row>77</xdr:row>
      <xdr:rowOff>72390</xdr:rowOff>
    </xdr:from>
    <xdr:to>
      <xdr:col>4</xdr:col>
      <xdr:colOff>628650</xdr:colOff>
      <xdr:row>95</xdr:row>
      <xdr:rowOff>133350</xdr:rowOff>
    </xdr:to>
    <xdr:graphicFrame macro="">
      <xdr:nvGraphicFramePr>
        <xdr:cNvPr id="2" name="Gráfico 4">
          <a:extLst>
            <a:ext uri="{FF2B5EF4-FFF2-40B4-BE49-F238E27FC236}">
              <a16:creationId xmlns:a16="http://schemas.microsoft.com/office/drawing/2014/main" id="{E53DC41A-8D60-4765-A964-617371CDC5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309185</xdr:colOff>
      <xdr:row>3</xdr:row>
      <xdr:rowOff>94655</xdr:rowOff>
    </xdr:from>
    <xdr:to>
      <xdr:col>15</xdr:col>
      <xdr:colOff>249621</xdr:colOff>
      <xdr:row>17</xdr:row>
      <xdr:rowOff>772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CAD11CF-4A7C-40D9-B2D0-5126EE75BC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257782</xdr:colOff>
      <xdr:row>33</xdr:row>
      <xdr:rowOff>73493</xdr:rowOff>
    </xdr:from>
    <xdr:to>
      <xdr:col>15</xdr:col>
      <xdr:colOff>202967</xdr:colOff>
      <xdr:row>47</xdr:row>
      <xdr:rowOff>180042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D702492-2E9B-4E75-A982-F547D8354F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321790</xdr:colOff>
      <xdr:row>17</xdr:row>
      <xdr:rowOff>193073</xdr:rowOff>
    </xdr:from>
    <xdr:to>
      <xdr:col>15</xdr:col>
      <xdr:colOff>262226</xdr:colOff>
      <xdr:row>32</xdr:row>
      <xdr:rowOff>99190</xdr:rowOff>
    </xdr:to>
    <xdr:graphicFrame macro="">
      <xdr:nvGraphicFramePr>
        <xdr:cNvPr id="5" name="Chart 2">
          <a:extLst>
            <a:ext uri="{FF2B5EF4-FFF2-40B4-BE49-F238E27FC236}">
              <a16:creationId xmlns:a16="http://schemas.microsoft.com/office/drawing/2014/main" id="{B38C0826-2D2D-488B-B15B-3268B75800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235324</xdr:colOff>
      <xdr:row>8</xdr:row>
      <xdr:rowOff>135590</xdr:rowOff>
    </xdr:from>
    <xdr:to>
      <xdr:col>27</xdr:col>
      <xdr:colOff>543484</xdr:colOff>
      <xdr:row>30</xdr:row>
      <xdr:rowOff>179294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FFF54EB-D37D-4524-B00E-F17D32F03A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Excel%20G2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Plantilla"/>
      <sheetName val="C2.1"/>
      <sheetName val="C1.1"/>
      <sheetName val="C2.2"/>
      <sheetName val="C1.2"/>
      <sheetName val="D2.3"/>
      <sheetName val="D1.3"/>
      <sheetName val="D2.4"/>
      <sheetName val="D1.4"/>
      <sheetName val="A.All"/>
      <sheetName val="All1.Fliers"/>
      <sheetName val="All1"/>
      <sheetName val="All2"/>
      <sheetName val="All"/>
      <sheetName val="A1.1"/>
      <sheetName val="A1.2"/>
      <sheetName val="A1.3"/>
      <sheetName val="A2.1"/>
      <sheetName val="A2.2"/>
      <sheetName val="A2.3"/>
      <sheetName val="B1.1"/>
      <sheetName val="B1.2"/>
      <sheetName val="B1.3"/>
      <sheetName val="B2.1"/>
      <sheetName val="B2.2"/>
      <sheetName val="B2.3"/>
      <sheetName val="D1.1"/>
      <sheetName val="D1.2"/>
      <sheetName val="D2.1"/>
      <sheetName val="D2.2"/>
      <sheetName val="Paràmetres sèries"/>
    </sheetNames>
    <sheetDataSet>
      <sheetData sheetId="0" refreshError="1"/>
      <sheetData sheetId="1">
        <row r="4">
          <cell r="G4" t="str">
            <v>Hèlix</v>
          </cell>
        </row>
        <row r="5">
          <cell r="G5" t="str">
            <v>Turbina</v>
          </cell>
        </row>
        <row r="6">
          <cell r="G6" t="str">
            <v>Circular</v>
          </cell>
        </row>
        <row r="7">
          <cell r="G7" t="str">
            <v>Disc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4CAEB8C-0772-4DEF-9607-FCEA80325831}" name="Tabla24" displayName="Tabla24" ref="B15:K131" totalsRowShown="0" headerRowDxfId="64" headerRowBorderDxfId="63" tableBorderDxfId="62">
  <autoFilter ref="B15:K131" xr:uid="{E30F0E80-2DA2-4779-8055-5F1243E2872E}">
    <filterColumn colId="0">
      <filters>
        <filter val="0.06"/>
      </filters>
    </filterColumn>
  </autoFilter>
  <tableColumns count="10">
    <tableColumn id="1" xr3:uid="{8F93FB18-9AA1-476B-93DA-28877828A2F5}" name="Diametre Rodet" dataDxfId="61"/>
    <tableColumn id="2" xr3:uid="{4A137FE4-1365-482D-B9D2-5CC4371B7CDF}" name="Bandes" dataDxfId="60"/>
    <tableColumn id="3" xr3:uid="{6D756ADE-8323-4B77-A15E-70D3875EA864}" name="V (rpm)" dataDxfId="59"/>
    <tableColumn id="4" xr3:uid="{4EE1D9D4-F934-4058-A4B6-809BA8CDC2CE}" name="n" dataDxfId="58">
      <calculatedColumnFormula>D16/60</calculatedColumnFormula>
    </tableColumn>
    <tableColumn id="5" xr3:uid="{8A4151EF-3EBC-4F05-92B3-614A41BDA34A}" name="Potència" dataDxfId="57"/>
    <tableColumn id="6" xr3:uid="{8CF8A415-C02D-41AD-9EA3-0C0E2901D8F8}" name="Nombre de potència" dataDxfId="56">
      <calculatedColumnFormula>F16/($E$9^5*E16^3*$E$5)</calculatedColumnFormula>
    </tableColumn>
    <tableColumn id="7" xr3:uid="{0A9EC074-11E8-4E26-86B1-DD4BB3B61399}" name="Reynolds" dataDxfId="55">
      <calculatedColumnFormula>(E16*$E$9^2*$E$5)/$E$6</calculatedColumnFormula>
    </tableColumn>
    <tableColumn id="8" xr3:uid="{0B9CA521-894A-46D4-A8FC-DC1C3D6B2E54}" name="Froude" dataDxfId="54">
      <calculatedColumnFormula>(E16^2*$E$9)/$E$4</calculatedColumnFormula>
    </tableColumn>
    <tableColumn id="9" xr3:uid="{96EF12F0-6E42-4A5B-BA9D-83AAD2C3C2A5}" name="log(Reynolds)" dataDxfId="53">
      <calculatedColumnFormula>LOG10(H16)</calculatedColumnFormula>
    </tableColumn>
    <tableColumn id="10" xr3:uid="{9631157C-2F55-4047-938F-7FA4B7A725B3}" name="log(Pot)" dataDxfId="52">
      <calculatedColumnFormula>LOG10(G16)</calculatedColumnFormula>
    </tableColumn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60F7F8F-B200-45FC-BD30-8BB6302466C8}" name="Tabla258" displayName="Tabla258" ref="B15:K69" totalsRowShown="0" headerRowDxfId="51" headerRowBorderDxfId="50" tableBorderDxfId="49">
  <autoFilter ref="B15:K69" xr:uid="{E30F0E80-2DA2-4779-8055-5F1243E2872E}"/>
  <tableColumns count="10">
    <tableColumn id="1" xr3:uid="{92A2EB65-958D-488D-A02B-193912F47D68}" name="Diametre Rodet" dataDxfId="48"/>
    <tableColumn id="2" xr3:uid="{BFA3DE75-F958-42C5-8B0C-A7A02129CF7C}" name="Bandes" dataDxfId="47"/>
    <tableColumn id="3" xr3:uid="{7C76A605-8407-4A4E-8EC8-1786B55EA8A2}" name="V (rpm)" dataDxfId="46"/>
    <tableColumn id="4" xr3:uid="{5B157C1C-3521-4D98-94A8-DE51C5DD58FD}" name="n" dataDxfId="45">
      <calculatedColumnFormula>D16/60</calculatedColumnFormula>
    </tableColumn>
    <tableColumn id="5" xr3:uid="{D75EEF1D-2C53-42BA-86E4-7AC80C7C5A56}" name="Potència" dataDxfId="44"/>
    <tableColumn id="6" xr3:uid="{D5BF4F98-ADA7-4AC5-8C80-DFC7EDFA3241}" name="Nombre de potència" dataDxfId="43">
      <calculatedColumnFormula>F16/($E$9^5*E16^3*$E$5)</calculatedColumnFormula>
    </tableColumn>
    <tableColumn id="7" xr3:uid="{0253ACC0-5E25-4934-AFE5-7726C6235FB0}" name="Reynolds" dataDxfId="42">
      <calculatedColumnFormula>(E16*$E$9^2*$E$5)/$E$6</calculatedColumnFormula>
    </tableColumn>
    <tableColumn id="8" xr3:uid="{CF641A92-D5BE-4ED0-9828-E0EBD23FB568}" name="Froude" dataDxfId="41">
      <calculatedColumnFormula>(E16^2*$E$9)/$E$4</calculatedColumnFormula>
    </tableColumn>
    <tableColumn id="9" xr3:uid="{FC13EE79-25B8-4D86-BEAD-0AE6602549E8}" name="log(Reynolds)" dataDxfId="40">
      <calculatedColumnFormula>LOG10(H16)</calculatedColumnFormula>
    </tableColumn>
    <tableColumn id="10" xr3:uid="{3B65D54B-FE97-40C0-A59E-2110186CB202}" name="log(Pot)" dataDxfId="39">
      <calculatedColumnFormula>LOG10(G16)</calculatedColumnFormula>
    </tableColumn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4B37E5C-E9CB-42F7-A173-93D25D0AB5C5}" name="Tabla25" displayName="Tabla25" ref="B15:K75" totalsRowShown="0" headerRowDxfId="38" headerRowBorderDxfId="37" tableBorderDxfId="36">
  <autoFilter ref="B15:K75" xr:uid="{E30F0E80-2DA2-4779-8055-5F1243E2872E}"/>
  <tableColumns count="10">
    <tableColumn id="1" xr3:uid="{3A2F4AAF-F41C-42A1-A670-A2485C0426E0}" name="Diametre Rodet" dataDxfId="35"/>
    <tableColumn id="2" xr3:uid="{5CD2A82B-1DA4-4A83-A7F0-FB4419C51236}" name="Bandes" dataDxfId="34"/>
    <tableColumn id="3" xr3:uid="{9A619AAE-5DFE-4C39-8847-6F5707A5AAE2}" name="V (rpm)" dataDxfId="33"/>
    <tableColumn id="4" xr3:uid="{94FC2FF7-0087-4B75-80C6-88D2836EB6B4}" name="n" dataDxfId="32">
      <calculatedColumnFormula>D16/60</calculatedColumnFormula>
    </tableColumn>
    <tableColumn id="5" xr3:uid="{46B4E581-59ED-4541-A2C1-A1BA32CCA28C}" name="Potència" dataDxfId="31"/>
    <tableColumn id="6" xr3:uid="{358581F3-504F-4410-A0F3-7A08181C8C11}" name="Nombre de potència" dataDxfId="30">
      <calculatedColumnFormula>F16/($E$9^5*E16^3*$E$5)</calculatedColumnFormula>
    </tableColumn>
    <tableColumn id="7" xr3:uid="{0173F7D6-7DF7-4A30-8499-3AB2206A8AB3}" name="Reynolds" dataDxfId="29">
      <calculatedColumnFormula>(E16*$E$9^2*$E$5)/$E$6</calculatedColumnFormula>
    </tableColumn>
    <tableColumn id="8" xr3:uid="{25784ACC-C8D1-496B-851F-B02B31F0A65B}" name="Froude" dataDxfId="28">
      <calculatedColumnFormula>(E16^2*$E$9)/$E$4</calculatedColumnFormula>
    </tableColumn>
    <tableColumn id="9" xr3:uid="{BCF41162-EB27-403C-AF37-0E0BF34AD677}" name="log(Reynolds)" dataDxfId="27">
      <calculatedColumnFormula>LOG10(H16)</calculatedColumnFormula>
    </tableColumn>
    <tableColumn id="10" xr3:uid="{499A2E8C-E827-483E-9A85-A98CABA5D68C}" name="log(Pot)" dataDxfId="26">
      <calculatedColumnFormula>LOG10(G16)</calculatedColumnFormula>
    </tableColumn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47817273-E542-4F34-94E7-F45CE76A5D48}" name="Tabla27" displayName="Tabla27" ref="B15:K71" totalsRowShown="0" headerRowDxfId="25" headerRowBorderDxfId="24" tableBorderDxfId="23">
  <autoFilter ref="B15:K71" xr:uid="{E30F0E80-2DA2-4779-8055-5F1243E2872E}"/>
  <tableColumns count="10">
    <tableColumn id="1" xr3:uid="{4DA72199-C2B7-4CC4-8746-C04AC39BD1A9}" name="Diametre Rodet" dataDxfId="22"/>
    <tableColumn id="2" xr3:uid="{C8BCF0BA-F623-4F7E-AD7E-D0733533E6DA}" name="Bandes" dataDxfId="21"/>
    <tableColumn id="3" xr3:uid="{46AC1E39-D2E2-4F6D-BAAA-14C7565876E0}" name="V (rpm)" dataDxfId="20"/>
    <tableColumn id="4" xr3:uid="{B378E855-95AD-4C23-BD7C-69B69015EEFF}" name="n" dataDxfId="19">
      <calculatedColumnFormula>D16/60</calculatedColumnFormula>
    </tableColumn>
    <tableColumn id="5" xr3:uid="{E986AC9C-2C3C-45AC-B8F8-32B0A7BC8A3E}" name="Potència" dataDxfId="18"/>
    <tableColumn id="6" xr3:uid="{63A1D874-55E1-4A66-8D1F-17341523EEA6}" name="Nombre de potència" dataDxfId="17">
      <calculatedColumnFormula>F16/($E$9^5*E16^3*$E$5)</calculatedColumnFormula>
    </tableColumn>
    <tableColumn id="7" xr3:uid="{D81C1816-2725-405F-A694-58C8CB4675A8}" name="Reynolds" dataDxfId="16">
      <calculatedColumnFormula>(E16*$E$9^2*$E$5)/$E$6</calculatedColumnFormula>
    </tableColumn>
    <tableColumn id="8" xr3:uid="{732710CC-0931-47DB-A43B-AE843F19B41D}" name="Froude" dataDxfId="15">
      <calculatedColumnFormula>(E16^2*$E$9)/$E$4</calculatedColumnFormula>
    </tableColumn>
    <tableColumn id="9" xr3:uid="{F347FD2D-4FF7-4219-BDFE-BBCD68BF82EA}" name="log(Reynolds)" dataDxfId="14">
      <calculatedColumnFormula>LOG10(H16)</calculatedColumnFormula>
    </tableColumn>
    <tableColumn id="10" xr3:uid="{28E18CDB-A3DE-46FD-8664-A2A13497B531}" name="log(Pot)" dataDxfId="13">
      <calculatedColumnFormula>LOG10(G16)</calculatedColumnFormula>
    </tableColumn>
  </tableColumns>
  <tableStyleInfo name="TableStyleLight8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F950314-B360-4C39-8556-9A94943E5C0B}" name="Tabla2" displayName="Tabla2" ref="B15:M563" totalsRowShown="0" headerRowDxfId="12" headerRowBorderDxfId="11" tableBorderDxfId="10">
  <autoFilter ref="B15:M563" xr:uid="{E30F0E80-2DA2-4779-8055-5F1243E2872E}"/>
  <tableColumns count="12">
    <tableColumn id="1" xr3:uid="{0EC20479-5C9F-4897-93DB-4DD72A80ECC6}" name="Diametre Rodet" dataDxfId="9"/>
    <tableColumn id="2" xr3:uid="{0170D59E-7876-453C-978A-4C952E4C8E18}" name="Bandes" dataDxfId="8"/>
    <tableColumn id="3" xr3:uid="{D0296CB3-17BB-4B9A-A514-0AC1121E34A4}" name="V (rpm)" dataDxfId="7"/>
    <tableColumn id="4" xr3:uid="{26308EFA-F541-4CC0-9101-F2865472126D}" name="n" dataDxfId="6">
      <calculatedColumnFormula>D16/60</calculatedColumnFormula>
    </tableColumn>
    <tableColumn id="5" xr3:uid="{D500DA90-964F-4D65-9C78-3A0AA90AA626}" name="Potència" dataDxfId="5"/>
    <tableColumn id="6" xr3:uid="{9784ABB9-5F7C-4E35-A8C0-4F0D88705942}" name="Nombre de potència" dataDxfId="4">
      <calculatedColumnFormula>F16/(B16^5*E16^3*$E$5)</calculatedColumnFormula>
    </tableColumn>
    <tableColumn id="7" xr3:uid="{8142417F-6F10-4FF2-9195-FD8533809EB9}" name="Reynolds" dataDxfId="3">
      <calculatedColumnFormula>(E16*B16^2*$E$5)/$E$6</calculatedColumnFormula>
    </tableColumn>
    <tableColumn id="8" xr3:uid="{4FEFCA1E-FF71-4487-99AC-C87AE9408182}" name="Froude" dataDxfId="0">
      <calculatedColumnFormula>(E16^2*B16)/$E$4</calculatedColumnFormula>
    </tableColumn>
    <tableColumn id="9" xr3:uid="{C1AF44FC-1A1E-4FDA-974D-D8FC512664D8}" name="log(Reynolds)" dataDxfId="2">
      <calculatedColumnFormula>LOG10(H16)</calculatedColumnFormula>
    </tableColumn>
    <tableColumn id="10" xr3:uid="{C8B6CD63-5629-4D60-8D4C-4B074CA5799D}" name="log(Pot)" dataDxfId="1">
      <calculatedColumnFormula>LOG10(G16)</calculatedColumnFormula>
    </tableColumn>
    <tableColumn id="11" xr3:uid="{DD609632-68E5-4A75-A81E-27713A3F3B1E}" name="Predd pow" dataCellStyle="Normal">
      <calculatedColumnFormula>Tabla2[[#This Row],[n]]*F$135+G$135</calculatedColumnFormula>
    </tableColumn>
    <tableColumn id="12" xr3:uid="{BCB94DCE-5539-4DF1-8121-E54276C1989A}" name="Columna1" dataCellStyle="Normal">
      <calculatedColumnFormula>Tabla2[[#This Row],[Predd pow]]-Tabla2[[#This Row],[Potència]]</calculatedColumnFormula>
    </tableColumn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5" Type="http://schemas.openxmlformats.org/officeDocument/2006/relationships/comments" Target="../comments3.xml"/><Relationship Id="rId4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5" Type="http://schemas.openxmlformats.org/officeDocument/2006/relationships/comments" Target="../comments4.xml"/><Relationship Id="rId4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5" Type="http://schemas.openxmlformats.org/officeDocument/2006/relationships/comments" Target="../comments5.xml"/><Relationship Id="rId4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Relationship Id="rId5" Type="http://schemas.openxmlformats.org/officeDocument/2006/relationships/comments" Target="../comments6.xml"/><Relationship Id="rId4" Type="http://schemas.openxmlformats.org/officeDocument/2006/relationships/table" Target="../tables/table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5" Type="http://schemas.openxmlformats.org/officeDocument/2006/relationships/comments" Target="../comments7.xml"/><Relationship Id="rId4" Type="http://schemas.openxmlformats.org/officeDocument/2006/relationships/table" Target="../tables/table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8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10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Relationship Id="rId4" Type="http://schemas.openxmlformats.org/officeDocument/2006/relationships/comments" Target="../comments11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Relationship Id="rId4" Type="http://schemas.openxmlformats.org/officeDocument/2006/relationships/comments" Target="../comments12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Relationship Id="rId4" Type="http://schemas.openxmlformats.org/officeDocument/2006/relationships/comments" Target="../comments13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Relationship Id="rId4" Type="http://schemas.openxmlformats.org/officeDocument/2006/relationships/comments" Target="../comments14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5.vml"/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Relationship Id="rId4" Type="http://schemas.openxmlformats.org/officeDocument/2006/relationships/comments" Target="../comments15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6.vml"/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Relationship Id="rId4" Type="http://schemas.openxmlformats.org/officeDocument/2006/relationships/comments" Target="../comments16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7.vml"/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Relationship Id="rId4" Type="http://schemas.openxmlformats.org/officeDocument/2006/relationships/comments" Target="../comments17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8.vml"/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Relationship Id="rId4" Type="http://schemas.openxmlformats.org/officeDocument/2006/relationships/comments" Target="../comments18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9.vml"/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Relationship Id="rId4" Type="http://schemas.openxmlformats.org/officeDocument/2006/relationships/comments" Target="../comments19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0.vml"/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Relationship Id="rId4" Type="http://schemas.openxmlformats.org/officeDocument/2006/relationships/comments" Target="../comments20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1.vml"/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Relationship Id="rId4" Type="http://schemas.openxmlformats.org/officeDocument/2006/relationships/comments" Target="../comments21.x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2.vml"/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Relationship Id="rId4" Type="http://schemas.openxmlformats.org/officeDocument/2006/relationships/comments" Target="../comments22.x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3.vml"/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Relationship Id="rId4" Type="http://schemas.openxmlformats.org/officeDocument/2006/relationships/comments" Target="../comments23.xm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4.vml"/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Relationship Id="rId4" Type="http://schemas.openxmlformats.org/officeDocument/2006/relationships/comments" Target="../comments24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5.vml"/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Relationship Id="rId4" Type="http://schemas.openxmlformats.org/officeDocument/2006/relationships/comments" Target="../comments25.x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6.vml"/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Relationship Id="rId4" Type="http://schemas.openxmlformats.org/officeDocument/2006/relationships/comments" Target="../comments26.x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7.vml"/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Relationship Id="rId4" Type="http://schemas.openxmlformats.org/officeDocument/2006/relationships/comments" Target="../comments27.xml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8.vml"/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Relationship Id="rId4" Type="http://schemas.openxmlformats.org/officeDocument/2006/relationships/comments" Target="../comments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9.vml"/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Relationship Id="rId4" Type="http://schemas.openxmlformats.org/officeDocument/2006/relationships/comments" Target="../comments29.xml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0.vml"/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Relationship Id="rId4" Type="http://schemas.openxmlformats.org/officeDocument/2006/relationships/comments" Target="../comments30.xm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1.vml"/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Relationship Id="rId4" Type="http://schemas.openxmlformats.org/officeDocument/2006/relationships/comments" Target="../comments31.xml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2.vml"/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Relationship Id="rId4" Type="http://schemas.openxmlformats.org/officeDocument/2006/relationships/comments" Target="../comments32.xml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3.vml"/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Relationship Id="rId4" Type="http://schemas.openxmlformats.org/officeDocument/2006/relationships/comments" Target="../comments33.xm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4.vml"/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Relationship Id="rId4" Type="http://schemas.openxmlformats.org/officeDocument/2006/relationships/comments" Target="../comments34.xml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5.vml"/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Relationship Id="rId4" Type="http://schemas.openxmlformats.org/officeDocument/2006/relationships/comments" Target="../comments35.xml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6.vml"/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Relationship Id="rId4" Type="http://schemas.openxmlformats.org/officeDocument/2006/relationships/comments" Target="../comments36.xml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7.vml"/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Relationship Id="rId4" Type="http://schemas.openxmlformats.org/officeDocument/2006/relationships/comments" Target="../comments37.xml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8.xml"/><Relationship Id="rId2" Type="http://schemas.openxmlformats.org/officeDocument/2006/relationships/vmlDrawing" Target="../drawings/vmlDrawing38.vml"/><Relationship Id="rId1" Type="http://schemas.openxmlformats.org/officeDocument/2006/relationships/drawing" Target="../drawings/drawing3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/>
  <dimension ref="A1:BX122"/>
  <sheetViews>
    <sheetView tabSelected="1" topLeftCell="A6" zoomScale="99" workbookViewId="0">
      <selection activeCell="B26" sqref="B26:B34"/>
    </sheetView>
  </sheetViews>
  <sheetFormatPr baseColWidth="10" defaultColWidth="9.140625" defaultRowHeight="15" x14ac:dyDescent="0.25"/>
  <cols>
    <col min="3" max="3" width="25.28515625" customWidth="1"/>
    <col min="6" max="6" width="9.28515625" customWidth="1"/>
    <col min="8" max="8" width="11.85546875" bestFit="1" customWidth="1"/>
    <col min="12" max="12" width="43" customWidth="1"/>
  </cols>
  <sheetData>
    <row r="1" spans="1:76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</row>
    <row r="2" spans="1:76" ht="30" x14ac:dyDescent="0.25">
      <c r="A2" s="1"/>
      <c r="B2" s="2" t="s">
        <v>20</v>
      </c>
      <c r="C2" s="2" t="s">
        <v>21</v>
      </c>
      <c r="D2" s="2" t="s">
        <v>24</v>
      </c>
      <c r="E2" s="2" t="s">
        <v>29</v>
      </c>
      <c r="F2" s="3" t="s">
        <v>41</v>
      </c>
      <c r="G2" s="2" t="s">
        <v>44</v>
      </c>
      <c r="H2" s="2" t="s">
        <v>25</v>
      </c>
      <c r="I2" s="2" t="s">
        <v>33</v>
      </c>
      <c r="J2" s="2" t="s">
        <v>27</v>
      </c>
      <c r="K2" s="2" t="s">
        <v>28</v>
      </c>
      <c r="L2" s="2" t="s">
        <v>26</v>
      </c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</row>
    <row r="3" spans="1:76" x14ac:dyDescent="0.25">
      <c r="A3" s="1"/>
      <c r="B3" s="4">
        <v>1</v>
      </c>
      <c r="C3" s="12">
        <v>43888</v>
      </c>
      <c r="D3" s="4" t="s">
        <v>30</v>
      </c>
      <c r="E3" s="4" t="s">
        <v>9</v>
      </c>
      <c r="F3" s="4" t="s">
        <v>52</v>
      </c>
      <c r="G3" s="4" t="str">
        <f>IF(E3=Plantilla!G$4,"A",IF(E3=Plantilla!G$5,"B",IF(E3=Plantilla!G$6,"C",IF(E3=Plantilla!G$7,"D",""))))</f>
        <v>A</v>
      </c>
      <c r="H3" s="4">
        <f>IF(F3="No",1,IF(F3="Sí",2,""))</f>
        <v>1</v>
      </c>
      <c r="I3" s="4">
        <v>1</v>
      </c>
      <c r="J3" s="4" t="str">
        <f>CONCATENATE(G3,H3,".",I3)</f>
        <v>A1.1</v>
      </c>
      <c r="K3" s="5" t="s">
        <v>34</v>
      </c>
      <c r="L3" s="4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</row>
    <row r="4" spans="1:76" x14ac:dyDescent="0.25">
      <c r="A4" s="1"/>
      <c r="B4" s="4">
        <v>2</v>
      </c>
      <c r="C4" s="12">
        <v>43888</v>
      </c>
      <c r="D4" s="4" t="s">
        <v>30</v>
      </c>
      <c r="E4" s="4" t="s">
        <v>9</v>
      </c>
      <c r="F4" s="4" t="s">
        <v>52</v>
      </c>
      <c r="G4" s="4" t="str">
        <f>IF(E4=Plantilla!G$4,"A",IF(E4=Plantilla!G$5,"B",IF(E4=Plantilla!G$6,"C",IF(E4=Plantilla!G$7,"D",""))))</f>
        <v>A</v>
      </c>
      <c r="H4" s="4">
        <f t="shared" ref="H4:H29" si="0">IF(F4="No",1,IF(F4="Sí",2,""))</f>
        <v>1</v>
      </c>
      <c r="I4" s="4">
        <v>2</v>
      </c>
      <c r="J4" s="4" t="str">
        <f>CONCATENATE(G4,H4,".",I4)</f>
        <v>A1.2</v>
      </c>
      <c r="K4" s="5" t="s">
        <v>35</v>
      </c>
      <c r="L4" s="4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</row>
    <row r="5" spans="1:76" x14ac:dyDescent="0.25">
      <c r="A5" s="1"/>
      <c r="B5" s="4">
        <v>3</v>
      </c>
      <c r="C5" s="12">
        <v>43888</v>
      </c>
      <c r="D5" s="4" t="s">
        <v>30</v>
      </c>
      <c r="E5" s="4" t="s">
        <v>9</v>
      </c>
      <c r="F5" s="4" t="s">
        <v>51</v>
      </c>
      <c r="G5" s="4" t="str">
        <f>IF(E5=Plantilla!G$4,"A",IF(E5=Plantilla!G$5,"B",IF(E5=Plantilla!G$6,"C",IF(E5=Plantilla!G$7,"D",""))))</f>
        <v>A</v>
      </c>
      <c r="H5" s="4">
        <f t="shared" si="0"/>
        <v>2</v>
      </c>
      <c r="I5" s="4">
        <v>1</v>
      </c>
      <c r="J5" s="4" t="str">
        <f t="shared" ref="J5:J19" si="1">CONCATENATE(G5,H5,".",I5)</f>
        <v>A2.1</v>
      </c>
      <c r="K5" s="5" t="s">
        <v>53</v>
      </c>
      <c r="L5" s="4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</row>
    <row r="6" spans="1:76" x14ac:dyDescent="0.25">
      <c r="A6" s="1"/>
      <c r="B6" s="4">
        <v>4</v>
      </c>
      <c r="C6" s="12">
        <v>43902</v>
      </c>
      <c r="D6" s="4" t="s">
        <v>47</v>
      </c>
      <c r="E6" s="4" t="s">
        <v>10</v>
      </c>
      <c r="F6" s="4" t="s">
        <v>52</v>
      </c>
      <c r="G6" s="4" t="str">
        <f>IF(E6=Plantilla!G$4,"A",IF(E6=Plantilla!G$5,"B",IF(E6=Plantilla!G$6,"C",IF(E6=Plantilla!G$7,"D",""))))</f>
        <v>B</v>
      </c>
      <c r="H6" s="4">
        <f t="shared" si="0"/>
        <v>1</v>
      </c>
      <c r="I6" s="4">
        <v>1</v>
      </c>
      <c r="J6" s="4" t="str">
        <f t="shared" si="1"/>
        <v>B1.1</v>
      </c>
      <c r="K6" s="5" t="s">
        <v>48</v>
      </c>
      <c r="L6" s="4" t="s">
        <v>54</v>
      </c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</row>
    <row r="7" spans="1:76" x14ac:dyDescent="0.25">
      <c r="A7" s="1"/>
      <c r="B7" s="4">
        <v>5</v>
      </c>
      <c r="C7" s="12">
        <v>43902</v>
      </c>
      <c r="D7" s="4" t="s">
        <v>47</v>
      </c>
      <c r="E7" s="4" t="s">
        <v>10</v>
      </c>
      <c r="F7" s="4" t="s">
        <v>51</v>
      </c>
      <c r="G7" s="4" t="str">
        <f>IF(E7=Plantilla!G$4,"A",IF(E7=Plantilla!G$5,"B",IF(E7=Plantilla!G$6,"C",IF(E7=Plantilla!G$7,"D",""))))</f>
        <v>B</v>
      </c>
      <c r="H7" s="4">
        <f t="shared" si="0"/>
        <v>2</v>
      </c>
      <c r="I7" s="4">
        <v>1</v>
      </c>
      <c r="J7" s="4" t="str">
        <f t="shared" si="1"/>
        <v>B2.1</v>
      </c>
      <c r="K7" s="5" t="s">
        <v>49</v>
      </c>
      <c r="L7" s="4" t="s">
        <v>54</v>
      </c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</row>
    <row r="8" spans="1:76" x14ac:dyDescent="0.25">
      <c r="A8" s="1"/>
      <c r="B8" s="4">
        <v>6</v>
      </c>
      <c r="C8" s="12">
        <v>43902</v>
      </c>
      <c r="D8" s="4" t="s">
        <v>47</v>
      </c>
      <c r="E8" s="4" t="s">
        <v>9</v>
      </c>
      <c r="F8" s="4" t="s">
        <v>51</v>
      </c>
      <c r="G8" s="4" t="str">
        <f>IF(E8=Plantilla!G$4,"A",IF(E8=Plantilla!G$5,"B",IF(E8=Plantilla!G$6,"C",IF(E8=Plantilla!G$7,"D",""))))</f>
        <v>A</v>
      </c>
      <c r="H8" s="4">
        <f t="shared" si="0"/>
        <v>2</v>
      </c>
      <c r="I8" s="4">
        <v>2</v>
      </c>
      <c r="J8" s="4" t="str">
        <f t="shared" si="1"/>
        <v>A2.2</v>
      </c>
      <c r="K8" s="5" t="s">
        <v>50</v>
      </c>
      <c r="L8" s="4" t="s">
        <v>54</v>
      </c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</row>
    <row r="9" spans="1:76" x14ac:dyDescent="0.25">
      <c r="A9" s="1"/>
      <c r="B9" s="4">
        <v>7</v>
      </c>
      <c r="C9" s="12">
        <v>43916</v>
      </c>
      <c r="D9" s="4" t="s">
        <v>55</v>
      </c>
      <c r="E9" s="4" t="s">
        <v>12</v>
      </c>
      <c r="F9" s="4" t="s">
        <v>51</v>
      </c>
      <c r="G9" s="4" t="str">
        <f>IF(E9=Plantilla!G$4,"A",IF(E9=Plantilla!G$5,"B",IF(E9=Plantilla!G$6,"C",IF(E9=Plantilla!G$7,"D",""))))</f>
        <v>D</v>
      </c>
      <c r="H9" s="4">
        <f t="shared" si="0"/>
        <v>2</v>
      </c>
      <c r="I9" s="4">
        <v>1</v>
      </c>
      <c r="J9" s="4" t="str">
        <f t="shared" si="1"/>
        <v>D2.1</v>
      </c>
      <c r="K9" s="5" t="s">
        <v>56</v>
      </c>
      <c r="L9" s="4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</row>
    <row r="10" spans="1:76" x14ac:dyDescent="0.25">
      <c r="A10" s="1"/>
      <c r="B10" s="4">
        <v>8</v>
      </c>
      <c r="C10" s="12">
        <v>43916</v>
      </c>
      <c r="D10" s="4" t="s">
        <v>55</v>
      </c>
      <c r="E10" s="4" t="s">
        <v>12</v>
      </c>
      <c r="F10" s="4" t="s">
        <v>52</v>
      </c>
      <c r="G10" s="4" t="str">
        <f>IF(E10=Plantilla!G$4,"A",IF(E10=Plantilla!G$5,"B",IF(E10=Plantilla!G$6,"C",IF(E10=Plantilla!G$7,"D",""))))</f>
        <v>D</v>
      </c>
      <c r="H10" s="4">
        <f t="shared" si="0"/>
        <v>1</v>
      </c>
      <c r="I10" s="4">
        <v>1</v>
      </c>
      <c r="J10" s="4" t="str">
        <f t="shared" si="1"/>
        <v>D1.1</v>
      </c>
      <c r="K10" s="15" t="s">
        <v>57</v>
      </c>
      <c r="L10" s="4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</row>
    <row r="11" spans="1:76" x14ac:dyDescent="0.25">
      <c r="A11" s="1"/>
      <c r="B11" s="4">
        <v>9</v>
      </c>
      <c r="C11" s="12">
        <v>43948</v>
      </c>
      <c r="D11" s="4" t="s">
        <v>85</v>
      </c>
      <c r="E11" s="4" t="s">
        <v>9</v>
      </c>
      <c r="F11" s="4" t="s">
        <v>52</v>
      </c>
      <c r="G11" s="4" t="str">
        <f>IF(E11=Plantilla!G$4,"A",IF(E11=Plantilla!G$5,"B",IF(E11=Plantilla!G$6,"C",IF(E11=Plantilla!G$7,"D",""))))</f>
        <v>A</v>
      </c>
      <c r="H11" s="4">
        <f t="shared" si="0"/>
        <v>1</v>
      </c>
      <c r="I11" s="4">
        <v>3</v>
      </c>
      <c r="J11" s="4" t="str">
        <f t="shared" si="1"/>
        <v>A1.3</v>
      </c>
      <c r="K11" s="4"/>
      <c r="L11" s="4"/>
      <c r="M11" s="1" t="s">
        <v>88</v>
      </c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</row>
    <row r="12" spans="1:76" x14ac:dyDescent="0.25">
      <c r="A12" s="1"/>
      <c r="B12" s="4">
        <v>10</v>
      </c>
      <c r="C12" s="12">
        <v>43948</v>
      </c>
      <c r="D12" s="4" t="s">
        <v>85</v>
      </c>
      <c r="E12" s="4" t="s">
        <v>9</v>
      </c>
      <c r="F12" s="4" t="s">
        <v>51</v>
      </c>
      <c r="G12" s="4" t="str">
        <f>IF(E12=Plantilla!G$4,"A",IF(E12=Plantilla!G$5,"B",IF(E12=Plantilla!G$6,"C",IF(E12=Plantilla!G$7,"D",""))))</f>
        <v>A</v>
      </c>
      <c r="H12" s="4">
        <f t="shared" si="0"/>
        <v>2</v>
      </c>
      <c r="I12" s="4">
        <v>3</v>
      </c>
      <c r="J12" s="4" t="str">
        <f t="shared" si="1"/>
        <v>A2.3</v>
      </c>
      <c r="K12" s="4"/>
      <c r="L12" s="4"/>
      <c r="M12" s="1" t="s">
        <v>88</v>
      </c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</row>
    <row r="13" spans="1:76" x14ac:dyDescent="0.25">
      <c r="A13" s="1"/>
      <c r="B13" s="4">
        <v>11</v>
      </c>
      <c r="C13" s="12">
        <v>43948</v>
      </c>
      <c r="D13" s="4" t="s">
        <v>85</v>
      </c>
      <c r="E13" s="4" t="s">
        <v>10</v>
      </c>
      <c r="F13" s="4" t="s">
        <v>52</v>
      </c>
      <c r="G13" s="4" t="str">
        <f>IF(E13=Plantilla!G$4,"A",IF(E13=Plantilla!G$5,"B",IF(E13=Plantilla!G$6,"C",IF(E13=Plantilla!G$7,"D",""))))</f>
        <v>B</v>
      </c>
      <c r="H13" s="4">
        <f t="shared" si="0"/>
        <v>1</v>
      </c>
      <c r="I13" s="4">
        <v>2</v>
      </c>
      <c r="J13" s="4" t="str">
        <f t="shared" si="1"/>
        <v>B1.2</v>
      </c>
      <c r="K13" s="4"/>
      <c r="L13" s="4" t="s">
        <v>86</v>
      </c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</row>
    <row r="14" spans="1:76" x14ac:dyDescent="0.25">
      <c r="A14" s="1"/>
      <c r="B14" s="4">
        <v>12</v>
      </c>
      <c r="C14" s="12">
        <v>43948</v>
      </c>
      <c r="D14" s="4" t="s">
        <v>85</v>
      </c>
      <c r="E14" s="4" t="s">
        <v>10</v>
      </c>
      <c r="F14" s="4" t="s">
        <v>51</v>
      </c>
      <c r="G14" s="4" t="str">
        <f>IF(E14=Plantilla!G$4,"A",IF(E14=Plantilla!G$5,"B",IF(E14=Plantilla!G$6,"C",IF(E14=Plantilla!G$7,"D",""))))</f>
        <v>B</v>
      </c>
      <c r="H14" s="4">
        <f t="shared" si="0"/>
        <v>2</v>
      </c>
      <c r="I14" s="4">
        <v>2</v>
      </c>
      <c r="J14" s="4" t="str">
        <f t="shared" si="1"/>
        <v>B2.2</v>
      </c>
      <c r="K14" s="4"/>
      <c r="L14" s="4" t="s">
        <v>86</v>
      </c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</row>
    <row r="15" spans="1:76" x14ac:dyDescent="0.25">
      <c r="A15" s="1"/>
      <c r="B15" s="4">
        <v>13</v>
      </c>
      <c r="C15" s="12">
        <v>43948</v>
      </c>
      <c r="D15" s="4" t="s">
        <v>85</v>
      </c>
      <c r="E15" s="4" t="s">
        <v>10</v>
      </c>
      <c r="F15" s="4" t="s">
        <v>52</v>
      </c>
      <c r="G15" s="4" t="str">
        <f>IF(E15=Plantilla!G$4,"A",IF(E15=Plantilla!G$5,"B",IF(E15=Plantilla!G$6,"C",IF(E15=Plantilla!G$7,"D",""))))</f>
        <v>B</v>
      </c>
      <c r="H15" s="4">
        <f t="shared" si="0"/>
        <v>1</v>
      </c>
      <c r="I15" s="4">
        <v>3</v>
      </c>
      <c r="J15" s="4" t="str">
        <f t="shared" si="1"/>
        <v>B1.3</v>
      </c>
      <c r="K15" s="4"/>
      <c r="L15" s="4" t="s">
        <v>87</v>
      </c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</row>
    <row r="16" spans="1:76" x14ac:dyDescent="0.25">
      <c r="A16" s="1"/>
      <c r="B16" s="4">
        <v>14</v>
      </c>
      <c r="C16" s="12">
        <v>43948</v>
      </c>
      <c r="D16" s="4" t="s">
        <v>85</v>
      </c>
      <c r="E16" s="4" t="s">
        <v>10</v>
      </c>
      <c r="F16" s="4" t="s">
        <v>51</v>
      </c>
      <c r="G16" s="4" t="str">
        <f>IF(E16=Plantilla!G$4,"A",IF(E16=Plantilla!G$5,"B",IF(E16=Plantilla!G$6,"C",IF(E16=Plantilla!G$7,"D",""))))</f>
        <v>B</v>
      </c>
      <c r="H16" s="4">
        <f t="shared" si="0"/>
        <v>2</v>
      </c>
      <c r="I16" s="4">
        <v>3</v>
      </c>
      <c r="J16" s="4" t="str">
        <f t="shared" si="1"/>
        <v>B2.3</v>
      </c>
      <c r="K16" s="4"/>
      <c r="L16" s="4" t="s">
        <v>87</v>
      </c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</row>
    <row r="17" spans="1:76" x14ac:dyDescent="0.25">
      <c r="A17" s="1"/>
      <c r="B17" s="4">
        <v>15</v>
      </c>
      <c r="C17" s="12">
        <v>43948</v>
      </c>
      <c r="D17" s="4" t="s">
        <v>85</v>
      </c>
      <c r="E17" s="4" t="s">
        <v>12</v>
      </c>
      <c r="F17" s="4" t="s">
        <v>52</v>
      </c>
      <c r="G17" s="4" t="str">
        <f>IF(E17=Plantilla!G$4,"A",IF(E17=Plantilla!G$5,"B",IF(E17=Plantilla!G$6,"C",IF(E17=Plantilla!G$7,"D",""))))</f>
        <v>D</v>
      </c>
      <c r="H17" s="4">
        <f t="shared" si="0"/>
        <v>1</v>
      </c>
      <c r="I17" s="4">
        <v>2</v>
      </c>
      <c r="J17" s="4" t="str">
        <f t="shared" si="1"/>
        <v>D1.2</v>
      </c>
      <c r="K17" s="4"/>
      <c r="L17" s="4"/>
      <c r="M17" s="1" t="s">
        <v>88</v>
      </c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</row>
    <row r="18" spans="1:76" x14ac:dyDescent="0.25">
      <c r="A18" s="1"/>
      <c r="B18" s="4">
        <v>16</v>
      </c>
      <c r="C18" s="12">
        <v>43948</v>
      </c>
      <c r="D18" s="4" t="s">
        <v>85</v>
      </c>
      <c r="E18" s="4" t="s">
        <v>12</v>
      </c>
      <c r="F18" s="4" t="s">
        <v>51</v>
      </c>
      <c r="G18" s="4" t="str">
        <f>IF(E18=Plantilla!G$4,"A",IF(E18=Plantilla!G$5,"B",IF(E18=Plantilla!G$6,"C",IF(E18=Plantilla!G$7,"D",""))))</f>
        <v>D</v>
      </c>
      <c r="H18" s="4">
        <f t="shared" si="0"/>
        <v>2</v>
      </c>
      <c r="I18" s="4">
        <v>2</v>
      </c>
      <c r="J18" s="4" t="str">
        <f t="shared" si="1"/>
        <v>D2.2</v>
      </c>
      <c r="K18" s="4"/>
      <c r="L18" s="4"/>
      <c r="M18" s="1" t="s">
        <v>88</v>
      </c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</row>
    <row r="19" spans="1:76" x14ac:dyDescent="0.25">
      <c r="A19" s="1"/>
      <c r="B19" s="62">
        <v>17</v>
      </c>
      <c r="C19" s="12">
        <v>43958</v>
      </c>
      <c r="D19" s="4" t="s">
        <v>97</v>
      </c>
      <c r="E19" s="4" t="s">
        <v>9</v>
      </c>
      <c r="F19" s="4" t="s">
        <v>52</v>
      </c>
      <c r="G19" s="4" t="str">
        <f>IF(E19=Plantilla!G$4,"A",IF(E19=Plantilla!G$5,"B",IF(E19=Plantilla!G$6,"C",IF(E19=Plantilla!G$7,"D",""))))</f>
        <v>A</v>
      </c>
      <c r="H19" s="4">
        <f t="shared" si="0"/>
        <v>1</v>
      </c>
      <c r="I19" s="4">
        <v>4</v>
      </c>
      <c r="J19" s="4" t="str">
        <f t="shared" si="1"/>
        <v>A1.4</v>
      </c>
      <c r="K19" s="4"/>
      <c r="L19" s="4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</row>
    <row r="20" spans="1:76" x14ac:dyDescent="0.25">
      <c r="A20" s="1"/>
      <c r="B20" s="62">
        <v>18</v>
      </c>
      <c r="C20" s="12">
        <v>43958</v>
      </c>
      <c r="D20" s="51" t="s">
        <v>97</v>
      </c>
      <c r="E20" s="51" t="s">
        <v>9</v>
      </c>
      <c r="F20" s="51" t="s">
        <v>51</v>
      </c>
      <c r="G20" s="51" t="str">
        <f>IF(E20=Plantilla!G$4,"A",IF(E20=Plantilla!G$5,"B",IF(E20=Plantilla!G$6,"C",IF(E20=Plantilla!G$7,"D",""))))</f>
        <v>A</v>
      </c>
      <c r="H20" s="51">
        <f t="shared" ref="H20" si="2">IF(F20="No",1,IF(F20="Sí",2,""))</f>
        <v>2</v>
      </c>
      <c r="I20" s="51">
        <v>4</v>
      </c>
      <c r="J20" s="51" t="str">
        <f t="shared" ref="J20:J34" si="3">CONCATENATE(G20,H20,".",I20)</f>
        <v>A2.4</v>
      </c>
      <c r="K20" s="4"/>
      <c r="L20" s="4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</row>
    <row r="21" spans="1:76" x14ac:dyDescent="0.25">
      <c r="A21" s="1"/>
      <c r="B21" s="62">
        <v>19</v>
      </c>
      <c r="C21" s="12">
        <v>43958</v>
      </c>
      <c r="D21" s="4" t="s">
        <v>97</v>
      </c>
      <c r="E21" s="4" t="s">
        <v>10</v>
      </c>
      <c r="F21" s="4" t="s">
        <v>52</v>
      </c>
      <c r="G21" s="4" t="str">
        <f>IF(E21=Plantilla!G$4,"A",IF(E21=Plantilla!G$5,"B",IF(E21=Plantilla!G$6,"C",IF(E21=Plantilla!G$7,"D",""))))</f>
        <v>B</v>
      </c>
      <c r="H21" s="4">
        <f t="shared" si="0"/>
        <v>1</v>
      </c>
      <c r="I21" s="4">
        <v>4</v>
      </c>
      <c r="J21" s="4" t="str">
        <f t="shared" si="3"/>
        <v>B1.4</v>
      </c>
      <c r="K21" s="4"/>
      <c r="L21" s="4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</row>
    <row r="22" spans="1:76" x14ac:dyDescent="0.25">
      <c r="A22" s="1"/>
      <c r="B22" s="62">
        <v>20</v>
      </c>
      <c r="C22" s="12">
        <v>43958</v>
      </c>
      <c r="D22" s="62" t="s">
        <v>97</v>
      </c>
      <c r="E22" s="62" t="s">
        <v>10</v>
      </c>
      <c r="F22" s="62" t="s">
        <v>51</v>
      </c>
      <c r="G22" s="62" t="str">
        <f>IF(E22=Plantilla!G$4,"A",IF(E22=Plantilla!G$5,"B",IF(E22=Plantilla!G$6,"C",IF(E22=Plantilla!G$7,"D",""))))</f>
        <v>B</v>
      </c>
      <c r="H22" s="4">
        <f t="shared" si="0"/>
        <v>2</v>
      </c>
      <c r="I22" s="4">
        <v>4</v>
      </c>
      <c r="J22" s="4" t="str">
        <f t="shared" si="3"/>
        <v>B2.4</v>
      </c>
      <c r="K22" s="4"/>
      <c r="L22" s="4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</row>
    <row r="23" spans="1:76" x14ac:dyDescent="0.25">
      <c r="A23" s="1"/>
      <c r="B23" s="62">
        <v>21</v>
      </c>
      <c r="C23" s="12">
        <v>43958</v>
      </c>
      <c r="D23" s="62" t="s">
        <v>97</v>
      </c>
      <c r="E23" s="62" t="s">
        <v>12</v>
      </c>
      <c r="F23" s="62" t="s">
        <v>52</v>
      </c>
      <c r="G23" s="4" t="str">
        <f>IF(E23=Plantilla!G$4,"A",IF(E23=Plantilla!G$5,"B",IF(E23=Plantilla!G$6,"C",IF(E23=Plantilla!G$7,"D",""))))</f>
        <v>D</v>
      </c>
      <c r="H23" s="4">
        <f t="shared" si="0"/>
        <v>1</v>
      </c>
      <c r="I23" s="4">
        <v>3</v>
      </c>
      <c r="J23" s="4" t="str">
        <f t="shared" si="3"/>
        <v>D1.3</v>
      </c>
      <c r="K23" s="4"/>
      <c r="L23" s="4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</row>
    <row r="24" spans="1:76" x14ac:dyDescent="0.25">
      <c r="A24" s="1"/>
      <c r="B24" s="62">
        <v>22</v>
      </c>
      <c r="C24" s="12">
        <v>43958</v>
      </c>
      <c r="D24" s="62" t="s">
        <v>97</v>
      </c>
      <c r="E24" s="62" t="s">
        <v>12</v>
      </c>
      <c r="F24" s="62" t="s">
        <v>51</v>
      </c>
      <c r="G24" s="4" t="str">
        <f>IF(E24=Plantilla!G$4,"A",IF(E24=Plantilla!G$5,"B",IF(E24=Plantilla!G$6,"C",IF(E24=Plantilla!G$7,"D",""))))</f>
        <v>D</v>
      </c>
      <c r="H24" s="4">
        <f t="shared" si="0"/>
        <v>2</v>
      </c>
      <c r="I24" s="4">
        <v>3</v>
      </c>
      <c r="J24" s="4" t="str">
        <f t="shared" si="3"/>
        <v>D2.3</v>
      </c>
      <c r="K24" s="4"/>
      <c r="L24" s="4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</row>
    <row r="25" spans="1:76" x14ac:dyDescent="0.25">
      <c r="A25" s="1"/>
      <c r="B25" s="62">
        <v>23</v>
      </c>
      <c r="C25" s="12">
        <v>43958</v>
      </c>
      <c r="D25" s="62" t="s">
        <v>97</v>
      </c>
      <c r="E25" s="62" t="s">
        <v>10</v>
      </c>
      <c r="F25" s="62" t="s">
        <v>52</v>
      </c>
      <c r="G25" s="4" t="str">
        <f>IF(E25=Plantilla!G$4,"A",IF(E25=Plantilla!G$5,"B",IF(E25=Plantilla!G$6,"C",IF(E25=Plantilla!G$7,"D",""))))</f>
        <v>B</v>
      </c>
      <c r="H25" s="4">
        <f t="shared" si="0"/>
        <v>1</v>
      </c>
      <c r="I25" s="4">
        <v>5</v>
      </c>
      <c r="J25" s="4" t="str">
        <f t="shared" si="3"/>
        <v>B1.5</v>
      </c>
      <c r="K25" s="4"/>
      <c r="L25" s="4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</row>
    <row r="26" spans="1:76" x14ac:dyDescent="0.25">
      <c r="A26" s="1"/>
      <c r="B26" s="62">
        <v>24</v>
      </c>
      <c r="C26" s="12">
        <v>43958</v>
      </c>
      <c r="D26" s="62" t="s">
        <v>97</v>
      </c>
      <c r="E26" s="62" t="s">
        <v>10</v>
      </c>
      <c r="F26" s="62" t="s">
        <v>51</v>
      </c>
      <c r="G26" s="4" t="str">
        <f>IF(E26=Plantilla!G$4,"A",IF(E26=Plantilla!G$5,"B",IF(E26=Plantilla!G$6,"C",IF(E26=Plantilla!G$7,"D",""))))</f>
        <v>B</v>
      </c>
      <c r="H26" s="4">
        <f t="shared" si="0"/>
        <v>2</v>
      </c>
      <c r="I26" s="4">
        <v>5</v>
      </c>
      <c r="J26" s="4" t="str">
        <f t="shared" si="3"/>
        <v>B2.5</v>
      </c>
      <c r="K26" s="4"/>
      <c r="L26" s="4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</row>
    <row r="27" spans="1:76" x14ac:dyDescent="0.25">
      <c r="A27" s="1"/>
      <c r="B27" s="62">
        <v>25</v>
      </c>
      <c r="C27" s="12">
        <v>43965</v>
      </c>
      <c r="D27" s="62" t="s">
        <v>106</v>
      </c>
      <c r="E27" s="62" t="s">
        <v>11</v>
      </c>
      <c r="F27" s="62" t="s">
        <v>51</v>
      </c>
      <c r="G27" s="62" t="str">
        <f>IF(E27=[1]Plantilla!G$4,"A",IF(E27=[1]Plantilla!G$5,"B",IF(E27=[1]Plantilla!G$6,"C",IF(E27=[1]Plantilla!G$7,"D",""))))</f>
        <v>C</v>
      </c>
      <c r="H27" s="62">
        <f>IF(F27="No",1,IF(F27="Sí",2,""))</f>
        <v>2</v>
      </c>
      <c r="I27" s="62">
        <v>1</v>
      </c>
      <c r="J27" s="62" t="str">
        <f t="shared" si="3"/>
        <v>C2.1</v>
      </c>
      <c r="K27" s="5"/>
      <c r="L27" s="62" t="s">
        <v>107</v>
      </c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</row>
    <row r="28" spans="1:76" x14ac:dyDescent="0.25">
      <c r="A28" s="1"/>
      <c r="B28" s="62">
        <v>26</v>
      </c>
      <c r="C28" s="12">
        <v>43965</v>
      </c>
      <c r="D28" s="62" t="s">
        <v>106</v>
      </c>
      <c r="E28" s="62" t="s">
        <v>11</v>
      </c>
      <c r="F28" s="62" t="s">
        <v>52</v>
      </c>
      <c r="G28" s="62" t="str">
        <f>IF(E28=[1]Plantilla!G$4,"A",IF(E28=[1]Plantilla!G$5,"B",IF(E28=[1]Plantilla!G$6,"C",IF(E28=[1]Plantilla!G$7,"D",""))))</f>
        <v>C</v>
      </c>
      <c r="H28" s="62">
        <f t="shared" ref="H28:H34" si="4">IF(F28="No",1,IF(F28="Sí",2,""))</f>
        <v>1</v>
      </c>
      <c r="I28" s="62">
        <v>1</v>
      </c>
      <c r="J28" s="62" t="str">
        <f t="shared" si="3"/>
        <v>C1.1</v>
      </c>
      <c r="K28" s="5"/>
      <c r="L28" s="62" t="s">
        <v>107</v>
      </c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</row>
    <row r="29" spans="1:76" x14ac:dyDescent="0.25">
      <c r="A29" s="1"/>
      <c r="B29" s="62">
        <v>27</v>
      </c>
      <c r="C29" s="12">
        <v>43965</v>
      </c>
      <c r="D29" s="62" t="s">
        <v>106</v>
      </c>
      <c r="E29" s="62" t="s">
        <v>11</v>
      </c>
      <c r="F29" s="62" t="s">
        <v>51</v>
      </c>
      <c r="G29" s="62" t="str">
        <f>IF(E29=[1]Plantilla!G$4,"A",IF(E29=[1]Plantilla!G$5,"B",IF(E29=[1]Plantilla!G$6,"C",IF(E29=[1]Plantilla!G$7,"D",""))))</f>
        <v>C</v>
      </c>
      <c r="H29" s="62">
        <f t="shared" si="4"/>
        <v>2</v>
      </c>
      <c r="I29" s="62">
        <v>2</v>
      </c>
      <c r="J29" s="62" t="str">
        <f t="shared" si="3"/>
        <v>C2.2</v>
      </c>
      <c r="K29" s="5"/>
      <c r="L29" s="62" t="s">
        <v>108</v>
      </c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</row>
    <row r="30" spans="1:76" x14ac:dyDescent="0.25">
      <c r="A30" s="1"/>
      <c r="B30" s="62">
        <v>28</v>
      </c>
      <c r="C30" s="12">
        <v>43965</v>
      </c>
      <c r="D30" s="62" t="s">
        <v>106</v>
      </c>
      <c r="E30" s="62" t="s">
        <v>11</v>
      </c>
      <c r="F30" s="62" t="s">
        <v>52</v>
      </c>
      <c r="G30" s="62" t="str">
        <f>IF(E30=[1]Plantilla!G$4,"A",IF(E30=[1]Plantilla!G$5,"B",IF(E30=[1]Plantilla!G$6,"C",IF(E30=[1]Plantilla!G$7,"D",""))))</f>
        <v>C</v>
      </c>
      <c r="H30" s="62">
        <f t="shared" si="4"/>
        <v>1</v>
      </c>
      <c r="I30" s="62">
        <v>2</v>
      </c>
      <c r="J30" s="62" t="str">
        <f t="shared" si="3"/>
        <v>C1.2</v>
      </c>
      <c r="K30" s="5"/>
      <c r="L30" s="62" t="s">
        <v>108</v>
      </c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</row>
    <row r="31" spans="1:76" x14ac:dyDescent="0.25">
      <c r="A31" s="1"/>
      <c r="B31" s="62">
        <v>29</v>
      </c>
      <c r="C31" s="12">
        <v>43965</v>
      </c>
      <c r="D31" s="62" t="s">
        <v>106</v>
      </c>
      <c r="E31" s="62" t="s">
        <v>12</v>
      </c>
      <c r="F31" s="62" t="s">
        <v>51</v>
      </c>
      <c r="G31" s="62" t="str">
        <f>IF(E31=[1]Plantilla!G$4,"A",IF(E31=[1]Plantilla!G$5,"B",IF(E31=[1]Plantilla!G$6,"C",IF(E31=[1]Plantilla!G$7,"D",""))))</f>
        <v>D</v>
      </c>
      <c r="H31" s="62">
        <f t="shared" si="4"/>
        <v>2</v>
      </c>
      <c r="I31" s="62">
        <v>4</v>
      </c>
      <c r="J31" s="62" t="str">
        <f t="shared" si="3"/>
        <v>D2.4</v>
      </c>
      <c r="K31" s="5"/>
      <c r="L31" s="62" t="s">
        <v>107</v>
      </c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</row>
    <row r="32" spans="1:76" x14ac:dyDescent="0.25">
      <c r="A32" s="1"/>
      <c r="B32" s="62">
        <v>30</v>
      </c>
      <c r="C32" s="12">
        <v>43965</v>
      </c>
      <c r="D32" s="62" t="s">
        <v>106</v>
      </c>
      <c r="E32" s="62" t="s">
        <v>12</v>
      </c>
      <c r="F32" s="62" t="s">
        <v>52</v>
      </c>
      <c r="G32" s="62" t="str">
        <f>IF(E32=[1]Plantilla!G$4,"A",IF(E32=[1]Plantilla!G$5,"B",IF(E32=[1]Plantilla!G$6,"C",IF(E32=[1]Plantilla!G$7,"D",""))))</f>
        <v>D</v>
      </c>
      <c r="H32" s="62">
        <f t="shared" si="4"/>
        <v>1</v>
      </c>
      <c r="I32" s="62">
        <v>4</v>
      </c>
      <c r="J32" s="62" t="str">
        <f t="shared" si="3"/>
        <v>D1.4</v>
      </c>
      <c r="K32" s="5"/>
      <c r="L32" s="62" t="s">
        <v>107</v>
      </c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</row>
    <row r="33" spans="1:76" x14ac:dyDescent="0.25">
      <c r="A33" s="1"/>
      <c r="B33" s="62">
        <v>31</v>
      </c>
      <c r="C33" s="12">
        <v>43965</v>
      </c>
      <c r="D33" s="62" t="s">
        <v>106</v>
      </c>
      <c r="E33" s="62" t="s">
        <v>12</v>
      </c>
      <c r="F33" s="62" t="s">
        <v>51</v>
      </c>
      <c r="G33" s="62" t="str">
        <f>IF(E33=[1]Plantilla!G$4,"A",IF(E33=[1]Plantilla!G$5,"B",IF(E33=[1]Plantilla!G$6,"C",IF(E33=[1]Plantilla!G$7,"D",""))))</f>
        <v>D</v>
      </c>
      <c r="H33" s="62">
        <f t="shared" si="4"/>
        <v>2</v>
      </c>
      <c r="I33" s="62">
        <v>5</v>
      </c>
      <c r="J33" s="62" t="str">
        <f t="shared" si="3"/>
        <v>D2.5</v>
      </c>
      <c r="K33" s="5"/>
      <c r="L33" s="62" t="s">
        <v>108</v>
      </c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</row>
    <row r="34" spans="1:76" x14ac:dyDescent="0.25">
      <c r="A34" s="1"/>
      <c r="B34" s="62">
        <v>32</v>
      </c>
      <c r="C34" s="12">
        <v>43965</v>
      </c>
      <c r="D34" s="62" t="s">
        <v>106</v>
      </c>
      <c r="E34" s="62" t="s">
        <v>12</v>
      </c>
      <c r="F34" s="62" t="s">
        <v>52</v>
      </c>
      <c r="G34" s="62" t="str">
        <f>IF(E34=[1]Plantilla!G$4,"A",IF(E34=[1]Plantilla!G$5,"B",IF(E34=[1]Plantilla!G$6,"C",IF(E34=[1]Plantilla!G$7,"D",""))))</f>
        <v>D</v>
      </c>
      <c r="H34" s="62">
        <f t="shared" si="4"/>
        <v>1</v>
      </c>
      <c r="I34" s="62">
        <v>5</v>
      </c>
      <c r="J34" s="62" t="str">
        <f t="shared" si="3"/>
        <v>D1.5</v>
      </c>
      <c r="K34" s="5"/>
      <c r="L34" s="62" t="s">
        <v>108</v>
      </c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</row>
    <row r="35" spans="1:76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</row>
    <row r="36" spans="1:76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</row>
    <row r="37" spans="1:76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</row>
    <row r="38" spans="1:76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</row>
    <row r="39" spans="1:76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</row>
    <row r="40" spans="1:76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</row>
    <row r="41" spans="1:76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</row>
    <row r="42" spans="1:76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</row>
    <row r="43" spans="1:76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</row>
    <row r="44" spans="1:76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</row>
    <row r="45" spans="1:76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</row>
    <row r="46" spans="1:76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</row>
    <row r="47" spans="1:76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</row>
    <row r="48" spans="1:76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</row>
    <row r="49" spans="1:76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</row>
    <row r="50" spans="1:76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</row>
    <row r="51" spans="1:76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</row>
    <row r="52" spans="1:76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</row>
    <row r="53" spans="1:76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</row>
    <row r="54" spans="1:76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</row>
    <row r="55" spans="1:76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</row>
    <row r="56" spans="1:76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</row>
    <row r="57" spans="1:76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</row>
    <row r="58" spans="1:76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</row>
    <row r="59" spans="1:76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</row>
    <row r="60" spans="1:76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</row>
    <row r="61" spans="1:76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</row>
    <row r="62" spans="1:76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</row>
    <row r="63" spans="1:76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</row>
    <row r="121" spans="13:13" x14ac:dyDescent="0.25">
      <c r="M121" t="s">
        <v>51</v>
      </c>
    </row>
    <row r="122" spans="13:13" x14ac:dyDescent="0.25">
      <c r="M122" t="s">
        <v>52</v>
      </c>
    </row>
  </sheetData>
  <phoneticPr fontId="10" type="noConversion"/>
  <dataValidations count="2">
    <dataValidation type="list" allowBlank="1" showInputMessage="1" showErrorMessage="1" sqref="F3:F26" xr:uid="{86C37462-5920-497C-902C-688C46121530}">
      <formula1>$M$121:$M$122</formula1>
    </dataValidation>
    <dataValidation type="list" allowBlank="1" showInputMessage="1" showErrorMessage="1" sqref="F27:F34" xr:uid="{E1EE3BD9-CF31-4320-9CC6-D2DE1F0264AC}">
      <formula1>$M$116:$M$117</formula1>
    </dataValidation>
  </dataValidations>
  <hyperlinks>
    <hyperlink ref="K3" location="A1.1!A1" display="A1.1!A1" xr:uid="{00000000-0004-0000-0000-000000000000}"/>
    <hyperlink ref="K4" location="A1.2!A1" display="A1.2!A1" xr:uid="{00000000-0004-0000-0000-000001000000}"/>
    <hyperlink ref="K6" location="B1.1!A1" display="B1.1!A1" xr:uid="{C4DC3052-FCCA-D24E-9F01-66D37943F905}"/>
    <hyperlink ref="K7" location="B2.1!A1" display="B2.1!A1" xr:uid="{47CF5066-5D31-3747-9B98-20993D58401F}"/>
    <hyperlink ref="K8" location="A2.2!A1" display="A2.2!A1" xr:uid="{CCCCE926-97AE-5841-8F29-3E1F37C666FC}"/>
    <hyperlink ref="K5" location="A2.1!A1" display="A2.1!A1" xr:uid="{53D3EBD8-4669-4CA8-87AE-4FC732F655B2}"/>
    <hyperlink ref="K9" location="D2.1!A1" display="D2.1!A1" xr:uid="{7E2D71FA-F473-3A46-8F8C-B1B93365A584}"/>
    <hyperlink ref="K10" location="D1.1!A1" display="D1.1!A1" xr:uid="{2ADD2E15-F422-764B-9502-3AC6876D51CD}"/>
  </hyperlinks>
  <pageMargins left="0.7" right="0.7" top="0.75" bottom="0.75" header="0.3" footer="0.3"/>
  <legacy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000-000000000000}">
          <x14:formula1>
            <xm:f>Plantilla!$G$4:$G$7</xm:f>
          </x14:formula1>
          <xm:sqref>E3:E26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0D0CAF-628E-42C1-8F91-A12389B026FD}">
  <sheetPr codeName="Hoja1"/>
  <dimension ref="A1:R153"/>
  <sheetViews>
    <sheetView topLeftCell="A16" zoomScale="89" zoomScaleNormal="85" workbookViewId="0">
      <selection activeCell="C17" sqref="C17"/>
    </sheetView>
  </sheetViews>
  <sheetFormatPr baseColWidth="10" defaultColWidth="11.42578125" defaultRowHeight="15" x14ac:dyDescent="0.25"/>
  <cols>
    <col min="5" max="5" width="13.140625" bestFit="1" customWidth="1"/>
  </cols>
  <sheetData>
    <row r="1" spans="1:18" x14ac:dyDescent="0.2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</row>
    <row r="2" spans="1:18" x14ac:dyDescent="0.25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</row>
    <row r="3" spans="1:18" ht="15.75" x14ac:dyDescent="0.25">
      <c r="A3" s="7"/>
      <c r="B3" s="8" t="s">
        <v>31</v>
      </c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</row>
    <row r="4" spans="1:18" x14ac:dyDescent="0.25">
      <c r="A4" s="7"/>
      <c r="B4" s="9" t="s">
        <v>3</v>
      </c>
      <c r="C4" s="4">
        <v>9.81</v>
      </c>
      <c r="D4" s="7"/>
      <c r="E4" s="7"/>
      <c r="F4" s="4" t="s">
        <v>5</v>
      </c>
      <c r="G4" s="4" t="s">
        <v>9</v>
      </c>
      <c r="H4" s="4">
        <v>0.06</v>
      </c>
      <c r="I4" s="7"/>
      <c r="J4" s="7"/>
      <c r="K4" s="7"/>
      <c r="L4" s="7"/>
      <c r="M4" s="7"/>
      <c r="N4" s="7"/>
      <c r="O4" s="7"/>
      <c r="P4" s="7"/>
      <c r="Q4" s="7"/>
      <c r="R4" s="7"/>
    </row>
    <row r="5" spans="1:18" x14ac:dyDescent="0.25">
      <c r="A5" s="7"/>
      <c r="B5" s="9" t="s">
        <v>1</v>
      </c>
      <c r="C5" s="4">
        <v>1000</v>
      </c>
      <c r="D5" s="7"/>
      <c r="E5" s="7"/>
      <c r="F5" s="4" t="s">
        <v>6</v>
      </c>
      <c r="G5" s="4" t="s">
        <v>10</v>
      </c>
      <c r="H5" s="4">
        <v>4.4999999999999998E-2</v>
      </c>
      <c r="I5" s="7"/>
      <c r="J5" s="7"/>
      <c r="K5" s="7"/>
      <c r="L5" s="7"/>
      <c r="M5" s="7"/>
      <c r="N5" s="7"/>
      <c r="O5" s="7"/>
      <c r="P5" s="7"/>
      <c r="Q5" s="7"/>
      <c r="R5" s="7"/>
    </row>
    <row r="6" spans="1:18" x14ac:dyDescent="0.25">
      <c r="A6" s="7"/>
      <c r="B6" s="9" t="s">
        <v>2</v>
      </c>
      <c r="C6" s="4">
        <f>1.02*10^-3</f>
        <v>1.0200000000000001E-3</v>
      </c>
      <c r="D6" s="7"/>
      <c r="E6" s="7"/>
      <c r="F6" s="4" t="s">
        <v>7</v>
      </c>
      <c r="G6" s="4" t="s">
        <v>11</v>
      </c>
      <c r="H6" s="4">
        <f>0.03</f>
        <v>0.03</v>
      </c>
      <c r="I6" s="7"/>
      <c r="J6" s="7"/>
      <c r="K6" s="7"/>
      <c r="L6" s="7"/>
      <c r="M6" s="7"/>
      <c r="N6" s="7"/>
      <c r="O6" s="7"/>
      <c r="P6" s="7"/>
      <c r="Q6" s="7"/>
      <c r="R6" s="7"/>
    </row>
    <row r="7" spans="1:18" x14ac:dyDescent="0.25">
      <c r="A7" s="7"/>
      <c r="B7" s="9" t="s">
        <v>32</v>
      </c>
      <c r="C7" s="4"/>
      <c r="D7" s="7"/>
      <c r="E7" s="7"/>
      <c r="F7" s="4" t="s">
        <v>8</v>
      </c>
      <c r="G7" s="4" t="s">
        <v>12</v>
      </c>
      <c r="H7" s="4">
        <v>7.8E-2</v>
      </c>
      <c r="I7" s="7"/>
      <c r="J7" s="7"/>
      <c r="K7" s="7"/>
      <c r="L7" s="7"/>
      <c r="M7" s="7"/>
      <c r="N7" s="7"/>
      <c r="O7" s="7"/>
      <c r="P7" s="7"/>
      <c r="Q7" s="7"/>
      <c r="R7" s="7"/>
    </row>
    <row r="8" spans="1:18" x14ac:dyDescent="0.25">
      <c r="A8" s="7"/>
      <c r="B8" s="9" t="s">
        <v>29</v>
      </c>
      <c r="C8" s="4" t="s">
        <v>9</v>
      </c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</row>
    <row r="9" spans="1:18" x14ac:dyDescent="0.25">
      <c r="A9" s="7"/>
      <c r="B9" s="9" t="s">
        <v>4</v>
      </c>
      <c r="C9" s="4">
        <f>VLOOKUP(C8,G4:H7,2)</f>
        <v>0.06</v>
      </c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</row>
    <row r="10" spans="1:18" x14ac:dyDescent="0.25">
      <c r="A10" s="7"/>
      <c r="B10" s="9" t="s">
        <v>23</v>
      </c>
      <c r="C10" s="4">
        <f>C9</f>
        <v>0.06</v>
      </c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</row>
    <row r="11" spans="1:18" x14ac:dyDescent="0.25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</row>
    <row r="12" spans="1:18" x14ac:dyDescent="0.25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</row>
    <row r="13" spans="1:18" x14ac:dyDescent="0.25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</row>
    <row r="14" spans="1:18" x14ac:dyDescent="0.25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</row>
    <row r="15" spans="1:18" ht="30" x14ac:dyDescent="0.25">
      <c r="A15" s="7"/>
      <c r="B15" s="10" t="s">
        <v>0</v>
      </c>
      <c r="C15" s="10" t="s">
        <v>19</v>
      </c>
      <c r="D15" s="10" t="s">
        <v>22</v>
      </c>
      <c r="E15" s="10" t="s">
        <v>13</v>
      </c>
      <c r="F15" s="10" t="s">
        <v>14</v>
      </c>
      <c r="G15" s="10" t="s">
        <v>15</v>
      </c>
      <c r="H15" s="10" t="s">
        <v>42</v>
      </c>
      <c r="I15" s="10" t="s">
        <v>43</v>
      </c>
      <c r="J15" s="7"/>
      <c r="K15" s="7"/>
      <c r="L15" s="7"/>
      <c r="M15" s="7"/>
      <c r="N15" s="7"/>
      <c r="O15" s="7"/>
      <c r="P15" s="7"/>
      <c r="Q15" s="7"/>
      <c r="R15" s="7"/>
    </row>
    <row r="16" spans="1:18" x14ac:dyDescent="0.25">
      <c r="A16" s="7"/>
      <c r="B16" s="2" t="s">
        <v>17</v>
      </c>
      <c r="C16" s="2" t="s">
        <v>18</v>
      </c>
      <c r="D16" s="2" t="s">
        <v>16</v>
      </c>
      <c r="E16" s="2"/>
      <c r="F16" s="2"/>
      <c r="G16" s="2"/>
      <c r="H16" s="2"/>
      <c r="I16" s="4"/>
      <c r="J16" s="7"/>
      <c r="K16" s="7"/>
      <c r="L16" s="7"/>
      <c r="M16" s="7"/>
      <c r="N16" s="7"/>
      <c r="O16" s="7"/>
      <c r="P16" s="7"/>
      <c r="Q16" s="7"/>
      <c r="R16" s="7"/>
    </row>
    <row r="17" spans="1:18" x14ac:dyDescent="0.25">
      <c r="A17" s="7"/>
      <c r="B17" s="4">
        <v>100</v>
      </c>
      <c r="C17" s="4">
        <f>B17/60</f>
        <v>1.6666666666666667</v>
      </c>
      <c r="D17" s="4"/>
      <c r="E17" s="11">
        <f t="shared" ref="E17:E34" si="0">D17/($C$9^5*C17^3*$C$5)</f>
        <v>0</v>
      </c>
      <c r="F17" s="11">
        <f t="shared" ref="F17:F34" si="1">(C17*$C$9^2*$C$5)/$C$6</f>
        <v>5882.3529411764703</v>
      </c>
      <c r="G17" s="4">
        <f t="shared" ref="G17:G34" si="2">(C17^2*$C$9)/$C$4</f>
        <v>1.6989466530750934E-2</v>
      </c>
      <c r="H17" s="4">
        <f>LOG10(F17)</f>
        <v>3.7695510786217259</v>
      </c>
      <c r="I17" s="4" t="e">
        <f>LOG10(E17)</f>
        <v>#NUM!</v>
      </c>
      <c r="J17" s="7"/>
      <c r="K17" s="7"/>
      <c r="L17" s="7"/>
      <c r="M17" s="7"/>
      <c r="N17" s="7"/>
      <c r="O17" s="7"/>
      <c r="P17" s="7"/>
      <c r="Q17" s="7"/>
      <c r="R17" s="7"/>
    </row>
    <row r="18" spans="1:18" x14ac:dyDescent="0.25">
      <c r="A18" s="7"/>
      <c r="B18" s="4">
        <f t="shared" ref="B18:B23" si="3">B17+100</f>
        <v>200</v>
      </c>
      <c r="C18" s="4">
        <f t="shared" ref="C18:C25" si="4">B18/60</f>
        <v>3.3333333333333335</v>
      </c>
      <c r="D18" s="4"/>
      <c r="E18" s="11">
        <f t="shared" si="0"/>
        <v>0</v>
      </c>
      <c r="F18" s="11">
        <f t="shared" si="1"/>
        <v>11764.705882352941</v>
      </c>
      <c r="G18" s="4">
        <f t="shared" si="2"/>
        <v>6.7957866123003738E-2</v>
      </c>
      <c r="H18" s="4">
        <f t="shared" ref="H18:H34" si="5">LOG10(F18)</f>
        <v>4.0705810742857071</v>
      </c>
      <c r="I18" s="4" t="e">
        <f t="shared" ref="I18:I34" si="6">LOG10(E18)</f>
        <v>#NUM!</v>
      </c>
      <c r="J18" s="7"/>
      <c r="K18" s="7"/>
      <c r="L18" s="7"/>
      <c r="M18" s="7"/>
      <c r="N18" s="7"/>
      <c r="O18" s="7"/>
      <c r="P18" s="7"/>
      <c r="Q18" s="7"/>
      <c r="R18" s="7"/>
    </row>
    <row r="19" spans="1:18" x14ac:dyDescent="0.25">
      <c r="A19" s="7"/>
      <c r="B19" s="4">
        <f t="shared" si="3"/>
        <v>300</v>
      </c>
      <c r="C19" s="4">
        <f t="shared" si="4"/>
        <v>5</v>
      </c>
      <c r="D19" s="4"/>
      <c r="E19" s="11">
        <f t="shared" si="0"/>
        <v>0</v>
      </c>
      <c r="F19" s="11">
        <f t="shared" si="1"/>
        <v>17647.058823529409</v>
      </c>
      <c r="G19" s="4">
        <f t="shared" si="2"/>
        <v>0.1529051987767584</v>
      </c>
      <c r="H19" s="4">
        <f t="shared" si="5"/>
        <v>4.2466723333413885</v>
      </c>
      <c r="I19" s="4" t="e">
        <f t="shared" si="6"/>
        <v>#NUM!</v>
      </c>
      <c r="J19" s="7"/>
      <c r="K19" s="7"/>
      <c r="L19" s="7"/>
      <c r="M19" s="7"/>
      <c r="N19" s="7"/>
      <c r="O19" s="7"/>
      <c r="P19" s="7"/>
      <c r="Q19" s="7"/>
      <c r="R19" s="7"/>
    </row>
    <row r="20" spans="1:18" x14ac:dyDescent="0.25">
      <c r="A20" s="7"/>
      <c r="B20" s="4">
        <f t="shared" si="3"/>
        <v>400</v>
      </c>
      <c r="C20" s="4">
        <f t="shared" si="4"/>
        <v>6.666666666666667</v>
      </c>
      <c r="D20" s="4"/>
      <c r="E20" s="11">
        <f t="shared" si="0"/>
        <v>0</v>
      </c>
      <c r="F20" s="11">
        <f t="shared" si="1"/>
        <v>23529.411764705881</v>
      </c>
      <c r="G20" s="4">
        <f t="shared" si="2"/>
        <v>0.27183146449201495</v>
      </c>
      <c r="H20" s="4">
        <f t="shared" si="5"/>
        <v>4.3716110699496884</v>
      </c>
      <c r="I20" s="4" t="e">
        <f t="shared" si="6"/>
        <v>#NUM!</v>
      </c>
      <c r="J20" s="7"/>
      <c r="K20" s="7"/>
      <c r="L20" s="7"/>
      <c r="M20" s="7"/>
      <c r="N20" s="7"/>
      <c r="O20" s="7"/>
      <c r="P20" s="7"/>
      <c r="Q20" s="7"/>
      <c r="R20" s="7"/>
    </row>
    <row r="21" spans="1:18" x14ac:dyDescent="0.25">
      <c r="A21" s="7"/>
      <c r="B21" s="4">
        <f t="shared" si="3"/>
        <v>500</v>
      </c>
      <c r="C21" s="4">
        <f t="shared" si="4"/>
        <v>8.3333333333333339</v>
      </c>
      <c r="D21" s="4"/>
      <c r="E21" s="11">
        <f t="shared" si="0"/>
        <v>0</v>
      </c>
      <c r="F21" s="11">
        <f t="shared" si="1"/>
        <v>29411.764705882353</v>
      </c>
      <c r="G21" s="4">
        <f t="shared" si="2"/>
        <v>0.42473666326877335</v>
      </c>
      <c r="H21" s="4">
        <f t="shared" si="5"/>
        <v>4.4685210829577446</v>
      </c>
      <c r="I21" s="4" t="e">
        <f t="shared" si="6"/>
        <v>#NUM!</v>
      </c>
      <c r="J21" s="7"/>
      <c r="K21" s="7"/>
      <c r="L21" s="7"/>
      <c r="M21" s="7"/>
      <c r="N21" s="7"/>
      <c r="O21" s="7"/>
      <c r="P21" s="7"/>
      <c r="Q21" s="7"/>
      <c r="R21" s="7"/>
    </row>
    <row r="22" spans="1:18" x14ac:dyDescent="0.25">
      <c r="A22" s="7"/>
      <c r="B22" s="4">
        <f t="shared" si="3"/>
        <v>600</v>
      </c>
      <c r="C22" s="4">
        <f t="shared" si="4"/>
        <v>10</v>
      </c>
      <c r="D22" s="4"/>
      <c r="E22" s="11">
        <f t="shared" si="0"/>
        <v>0</v>
      </c>
      <c r="F22" s="11">
        <f t="shared" si="1"/>
        <v>35294.117647058818</v>
      </c>
      <c r="G22" s="4">
        <f t="shared" si="2"/>
        <v>0.6116207951070336</v>
      </c>
      <c r="H22" s="4">
        <f t="shared" si="5"/>
        <v>4.5477023290053697</v>
      </c>
      <c r="I22" s="4" t="e">
        <f t="shared" si="6"/>
        <v>#NUM!</v>
      </c>
      <c r="J22" s="7"/>
      <c r="K22" s="7"/>
      <c r="L22" s="7"/>
      <c r="M22" s="7"/>
      <c r="N22" s="7"/>
      <c r="O22" s="7"/>
      <c r="P22" s="7"/>
      <c r="Q22" s="7"/>
      <c r="R22" s="7"/>
    </row>
    <row r="23" spans="1:18" x14ac:dyDescent="0.25">
      <c r="A23" s="7"/>
      <c r="B23" s="4">
        <f t="shared" si="3"/>
        <v>700</v>
      </c>
      <c r="C23" s="4">
        <f t="shared" si="4"/>
        <v>11.666666666666666</v>
      </c>
      <c r="D23" s="4"/>
      <c r="E23" s="11">
        <f t="shared" si="0"/>
        <v>0</v>
      </c>
      <c r="F23" s="11">
        <f t="shared" si="1"/>
        <v>41176.470588235286</v>
      </c>
      <c r="G23" s="4">
        <f t="shared" si="2"/>
        <v>0.83248386000679553</v>
      </c>
      <c r="H23" s="4">
        <f t="shared" si="5"/>
        <v>4.6146491186359828</v>
      </c>
      <c r="I23" s="4" t="e">
        <f t="shared" si="6"/>
        <v>#NUM!</v>
      </c>
      <c r="J23" s="7"/>
      <c r="K23" s="7"/>
      <c r="L23" s="7"/>
      <c r="M23" s="7"/>
      <c r="N23" s="7"/>
      <c r="O23" s="7"/>
      <c r="P23" s="7"/>
      <c r="Q23" s="7"/>
      <c r="R23" s="7"/>
    </row>
    <row r="24" spans="1:18" x14ac:dyDescent="0.25">
      <c r="A24" s="7"/>
      <c r="B24" s="4">
        <v>1150</v>
      </c>
      <c r="C24" s="4">
        <f t="shared" si="4"/>
        <v>19.166666666666668</v>
      </c>
      <c r="D24" s="4"/>
      <c r="E24" s="11">
        <f t="shared" si="0"/>
        <v>0</v>
      </c>
      <c r="F24" s="11">
        <f t="shared" si="1"/>
        <v>67647.058823529413</v>
      </c>
      <c r="G24" s="4">
        <f t="shared" si="2"/>
        <v>2.2468569486918111</v>
      </c>
      <c r="H24" s="4">
        <f t="shared" si="5"/>
        <v>4.8302489189753377</v>
      </c>
      <c r="I24" s="4" t="e">
        <f t="shared" si="6"/>
        <v>#NUM!</v>
      </c>
      <c r="J24" s="7"/>
      <c r="K24" s="7"/>
      <c r="L24" s="7"/>
      <c r="M24" s="7"/>
      <c r="N24" s="7"/>
      <c r="O24" s="7"/>
      <c r="P24" s="7"/>
      <c r="Q24" s="7"/>
      <c r="R24" s="7"/>
    </row>
    <row r="25" spans="1:18" x14ac:dyDescent="0.25">
      <c r="A25" s="7"/>
      <c r="B25" s="4">
        <f>B24+100</f>
        <v>1250</v>
      </c>
      <c r="C25" s="4">
        <f t="shared" si="4"/>
        <v>20.833333333333332</v>
      </c>
      <c r="D25" s="4"/>
      <c r="E25" s="11">
        <f t="shared" si="0"/>
        <v>0</v>
      </c>
      <c r="F25" s="11">
        <f t="shared" si="1"/>
        <v>73529.411764705874</v>
      </c>
      <c r="G25" s="4">
        <f t="shared" si="2"/>
        <v>2.6546041454298326</v>
      </c>
      <c r="H25" s="4">
        <f t="shared" si="5"/>
        <v>4.8664610916297821</v>
      </c>
      <c r="I25" s="4" t="e">
        <f t="shared" si="6"/>
        <v>#NUM!</v>
      </c>
      <c r="J25" s="7"/>
      <c r="K25" s="7"/>
      <c r="L25" s="7"/>
      <c r="M25" s="7"/>
      <c r="N25" s="7"/>
      <c r="O25" s="7"/>
      <c r="P25" s="7"/>
      <c r="Q25" s="7"/>
      <c r="R25" s="7"/>
    </row>
    <row r="26" spans="1:18" x14ac:dyDescent="0.25">
      <c r="A26" s="7"/>
      <c r="B26" s="4">
        <v>1250</v>
      </c>
      <c r="C26" s="4">
        <f>B26/60</f>
        <v>20.833333333333332</v>
      </c>
      <c r="D26" s="4"/>
      <c r="E26" s="11">
        <f t="shared" si="0"/>
        <v>0</v>
      </c>
      <c r="F26" s="11">
        <f t="shared" si="1"/>
        <v>73529.411764705874</v>
      </c>
      <c r="G26" s="4">
        <f t="shared" si="2"/>
        <v>2.6546041454298326</v>
      </c>
      <c r="H26" s="4">
        <f t="shared" si="5"/>
        <v>4.8664610916297821</v>
      </c>
      <c r="I26" s="4" t="e">
        <f t="shared" si="6"/>
        <v>#NUM!</v>
      </c>
      <c r="J26" s="7"/>
      <c r="K26" s="7"/>
      <c r="L26" s="7"/>
      <c r="M26" s="7"/>
      <c r="N26" s="7"/>
      <c r="O26" s="7"/>
      <c r="P26" s="7"/>
      <c r="Q26" s="7"/>
      <c r="R26" s="7"/>
    </row>
    <row r="27" spans="1:18" x14ac:dyDescent="0.25">
      <c r="A27" s="7"/>
      <c r="B27" s="4">
        <v>1150</v>
      </c>
      <c r="C27" s="4">
        <f t="shared" ref="C27:C34" si="7">B27/60</f>
        <v>19.166666666666668</v>
      </c>
      <c r="D27" s="4"/>
      <c r="E27" s="11">
        <f t="shared" si="0"/>
        <v>0</v>
      </c>
      <c r="F27" s="11">
        <f t="shared" si="1"/>
        <v>67647.058823529413</v>
      </c>
      <c r="G27" s="4">
        <f t="shared" si="2"/>
        <v>2.2468569486918111</v>
      </c>
      <c r="H27" s="4">
        <f t="shared" si="5"/>
        <v>4.8302489189753377</v>
      </c>
      <c r="I27" s="4" t="e">
        <f t="shared" si="6"/>
        <v>#NUM!</v>
      </c>
      <c r="J27" s="7"/>
      <c r="K27" s="7"/>
      <c r="L27" s="7"/>
      <c r="M27" s="7"/>
      <c r="N27" s="7"/>
      <c r="O27" s="7"/>
      <c r="P27" s="7"/>
      <c r="Q27" s="7"/>
      <c r="R27" s="7"/>
    </row>
    <row r="28" spans="1:18" x14ac:dyDescent="0.25">
      <c r="A28" s="7"/>
      <c r="B28" s="4">
        <v>700</v>
      </c>
      <c r="C28" s="4">
        <f t="shared" si="7"/>
        <v>11.666666666666666</v>
      </c>
      <c r="D28" s="4"/>
      <c r="E28" s="11">
        <f t="shared" si="0"/>
        <v>0</v>
      </c>
      <c r="F28" s="11">
        <f t="shared" si="1"/>
        <v>41176.470588235286</v>
      </c>
      <c r="G28" s="4">
        <f t="shared" si="2"/>
        <v>0.83248386000679553</v>
      </c>
      <c r="H28" s="4">
        <f t="shared" si="5"/>
        <v>4.6146491186359828</v>
      </c>
      <c r="I28" s="4" t="e">
        <f t="shared" si="6"/>
        <v>#NUM!</v>
      </c>
      <c r="J28" s="7"/>
      <c r="K28" s="7"/>
      <c r="L28" s="7"/>
      <c r="M28" s="7"/>
      <c r="N28" s="7"/>
      <c r="O28" s="7"/>
      <c r="P28" s="7"/>
      <c r="Q28" s="7"/>
      <c r="R28" s="7"/>
    </row>
    <row r="29" spans="1:18" x14ac:dyDescent="0.25">
      <c r="A29" s="7"/>
      <c r="B29" s="4">
        <f>B28-100</f>
        <v>600</v>
      </c>
      <c r="C29" s="4">
        <f t="shared" si="7"/>
        <v>10</v>
      </c>
      <c r="D29" s="4"/>
      <c r="E29" s="11">
        <f t="shared" si="0"/>
        <v>0</v>
      </c>
      <c r="F29" s="11">
        <f t="shared" si="1"/>
        <v>35294.117647058818</v>
      </c>
      <c r="G29" s="4">
        <f t="shared" si="2"/>
        <v>0.6116207951070336</v>
      </c>
      <c r="H29" s="4">
        <f t="shared" si="5"/>
        <v>4.5477023290053697</v>
      </c>
      <c r="I29" s="4" t="e">
        <f t="shared" si="6"/>
        <v>#NUM!</v>
      </c>
      <c r="J29" s="7"/>
      <c r="K29" s="7"/>
      <c r="L29" s="7"/>
      <c r="M29" s="7"/>
      <c r="N29" s="7"/>
      <c r="O29" s="7"/>
      <c r="P29" s="7"/>
      <c r="Q29" s="7"/>
      <c r="R29" s="7"/>
    </row>
    <row r="30" spans="1:18" x14ac:dyDescent="0.25">
      <c r="A30" s="7"/>
      <c r="B30" s="4">
        <f t="shared" ref="B30:B34" si="8">B29-100</f>
        <v>500</v>
      </c>
      <c r="C30" s="4">
        <f t="shared" si="7"/>
        <v>8.3333333333333339</v>
      </c>
      <c r="D30" s="4"/>
      <c r="E30" s="11">
        <f t="shared" si="0"/>
        <v>0</v>
      </c>
      <c r="F30" s="11">
        <f t="shared" si="1"/>
        <v>29411.764705882353</v>
      </c>
      <c r="G30" s="4">
        <f t="shared" si="2"/>
        <v>0.42473666326877335</v>
      </c>
      <c r="H30" s="4">
        <f t="shared" si="5"/>
        <v>4.4685210829577446</v>
      </c>
      <c r="I30" s="4" t="e">
        <f t="shared" si="6"/>
        <v>#NUM!</v>
      </c>
      <c r="J30" s="7"/>
      <c r="K30" s="7"/>
      <c r="L30" s="7"/>
      <c r="M30" s="7"/>
      <c r="N30" s="7"/>
      <c r="O30" s="7"/>
      <c r="P30" s="7"/>
      <c r="Q30" s="7"/>
      <c r="R30" s="7"/>
    </row>
    <row r="31" spans="1:18" x14ac:dyDescent="0.25">
      <c r="A31" s="7"/>
      <c r="B31" s="4">
        <f t="shared" si="8"/>
        <v>400</v>
      </c>
      <c r="C31" s="4">
        <f t="shared" si="7"/>
        <v>6.666666666666667</v>
      </c>
      <c r="D31" s="4"/>
      <c r="E31" s="11">
        <f t="shared" si="0"/>
        <v>0</v>
      </c>
      <c r="F31" s="11">
        <f t="shared" si="1"/>
        <v>23529.411764705881</v>
      </c>
      <c r="G31" s="4">
        <f t="shared" si="2"/>
        <v>0.27183146449201495</v>
      </c>
      <c r="H31" s="4">
        <f t="shared" si="5"/>
        <v>4.3716110699496884</v>
      </c>
      <c r="I31" s="4" t="e">
        <f t="shared" si="6"/>
        <v>#NUM!</v>
      </c>
      <c r="J31" s="7"/>
      <c r="K31" s="7"/>
      <c r="L31" s="7"/>
      <c r="M31" s="7"/>
      <c r="N31" s="7"/>
      <c r="O31" s="7"/>
      <c r="P31" s="7"/>
      <c r="Q31" s="7"/>
      <c r="R31" s="7"/>
    </row>
    <row r="32" spans="1:18" x14ac:dyDescent="0.25">
      <c r="A32" s="7"/>
      <c r="B32" s="4">
        <f t="shared" si="8"/>
        <v>300</v>
      </c>
      <c r="C32" s="4">
        <f t="shared" si="7"/>
        <v>5</v>
      </c>
      <c r="D32" s="4"/>
      <c r="E32" s="11">
        <f t="shared" si="0"/>
        <v>0</v>
      </c>
      <c r="F32" s="11">
        <f t="shared" si="1"/>
        <v>17647.058823529409</v>
      </c>
      <c r="G32" s="4">
        <f t="shared" si="2"/>
        <v>0.1529051987767584</v>
      </c>
      <c r="H32" s="4">
        <f t="shared" si="5"/>
        <v>4.2466723333413885</v>
      </c>
      <c r="I32" s="4" t="e">
        <f t="shared" si="6"/>
        <v>#NUM!</v>
      </c>
      <c r="J32" s="7"/>
      <c r="K32" s="7"/>
      <c r="L32" s="7"/>
      <c r="M32" s="7"/>
      <c r="N32" s="7"/>
      <c r="O32" s="7"/>
      <c r="P32" s="7"/>
      <c r="Q32" s="7"/>
      <c r="R32" s="7"/>
    </row>
    <row r="33" spans="1:18" x14ac:dyDescent="0.25">
      <c r="A33" s="7"/>
      <c r="B33" s="4">
        <f t="shared" si="8"/>
        <v>200</v>
      </c>
      <c r="C33" s="4">
        <f t="shared" si="7"/>
        <v>3.3333333333333335</v>
      </c>
      <c r="D33" s="4"/>
      <c r="E33" s="11">
        <f t="shared" si="0"/>
        <v>0</v>
      </c>
      <c r="F33" s="11">
        <f t="shared" si="1"/>
        <v>11764.705882352941</v>
      </c>
      <c r="G33" s="4">
        <f t="shared" si="2"/>
        <v>6.7957866123003738E-2</v>
      </c>
      <c r="H33" s="4">
        <f t="shared" si="5"/>
        <v>4.0705810742857071</v>
      </c>
      <c r="I33" s="4" t="e">
        <f t="shared" si="6"/>
        <v>#NUM!</v>
      </c>
      <c r="J33" s="7"/>
      <c r="K33" s="7"/>
      <c r="L33" s="7"/>
      <c r="M33" s="7"/>
      <c r="N33" s="7"/>
      <c r="O33" s="7"/>
      <c r="P33" s="7"/>
      <c r="Q33" s="7"/>
      <c r="R33" s="7"/>
    </row>
    <row r="34" spans="1:18" x14ac:dyDescent="0.25">
      <c r="A34" s="7"/>
      <c r="B34" s="4">
        <f t="shared" si="8"/>
        <v>100</v>
      </c>
      <c r="C34" s="4">
        <f t="shared" si="7"/>
        <v>1.6666666666666667</v>
      </c>
      <c r="D34" s="4"/>
      <c r="E34" s="11">
        <f t="shared" si="0"/>
        <v>0</v>
      </c>
      <c r="F34" s="11">
        <f t="shared" si="1"/>
        <v>5882.3529411764703</v>
      </c>
      <c r="G34" s="4">
        <f t="shared" si="2"/>
        <v>1.6989466530750934E-2</v>
      </c>
      <c r="H34" s="4">
        <f t="shared" si="5"/>
        <v>3.7695510786217259</v>
      </c>
      <c r="I34" s="4" t="e">
        <f t="shared" si="6"/>
        <v>#NUM!</v>
      </c>
      <c r="J34" s="7"/>
      <c r="K34" s="7"/>
      <c r="L34" s="7"/>
      <c r="M34" s="7"/>
      <c r="N34" s="7"/>
      <c r="O34" s="7"/>
      <c r="P34" s="7"/>
      <c r="Q34" s="7"/>
      <c r="R34" s="7"/>
    </row>
    <row r="35" spans="1:18" x14ac:dyDescent="0.25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</row>
    <row r="36" spans="1:18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</row>
    <row r="37" spans="1:18" x14ac:dyDescent="0.25">
      <c r="A37" s="7"/>
      <c r="B37" s="4" t="s">
        <v>36</v>
      </c>
      <c r="C37" s="4"/>
      <c r="D37" s="4" t="s">
        <v>37</v>
      </c>
      <c r="E37" s="4" t="s">
        <v>38</v>
      </c>
      <c r="F37" s="4" t="s">
        <v>39</v>
      </c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</row>
    <row r="38" spans="1:18" x14ac:dyDescent="0.25">
      <c r="A38" s="7"/>
      <c r="B38" s="7"/>
      <c r="C38" s="7"/>
      <c r="D38" s="4" t="e">
        <f>SLOPE(D17:D34,C17:C34)</f>
        <v>#DIV/0!</v>
      </c>
      <c r="E38" s="4" t="e">
        <f>INTERCEPT(D17:D34,C17:C34)</f>
        <v>#DIV/0!</v>
      </c>
      <c r="F38" s="4" t="e">
        <f>RSQ(D17:D34,C17:C34)</f>
        <v>#DIV/0!</v>
      </c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</row>
    <row r="39" spans="1:18" x14ac:dyDescent="0.25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</row>
    <row r="40" spans="1:18" x14ac:dyDescent="0.25">
      <c r="A40" s="7"/>
      <c r="B40" s="4" t="s">
        <v>40</v>
      </c>
      <c r="C40" s="4"/>
      <c r="D40" s="4" t="s">
        <v>37</v>
      </c>
      <c r="E40" s="4" t="s">
        <v>38</v>
      </c>
      <c r="F40" s="4" t="s">
        <v>39</v>
      </c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</row>
    <row r="41" spans="1:18" x14ac:dyDescent="0.25">
      <c r="A41" s="7"/>
      <c r="B41" s="7"/>
      <c r="C41" s="7"/>
      <c r="D41" s="4" t="e">
        <f>SLOPE(I17:I34,H17:H34)</f>
        <v>#NUM!</v>
      </c>
      <c r="E41" s="4" t="e">
        <f>INTERCEPT(I17:I34,H17:H34)</f>
        <v>#NUM!</v>
      </c>
      <c r="F41" s="6" t="e">
        <f>RSQ(I17:I34,H17:H34)</f>
        <v>#NUM!</v>
      </c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</row>
    <row r="42" spans="1:18" x14ac:dyDescent="0.25">
      <c r="A42" s="7"/>
      <c r="B42" s="7"/>
      <c r="C42" s="7"/>
      <c r="D42" s="4" t="s">
        <v>45</v>
      </c>
      <c r="E42" s="4" t="s">
        <v>46</v>
      </c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</row>
    <row r="43" spans="1:18" x14ac:dyDescent="0.25">
      <c r="A43" s="7"/>
      <c r="B43" s="7"/>
      <c r="C43" s="7"/>
      <c r="D43" s="4" t="e">
        <f>D41</f>
        <v>#NUM!</v>
      </c>
      <c r="E43" s="4" t="e">
        <f>10^E41</f>
        <v>#NUM!</v>
      </c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</row>
    <row r="44" spans="1:18" x14ac:dyDescent="0.25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</row>
    <row r="45" spans="1:18" x14ac:dyDescent="0.25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</row>
    <row r="46" spans="1:18" x14ac:dyDescent="0.25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</row>
    <row r="47" spans="1:18" x14ac:dyDescent="0.25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</row>
    <row r="48" spans="1:18" x14ac:dyDescent="0.25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</row>
    <row r="49" spans="1:18" x14ac:dyDescent="0.25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</row>
    <row r="50" spans="1:18" x14ac:dyDescent="0.25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</row>
    <row r="51" spans="1:18" x14ac:dyDescent="0.25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</row>
    <row r="52" spans="1:18" x14ac:dyDescent="0.25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</row>
    <row r="53" spans="1:18" x14ac:dyDescent="0.25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</row>
    <row r="54" spans="1:18" x14ac:dyDescent="0.25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</row>
    <row r="55" spans="1:18" x14ac:dyDescent="0.2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</row>
    <row r="56" spans="1:18" x14ac:dyDescent="0.25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</row>
    <row r="57" spans="1:18" x14ac:dyDescent="0.25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</row>
    <row r="58" spans="1:18" x14ac:dyDescent="0.2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</row>
    <row r="59" spans="1:18" x14ac:dyDescent="0.25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</row>
    <row r="60" spans="1:18" x14ac:dyDescent="0.25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</row>
    <row r="61" spans="1:18" x14ac:dyDescent="0.25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</row>
    <row r="62" spans="1:18" x14ac:dyDescent="0.25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</row>
    <row r="63" spans="1:18" x14ac:dyDescent="0.2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</row>
    <row r="64" spans="1:18" x14ac:dyDescent="0.25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</row>
    <row r="65" spans="1:18" x14ac:dyDescent="0.2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</row>
    <row r="66" spans="1:18" x14ac:dyDescent="0.25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</row>
    <row r="67" spans="1:18" x14ac:dyDescent="0.25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</row>
    <row r="68" spans="1:18" x14ac:dyDescent="0.25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</row>
    <row r="69" spans="1:18" x14ac:dyDescent="0.25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</row>
    <row r="70" spans="1:18" x14ac:dyDescent="0.25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</row>
    <row r="71" spans="1:18" x14ac:dyDescent="0.25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</row>
    <row r="72" spans="1:18" x14ac:dyDescent="0.25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</row>
    <row r="73" spans="1:18" x14ac:dyDescent="0.25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</row>
    <row r="74" spans="1:18" x14ac:dyDescent="0.25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</row>
    <row r="75" spans="1:18" x14ac:dyDescent="0.2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</row>
    <row r="76" spans="1:18" x14ac:dyDescent="0.25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</row>
    <row r="77" spans="1:18" x14ac:dyDescent="0.25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</row>
    <row r="78" spans="1:18" x14ac:dyDescent="0.25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</row>
    <row r="79" spans="1:18" x14ac:dyDescent="0.25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</row>
    <row r="80" spans="1:18" x14ac:dyDescent="0.25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</row>
    <row r="81" spans="1:18" x14ac:dyDescent="0.25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</row>
    <row r="82" spans="1:18" x14ac:dyDescent="0.25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</row>
    <row r="83" spans="1:18" x14ac:dyDescent="0.25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</row>
    <row r="84" spans="1:18" x14ac:dyDescent="0.25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</row>
    <row r="85" spans="1:18" x14ac:dyDescent="0.2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</row>
    <row r="86" spans="1:18" x14ac:dyDescent="0.25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</row>
    <row r="87" spans="1:18" x14ac:dyDescent="0.25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</row>
    <row r="88" spans="1:18" x14ac:dyDescent="0.25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</row>
    <row r="89" spans="1:18" x14ac:dyDescent="0.25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</row>
    <row r="90" spans="1:18" x14ac:dyDescent="0.25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</row>
    <row r="91" spans="1:18" x14ac:dyDescent="0.25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</row>
    <row r="92" spans="1:18" x14ac:dyDescent="0.25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</row>
    <row r="93" spans="1:18" x14ac:dyDescent="0.25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</row>
    <row r="94" spans="1:18" x14ac:dyDescent="0.25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</row>
    <row r="95" spans="1:18" x14ac:dyDescent="0.2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</row>
    <row r="96" spans="1:18" x14ac:dyDescent="0.25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</row>
    <row r="97" spans="1:18" x14ac:dyDescent="0.25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</row>
    <row r="98" spans="1:18" x14ac:dyDescent="0.25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</row>
    <row r="99" spans="1:18" x14ac:dyDescent="0.25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</row>
    <row r="100" spans="1:18" x14ac:dyDescent="0.2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</row>
    <row r="101" spans="1:18" x14ac:dyDescent="0.2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</row>
    <row r="102" spans="1:18" x14ac:dyDescent="0.2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</row>
    <row r="103" spans="1:18" x14ac:dyDescent="0.2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</row>
    <row r="104" spans="1:18" x14ac:dyDescent="0.2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</row>
    <row r="105" spans="1:18" x14ac:dyDescent="0.2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</row>
    <row r="106" spans="1:18" x14ac:dyDescent="0.2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</row>
    <row r="107" spans="1:18" x14ac:dyDescent="0.2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</row>
    <row r="108" spans="1:18" x14ac:dyDescent="0.2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</row>
    <row r="109" spans="1:18" x14ac:dyDescent="0.2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</row>
    <row r="110" spans="1:18" x14ac:dyDescent="0.2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</row>
    <row r="111" spans="1:18" x14ac:dyDescent="0.2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</row>
    <row r="112" spans="1:18" x14ac:dyDescent="0.2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</row>
    <row r="113" spans="1:18" x14ac:dyDescent="0.2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</row>
    <row r="114" spans="1:18" x14ac:dyDescent="0.2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</row>
    <row r="115" spans="1:18" x14ac:dyDescent="0.2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</row>
    <row r="116" spans="1:18" x14ac:dyDescent="0.2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</row>
    <row r="117" spans="1:18" x14ac:dyDescent="0.2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</row>
    <row r="118" spans="1:18" x14ac:dyDescent="0.2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</row>
    <row r="119" spans="1:18" x14ac:dyDescent="0.2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</row>
    <row r="120" spans="1:18" x14ac:dyDescent="0.2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</row>
    <row r="121" spans="1:18" x14ac:dyDescent="0.2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</row>
    <row r="122" spans="1:18" x14ac:dyDescent="0.2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</row>
    <row r="123" spans="1:18" x14ac:dyDescent="0.2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</row>
    <row r="124" spans="1:18" x14ac:dyDescent="0.2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</row>
    <row r="125" spans="1:18" x14ac:dyDescent="0.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</row>
    <row r="126" spans="1:18" x14ac:dyDescent="0.2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</row>
    <row r="127" spans="1:18" x14ac:dyDescent="0.2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</row>
    <row r="128" spans="1:18" x14ac:dyDescent="0.2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</row>
    <row r="129" spans="1:18" x14ac:dyDescent="0.2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</row>
    <row r="130" spans="1:18" x14ac:dyDescent="0.2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</row>
    <row r="131" spans="1:18" x14ac:dyDescent="0.2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</row>
    <row r="132" spans="1:18" x14ac:dyDescent="0.2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</row>
    <row r="133" spans="1:18" x14ac:dyDescent="0.2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</row>
    <row r="134" spans="1:18" x14ac:dyDescent="0.2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</row>
    <row r="135" spans="1:18" x14ac:dyDescent="0.2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</row>
    <row r="136" spans="1:18" x14ac:dyDescent="0.2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</row>
    <row r="137" spans="1:18" x14ac:dyDescent="0.2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</row>
    <row r="138" spans="1:18" x14ac:dyDescent="0.2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</row>
    <row r="139" spans="1:18" x14ac:dyDescent="0.2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</row>
    <row r="140" spans="1:18" x14ac:dyDescent="0.2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</row>
    <row r="141" spans="1:18" x14ac:dyDescent="0.2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</row>
    <row r="142" spans="1:18" x14ac:dyDescent="0.2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</row>
    <row r="143" spans="1:18" x14ac:dyDescent="0.2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</row>
    <row r="144" spans="1:18" x14ac:dyDescent="0.2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</row>
    <row r="145" spans="1:18" x14ac:dyDescent="0.2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</row>
    <row r="146" spans="1:18" x14ac:dyDescent="0.2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</row>
    <row r="147" spans="1:18" x14ac:dyDescent="0.2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</row>
    <row r="148" spans="1:18" x14ac:dyDescent="0.2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</row>
    <row r="149" spans="1:18" x14ac:dyDescent="0.2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</row>
    <row r="150" spans="1:18" x14ac:dyDescent="0.2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</row>
    <row r="151" spans="1:18" x14ac:dyDescent="0.2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</row>
    <row r="152" spans="1:18" x14ac:dyDescent="0.2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</row>
    <row r="153" spans="1:18" x14ac:dyDescent="0.2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</row>
  </sheetData>
  <dataValidations count="1">
    <dataValidation type="list" allowBlank="1" showInputMessage="1" showErrorMessage="1" sqref="C8" xr:uid="{A05E464B-7B8D-4F28-9EE3-971BE89D4177}">
      <formula1>$G$4:$G$7</formula1>
    </dataValidation>
  </dataValidation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6FFD03-29B3-46D0-AB6B-55552909D16D}">
  <sheetPr codeName="Hoja2"/>
  <dimension ref="A1:T153"/>
  <sheetViews>
    <sheetView zoomScale="60" zoomScaleNormal="85" workbookViewId="0">
      <selection activeCell="R20" sqref="R20"/>
    </sheetView>
  </sheetViews>
  <sheetFormatPr baseColWidth="10" defaultColWidth="11.42578125" defaultRowHeight="15" x14ac:dyDescent="0.25"/>
  <cols>
    <col min="2" max="2" width="16.7109375" customWidth="1"/>
    <col min="7" max="7" width="21.28515625" customWidth="1"/>
    <col min="10" max="10" width="14.85546875" customWidth="1"/>
  </cols>
  <sheetData>
    <row r="1" spans="1:20" x14ac:dyDescent="0.2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</row>
    <row r="2" spans="1:20" x14ac:dyDescent="0.25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</row>
    <row r="3" spans="1:20" ht="15.75" x14ac:dyDescent="0.25">
      <c r="A3" s="7"/>
      <c r="B3" s="7"/>
      <c r="C3" s="7"/>
      <c r="D3" s="8" t="s">
        <v>31</v>
      </c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</row>
    <row r="4" spans="1:20" x14ac:dyDescent="0.25">
      <c r="A4" s="7"/>
      <c r="B4" s="7"/>
      <c r="C4" s="7"/>
      <c r="D4" s="9" t="s">
        <v>3</v>
      </c>
      <c r="E4" s="4">
        <v>9.81</v>
      </c>
      <c r="F4" s="7"/>
      <c r="G4" s="7"/>
      <c r="H4" s="4" t="s">
        <v>5</v>
      </c>
      <c r="I4" s="4" t="s">
        <v>9</v>
      </c>
      <c r="J4" s="4">
        <v>0.06</v>
      </c>
      <c r="K4" s="7"/>
      <c r="L4" s="7"/>
      <c r="M4" s="7"/>
      <c r="N4" s="7"/>
      <c r="O4" s="7"/>
      <c r="P4" s="7"/>
      <c r="Q4" s="7"/>
      <c r="R4" s="7"/>
      <c r="S4" s="7"/>
      <c r="T4" s="7"/>
    </row>
    <row r="5" spans="1:20" x14ac:dyDescent="0.25">
      <c r="A5" s="7"/>
      <c r="B5" s="7"/>
      <c r="C5" s="7"/>
      <c r="D5" s="9" t="s">
        <v>1</v>
      </c>
      <c r="E5" s="4">
        <v>1000</v>
      </c>
      <c r="F5" s="7"/>
      <c r="G5" s="7"/>
      <c r="H5" s="4" t="s">
        <v>6</v>
      </c>
      <c r="I5" s="4" t="s">
        <v>10</v>
      </c>
      <c r="J5" s="4">
        <v>4.4999999999999998E-2</v>
      </c>
      <c r="K5" s="7"/>
      <c r="L5" s="7"/>
      <c r="M5" s="7"/>
      <c r="N5" s="7"/>
      <c r="O5" s="7"/>
      <c r="P5" s="7"/>
      <c r="Q5" s="7"/>
      <c r="R5" s="7"/>
      <c r="S5" s="7"/>
      <c r="T5" s="7"/>
    </row>
    <row r="6" spans="1:20" x14ac:dyDescent="0.25">
      <c r="A6" s="7"/>
      <c r="B6" s="7"/>
      <c r="C6" s="7"/>
      <c r="D6" s="9" t="s">
        <v>2</v>
      </c>
      <c r="E6" s="4">
        <f>1.02*10^-3</f>
        <v>1.0200000000000001E-3</v>
      </c>
      <c r="F6" s="7"/>
      <c r="G6" s="7"/>
      <c r="H6" s="4" t="s">
        <v>7</v>
      </c>
      <c r="I6" s="4" t="s">
        <v>11</v>
      </c>
      <c r="J6" s="4">
        <f>0.03</f>
        <v>0.03</v>
      </c>
      <c r="K6" s="7"/>
      <c r="L6" s="7"/>
      <c r="M6" s="7"/>
      <c r="N6" s="7"/>
      <c r="O6" s="7"/>
      <c r="P6" s="7"/>
      <c r="Q6" s="7"/>
      <c r="R6" s="7"/>
      <c r="S6" s="7"/>
      <c r="T6" s="7"/>
    </row>
    <row r="7" spans="1:20" x14ac:dyDescent="0.25">
      <c r="A7" s="7"/>
      <c r="B7" s="7"/>
      <c r="C7" s="7"/>
      <c r="D7" s="9" t="s">
        <v>32</v>
      </c>
      <c r="E7" s="4"/>
      <c r="F7" s="7"/>
      <c r="G7" s="7"/>
      <c r="H7" s="4" t="s">
        <v>8</v>
      </c>
      <c r="I7" s="4" t="s">
        <v>12</v>
      </c>
      <c r="J7" s="4">
        <v>7.8E-2</v>
      </c>
      <c r="K7" s="7"/>
      <c r="L7" s="7"/>
      <c r="M7" s="7"/>
      <c r="N7" s="7"/>
      <c r="O7" s="7"/>
      <c r="P7" s="7"/>
      <c r="Q7" s="7"/>
      <c r="R7" s="7"/>
      <c r="S7" s="7"/>
      <c r="T7" s="7"/>
    </row>
    <row r="8" spans="1:20" x14ac:dyDescent="0.25">
      <c r="A8" s="7"/>
      <c r="B8" s="7"/>
      <c r="C8" s="7"/>
      <c r="D8" s="9" t="s">
        <v>29</v>
      </c>
      <c r="E8" s="4" t="s">
        <v>9</v>
      </c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</row>
    <row r="9" spans="1:20" x14ac:dyDescent="0.25">
      <c r="A9" s="7"/>
      <c r="B9" s="7"/>
      <c r="C9" s="7"/>
      <c r="D9" s="9" t="s">
        <v>4</v>
      </c>
      <c r="E9" s="4">
        <f>VLOOKUP(E8,I4:J7,2)</f>
        <v>0.06</v>
      </c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</row>
    <row r="10" spans="1:20" x14ac:dyDescent="0.25">
      <c r="A10" s="7"/>
      <c r="B10" s="7"/>
      <c r="C10" s="7"/>
      <c r="D10" s="9" t="s">
        <v>23</v>
      </c>
      <c r="E10" s="4">
        <f>E9</f>
        <v>0.06</v>
      </c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</row>
    <row r="11" spans="1:20" x14ac:dyDescent="0.25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</row>
    <row r="12" spans="1:20" x14ac:dyDescent="0.25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</row>
    <row r="13" spans="1:20" x14ac:dyDescent="0.25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</row>
    <row r="14" spans="1:20" x14ac:dyDescent="0.25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</row>
    <row r="15" spans="1:20" x14ac:dyDescent="0.25">
      <c r="A15" s="7"/>
      <c r="B15" s="24" t="s">
        <v>58</v>
      </c>
      <c r="C15" s="25" t="s">
        <v>59</v>
      </c>
      <c r="D15" s="26" t="s">
        <v>0</v>
      </c>
      <c r="E15" s="26" t="s">
        <v>19</v>
      </c>
      <c r="F15" s="26" t="s">
        <v>22</v>
      </c>
      <c r="G15" s="26" t="s">
        <v>13</v>
      </c>
      <c r="H15" s="26" t="s">
        <v>14</v>
      </c>
      <c r="I15" s="26" t="s">
        <v>15</v>
      </c>
      <c r="J15" s="26" t="s">
        <v>42</v>
      </c>
      <c r="K15" s="27" t="s">
        <v>43</v>
      </c>
      <c r="L15" s="7"/>
      <c r="M15" s="7"/>
      <c r="N15" s="7"/>
      <c r="O15" s="7"/>
      <c r="P15" s="7"/>
      <c r="Q15" s="7"/>
      <c r="R15" s="7"/>
      <c r="S15" s="7"/>
      <c r="T15" s="7"/>
    </row>
    <row r="16" spans="1:20" x14ac:dyDescent="0.25">
      <c r="A16" s="7"/>
      <c r="B16" s="16">
        <v>0.06</v>
      </c>
      <c r="C16" s="4">
        <v>0</v>
      </c>
      <c r="D16" s="4">
        <v>100</v>
      </c>
      <c r="E16" s="4">
        <f>D16/60</f>
        <v>1.6666666666666667</v>
      </c>
      <c r="F16">
        <v>12</v>
      </c>
      <c r="G16" s="11">
        <f t="shared" ref="G16:G79" si="0">F16/($E$9^5*E16^3*$E$5)</f>
        <v>3333.3333333333326</v>
      </c>
      <c r="H16" s="11">
        <f t="shared" ref="H16:H79" si="1">(E16*$E$9^2*$E$5)/$E$6</f>
        <v>5882.3529411764703</v>
      </c>
      <c r="I16" s="4">
        <f t="shared" ref="I16:I79" si="2">(E16^2*$E$9)/$E$4</f>
        <v>1.6989466530750934E-2</v>
      </c>
      <c r="J16" s="4">
        <f>LOG10(H16)</f>
        <v>3.7695510786217259</v>
      </c>
      <c r="K16" s="17">
        <f>LOG10(G16)</f>
        <v>3.5228787452803374</v>
      </c>
      <c r="L16" s="7"/>
      <c r="M16" s="7"/>
      <c r="N16" s="7"/>
      <c r="O16" s="7"/>
      <c r="P16" s="7"/>
      <c r="Q16" s="7"/>
      <c r="R16" s="7"/>
      <c r="S16" s="7"/>
      <c r="T16" s="7"/>
    </row>
    <row r="17" spans="1:20" x14ac:dyDescent="0.25">
      <c r="A17" s="7"/>
      <c r="B17" s="16">
        <v>0.06</v>
      </c>
      <c r="C17" s="4">
        <v>0</v>
      </c>
      <c r="D17" s="4">
        <f t="shared" ref="D17:D21" si="3">D16+100</f>
        <v>200</v>
      </c>
      <c r="E17" s="4">
        <f t="shared" ref="E17:E21" si="4">D17/60</f>
        <v>3.3333333333333335</v>
      </c>
      <c r="F17">
        <v>16</v>
      </c>
      <c r="G17" s="11">
        <f t="shared" si="0"/>
        <v>555.55555555555543</v>
      </c>
      <c r="H17" s="11">
        <f t="shared" si="1"/>
        <v>11764.705882352941</v>
      </c>
      <c r="I17" s="4">
        <f t="shared" si="2"/>
        <v>6.7957866123003738E-2</v>
      </c>
      <c r="J17" s="4">
        <f t="shared" ref="J17:J80" si="5">LOG10(H17)</f>
        <v>4.0705810742857071</v>
      </c>
      <c r="K17" s="17">
        <f t="shared" ref="K17:K80" si="6">LOG10(G17)</f>
        <v>2.744727494896694</v>
      </c>
      <c r="L17" s="7"/>
      <c r="M17" s="7"/>
      <c r="N17" s="7"/>
      <c r="O17" s="7"/>
      <c r="P17" s="7"/>
      <c r="Q17" s="7"/>
      <c r="R17" s="7"/>
      <c r="S17" s="7"/>
      <c r="T17" s="7"/>
    </row>
    <row r="18" spans="1:20" x14ac:dyDescent="0.25">
      <c r="A18" s="7"/>
      <c r="B18" s="16">
        <v>0.06</v>
      </c>
      <c r="C18" s="4">
        <v>0</v>
      </c>
      <c r="D18" s="4">
        <f t="shared" si="3"/>
        <v>300</v>
      </c>
      <c r="E18" s="4">
        <f t="shared" si="4"/>
        <v>5</v>
      </c>
      <c r="F18">
        <v>18</v>
      </c>
      <c r="G18" s="11">
        <f t="shared" si="0"/>
        <v>185.18518518518519</v>
      </c>
      <c r="H18" s="11">
        <f t="shared" si="1"/>
        <v>17647.058823529409</v>
      </c>
      <c r="I18" s="4">
        <f t="shared" si="2"/>
        <v>0.1529051987767584</v>
      </c>
      <c r="J18" s="4">
        <f t="shared" si="5"/>
        <v>4.2466723333413885</v>
      </c>
      <c r="K18" s="17">
        <f t="shared" si="6"/>
        <v>2.2676062401770314</v>
      </c>
      <c r="L18" s="7"/>
      <c r="M18" s="7"/>
      <c r="N18" s="7"/>
      <c r="O18" s="7"/>
      <c r="P18" s="7"/>
      <c r="Q18" s="7"/>
      <c r="R18" s="7"/>
      <c r="S18" s="7"/>
      <c r="T18" s="7"/>
    </row>
    <row r="19" spans="1:20" x14ac:dyDescent="0.25">
      <c r="A19" s="7"/>
      <c r="B19" s="16">
        <v>0.06</v>
      </c>
      <c r="C19" s="4">
        <v>0</v>
      </c>
      <c r="D19" s="4">
        <f t="shared" si="3"/>
        <v>400</v>
      </c>
      <c r="E19" s="4">
        <f t="shared" si="4"/>
        <v>6.666666666666667</v>
      </c>
      <c r="F19">
        <v>24</v>
      </c>
      <c r="G19" s="11">
        <f t="shared" si="0"/>
        <v>104.16666666666664</v>
      </c>
      <c r="H19" s="11">
        <f t="shared" si="1"/>
        <v>23529.411764705881</v>
      </c>
      <c r="I19" s="4">
        <f t="shared" si="2"/>
        <v>0.27183146449201495</v>
      </c>
      <c r="J19" s="4">
        <f t="shared" si="5"/>
        <v>4.3716110699496884</v>
      </c>
      <c r="K19" s="17">
        <f t="shared" si="6"/>
        <v>2.0177287669604316</v>
      </c>
      <c r="L19" s="7"/>
      <c r="M19" s="7"/>
      <c r="N19" s="7"/>
      <c r="O19" s="7"/>
      <c r="P19" s="7"/>
      <c r="Q19" s="7"/>
      <c r="R19" s="7"/>
      <c r="S19" s="7"/>
      <c r="T19" s="7"/>
    </row>
    <row r="20" spans="1:20" x14ac:dyDescent="0.25">
      <c r="A20" s="7"/>
      <c r="B20" s="16">
        <v>0.06</v>
      </c>
      <c r="C20" s="4">
        <v>0</v>
      </c>
      <c r="D20" s="4">
        <f t="shared" si="3"/>
        <v>500</v>
      </c>
      <c r="E20" s="4">
        <f t="shared" si="4"/>
        <v>8.3333333333333339</v>
      </c>
      <c r="F20">
        <v>32</v>
      </c>
      <c r="G20" s="11">
        <f t="shared" si="0"/>
        <v>71.1111111111111</v>
      </c>
      <c r="H20" s="11">
        <f t="shared" si="1"/>
        <v>29411.764705882353</v>
      </c>
      <c r="I20" s="4">
        <f t="shared" si="2"/>
        <v>0.42473666326877335</v>
      </c>
      <c r="J20" s="4">
        <f t="shared" si="5"/>
        <v>4.4685210829577446</v>
      </c>
      <c r="K20" s="17">
        <f t="shared" si="6"/>
        <v>1.8519374645445623</v>
      </c>
      <c r="L20" s="7"/>
      <c r="M20" s="7"/>
      <c r="N20" s="7"/>
      <c r="O20" s="7"/>
      <c r="P20" s="7"/>
      <c r="Q20" s="7"/>
      <c r="R20" s="7"/>
      <c r="S20" s="7"/>
      <c r="T20" s="7"/>
    </row>
    <row r="21" spans="1:20" x14ac:dyDescent="0.25">
      <c r="A21" s="7"/>
      <c r="B21" s="16">
        <v>0.06</v>
      </c>
      <c r="C21" s="4">
        <v>0</v>
      </c>
      <c r="D21" s="4">
        <f t="shared" si="3"/>
        <v>600</v>
      </c>
      <c r="E21" s="4">
        <f t="shared" si="4"/>
        <v>10</v>
      </c>
      <c r="F21">
        <v>38</v>
      </c>
      <c r="G21" s="11">
        <f t="shared" si="0"/>
        <v>48.86831275720165</v>
      </c>
      <c r="H21" s="11">
        <f t="shared" si="1"/>
        <v>35294.117647058818</v>
      </c>
      <c r="I21" s="4">
        <f t="shared" si="2"/>
        <v>0.6116207951070336</v>
      </c>
      <c r="J21" s="4">
        <f t="shared" si="5"/>
        <v>4.5477023290053697</v>
      </c>
      <c r="K21" s="17">
        <f t="shared" si="6"/>
        <v>1.6890273446985919</v>
      </c>
      <c r="L21" s="7"/>
      <c r="M21" s="7"/>
      <c r="N21" s="7"/>
      <c r="O21" s="7"/>
      <c r="P21" s="7"/>
      <c r="Q21" s="7"/>
      <c r="R21" s="7"/>
      <c r="S21" s="7"/>
      <c r="T21" s="7"/>
    </row>
    <row r="22" spans="1:20" x14ac:dyDescent="0.25">
      <c r="A22" s="7"/>
      <c r="B22" s="16">
        <v>0.06</v>
      </c>
      <c r="C22" s="4">
        <v>0</v>
      </c>
      <c r="D22" s="4">
        <v>100</v>
      </c>
      <c r="E22" s="4">
        <f>D22/60</f>
        <v>1.6666666666666667</v>
      </c>
      <c r="F22" s="4">
        <v>8</v>
      </c>
      <c r="G22" s="11">
        <f t="shared" si="0"/>
        <v>2222.2222222222217</v>
      </c>
      <c r="H22" s="11">
        <f t="shared" si="1"/>
        <v>5882.3529411764703</v>
      </c>
      <c r="I22" s="4">
        <f t="shared" si="2"/>
        <v>1.6989466530750934E-2</v>
      </c>
      <c r="J22" s="4">
        <f t="shared" si="5"/>
        <v>3.7695510786217259</v>
      </c>
      <c r="K22" s="17">
        <f t="shared" si="6"/>
        <v>3.346787486224656</v>
      </c>
      <c r="L22" s="7"/>
      <c r="M22" s="7"/>
      <c r="N22" s="7"/>
      <c r="O22" s="7"/>
      <c r="P22" s="7"/>
      <c r="Q22" s="7"/>
      <c r="R22" s="7"/>
      <c r="S22" s="7"/>
      <c r="T22" s="7"/>
    </row>
    <row r="23" spans="1:20" x14ac:dyDescent="0.25">
      <c r="A23" s="7"/>
      <c r="B23" s="16">
        <v>0.06</v>
      </c>
      <c r="C23" s="4">
        <v>0</v>
      </c>
      <c r="D23" s="4">
        <f t="shared" ref="D23:D28" si="7">D22+100</f>
        <v>200</v>
      </c>
      <c r="E23" s="4">
        <f t="shared" ref="E23:E30" si="8">D23/60</f>
        <v>3.3333333333333335</v>
      </c>
      <c r="F23" s="4">
        <v>10</v>
      </c>
      <c r="G23" s="11">
        <f t="shared" si="0"/>
        <v>347.22222222222217</v>
      </c>
      <c r="H23" s="11">
        <f t="shared" si="1"/>
        <v>11764.705882352941</v>
      </c>
      <c r="I23" s="4">
        <f t="shared" si="2"/>
        <v>6.7957866123003738E-2</v>
      </c>
      <c r="J23" s="4">
        <f t="shared" si="5"/>
        <v>4.0705810742857071</v>
      </c>
      <c r="K23" s="17">
        <f t="shared" si="6"/>
        <v>2.540607512240769</v>
      </c>
      <c r="L23" s="7"/>
      <c r="M23" s="7"/>
      <c r="N23" s="7"/>
      <c r="O23" s="7"/>
      <c r="P23" s="7"/>
      <c r="Q23" s="7"/>
      <c r="R23" s="7"/>
      <c r="S23" s="7"/>
      <c r="T23" s="7"/>
    </row>
    <row r="24" spans="1:20" x14ac:dyDescent="0.25">
      <c r="A24" s="7"/>
      <c r="B24" s="16">
        <v>0.06</v>
      </c>
      <c r="C24" s="4">
        <v>0</v>
      </c>
      <c r="D24" s="4">
        <f t="shared" si="7"/>
        <v>300</v>
      </c>
      <c r="E24" s="4">
        <f t="shared" si="8"/>
        <v>5</v>
      </c>
      <c r="F24" s="4">
        <v>12</v>
      </c>
      <c r="G24" s="11">
        <f t="shared" si="0"/>
        <v>123.4567901234568</v>
      </c>
      <c r="H24" s="11">
        <f t="shared" si="1"/>
        <v>17647.058823529409</v>
      </c>
      <c r="I24" s="4">
        <f t="shared" si="2"/>
        <v>0.1529051987767584</v>
      </c>
      <c r="J24" s="4">
        <f t="shared" si="5"/>
        <v>4.2466723333413885</v>
      </c>
      <c r="K24" s="17">
        <f t="shared" si="6"/>
        <v>2.0915149811213505</v>
      </c>
      <c r="L24" s="7"/>
      <c r="M24" s="7"/>
      <c r="N24" s="7"/>
      <c r="O24" s="7"/>
      <c r="P24" s="7"/>
      <c r="Q24" s="7"/>
      <c r="R24" s="7"/>
      <c r="S24" s="7"/>
      <c r="T24" s="7"/>
    </row>
    <row r="25" spans="1:20" x14ac:dyDescent="0.25">
      <c r="A25" s="7"/>
      <c r="B25" s="16">
        <v>0.06</v>
      </c>
      <c r="C25" s="4">
        <v>0</v>
      </c>
      <c r="D25" s="4">
        <f t="shared" si="7"/>
        <v>400</v>
      </c>
      <c r="E25" s="4">
        <f t="shared" si="8"/>
        <v>6.666666666666667</v>
      </c>
      <c r="F25" s="4">
        <v>14</v>
      </c>
      <c r="G25" s="11">
        <f t="shared" si="0"/>
        <v>60.763888888888879</v>
      </c>
      <c r="H25" s="11">
        <f t="shared" si="1"/>
        <v>23529.411764705881</v>
      </c>
      <c r="I25" s="4">
        <f t="shared" si="2"/>
        <v>0.27183146449201495</v>
      </c>
      <c r="J25" s="4">
        <f t="shared" si="5"/>
        <v>4.3716110699496884</v>
      </c>
      <c r="K25" s="17">
        <f t="shared" si="6"/>
        <v>1.7836455609270636</v>
      </c>
      <c r="L25" s="7"/>
      <c r="M25" s="7"/>
      <c r="N25" s="7"/>
      <c r="O25" s="7"/>
      <c r="P25" s="7"/>
      <c r="Q25" s="7"/>
      <c r="R25" s="7"/>
      <c r="S25" s="7"/>
      <c r="T25" s="7"/>
    </row>
    <row r="26" spans="1:20" x14ac:dyDescent="0.25">
      <c r="A26" s="7"/>
      <c r="B26" s="16">
        <v>0.06</v>
      </c>
      <c r="C26" s="4">
        <v>0</v>
      </c>
      <c r="D26" s="4">
        <f t="shared" si="7"/>
        <v>500</v>
      </c>
      <c r="E26" s="4">
        <f t="shared" si="8"/>
        <v>8.3333333333333339</v>
      </c>
      <c r="F26" s="4">
        <v>16</v>
      </c>
      <c r="G26" s="11">
        <f t="shared" si="0"/>
        <v>35.55555555555555</v>
      </c>
      <c r="H26" s="11">
        <f t="shared" si="1"/>
        <v>29411.764705882353</v>
      </c>
      <c r="I26" s="4">
        <f t="shared" si="2"/>
        <v>0.42473666326877335</v>
      </c>
      <c r="J26" s="4">
        <f t="shared" si="5"/>
        <v>4.4685210829577446</v>
      </c>
      <c r="K26" s="17">
        <f t="shared" si="6"/>
        <v>1.5509074688805811</v>
      </c>
      <c r="L26" s="7"/>
      <c r="M26" s="7"/>
      <c r="N26" s="7"/>
      <c r="O26" s="7"/>
      <c r="P26" s="7"/>
      <c r="Q26" s="7"/>
      <c r="R26" s="7"/>
      <c r="S26" s="7"/>
      <c r="T26" s="7"/>
    </row>
    <row r="27" spans="1:20" x14ac:dyDescent="0.25">
      <c r="A27" s="7"/>
      <c r="B27" s="16">
        <v>0.06</v>
      </c>
      <c r="C27" s="4">
        <v>0</v>
      </c>
      <c r="D27" s="4">
        <f t="shared" si="7"/>
        <v>600</v>
      </c>
      <c r="E27" s="4">
        <f t="shared" si="8"/>
        <v>10</v>
      </c>
      <c r="F27" s="4">
        <v>18</v>
      </c>
      <c r="G27" s="11">
        <f t="shared" si="0"/>
        <v>23.148148148148149</v>
      </c>
      <c r="H27" s="11">
        <f t="shared" si="1"/>
        <v>35294.117647058818</v>
      </c>
      <c r="I27" s="4">
        <f t="shared" si="2"/>
        <v>0.6116207951070336</v>
      </c>
      <c r="J27" s="4">
        <f t="shared" si="5"/>
        <v>4.5477023290053697</v>
      </c>
      <c r="K27" s="17">
        <f t="shared" si="6"/>
        <v>1.3645162531850878</v>
      </c>
      <c r="L27" s="7"/>
      <c r="M27" s="7"/>
      <c r="N27" s="7"/>
      <c r="O27" s="7"/>
      <c r="P27" s="7"/>
      <c r="Q27" s="7"/>
      <c r="R27" s="7"/>
      <c r="S27" s="7"/>
      <c r="T27" s="7"/>
    </row>
    <row r="28" spans="1:20" x14ac:dyDescent="0.25">
      <c r="A28" s="7"/>
      <c r="B28" s="16">
        <v>0.06</v>
      </c>
      <c r="C28" s="4">
        <v>0</v>
      </c>
      <c r="D28" s="4">
        <f t="shared" si="7"/>
        <v>700</v>
      </c>
      <c r="E28" s="4">
        <f t="shared" si="8"/>
        <v>11.666666666666666</v>
      </c>
      <c r="F28" s="4">
        <v>20</v>
      </c>
      <c r="G28" s="11">
        <f t="shared" si="0"/>
        <v>16.196954972465182</v>
      </c>
      <c r="H28" s="11">
        <f t="shared" si="1"/>
        <v>41176.470588235286</v>
      </c>
      <c r="I28" s="4">
        <f t="shared" si="2"/>
        <v>0.83248386000679553</v>
      </c>
      <c r="J28" s="4">
        <f t="shared" si="5"/>
        <v>4.6146491186359828</v>
      </c>
      <c r="K28" s="17">
        <f t="shared" si="6"/>
        <v>1.2094333748539237</v>
      </c>
      <c r="L28" s="7"/>
      <c r="M28" s="7"/>
      <c r="N28" s="7"/>
      <c r="O28" s="7"/>
      <c r="P28" s="7"/>
      <c r="Q28" s="7"/>
      <c r="R28" s="7"/>
      <c r="S28" s="7"/>
      <c r="T28" s="7"/>
    </row>
    <row r="29" spans="1:20" x14ac:dyDescent="0.25">
      <c r="A29" s="7"/>
      <c r="B29" s="16">
        <v>0.06</v>
      </c>
      <c r="C29" s="4">
        <v>0</v>
      </c>
      <c r="D29" s="4">
        <v>1150</v>
      </c>
      <c r="E29" s="4">
        <f t="shared" si="8"/>
        <v>19.166666666666668</v>
      </c>
      <c r="F29" s="4">
        <v>30</v>
      </c>
      <c r="G29" s="11">
        <f t="shared" si="0"/>
        <v>5.4793019369332336</v>
      </c>
      <c r="H29" s="11">
        <f t="shared" si="1"/>
        <v>67647.058823529413</v>
      </c>
      <c r="I29" s="4">
        <f t="shared" si="2"/>
        <v>2.2468569486918111</v>
      </c>
      <c r="J29" s="4">
        <f t="shared" si="5"/>
        <v>4.8302489189753377</v>
      </c>
      <c r="K29" s="17">
        <f t="shared" si="6"/>
        <v>0.73872523289154002</v>
      </c>
      <c r="L29" s="7"/>
      <c r="M29" s="7"/>
      <c r="N29" s="7"/>
      <c r="O29" s="7"/>
      <c r="P29" s="7"/>
      <c r="Q29" s="7"/>
      <c r="R29" s="7"/>
      <c r="S29" s="7"/>
      <c r="T29" s="7"/>
    </row>
    <row r="30" spans="1:20" x14ac:dyDescent="0.25">
      <c r="A30" s="7"/>
      <c r="B30" s="16">
        <v>0.06</v>
      </c>
      <c r="C30" s="4">
        <v>0</v>
      </c>
      <c r="D30" s="4">
        <f>D29+100</f>
        <v>1250</v>
      </c>
      <c r="E30" s="4">
        <f t="shared" si="8"/>
        <v>20.833333333333332</v>
      </c>
      <c r="F30" s="4">
        <f>18*2</f>
        <v>36</v>
      </c>
      <c r="G30" s="11">
        <f t="shared" si="0"/>
        <v>5.120000000000001</v>
      </c>
      <c r="H30" s="11">
        <f t="shared" si="1"/>
        <v>73529.411764705874</v>
      </c>
      <c r="I30" s="4">
        <f t="shared" si="2"/>
        <v>2.6546041454298326</v>
      </c>
      <c r="J30" s="4">
        <f t="shared" si="5"/>
        <v>4.8664610916297821</v>
      </c>
      <c r="K30" s="17">
        <f t="shared" si="6"/>
        <v>0.70926996097583084</v>
      </c>
      <c r="L30" s="7"/>
      <c r="M30" s="7"/>
      <c r="N30" s="7"/>
      <c r="O30" s="7"/>
      <c r="P30" s="7"/>
      <c r="Q30" s="7"/>
      <c r="R30" s="7"/>
      <c r="S30" s="7"/>
      <c r="T30" s="7"/>
    </row>
    <row r="31" spans="1:20" x14ac:dyDescent="0.25">
      <c r="A31" s="7"/>
      <c r="B31" s="16">
        <v>0.06</v>
      </c>
      <c r="C31" s="4">
        <v>0</v>
      </c>
      <c r="D31" s="4">
        <v>100</v>
      </c>
      <c r="E31" s="4">
        <f>D31/60</f>
        <v>1.6666666666666667</v>
      </c>
      <c r="F31" s="4">
        <v>8</v>
      </c>
      <c r="G31" s="11">
        <f t="shared" si="0"/>
        <v>2222.2222222222217</v>
      </c>
      <c r="H31" s="11">
        <f t="shared" si="1"/>
        <v>5882.3529411764703</v>
      </c>
      <c r="I31" s="4">
        <f t="shared" si="2"/>
        <v>1.6989466530750934E-2</v>
      </c>
      <c r="J31" s="4">
        <f t="shared" si="5"/>
        <v>3.7695510786217259</v>
      </c>
      <c r="K31" s="17">
        <f t="shared" si="6"/>
        <v>3.346787486224656</v>
      </c>
      <c r="L31" s="7"/>
      <c r="M31" s="7"/>
      <c r="N31" s="7"/>
      <c r="O31" s="7"/>
      <c r="P31" s="7"/>
      <c r="Q31" s="7"/>
      <c r="R31" s="7"/>
      <c r="S31" s="7"/>
      <c r="T31" s="7"/>
    </row>
    <row r="32" spans="1:20" x14ac:dyDescent="0.25">
      <c r="A32" s="7"/>
      <c r="B32" s="16">
        <v>0.06</v>
      </c>
      <c r="C32" s="4">
        <v>0</v>
      </c>
      <c r="D32" s="4">
        <f t="shared" ref="D32:D37" si="9">D31+100</f>
        <v>200</v>
      </c>
      <c r="E32" s="4">
        <f t="shared" ref="E32:E39" si="10">D32/60</f>
        <v>3.3333333333333335</v>
      </c>
      <c r="F32" s="4">
        <v>10</v>
      </c>
      <c r="G32" s="11">
        <f t="shared" si="0"/>
        <v>347.22222222222217</v>
      </c>
      <c r="H32" s="11">
        <f t="shared" si="1"/>
        <v>11764.705882352941</v>
      </c>
      <c r="I32" s="4">
        <f t="shared" si="2"/>
        <v>6.7957866123003738E-2</v>
      </c>
      <c r="J32" s="4">
        <f t="shared" si="5"/>
        <v>4.0705810742857071</v>
      </c>
      <c r="K32" s="17">
        <f t="shared" si="6"/>
        <v>2.540607512240769</v>
      </c>
      <c r="L32" s="7"/>
      <c r="M32" s="7"/>
      <c r="N32" s="7"/>
      <c r="O32" s="7"/>
      <c r="P32" s="7"/>
      <c r="Q32" s="7"/>
      <c r="R32" s="7"/>
      <c r="S32" s="7"/>
      <c r="T32" s="7"/>
    </row>
    <row r="33" spans="1:20" x14ac:dyDescent="0.25">
      <c r="A33" s="7"/>
      <c r="B33" s="16">
        <v>0.06</v>
      </c>
      <c r="C33" s="4">
        <v>0</v>
      </c>
      <c r="D33" s="4">
        <f t="shared" si="9"/>
        <v>300</v>
      </c>
      <c r="E33" s="4">
        <f t="shared" si="10"/>
        <v>5</v>
      </c>
      <c r="F33" s="4">
        <v>12</v>
      </c>
      <c r="G33" s="11">
        <f t="shared" si="0"/>
        <v>123.4567901234568</v>
      </c>
      <c r="H33" s="11">
        <f t="shared" si="1"/>
        <v>17647.058823529409</v>
      </c>
      <c r="I33" s="4">
        <f t="shared" si="2"/>
        <v>0.1529051987767584</v>
      </c>
      <c r="J33" s="4">
        <f t="shared" si="5"/>
        <v>4.2466723333413885</v>
      </c>
      <c r="K33" s="17">
        <f t="shared" si="6"/>
        <v>2.0915149811213505</v>
      </c>
      <c r="L33" s="7"/>
      <c r="M33" s="7"/>
      <c r="N33" s="7"/>
      <c r="O33" s="7"/>
      <c r="P33" s="7"/>
      <c r="Q33" s="7"/>
      <c r="R33" s="7"/>
      <c r="S33" s="7"/>
      <c r="T33" s="7"/>
    </row>
    <row r="34" spans="1:20" x14ac:dyDescent="0.25">
      <c r="A34" s="7"/>
      <c r="B34" s="16">
        <v>0.06</v>
      </c>
      <c r="C34" s="4">
        <v>0</v>
      </c>
      <c r="D34" s="4">
        <f t="shared" si="9"/>
        <v>400</v>
      </c>
      <c r="E34" s="4">
        <f t="shared" si="10"/>
        <v>6.666666666666667</v>
      </c>
      <c r="F34" s="4">
        <v>14</v>
      </c>
      <c r="G34" s="11">
        <f t="shared" si="0"/>
        <v>60.763888888888879</v>
      </c>
      <c r="H34" s="11">
        <f t="shared" si="1"/>
        <v>23529.411764705881</v>
      </c>
      <c r="I34" s="4">
        <f t="shared" si="2"/>
        <v>0.27183146449201495</v>
      </c>
      <c r="J34" s="4">
        <f t="shared" si="5"/>
        <v>4.3716110699496884</v>
      </c>
      <c r="K34" s="17">
        <f t="shared" si="6"/>
        <v>1.7836455609270636</v>
      </c>
      <c r="L34" s="7"/>
      <c r="M34" s="7"/>
      <c r="N34" s="7"/>
      <c r="O34" s="7"/>
      <c r="P34" s="7"/>
      <c r="Q34" s="7"/>
      <c r="R34" s="7"/>
      <c r="S34" s="7"/>
      <c r="T34" s="7"/>
    </row>
    <row r="35" spans="1:20" x14ac:dyDescent="0.25">
      <c r="A35" s="7"/>
      <c r="B35" s="16">
        <v>0.06</v>
      </c>
      <c r="C35" s="4">
        <v>0</v>
      </c>
      <c r="D35" s="4">
        <f t="shared" si="9"/>
        <v>500</v>
      </c>
      <c r="E35" s="4">
        <f t="shared" si="10"/>
        <v>8.3333333333333339</v>
      </c>
      <c r="F35" s="4">
        <v>16</v>
      </c>
      <c r="G35" s="11">
        <f t="shared" si="0"/>
        <v>35.55555555555555</v>
      </c>
      <c r="H35" s="11">
        <f t="shared" si="1"/>
        <v>29411.764705882353</v>
      </c>
      <c r="I35" s="4">
        <f t="shared" si="2"/>
        <v>0.42473666326877335</v>
      </c>
      <c r="J35" s="4">
        <f t="shared" si="5"/>
        <v>4.4685210829577446</v>
      </c>
      <c r="K35" s="17">
        <f t="shared" si="6"/>
        <v>1.5509074688805811</v>
      </c>
      <c r="L35" s="7"/>
      <c r="M35" s="7"/>
      <c r="N35" s="7"/>
      <c r="O35" s="7"/>
      <c r="P35" s="7"/>
      <c r="Q35" s="7"/>
      <c r="R35" s="7"/>
      <c r="S35" s="7"/>
      <c r="T35" s="7"/>
    </row>
    <row r="36" spans="1:20" x14ac:dyDescent="0.25">
      <c r="A36" s="7"/>
      <c r="B36" s="16">
        <v>0.06</v>
      </c>
      <c r="C36" s="4">
        <v>0</v>
      </c>
      <c r="D36" s="4">
        <f t="shared" si="9"/>
        <v>600</v>
      </c>
      <c r="E36" s="4">
        <f t="shared" si="10"/>
        <v>10</v>
      </c>
      <c r="F36" s="4">
        <v>18</v>
      </c>
      <c r="G36" s="11">
        <f t="shared" si="0"/>
        <v>23.148148148148149</v>
      </c>
      <c r="H36" s="11">
        <f t="shared" si="1"/>
        <v>35294.117647058818</v>
      </c>
      <c r="I36" s="4">
        <f t="shared" si="2"/>
        <v>0.6116207951070336</v>
      </c>
      <c r="J36" s="4">
        <f t="shared" si="5"/>
        <v>4.5477023290053697</v>
      </c>
      <c r="K36" s="17">
        <f t="shared" si="6"/>
        <v>1.3645162531850878</v>
      </c>
      <c r="L36" s="7"/>
      <c r="M36" s="7"/>
      <c r="N36" s="7"/>
      <c r="O36" s="7"/>
      <c r="P36" s="7"/>
      <c r="Q36" s="7"/>
      <c r="R36" s="7"/>
      <c r="S36" s="7"/>
      <c r="T36" s="7"/>
    </row>
    <row r="37" spans="1:20" x14ac:dyDescent="0.25">
      <c r="A37" s="7"/>
      <c r="B37" s="16">
        <v>0.06</v>
      </c>
      <c r="C37" s="4">
        <v>0</v>
      </c>
      <c r="D37" s="4">
        <f t="shared" si="9"/>
        <v>700</v>
      </c>
      <c r="E37" s="4">
        <f t="shared" si="10"/>
        <v>11.666666666666666</v>
      </c>
      <c r="F37" s="4">
        <v>20</v>
      </c>
      <c r="G37" s="11">
        <f t="shared" si="0"/>
        <v>16.196954972465182</v>
      </c>
      <c r="H37" s="11">
        <f t="shared" si="1"/>
        <v>41176.470588235286</v>
      </c>
      <c r="I37" s="4">
        <f t="shared" si="2"/>
        <v>0.83248386000679553</v>
      </c>
      <c r="J37" s="4">
        <f t="shared" si="5"/>
        <v>4.6146491186359828</v>
      </c>
      <c r="K37" s="17">
        <f t="shared" si="6"/>
        <v>1.2094333748539237</v>
      </c>
      <c r="L37" s="7"/>
      <c r="M37" s="7"/>
      <c r="N37" s="7"/>
      <c r="O37" s="7"/>
      <c r="P37" s="7"/>
      <c r="Q37" s="7"/>
      <c r="R37" s="7"/>
      <c r="S37" s="7"/>
      <c r="T37" s="7"/>
    </row>
    <row r="38" spans="1:20" x14ac:dyDescent="0.25">
      <c r="A38" s="7"/>
      <c r="B38" s="16">
        <v>0.06</v>
      </c>
      <c r="C38" s="4">
        <v>0</v>
      </c>
      <c r="D38" s="4">
        <v>1150</v>
      </c>
      <c r="E38" s="4">
        <f t="shared" si="10"/>
        <v>19.166666666666668</v>
      </c>
      <c r="F38" s="4">
        <f>16*2</f>
        <v>32</v>
      </c>
      <c r="G38" s="11">
        <f t="shared" si="0"/>
        <v>5.8445887327287824</v>
      </c>
      <c r="H38" s="11">
        <f t="shared" si="1"/>
        <v>67647.058823529413</v>
      </c>
      <c r="I38" s="4">
        <f t="shared" si="2"/>
        <v>2.2468569486918111</v>
      </c>
      <c r="J38" s="4">
        <f t="shared" si="5"/>
        <v>4.8302489189753377</v>
      </c>
      <c r="K38" s="17">
        <f t="shared" si="6"/>
        <v>0.76675395649178357</v>
      </c>
      <c r="L38" s="7"/>
      <c r="M38" s="7"/>
      <c r="N38" s="7"/>
      <c r="O38" s="7"/>
      <c r="P38" s="7"/>
      <c r="Q38" s="7"/>
      <c r="R38" s="7"/>
      <c r="S38" s="7"/>
      <c r="T38" s="7"/>
    </row>
    <row r="39" spans="1:20" x14ac:dyDescent="0.25">
      <c r="A39" s="7"/>
      <c r="B39" s="16">
        <v>0.06</v>
      </c>
      <c r="C39" s="4">
        <v>0</v>
      </c>
      <c r="D39" s="4">
        <f>D38+100</f>
        <v>1250</v>
      </c>
      <c r="E39" s="4">
        <f t="shared" si="10"/>
        <v>20.833333333333332</v>
      </c>
      <c r="F39" s="4">
        <v>36</v>
      </c>
      <c r="G39" s="11">
        <f t="shared" si="0"/>
        <v>5.120000000000001</v>
      </c>
      <c r="H39" s="11">
        <f t="shared" si="1"/>
        <v>73529.411764705874</v>
      </c>
      <c r="I39" s="4">
        <f t="shared" si="2"/>
        <v>2.6546041454298326</v>
      </c>
      <c r="J39" s="4">
        <f t="shared" si="5"/>
        <v>4.8664610916297821</v>
      </c>
      <c r="K39" s="17">
        <f t="shared" si="6"/>
        <v>0.70926996097583084</v>
      </c>
      <c r="L39" s="7"/>
      <c r="M39" s="7"/>
      <c r="N39" s="7"/>
      <c r="O39" s="7"/>
      <c r="P39" s="7"/>
      <c r="Q39" s="7"/>
      <c r="R39" s="7"/>
      <c r="S39" s="7"/>
      <c r="T39" s="7"/>
    </row>
    <row r="40" spans="1:20" x14ac:dyDescent="0.25">
      <c r="A40" s="7"/>
      <c r="B40" s="16">
        <v>0.06</v>
      </c>
      <c r="C40" s="4">
        <v>3</v>
      </c>
      <c r="D40" s="4">
        <v>100</v>
      </c>
      <c r="E40" s="4">
        <f>D40/60</f>
        <v>1.6666666666666667</v>
      </c>
      <c r="F40" s="4">
        <v>8</v>
      </c>
      <c r="G40" s="11">
        <f t="shared" si="0"/>
        <v>2222.2222222222217</v>
      </c>
      <c r="H40" s="11">
        <f t="shared" si="1"/>
        <v>5882.3529411764703</v>
      </c>
      <c r="I40" s="4">
        <f t="shared" si="2"/>
        <v>1.6989466530750934E-2</v>
      </c>
      <c r="J40" s="4">
        <f t="shared" si="5"/>
        <v>3.7695510786217259</v>
      </c>
      <c r="K40" s="17">
        <f t="shared" si="6"/>
        <v>3.346787486224656</v>
      </c>
      <c r="L40" s="7"/>
      <c r="M40" s="7"/>
      <c r="N40" s="7"/>
      <c r="O40" s="7"/>
      <c r="P40" s="7"/>
      <c r="Q40" s="7"/>
      <c r="R40" s="7"/>
      <c r="S40" s="7"/>
      <c r="T40" s="7"/>
    </row>
    <row r="41" spans="1:20" x14ac:dyDescent="0.25">
      <c r="A41" s="7"/>
      <c r="B41" s="16">
        <v>0.06</v>
      </c>
      <c r="C41" s="4">
        <v>3</v>
      </c>
      <c r="D41" s="4">
        <f t="shared" ref="D41" si="11">D40+100</f>
        <v>200</v>
      </c>
      <c r="E41" s="4">
        <f t="shared" ref="E41" si="12">D41/60</f>
        <v>3.3333333333333335</v>
      </c>
      <c r="F41" s="4">
        <v>10</v>
      </c>
      <c r="G41" s="11">
        <f t="shared" si="0"/>
        <v>347.22222222222217</v>
      </c>
      <c r="H41" s="11">
        <f t="shared" si="1"/>
        <v>11764.705882352941</v>
      </c>
      <c r="I41" s="4">
        <f t="shared" si="2"/>
        <v>6.7957866123003738E-2</v>
      </c>
      <c r="J41" s="4">
        <f t="shared" si="5"/>
        <v>4.0705810742857071</v>
      </c>
      <c r="K41" s="17">
        <f t="shared" si="6"/>
        <v>2.540607512240769</v>
      </c>
      <c r="L41" s="7"/>
      <c r="M41" s="7"/>
      <c r="N41" s="7"/>
      <c r="O41" s="7"/>
      <c r="P41" s="7"/>
      <c r="Q41" s="7"/>
      <c r="R41" s="7"/>
      <c r="S41" s="7"/>
      <c r="T41" s="7"/>
    </row>
    <row r="42" spans="1:20" x14ac:dyDescent="0.25">
      <c r="A42" s="7"/>
      <c r="B42" s="16">
        <v>0.06</v>
      </c>
      <c r="C42" s="4">
        <v>3</v>
      </c>
      <c r="D42" s="4">
        <v>100</v>
      </c>
      <c r="E42" s="4">
        <f>D42/60</f>
        <v>1.6666666666666667</v>
      </c>
      <c r="F42" s="4">
        <v>6</v>
      </c>
      <c r="G42" s="11">
        <f t="shared" si="0"/>
        <v>1666.6666666666663</v>
      </c>
      <c r="H42" s="11">
        <f t="shared" si="1"/>
        <v>5882.3529411764703</v>
      </c>
      <c r="I42" s="4">
        <f t="shared" si="2"/>
        <v>1.6989466530750934E-2</v>
      </c>
      <c r="J42" s="4">
        <f t="shared" si="5"/>
        <v>3.7695510786217259</v>
      </c>
      <c r="K42" s="17">
        <f t="shared" si="6"/>
        <v>3.2218487496163561</v>
      </c>
      <c r="L42" s="7"/>
      <c r="M42" s="7"/>
      <c r="N42" s="7"/>
      <c r="O42" s="7"/>
      <c r="P42" s="7"/>
      <c r="Q42" s="7"/>
      <c r="R42" s="7"/>
      <c r="S42" s="7"/>
      <c r="T42" s="7"/>
    </row>
    <row r="43" spans="1:20" x14ac:dyDescent="0.25">
      <c r="A43" s="7"/>
      <c r="B43" s="16">
        <v>0.06</v>
      </c>
      <c r="C43" s="4">
        <v>3</v>
      </c>
      <c r="D43" s="4">
        <f t="shared" ref="D43:D48" si="13">D42+100</f>
        <v>200</v>
      </c>
      <c r="E43" s="4">
        <f t="shared" ref="E43:E50" si="14">D43/60</f>
        <v>3.3333333333333335</v>
      </c>
      <c r="F43" s="4">
        <v>8</v>
      </c>
      <c r="G43" s="11">
        <f t="shared" si="0"/>
        <v>277.77777777777771</v>
      </c>
      <c r="H43" s="11">
        <f t="shared" si="1"/>
        <v>11764.705882352941</v>
      </c>
      <c r="I43" s="4">
        <f t="shared" si="2"/>
        <v>6.7957866123003738E-2</v>
      </c>
      <c r="J43" s="4">
        <f t="shared" si="5"/>
        <v>4.0705810742857071</v>
      </c>
      <c r="K43" s="17">
        <f t="shared" si="6"/>
        <v>2.4436974992327127</v>
      </c>
      <c r="L43" s="7"/>
      <c r="M43" s="7"/>
      <c r="N43" s="7"/>
      <c r="O43" s="7"/>
      <c r="P43" s="7"/>
      <c r="Q43" s="7"/>
      <c r="R43" s="7"/>
      <c r="S43" s="7"/>
      <c r="T43" s="7"/>
    </row>
    <row r="44" spans="1:20" x14ac:dyDescent="0.25">
      <c r="A44" s="7"/>
      <c r="B44" s="16">
        <v>0.06</v>
      </c>
      <c r="C44" s="4">
        <v>3</v>
      </c>
      <c r="D44" s="4">
        <f t="shared" si="13"/>
        <v>300</v>
      </c>
      <c r="E44" s="4">
        <f t="shared" si="14"/>
        <v>5</v>
      </c>
      <c r="F44" s="4">
        <v>10</v>
      </c>
      <c r="G44" s="11">
        <f t="shared" si="0"/>
        <v>102.88065843621399</v>
      </c>
      <c r="H44" s="11">
        <f t="shared" si="1"/>
        <v>17647.058823529409</v>
      </c>
      <c r="I44" s="4">
        <f t="shared" si="2"/>
        <v>0.1529051987767584</v>
      </c>
      <c r="J44" s="4">
        <f t="shared" si="5"/>
        <v>4.2466723333413885</v>
      </c>
      <c r="K44" s="17">
        <f t="shared" si="6"/>
        <v>2.0123337350737254</v>
      </c>
      <c r="L44" s="7"/>
      <c r="M44" s="7"/>
      <c r="N44" s="7"/>
      <c r="O44" s="7"/>
      <c r="P44" s="7"/>
      <c r="Q44" s="7"/>
      <c r="R44" s="7"/>
      <c r="S44" s="7"/>
      <c r="T44" s="7"/>
    </row>
    <row r="45" spans="1:20" x14ac:dyDescent="0.25">
      <c r="A45" s="7"/>
      <c r="B45" s="16">
        <v>0.06</v>
      </c>
      <c r="C45" s="4">
        <v>3</v>
      </c>
      <c r="D45" s="4">
        <f t="shared" si="13"/>
        <v>400</v>
      </c>
      <c r="E45" s="4">
        <f t="shared" si="14"/>
        <v>6.666666666666667</v>
      </c>
      <c r="F45" s="4">
        <v>12</v>
      </c>
      <c r="G45" s="11">
        <f t="shared" si="0"/>
        <v>52.083333333333321</v>
      </c>
      <c r="H45" s="11">
        <f t="shared" si="1"/>
        <v>23529.411764705881</v>
      </c>
      <c r="I45" s="4">
        <f t="shared" si="2"/>
        <v>0.27183146449201495</v>
      </c>
      <c r="J45" s="4">
        <f t="shared" si="5"/>
        <v>4.3716110699496884</v>
      </c>
      <c r="K45" s="17">
        <f t="shared" si="6"/>
        <v>1.7166987712964503</v>
      </c>
      <c r="L45" s="7"/>
      <c r="M45" s="7"/>
      <c r="N45" s="7"/>
      <c r="O45" s="7"/>
      <c r="P45" s="7"/>
      <c r="Q45" s="7"/>
      <c r="R45" s="7"/>
      <c r="S45" s="7"/>
      <c r="T45" s="7"/>
    </row>
    <row r="46" spans="1:20" x14ac:dyDescent="0.25">
      <c r="A46" s="7"/>
      <c r="B46" s="16">
        <v>0.06</v>
      </c>
      <c r="C46" s="4">
        <v>3</v>
      </c>
      <c r="D46" s="4">
        <f t="shared" si="13"/>
        <v>500</v>
      </c>
      <c r="E46" s="4">
        <f t="shared" si="14"/>
        <v>8.3333333333333339</v>
      </c>
      <c r="F46" s="4">
        <v>14</v>
      </c>
      <c r="G46" s="11">
        <f t="shared" si="0"/>
        <v>31.111111111111107</v>
      </c>
      <c r="H46" s="11">
        <f t="shared" si="1"/>
        <v>29411.764705882353</v>
      </c>
      <c r="I46" s="4">
        <f t="shared" si="2"/>
        <v>0.42473666326877335</v>
      </c>
      <c r="J46" s="4">
        <f t="shared" si="5"/>
        <v>4.4685210829577446</v>
      </c>
      <c r="K46" s="17">
        <f t="shared" si="6"/>
        <v>1.4929155219028942</v>
      </c>
      <c r="L46" s="7"/>
      <c r="M46" s="7"/>
      <c r="N46" s="7"/>
      <c r="O46" s="7"/>
      <c r="P46" s="7"/>
      <c r="Q46" s="7"/>
      <c r="R46" s="7"/>
      <c r="S46" s="7"/>
      <c r="T46" s="7"/>
    </row>
    <row r="47" spans="1:20" x14ac:dyDescent="0.25">
      <c r="A47" s="7"/>
      <c r="B47" s="16">
        <v>0.06</v>
      </c>
      <c r="C47" s="4">
        <v>3</v>
      </c>
      <c r="D47" s="4">
        <f t="shared" si="13"/>
        <v>600</v>
      </c>
      <c r="E47" s="4">
        <f t="shared" si="14"/>
        <v>10</v>
      </c>
      <c r="F47" s="4">
        <v>16</v>
      </c>
      <c r="G47" s="11">
        <f t="shared" si="0"/>
        <v>20.5761316872428</v>
      </c>
      <c r="H47" s="11">
        <f t="shared" si="1"/>
        <v>35294.117647058818</v>
      </c>
      <c r="I47" s="4">
        <f t="shared" si="2"/>
        <v>0.6116207951070336</v>
      </c>
      <c r="J47" s="4">
        <f t="shared" si="5"/>
        <v>4.5477023290053697</v>
      </c>
      <c r="K47" s="17">
        <f t="shared" si="6"/>
        <v>1.3133637307377066</v>
      </c>
      <c r="L47" s="7"/>
      <c r="M47" s="7"/>
      <c r="N47" s="7"/>
      <c r="O47" s="7"/>
      <c r="P47" s="7"/>
      <c r="Q47" s="7"/>
      <c r="R47" s="7"/>
      <c r="S47" s="7"/>
      <c r="T47" s="7"/>
    </row>
    <row r="48" spans="1:20" x14ac:dyDescent="0.25">
      <c r="A48" s="7"/>
      <c r="B48" s="16">
        <v>0.06</v>
      </c>
      <c r="C48" s="4">
        <v>3</v>
      </c>
      <c r="D48" s="4">
        <f t="shared" si="13"/>
        <v>700</v>
      </c>
      <c r="E48" s="4">
        <f t="shared" si="14"/>
        <v>11.666666666666666</v>
      </c>
      <c r="F48" s="4">
        <v>20</v>
      </c>
      <c r="G48" s="11">
        <f t="shared" si="0"/>
        <v>16.196954972465182</v>
      </c>
      <c r="H48" s="11">
        <f t="shared" si="1"/>
        <v>41176.470588235286</v>
      </c>
      <c r="I48" s="4">
        <f t="shared" si="2"/>
        <v>0.83248386000679553</v>
      </c>
      <c r="J48" s="4">
        <f t="shared" si="5"/>
        <v>4.6146491186359828</v>
      </c>
      <c r="K48" s="17">
        <f t="shared" si="6"/>
        <v>1.2094333748539237</v>
      </c>
      <c r="L48" s="7"/>
      <c r="M48" s="7"/>
      <c r="N48" s="7"/>
      <c r="O48" s="7"/>
      <c r="P48" s="7"/>
      <c r="Q48" s="7"/>
      <c r="R48" s="7"/>
      <c r="S48" s="7"/>
      <c r="T48" s="7"/>
    </row>
    <row r="49" spans="1:20" x14ac:dyDescent="0.25">
      <c r="A49" s="7"/>
      <c r="B49" s="16">
        <v>0.06</v>
      </c>
      <c r="C49" s="4">
        <v>3</v>
      </c>
      <c r="D49" s="4">
        <v>1150</v>
      </c>
      <c r="E49" s="4">
        <f t="shared" si="14"/>
        <v>19.166666666666668</v>
      </c>
      <c r="F49" s="4">
        <v>32</v>
      </c>
      <c r="G49" s="11">
        <f t="shared" si="0"/>
        <v>5.8445887327287824</v>
      </c>
      <c r="H49" s="11">
        <f t="shared" si="1"/>
        <v>67647.058823529413</v>
      </c>
      <c r="I49" s="4">
        <f t="shared" si="2"/>
        <v>2.2468569486918111</v>
      </c>
      <c r="J49" s="4">
        <f t="shared" si="5"/>
        <v>4.8302489189753377</v>
      </c>
      <c r="K49" s="17">
        <f t="shared" si="6"/>
        <v>0.76675395649178357</v>
      </c>
      <c r="L49" s="7"/>
      <c r="M49" s="7"/>
      <c r="N49" s="7"/>
      <c r="O49" s="7"/>
      <c r="P49" s="7"/>
      <c r="Q49" s="7"/>
      <c r="R49" s="7"/>
      <c r="S49" s="7"/>
      <c r="T49" s="7"/>
    </row>
    <row r="50" spans="1:20" x14ac:dyDescent="0.25">
      <c r="A50" s="7"/>
      <c r="B50" s="16">
        <v>0.06</v>
      </c>
      <c r="C50" s="4">
        <v>3</v>
      </c>
      <c r="D50" s="4">
        <f>D49+100</f>
        <v>1250</v>
      </c>
      <c r="E50" s="4">
        <f t="shared" si="14"/>
        <v>20.833333333333332</v>
      </c>
      <c r="F50" s="4">
        <v>36</v>
      </c>
      <c r="G50" s="11">
        <f t="shared" si="0"/>
        <v>5.120000000000001</v>
      </c>
      <c r="H50" s="11">
        <f t="shared" si="1"/>
        <v>73529.411764705874</v>
      </c>
      <c r="I50" s="4">
        <f t="shared" si="2"/>
        <v>2.6546041454298326</v>
      </c>
      <c r="J50" s="4">
        <f t="shared" si="5"/>
        <v>4.8664610916297821</v>
      </c>
      <c r="K50" s="17">
        <f t="shared" si="6"/>
        <v>0.70926996097583084</v>
      </c>
      <c r="L50" s="7"/>
      <c r="M50" s="7"/>
      <c r="N50" s="7"/>
      <c r="O50" s="7"/>
      <c r="P50" s="7"/>
      <c r="Q50" s="7"/>
      <c r="R50" s="7"/>
      <c r="S50" s="7"/>
      <c r="T50" s="7"/>
    </row>
    <row r="51" spans="1:20" x14ac:dyDescent="0.25">
      <c r="A51" s="7"/>
      <c r="B51" s="16">
        <v>0.06</v>
      </c>
      <c r="C51" s="4">
        <v>3</v>
      </c>
      <c r="D51" s="4">
        <v>100</v>
      </c>
      <c r="E51" s="4">
        <f>D51/60</f>
        <v>1.6666666666666667</v>
      </c>
      <c r="F51" s="4">
        <v>6</v>
      </c>
      <c r="G51" s="11">
        <f t="shared" si="0"/>
        <v>1666.6666666666663</v>
      </c>
      <c r="H51" s="11">
        <f t="shared" si="1"/>
        <v>5882.3529411764703</v>
      </c>
      <c r="I51" s="4">
        <f t="shared" si="2"/>
        <v>1.6989466530750934E-2</v>
      </c>
      <c r="J51" s="4">
        <f t="shared" si="5"/>
        <v>3.7695510786217259</v>
      </c>
      <c r="K51" s="17">
        <f t="shared" si="6"/>
        <v>3.2218487496163561</v>
      </c>
      <c r="L51" s="7"/>
      <c r="M51" s="7"/>
      <c r="N51" s="7"/>
      <c r="O51" s="7"/>
      <c r="P51" s="7"/>
      <c r="Q51" s="7"/>
      <c r="R51" s="7"/>
      <c r="S51" s="7"/>
      <c r="T51" s="7"/>
    </row>
    <row r="52" spans="1:20" x14ac:dyDescent="0.25">
      <c r="A52" s="7"/>
      <c r="B52" s="16">
        <v>0.06</v>
      </c>
      <c r="C52" s="4">
        <v>3</v>
      </c>
      <c r="D52" s="4">
        <f t="shared" ref="D52:D57" si="15">D51+100</f>
        <v>200</v>
      </c>
      <c r="E52" s="4">
        <f t="shared" ref="E52:E59" si="16">D52/60</f>
        <v>3.3333333333333335</v>
      </c>
      <c r="F52" s="4">
        <v>8</v>
      </c>
      <c r="G52" s="11">
        <f t="shared" si="0"/>
        <v>277.77777777777771</v>
      </c>
      <c r="H52" s="11">
        <f t="shared" si="1"/>
        <v>11764.705882352941</v>
      </c>
      <c r="I52" s="4">
        <f t="shared" si="2"/>
        <v>6.7957866123003738E-2</v>
      </c>
      <c r="J52" s="4">
        <f t="shared" si="5"/>
        <v>4.0705810742857071</v>
      </c>
      <c r="K52" s="17">
        <f t="shared" si="6"/>
        <v>2.4436974992327127</v>
      </c>
      <c r="L52" s="7"/>
      <c r="M52" s="7"/>
      <c r="N52" s="7"/>
      <c r="O52" s="7"/>
      <c r="P52" s="7"/>
      <c r="Q52" s="7"/>
      <c r="R52" s="7"/>
      <c r="S52" s="7"/>
      <c r="T52" s="7"/>
    </row>
    <row r="53" spans="1:20" x14ac:dyDescent="0.25">
      <c r="A53" s="7"/>
      <c r="B53" s="16">
        <v>0.06</v>
      </c>
      <c r="C53" s="4">
        <v>3</v>
      </c>
      <c r="D53" s="4">
        <f t="shared" si="15"/>
        <v>300</v>
      </c>
      <c r="E53" s="4">
        <f t="shared" si="16"/>
        <v>5</v>
      </c>
      <c r="F53" s="4">
        <v>10</v>
      </c>
      <c r="G53" s="11">
        <f t="shared" si="0"/>
        <v>102.88065843621399</v>
      </c>
      <c r="H53" s="11">
        <f t="shared" si="1"/>
        <v>17647.058823529409</v>
      </c>
      <c r="I53" s="4">
        <f t="shared" si="2"/>
        <v>0.1529051987767584</v>
      </c>
      <c r="J53" s="4">
        <f t="shared" si="5"/>
        <v>4.2466723333413885</v>
      </c>
      <c r="K53" s="17">
        <f t="shared" si="6"/>
        <v>2.0123337350737254</v>
      </c>
      <c r="L53" s="7"/>
      <c r="M53" s="7"/>
      <c r="N53" s="7"/>
      <c r="O53" s="7"/>
      <c r="P53" s="7"/>
      <c r="Q53" s="7"/>
      <c r="R53" s="7"/>
      <c r="S53" s="7"/>
      <c r="T53" s="7"/>
    </row>
    <row r="54" spans="1:20" x14ac:dyDescent="0.25">
      <c r="A54" s="7"/>
      <c r="B54" s="16">
        <v>0.06</v>
      </c>
      <c r="C54" s="4">
        <v>3</v>
      </c>
      <c r="D54" s="4">
        <f t="shared" si="15"/>
        <v>400</v>
      </c>
      <c r="E54" s="4">
        <f t="shared" si="16"/>
        <v>6.666666666666667</v>
      </c>
      <c r="F54" s="4">
        <v>12</v>
      </c>
      <c r="G54" s="11">
        <f t="shared" si="0"/>
        <v>52.083333333333321</v>
      </c>
      <c r="H54" s="11">
        <f t="shared" si="1"/>
        <v>23529.411764705881</v>
      </c>
      <c r="I54" s="4">
        <f t="shared" si="2"/>
        <v>0.27183146449201495</v>
      </c>
      <c r="J54" s="4">
        <f t="shared" si="5"/>
        <v>4.3716110699496884</v>
      </c>
      <c r="K54" s="17">
        <f t="shared" si="6"/>
        <v>1.7166987712964503</v>
      </c>
      <c r="L54" s="7"/>
      <c r="M54" s="7"/>
      <c r="N54" s="7"/>
      <c r="O54" s="7"/>
      <c r="P54" s="7"/>
      <c r="Q54" s="7"/>
      <c r="R54" s="7"/>
      <c r="S54" s="7"/>
      <c r="T54" s="7"/>
    </row>
    <row r="55" spans="1:20" x14ac:dyDescent="0.25">
      <c r="A55" s="7"/>
      <c r="B55" s="16">
        <v>0.06</v>
      </c>
      <c r="C55" s="4">
        <v>3</v>
      </c>
      <c r="D55" s="4">
        <f t="shared" si="15"/>
        <v>500</v>
      </c>
      <c r="E55" s="4">
        <f t="shared" si="16"/>
        <v>8.3333333333333339</v>
      </c>
      <c r="F55" s="4">
        <v>14</v>
      </c>
      <c r="G55" s="11">
        <f t="shared" si="0"/>
        <v>31.111111111111107</v>
      </c>
      <c r="H55" s="11">
        <f t="shared" si="1"/>
        <v>29411.764705882353</v>
      </c>
      <c r="I55" s="4">
        <f t="shared" si="2"/>
        <v>0.42473666326877335</v>
      </c>
      <c r="J55" s="4">
        <f t="shared" si="5"/>
        <v>4.4685210829577446</v>
      </c>
      <c r="K55" s="17">
        <f t="shared" si="6"/>
        <v>1.4929155219028942</v>
      </c>
      <c r="L55" s="7"/>
      <c r="M55" s="7"/>
      <c r="N55" s="7"/>
      <c r="O55" s="7"/>
      <c r="P55" s="7"/>
      <c r="Q55" s="7"/>
      <c r="R55" s="7"/>
      <c r="S55" s="7"/>
      <c r="T55" s="7"/>
    </row>
    <row r="56" spans="1:20" x14ac:dyDescent="0.25">
      <c r="A56" s="7"/>
      <c r="B56" s="16">
        <v>0.06</v>
      </c>
      <c r="C56" s="4">
        <v>3</v>
      </c>
      <c r="D56" s="4">
        <f t="shared" si="15"/>
        <v>600</v>
      </c>
      <c r="E56" s="4">
        <f t="shared" si="16"/>
        <v>10</v>
      </c>
      <c r="F56" s="4">
        <v>16</v>
      </c>
      <c r="G56" s="11">
        <f t="shared" si="0"/>
        <v>20.5761316872428</v>
      </c>
      <c r="H56" s="11">
        <f t="shared" si="1"/>
        <v>35294.117647058818</v>
      </c>
      <c r="I56" s="4">
        <f t="shared" si="2"/>
        <v>0.6116207951070336</v>
      </c>
      <c r="J56" s="4">
        <f t="shared" si="5"/>
        <v>4.5477023290053697</v>
      </c>
      <c r="K56" s="17">
        <f t="shared" si="6"/>
        <v>1.3133637307377066</v>
      </c>
      <c r="L56" s="7"/>
      <c r="M56" s="7"/>
      <c r="N56" s="7"/>
      <c r="O56" s="7"/>
      <c r="P56" s="7"/>
      <c r="Q56" s="7"/>
      <c r="R56" s="7"/>
      <c r="S56" s="7"/>
      <c r="T56" s="7"/>
    </row>
    <row r="57" spans="1:20" x14ac:dyDescent="0.25">
      <c r="A57" s="7"/>
      <c r="B57" s="16">
        <v>0.06</v>
      </c>
      <c r="C57" s="4">
        <v>3</v>
      </c>
      <c r="D57" s="4">
        <f t="shared" si="15"/>
        <v>700</v>
      </c>
      <c r="E57" s="4">
        <f t="shared" si="16"/>
        <v>11.666666666666666</v>
      </c>
      <c r="F57" s="4">
        <v>18</v>
      </c>
      <c r="G57" s="11">
        <f t="shared" si="0"/>
        <v>14.577259475218662</v>
      </c>
      <c r="H57" s="11">
        <f t="shared" si="1"/>
        <v>41176.470588235286</v>
      </c>
      <c r="I57" s="4">
        <f t="shared" si="2"/>
        <v>0.83248386000679553</v>
      </c>
      <c r="J57" s="4">
        <f t="shared" si="5"/>
        <v>4.6146491186359828</v>
      </c>
      <c r="K57" s="17">
        <f t="shared" si="6"/>
        <v>1.1636758842932484</v>
      </c>
      <c r="L57" s="7"/>
      <c r="M57" s="7"/>
      <c r="N57" s="7"/>
      <c r="O57" s="7"/>
      <c r="P57" s="7"/>
      <c r="Q57" s="7"/>
      <c r="R57" s="7"/>
      <c r="S57" s="7"/>
      <c r="T57" s="7"/>
    </row>
    <row r="58" spans="1:20" x14ac:dyDescent="0.25">
      <c r="A58" s="7"/>
      <c r="B58" s="16">
        <v>0.06</v>
      </c>
      <c r="C58" s="4">
        <v>3</v>
      </c>
      <c r="D58" s="4">
        <v>1150</v>
      </c>
      <c r="E58" s="4">
        <f t="shared" si="16"/>
        <v>19.166666666666668</v>
      </c>
      <c r="F58" s="4">
        <v>32</v>
      </c>
      <c r="G58" s="11">
        <f t="shared" si="0"/>
        <v>5.8445887327287824</v>
      </c>
      <c r="H58" s="11">
        <f t="shared" si="1"/>
        <v>67647.058823529413</v>
      </c>
      <c r="I58" s="4">
        <f t="shared" si="2"/>
        <v>2.2468569486918111</v>
      </c>
      <c r="J58" s="4">
        <f t="shared" si="5"/>
        <v>4.8302489189753377</v>
      </c>
      <c r="K58" s="17">
        <f t="shared" si="6"/>
        <v>0.76675395649178357</v>
      </c>
      <c r="L58" s="7"/>
      <c r="M58" s="7"/>
      <c r="N58" s="7"/>
      <c r="O58" s="7"/>
      <c r="P58" s="7"/>
      <c r="Q58" s="7"/>
      <c r="R58" s="7"/>
      <c r="S58" s="7"/>
      <c r="T58" s="7"/>
    </row>
    <row r="59" spans="1:20" x14ac:dyDescent="0.25">
      <c r="A59" s="7"/>
      <c r="B59" s="16">
        <v>0.06</v>
      </c>
      <c r="C59" s="4">
        <v>3</v>
      </c>
      <c r="D59" s="4">
        <f>D58+100</f>
        <v>1250</v>
      </c>
      <c r="E59" s="4">
        <f t="shared" si="16"/>
        <v>20.833333333333332</v>
      </c>
      <c r="F59" s="4">
        <v>36</v>
      </c>
      <c r="G59" s="11">
        <f t="shared" si="0"/>
        <v>5.120000000000001</v>
      </c>
      <c r="H59" s="11">
        <f t="shared" si="1"/>
        <v>73529.411764705874</v>
      </c>
      <c r="I59" s="4">
        <f t="shared" si="2"/>
        <v>2.6546041454298326</v>
      </c>
      <c r="J59" s="4">
        <f t="shared" si="5"/>
        <v>4.8664610916297821</v>
      </c>
      <c r="K59" s="17">
        <f t="shared" si="6"/>
        <v>0.70926996097583084</v>
      </c>
      <c r="L59" s="7"/>
      <c r="M59" s="7"/>
      <c r="N59" s="7"/>
      <c r="O59" s="7"/>
      <c r="P59" s="7"/>
      <c r="Q59" s="7"/>
      <c r="R59" s="7"/>
      <c r="S59" s="7"/>
      <c r="T59" s="7"/>
    </row>
    <row r="60" spans="1:20" hidden="1" x14ac:dyDescent="0.25">
      <c r="A60" s="7"/>
      <c r="B60" s="16">
        <v>4.4999999999999998E-2</v>
      </c>
      <c r="C60" s="4">
        <v>0</v>
      </c>
      <c r="D60" s="4">
        <v>100</v>
      </c>
      <c r="E60" s="4">
        <f>D60/60</f>
        <v>1.6666666666666667</v>
      </c>
      <c r="F60" s="4">
        <v>8</v>
      </c>
      <c r="G60" s="11">
        <f t="shared" si="0"/>
        <v>2222.2222222222217</v>
      </c>
      <c r="H60" s="11">
        <f t="shared" si="1"/>
        <v>5882.3529411764703</v>
      </c>
      <c r="I60" s="4">
        <f t="shared" si="2"/>
        <v>1.6989466530750934E-2</v>
      </c>
      <c r="J60" s="4">
        <f t="shared" si="5"/>
        <v>3.7695510786217259</v>
      </c>
      <c r="K60" s="17">
        <f t="shared" si="6"/>
        <v>3.346787486224656</v>
      </c>
      <c r="L60" s="7"/>
      <c r="M60" s="7"/>
      <c r="N60" s="7"/>
      <c r="O60" s="7"/>
      <c r="P60" s="7"/>
      <c r="Q60" s="7"/>
      <c r="R60" s="7"/>
      <c r="S60" s="7"/>
      <c r="T60" s="7"/>
    </row>
    <row r="61" spans="1:20" hidden="1" x14ac:dyDescent="0.25">
      <c r="A61" s="7"/>
      <c r="B61" s="16">
        <v>4.4999999999999998E-2</v>
      </c>
      <c r="C61" s="4">
        <v>0</v>
      </c>
      <c r="D61" s="4">
        <f t="shared" ref="D61:D66" si="17">D60+100</f>
        <v>200</v>
      </c>
      <c r="E61" s="4">
        <f t="shared" ref="E61:E68" si="18">D61/60</f>
        <v>3.3333333333333335</v>
      </c>
      <c r="F61" s="4">
        <v>10</v>
      </c>
      <c r="G61" s="11">
        <f t="shared" si="0"/>
        <v>347.22222222222217</v>
      </c>
      <c r="H61" s="11">
        <f t="shared" si="1"/>
        <v>11764.705882352941</v>
      </c>
      <c r="I61" s="4">
        <f t="shared" si="2"/>
        <v>6.7957866123003738E-2</v>
      </c>
      <c r="J61" s="4">
        <f t="shared" si="5"/>
        <v>4.0705810742857071</v>
      </c>
      <c r="K61" s="17">
        <f t="shared" si="6"/>
        <v>2.540607512240769</v>
      </c>
      <c r="L61" s="7"/>
      <c r="M61" s="7"/>
      <c r="N61" s="7"/>
      <c r="O61" s="7"/>
      <c r="P61" s="7"/>
      <c r="Q61" s="7"/>
      <c r="R61" s="7"/>
      <c r="S61" s="7"/>
      <c r="T61" s="7"/>
    </row>
    <row r="62" spans="1:20" hidden="1" x14ac:dyDescent="0.25">
      <c r="A62" s="7"/>
      <c r="B62" s="16">
        <v>4.4999999999999998E-2</v>
      </c>
      <c r="C62" s="4">
        <v>0</v>
      </c>
      <c r="D62" s="4">
        <f t="shared" si="17"/>
        <v>300</v>
      </c>
      <c r="E62" s="4">
        <f t="shared" si="18"/>
        <v>5</v>
      </c>
      <c r="F62" s="4">
        <v>12</v>
      </c>
      <c r="G62" s="11">
        <f t="shared" si="0"/>
        <v>123.4567901234568</v>
      </c>
      <c r="H62" s="11">
        <f t="shared" si="1"/>
        <v>17647.058823529409</v>
      </c>
      <c r="I62" s="4">
        <f t="shared" si="2"/>
        <v>0.1529051987767584</v>
      </c>
      <c r="J62" s="4">
        <f t="shared" si="5"/>
        <v>4.2466723333413885</v>
      </c>
      <c r="K62" s="17">
        <f t="shared" si="6"/>
        <v>2.0915149811213505</v>
      </c>
      <c r="L62" s="7"/>
      <c r="M62" s="7"/>
      <c r="N62" s="7"/>
      <c r="O62" s="7"/>
      <c r="P62" s="7"/>
      <c r="Q62" s="7"/>
      <c r="R62" s="7"/>
      <c r="S62" s="7"/>
      <c r="T62" s="7"/>
    </row>
    <row r="63" spans="1:20" hidden="1" x14ac:dyDescent="0.25">
      <c r="A63" s="7"/>
      <c r="B63" s="16">
        <v>4.4999999999999998E-2</v>
      </c>
      <c r="C63" s="4">
        <v>0</v>
      </c>
      <c r="D63" s="4">
        <f t="shared" si="17"/>
        <v>400</v>
      </c>
      <c r="E63" s="4">
        <f t="shared" si="18"/>
        <v>6.666666666666667</v>
      </c>
      <c r="F63" s="4">
        <v>14</v>
      </c>
      <c r="G63" s="11">
        <f t="shared" si="0"/>
        <v>60.763888888888879</v>
      </c>
      <c r="H63" s="11">
        <f t="shared" si="1"/>
        <v>23529.411764705881</v>
      </c>
      <c r="I63" s="4">
        <f t="shared" si="2"/>
        <v>0.27183146449201495</v>
      </c>
      <c r="J63" s="4">
        <f t="shared" si="5"/>
        <v>4.3716110699496884</v>
      </c>
      <c r="K63" s="17">
        <f t="shared" si="6"/>
        <v>1.7836455609270636</v>
      </c>
      <c r="L63" s="7"/>
      <c r="M63" s="7"/>
      <c r="N63" s="7"/>
      <c r="O63" s="7"/>
      <c r="P63" s="7"/>
      <c r="Q63" s="7"/>
      <c r="R63" s="7"/>
      <c r="S63" s="7"/>
      <c r="T63" s="7"/>
    </row>
    <row r="64" spans="1:20" hidden="1" x14ac:dyDescent="0.25">
      <c r="A64" s="7"/>
      <c r="B64" s="16">
        <v>4.4999999999999998E-2</v>
      </c>
      <c r="C64" s="4">
        <v>0</v>
      </c>
      <c r="D64" s="4">
        <f t="shared" si="17"/>
        <v>500</v>
      </c>
      <c r="E64" s="4">
        <f t="shared" si="18"/>
        <v>8.3333333333333339</v>
      </c>
      <c r="F64" s="4">
        <v>16</v>
      </c>
      <c r="G64" s="11">
        <f t="shared" si="0"/>
        <v>35.55555555555555</v>
      </c>
      <c r="H64" s="11">
        <f t="shared" si="1"/>
        <v>29411.764705882353</v>
      </c>
      <c r="I64" s="4">
        <f t="shared" si="2"/>
        <v>0.42473666326877335</v>
      </c>
      <c r="J64" s="4">
        <f t="shared" si="5"/>
        <v>4.4685210829577446</v>
      </c>
      <c r="K64" s="17">
        <f t="shared" si="6"/>
        <v>1.5509074688805811</v>
      </c>
      <c r="L64" s="7"/>
      <c r="M64" s="7"/>
      <c r="N64" s="7"/>
      <c r="O64" s="7"/>
      <c r="P64" s="7"/>
      <c r="Q64" s="7"/>
      <c r="R64" s="7"/>
      <c r="S64" s="7"/>
      <c r="T64" s="7"/>
    </row>
    <row r="65" spans="1:20" hidden="1" x14ac:dyDescent="0.25">
      <c r="A65" s="7"/>
      <c r="B65" s="16">
        <v>4.4999999999999998E-2</v>
      </c>
      <c r="C65" s="4">
        <v>0</v>
      </c>
      <c r="D65" s="4">
        <f t="shared" si="17"/>
        <v>600</v>
      </c>
      <c r="E65" s="4">
        <f t="shared" si="18"/>
        <v>10</v>
      </c>
      <c r="F65" s="4">
        <v>18</v>
      </c>
      <c r="G65" s="11">
        <f t="shared" si="0"/>
        <v>23.148148148148149</v>
      </c>
      <c r="H65" s="11">
        <f t="shared" si="1"/>
        <v>35294.117647058818</v>
      </c>
      <c r="I65" s="4">
        <f t="shared" si="2"/>
        <v>0.6116207951070336</v>
      </c>
      <c r="J65" s="4">
        <f t="shared" si="5"/>
        <v>4.5477023290053697</v>
      </c>
      <c r="K65" s="17">
        <f t="shared" si="6"/>
        <v>1.3645162531850878</v>
      </c>
      <c r="L65" s="7"/>
      <c r="M65" s="7"/>
      <c r="N65" s="7"/>
      <c r="O65" s="7"/>
      <c r="P65" s="7"/>
      <c r="Q65" s="7"/>
      <c r="R65" s="7"/>
      <c r="S65" s="7"/>
      <c r="T65" s="7"/>
    </row>
    <row r="66" spans="1:20" hidden="1" x14ac:dyDescent="0.25">
      <c r="A66" s="7"/>
      <c r="B66" s="16">
        <v>4.4999999999999998E-2</v>
      </c>
      <c r="C66" s="4">
        <v>0</v>
      </c>
      <c r="D66" s="4">
        <f t="shared" si="17"/>
        <v>700</v>
      </c>
      <c r="E66" s="4">
        <f t="shared" si="18"/>
        <v>11.666666666666666</v>
      </c>
      <c r="F66" s="4">
        <v>20</v>
      </c>
      <c r="G66" s="11">
        <f t="shared" si="0"/>
        <v>16.196954972465182</v>
      </c>
      <c r="H66" s="11">
        <f t="shared" si="1"/>
        <v>41176.470588235286</v>
      </c>
      <c r="I66" s="4">
        <f t="shared" si="2"/>
        <v>0.83248386000679553</v>
      </c>
      <c r="J66" s="4">
        <f t="shared" si="5"/>
        <v>4.6146491186359828</v>
      </c>
      <c r="K66" s="17">
        <f t="shared" si="6"/>
        <v>1.2094333748539237</v>
      </c>
      <c r="L66" s="7"/>
      <c r="M66" s="7"/>
      <c r="N66" s="7"/>
      <c r="O66" s="7"/>
      <c r="P66" s="7"/>
      <c r="Q66" s="7"/>
      <c r="R66" s="7"/>
      <c r="S66" s="7"/>
      <c r="T66" s="7"/>
    </row>
    <row r="67" spans="1:20" hidden="1" x14ac:dyDescent="0.25">
      <c r="A67" s="7"/>
      <c r="B67" s="16">
        <v>4.4999999999999998E-2</v>
      </c>
      <c r="C67" s="4">
        <v>0</v>
      </c>
      <c r="D67" s="4">
        <v>1150</v>
      </c>
      <c r="E67" s="4">
        <f t="shared" si="18"/>
        <v>19.166666666666668</v>
      </c>
      <c r="F67" s="4">
        <v>32</v>
      </c>
      <c r="G67" s="11">
        <f t="shared" si="0"/>
        <v>5.8445887327287824</v>
      </c>
      <c r="H67" s="11">
        <f t="shared" si="1"/>
        <v>67647.058823529413</v>
      </c>
      <c r="I67" s="4">
        <f t="shared" si="2"/>
        <v>2.2468569486918111</v>
      </c>
      <c r="J67" s="4">
        <f t="shared" si="5"/>
        <v>4.8302489189753377</v>
      </c>
      <c r="K67" s="17">
        <f t="shared" si="6"/>
        <v>0.76675395649178357</v>
      </c>
      <c r="L67" s="7"/>
      <c r="M67" s="7"/>
      <c r="N67" s="7"/>
      <c r="O67" s="7"/>
      <c r="P67" s="7"/>
      <c r="Q67" s="7"/>
      <c r="R67" s="7"/>
      <c r="S67" s="7"/>
      <c r="T67" s="7"/>
    </row>
    <row r="68" spans="1:20" hidden="1" x14ac:dyDescent="0.25">
      <c r="A68" s="7"/>
      <c r="B68" s="16">
        <v>4.4999999999999998E-2</v>
      </c>
      <c r="C68" s="4">
        <v>0</v>
      </c>
      <c r="D68" s="4">
        <f>D67+100</f>
        <v>1250</v>
      </c>
      <c r="E68" s="4">
        <f t="shared" si="18"/>
        <v>20.833333333333332</v>
      </c>
      <c r="F68" s="4">
        <v>34</v>
      </c>
      <c r="G68" s="11">
        <f t="shared" si="0"/>
        <v>4.8355555555555565</v>
      </c>
      <c r="H68" s="11">
        <f t="shared" si="1"/>
        <v>73529.411764705874</v>
      </c>
      <c r="I68" s="4">
        <f t="shared" si="2"/>
        <v>2.6546041454298326</v>
      </c>
      <c r="J68" s="4">
        <f t="shared" si="5"/>
        <v>4.8664610916297821</v>
      </c>
      <c r="K68" s="17">
        <f t="shared" si="6"/>
        <v>0.68444637725079871</v>
      </c>
      <c r="L68" s="7"/>
      <c r="M68" s="7"/>
      <c r="N68" s="7"/>
      <c r="O68" s="7"/>
      <c r="P68" s="7"/>
      <c r="Q68" s="7"/>
      <c r="R68" s="7"/>
      <c r="S68" s="7"/>
      <c r="T68" s="7"/>
    </row>
    <row r="69" spans="1:20" hidden="1" x14ac:dyDescent="0.25">
      <c r="A69" s="7"/>
      <c r="B69" s="16">
        <v>4.4999999999999998E-2</v>
      </c>
      <c r="C69" s="4">
        <v>0</v>
      </c>
      <c r="D69" s="4">
        <v>100</v>
      </c>
      <c r="E69" s="4">
        <f>D69/60</f>
        <v>1.6666666666666667</v>
      </c>
      <c r="F69" s="4">
        <v>6</v>
      </c>
      <c r="G69" s="11">
        <f t="shared" si="0"/>
        <v>1666.6666666666663</v>
      </c>
      <c r="H69" s="11">
        <f t="shared" si="1"/>
        <v>5882.3529411764703</v>
      </c>
      <c r="I69" s="4">
        <f t="shared" si="2"/>
        <v>1.6989466530750934E-2</v>
      </c>
      <c r="J69" s="4">
        <f t="shared" si="5"/>
        <v>3.7695510786217259</v>
      </c>
      <c r="K69" s="17">
        <f t="shared" si="6"/>
        <v>3.2218487496163561</v>
      </c>
      <c r="L69" s="7"/>
      <c r="M69" s="7"/>
      <c r="N69" s="7"/>
      <c r="O69" s="7"/>
      <c r="P69" s="7"/>
      <c r="Q69" s="7"/>
      <c r="R69" s="7"/>
      <c r="S69" s="7"/>
      <c r="T69" s="7"/>
    </row>
    <row r="70" spans="1:20" hidden="1" x14ac:dyDescent="0.25">
      <c r="A70" s="7"/>
      <c r="B70" s="16">
        <v>4.4999999999999998E-2</v>
      </c>
      <c r="C70" s="4">
        <v>0</v>
      </c>
      <c r="D70" s="4">
        <f t="shared" ref="D70:D75" si="19">D69+100</f>
        <v>200</v>
      </c>
      <c r="E70" s="4">
        <f t="shared" ref="E70:E77" si="20">D70/60</f>
        <v>3.3333333333333335</v>
      </c>
      <c r="F70" s="4">
        <v>8</v>
      </c>
      <c r="G70" s="11">
        <f t="shared" si="0"/>
        <v>277.77777777777771</v>
      </c>
      <c r="H70" s="11">
        <f t="shared" si="1"/>
        <v>11764.705882352941</v>
      </c>
      <c r="I70" s="4">
        <f t="shared" si="2"/>
        <v>6.7957866123003738E-2</v>
      </c>
      <c r="J70" s="4">
        <f t="shared" si="5"/>
        <v>4.0705810742857071</v>
      </c>
      <c r="K70" s="17">
        <f t="shared" si="6"/>
        <v>2.4436974992327127</v>
      </c>
      <c r="L70" s="7"/>
      <c r="M70" s="7"/>
      <c r="N70" s="7"/>
      <c r="O70" s="7"/>
      <c r="P70" s="7"/>
      <c r="Q70" s="7"/>
      <c r="R70" s="7"/>
      <c r="S70" s="7"/>
      <c r="T70" s="7"/>
    </row>
    <row r="71" spans="1:20" hidden="1" x14ac:dyDescent="0.25">
      <c r="A71" s="7"/>
      <c r="B71" s="16">
        <v>4.4999999999999998E-2</v>
      </c>
      <c r="C71" s="4">
        <v>0</v>
      </c>
      <c r="D71" s="4">
        <f t="shared" si="19"/>
        <v>300</v>
      </c>
      <c r="E71" s="4">
        <f t="shared" si="20"/>
        <v>5</v>
      </c>
      <c r="F71" s="4">
        <v>10</v>
      </c>
      <c r="G71" s="11">
        <f t="shared" si="0"/>
        <v>102.88065843621399</v>
      </c>
      <c r="H71" s="11">
        <f t="shared" si="1"/>
        <v>17647.058823529409</v>
      </c>
      <c r="I71" s="4">
        <f t="shared" si="2"/>
        <v>0.1529051987767584</v>
      </c>
      <c r="J71" s="4">
        <f t="shared" si="5"/>
        <v>4.2466723333413885</v>
      </c>
      <c r="K71" s="17">
        <f t="shared" si="6"/>
        <v>2.0123337350737254</v>
      </c>
      <c r="L71" s="7"/>
      <c r="M71" s="7"/>
      <c r="N71" s="7"/>
      <c r="O71" s="7"/>
      <c r="P71" s="7"/>
      <c r="Q71" s="7"/>
      <c r="R71" s="7"/>
      <c r="S71" s="7"/>
      <c r="T71" s="7"/>
    </row>
    <row r="72" spans="1:20" hidden="1" x14ac:dyDescent="0.25">
      <c r="A72" s="7"/>
      <c r="B72" s="16">
        <v>4.4999999999999998E-2</v>
      </c>
      <c r="C72" s="4">
        <v>0</v>
      </c>
      <c r="D72" s="4">
        <f t="shared" si="19"/>
        <v>400</v>
      </c>
      <c r="E72" s="4">
        <f t="shared" si="20"/>
        <v>6.666666666666667</v>
      </c>
      <c r="F72" s="4">
        <v>12</v>
      </c>
      <c r="G72" s="11">
        <f t="shared" si="0"/>
        <v>52.083333333333321</v>
      </c>
      <c r="H72" s="11">
        <f t="shared" si="1"/>
        <v>23529.411764705881</v>
      </c>
      <c r="I72" s="4">
        <f t="shared" si="2"/>
        <v>0.27183146449201495</v>
      </c>
      <c r="J72" s="4">
        <f t="shared" si="5"/>
        <v>4.3716110699496884</v>
      </c>
      <c r="K72" s="17">
        <f t="shared" si="6"/>
        <v>1.7166987712964503</v>
      </c>
      <c r="L72" s="7"/>
      <c r="M72" s="7"/>
      <c r="N72" s="7"/>
      <c r="O72" s="7"/>
      <c r="P72" s="7"/>
      <c r="Q72" s="7"/>
      <c r="R72" s="7"/>
      <c r="S72" s="7"/>
      <c r="T72" s="7"/>
    </row>
    <row r="73" spans="1:20" hidden="1" x14ac:dyDescent="0.25">
      <c r="A73" s="7"/>
      <c r="B73" s="16">
        <v>4.4999999999999998E-2</v>
      </c>
      <c r="C73" s="4">
        <v>0</v>
      </c>
      <c r="D73" s="4">
        <f t="shared" si="19"/>
        <v>500</v>
      </c>
      <c r="E73" s="4">
        <f t="shared" si="20"/>
        <v>8.3333333333333339</v>
      </c>
      <c r="F73" s="4">
        <v>14</v>
      </c>
      <c r="G73" s="11">
        <f t="shared" si="0"/>
        <v>31.111111111111107</v>
      </c>
      <c r="H73" s="11">
        <f t="shared" si="1"/>
        <v>29411.764705882353</v>
      </c>
      <c r="I73" s="4">
        <f t="shared" si="2"/>
        <v>0.42473666326877335</v>
      </c>
      <c r="J73" s="4">
        <f t="shared" si="5"/>
        <v>4.4685210829577446</v>
      </c>
      <c r="K73" s="17">
        <f t="shared" si="6"/>
        <v>1.4929155219028942</v>
      </c>
      <c r="L73" s="7"/>
      <c r="M73" s="7"/>
      <c r="N73" s="7"/>
      <c r="O73" s="7"/>
      <c r="P73" s="7"/>
      <c r="Q73" s="7"/>
      <c r="R73" s="7"/>
      <c r="S73" s="7"/>
      <c r="T73" s="7"/>
    </row>
    <row r="74" spans="1:20" hidden="1" x14ac:dyDescent="0.25">
      <c r="A74" s="7"/>
      <c r="B74" s="16">
        <v>4.4999999999999998E-2</v>
      </c>
      <c r="C74" s="4">
        <v>0</v>
      </c>
      <c r="D74" s="4">
        <f t="shared" si="19"/>
        <v>600</v>
      </c>
      <c r="E74" s="4">
        <f t="shared" si="20"/>
        <v>10</v>
      </c>
      <c r="F74" s="4">
        <v>18</v>
      </c>
      <c r="G74" s="11">
        <f t="shared" si="0"/>
        <v>23.148148148148149</v>
      </c>
      <c r="H74" s="11">
        <f t="shared" si="1"/>
        <v>35294.117647058818</v>
      </c>
      <c r="I74" s="4">
        <f t="shared" si="2"/>
        <v>0.6116207951070336</v>
      </c>
      <c r="J74" s="4">
        <f t="shared" si="5"/>
        <v>4.5477023290053697</v>
      </c>
      <c r="K74" s="17">
        <f t="shared" si="6"/>
        <v>1.3645162531850878</v>
      </c>
      <c r="L74" s="7"/>
      <c r="M74" s="7"/>
      <c r="N74" s="7"/>
      <c r="O74" s="7"/>
      <c r="P74" s="7"/>
      <c r="Q74" s="7"/>
      <c r="R74" s="7"/>
      <c r="S74" s="7"/>
      <c r="T74" s="7"/>
    </row>
    <row r="75" spans="1:20" hidden="1" x14ac:dyDescent="0.25">
      <c r="A75" s="7"/>
      <c r="B75" s="16">
        <v>4.4999999999999998E-2</v>
      </c>
      <c r="C75" s="4">
        <v>0</v>
      </c>
      <c r="D75" s="4">
        <f t="shared" si="19"/>
        <v>700</v>
      </c>
      <c r="E75" s="4">
        <f t="shared" si="20"/>
        <v>11.666666666666666</v>
      </c>
      <c r="F75" s="4">
        <v>20</v>
      </c>
      <c r="G75" s="11">
        <f t="shared" si="0"/>
        <v>16.196954972465182</v>
      </c>
      <c r="H75" s="11">
        <f t="shared" si="1"/>
        <v>41176.470588235286</v>
      </c>
      <c r="I75" s="4">
        <f t="shared" si="2"/>
        <v>0.83248386000679553</v>
      </c>
      <c r="J75" s="4">
        <f t="shared" si="5"/>
        <v>4.6146491186359828</v>
      </c>
      <c r="K75" s="17">
        <f t="shared" si="6"/>
        <v>1.2094333748539237</v>
      </c>
      <c r="L75" s="7"/>
      <c r="M75" s="7"/>
      <c r="N75" s="7"/>
      <c r="O75" s="7"/>
      <c r="P75" s="7"/>
      <c r="Q75" s="7"/>
      <c r="R75" s="7"/>
      <c r="S75" s="7"/>
      <c r="T75" s="7"/>
    </row>
    <row r="76" spans="1:20" hidden="1" x14ac:dyDescent="0.25">
      <c r="A76" s="7"/>
      <c r="B76" s="16">
        <v>4.4999999999999998E-2</v>
      </c>
      <c r="C76" s="4">
        <v>0</v>
      </c>
      <c r="D76" s="4">
        <v>1150</v>
      </c>
      <c r="E76" s="4">
        <f t="shared" si="20"/>
        <v>19.166666666666668</v>
      </c>
      <c r="F76" s="4">
        <v>30</v>
      </c>
      <c r="G76" s="11">
        <f t="shared" si="0"/>
        <v>5.4793019369332336</v>
      </c>
      <c r="H76" s="11">
        <f t="shared" si="1"/>
        <v>67647.058823529413</v>
      </c>
      <c r="I76" s="4">
        <f t="shared" si="2"/>
        <v>2.2468569486918111</v>
      </c>
      <c r="J76" s="4">
        <f t="shared" si="5"/>
        <v>4.8302489189753377</v>
      </c>
      <c r="K76" s="17">
        <f t="shared" si="6"/>
        <v>0.73872523289154002</v>
      </c>
      <c r="L76" s="7"/>
      <c r="M76" s="7"/>
      <c r="N76" s="7"/>
      <c r="O76" s="7"/>
      <c r="P76" s="7"/>
      <c r="Q76" s="7"/>
      <c r="R76" s="7"/>
      <c r="S76" s="7"/>
      <c r="T76" s="7"/>
    </row>
    <row r="77" spans="1:20" hidden="1" x14ac:dyDescent="0.25">
      <c r="A77" s="7"/>
      <c r="B77" s="16">
        <v>4.4999999999999998E-2</v>
      </c>
      <c r="C77" s="4">
        <v>0</v>
      </c>
      <c r="D77" s="4">
        <f>D76+100</f>
        <v>1250</v>
      </c>
      <c r="E77" s="4">
        <f t="shared" si="20"/>
        <v>20.833333333333332</v>
      </c>
      <c r="F77" s="4">
        <v>34</v>
      </c>
      <c r="G77" s="11">
        <f t="shared" si="0"/>
        <v>4.8355555555555565</v>
      </c>
      <c r="H77" s="11">
        <f t="shared" si="1"/>
        <v>73529.411764705874</v>
      </c>
      <c r="I77" s="4">
        <f t="shared" si="2"/>
        <v>2.6546041454298326</v>
      </c>
      <c r="J77" s="4">
        <f t="shared" si="5"/>
        <v>4.8664610916297821</v>
      </c>
      <c r="K77" s="17">
        <f t="shared" si="6"/>
        <v>0.68444637725079871</v>
      </c>
      <c r="L77" s="7"/>
      <c r="M77" s="7"/>
      <c r="N77" s="7"/>
      <c r="O77" s="7"/>
      <c r="P77" s="7"/>
      <c r="Q77" s="7"/>
      <c r="R77" s="7"/>
      <c r="S77" s="7"/>
      <c r="T77" s="7"/>
    </row>
    <row r="78" spans="1:20" hidden="1" x14ac:dyDescent="0.25">
      <c r="A78" s="7"/>
      <c r="B78" s="16">
        <v>4.4999999999999998E-2</v>
      </c>
      <c r="C78" s="4">
        <v>3</v>
      </c>
      <c r="D78" s="4">
        <v>100</v>
      </c>
      <c r="E78" s="4">
        <f>D78/60</f>
        <v>1.6666666666666667</v>
      </c>
      <c r="F78" s="4">
        <v>8</v>
      </c>
      <c r="G78" s="11">
        <f t="shared" si="0"/>
        <v>2222.2222222222217</v>
      </c>
      <c r="H78" s="11">
        <f t="shared" si="1"/>
        <v>5882.3529411764703</v>
      </c>
      <c r="I78" s="4">
        <f t="shared" si="2"/>
        <v>1.6989466530750934E-2</v>
      </c>
      <c r="J78" s="4">
        <f t="shared" si="5"/>
        <v>3.7695510786217259</v>
      </c>
      <c r="K78" s="17">
        <f t="shared" si="6"/>
        <v>3.346787486224656</v>
      </c>
      <c r="L78" s="7"/>
      <c r="M78" s="7"/>
      <c r="N78" s="7"/>
      <c r="O78" s="7"/>
      <c r="P78" s="7"/>
      <c r="Q78" s="7"/>
      <c r="R78" s="7"/>
      <c r="S78" s="7"/>
      <c r="T78" s="7"/>
    </row>
    <row r="79" spans="1:20" hidden="1" x14ac:dyDescent="0.25">
      <c r="A79" s="7"/>
      <c r="B79" s="16">
        <v>4.4999999999999998E-2</v>
      </c>
      <c r="C79" s="4">
        <v>3</v>
      </c>
      <c r="D79" s="4">
        <f t="shared" ref="D79:D84" si="21">D78+100</f>
        <v>200</v>
      </c>
      <c r="E79" s="4">
        <f t="shared" ref="E79:E86" si="22">D79/60</f>
        <v>3.3333333333333335</v>
      </c>
      <c r="F79" s="4">
        <v>8</v>
      </c>
      <c r="G79" s="11">
        <f t="shared" si="0"/>
        <v>277.77777777777771</v>
      </c>
      <c r="H79" s="11">
        <f t="shared" si="1"/>
        <v>11764.705882352941</v>
      </c>
      <c r="I79" s="4">
        <f t="shared" si="2"/>
        <v>6.7957866123003738E-2</v>
      </c>
      <c r="J79" s="4">
        <f t="shared" si="5"/>
        <v>4.0705810742857071</v>
      </c>
      <c r="K79" s="17">
        <f t="shared" si="6"/>
        <v>2.4436974992327127</v>
      </c>
      <c r="L79" s="7"/>
      <c r="M79" s="7"/>
      <c r="N79" s="7"/>
      <c r="O79" s="7"/>
      <c r="P79" s="7"/>
      <c r="Q79" s="7"/>
      <c r="R79" s="7"/>
      <c r="S79" s="7"/>
      <c r="T79" s="7"/>
    </row>
    <row r="80" spans="1:20" hidden="1" x14ac:dyDescent="0.25">
      <c r="A80" s="7"/>
      <c r="B80" s="16">
        <v>4.4999999999999998E-2</v>
      </c>
      <c r="C80" s="4">
        <v>3</v>
      </c>
      <c r="D80" s="4">
        <f t="shared" si="21"/>
        <v>300</v>
      </c>
      <c r="E80" s="4">
        <f t="shared" si="22"/>
        <v>5</v>
      </c>
      <c r="F80" s="4">
        <v>10</v>
      </c>
      <c r="G80" s="11">
        <f t="shared" ref="G80:G131" si="23">F80/($E$9^5*E80^3*$E$5)</f>
        <v>102.88065843621399</v>
      </c>
      <c r="H80" s="11">
        <f t="shared" ref="H80:H131" si="24">(E80*$E$9^2*$E$5)/$E$6</f>
        <v>17647.058823529409</v>
      </c>
      <c r="I80" s="4">
        <f t="shared" ref="I80:I131" si="25">(E80^2*$E$9)/$E$4</f>
        <v>0.1529051987767584</v>
      </c>
      <c r="J80" s="4">
        <f t="shared" si="5"/>
        <v>4.2466723333413885</v>
      </c>
      <c r="K80" s="17">
        <f t="shared" si="6"/>
        <v>2.0123337350737254</v>
      </c>
      <c r="L80" s="7"/>
      <c r="M80" s="7"/>
      <c r="N80" s="7"/>
      <c r="O80" s="7"/>
      <c r="P80" s="7"/>
      <c r="Q80" s="7"/>
      <c r="R80" s="7"/>
      <c r="S80" s="7"/>
      <c r="T80" s="7"/>
    </row>
    <row r="81" spans="1:20" hidden="1" x14ac:dyDescent="0.25">
      <c r="A81" s="7"/>
      <c r="B81" s="16">
        <v>4.4999999999999998E-2</v>
      </c>
      <c r="C81" s="4">
        <v>3</v>
      </c>
      <c r="D81" s="4">
        <f t="shared" si="21"/>
        <v>400</v>
      </c>
      <c r="E81" s="4">
        <f t="shared" si="22"/>
        <v>6.666666666666667</v>
      </c>
      <c r="F81" s="4">
        <v>12</v>
      </c>
      <c r="G81" s="11">
        <f t="shared" si="23"/>
        <v>52.083333333333321</v>
      </c>
      <c r="H81" s="11">
        <f t="shared" si="24"/>
        <v>23529.411764705881</v>
      </c>
      <c r="I81" s="4">
        <f t="shared" si="25"/>
        <v>0.27183146449201495</v>
      </c>
      <c r="J81" s="4">
        <f t="shared" ref="J81:J131" si="26">LOG10(H81)</f>
        <v>4.3716110699496884</v>
      </c>
      <c r="K81" s="17">
        <f t="shared" ref="K81:K131" si="27">LOG10(G81)</f>
        <v>1.7166987712964503</v>
      </c>
      <c r="L81" s="7"/>
      <c r="M81" s="7"/>
      <c r="N81" s="7"/>
      <c r="O81" s="7"/>
      <c r="P81" s="7"/>
      <c r="Q81" s="7"/>
      <c r="R81" s="7"/>
      <c r="S81" s="7"/>
      <c r="T81" s="7"/>
    </row>
    <row r="82" spans="1:20" hidden="1" x14ac:dyDescent="0.25">
      <c r="A82" s="7"/>
      <c r="B82" s="16">
        <v>4.4999999999999998E-2</v>
      </c>
      <c r="C82" s="4">
        <v>3</v>
      </c>
      <c r="D82" s="4">
        <f t="shared" si="21"/>
        <v>500</v>
      </c>
      <c r="E82" s="4">
        <f t="shared" si="22"/>
        <v>8.3333333333333339</v>
      </c>
      <c r="F82" s="4">
        <v>16</v>
      </c>
      <c r="G82" s="11">
        <f t="shared" si="23"/>
        <v>35.55555555555555</v>
      </c>
      <c r="H82" s="11">
        <f t="shared" si="24"/>
        <v>29411.764705882353</v>
      </c>
      <c r="I82" s="4">
        <f t="shared" si="25"/>
        <v>0.42473666326877335</v>
      </c>
      <c r="J82" s="4">
        <f t="shared" si="26"/>
        <v>4.4685210829577446</v>
      </c>
      <c r="K82" s="17">
        <f t="shared" si="27"/>
        <v>1.5509074688805811</v>
      </c>
      <c r="L82" s="7"/>
      <c r="M82" s="7"/>
      <c r="N82" s="7"/>
      <c r="O82" s="7"/>
      <c r="P82" s="7"/>
      <c r="Q82" s="7"/>
      <c r="R82" s="7"/>
      <c r="S82" s="7"/>
      <c r="T82" s="7"/>
    </row>
    <row r="83" spans="1:20" hidden="1" x14ac:dyDescent="0.25">
      <c r="A83" s="7"/>
      <c r="B83" s="16">
        <v>4.4999999999999998E-2</v>
      </c>
      <c r="C83" s="4">
        <v>3</v>
      </c>
      <c r="D83" s="4">
        <f t="shared" si="21"/>
        <v>600</v>
      </c>
      <c r="E83" s="4">
        <f t="shared" si="22"/>
        <v>10</v>
      </c>
      <c r="F83" s="4">
        <v>18</v>
      </c>
      <c r="G83" s="11">
        <f t="shared" si="23"/>
        <v>23.148148148148149</v>
      </c>
      <c r="H83" s="11">
        <f t="shared" si="24"/>
        <v>35294.117647058818</v>
      </c>
      <c r="I83" s="4">
        <f t="shared" si="25"/>
        <v>0.6116207951070336</v>
      </c>
      <c r="J83" s="4">
        <f t="shared" si="26"/>
        <v>4.5477023290053697</v>
      </c>
      <c r="K83" s="17">
        <f t="shared" si="27"/>
        <v>1.3645162531850878</v>
      </c>
      <c r="L83" s="7"/>
      <c r="M83" s="7"/>
      <c r="N83" s="7"/>
      <c r="O83" s="7"/>
      <c r="P83" s="7"/>
      <c r="Q83" s="7"/>
      <c r="R83" s="7"/>
      <c r="S83" s="7"/>
      <c r="T83" s="7"/>
    </row>
    <row r="84" spans="1:20" hidden="1" x14ac:dyDescent="0.25">
      <c r="A84" s="7"/>
      <c r="B84" s="16">
        <v>4.4999999999999998E-2</v>
      </c>
      <c r="C84" s="4">
        <v>3</v>
      </c>
      <c r="D84" s="4">
        <f t="shared" si="21"/>
        <v>700</v>
      </c>
      <c r="E84" s="4">
        <f t="shared" si="22"/>
        <v>11.666666666666666</v>
      </c>
      <c r="F84" s="4">
        <v>20</v>
      </c>
      <c r="G84" s="11">
        <f t="shared" si="23"/>
        <v>16.196954972465182</v>
      </c>
      <c r="H84" s="11">
        <f t="shared" si="24"/>
        <v>41176.470588235286</v>
      </c>
      <c r="I84" s="4">
        <f t="shared" si="25"/>
        <v>0.83248386000679553</v>
      </c>
      <c r="J84" s="4">
        <f t="shared" si="26"/>
        <v>4.6146491186359828</v>
      </c>
      <c r="K84" s="17">
        <f t="shared" si="27"/>
        <v>1.2094333748539237</v>
      </c>
      <c r="L84" s="7"/>
      <c r="M84" s="7"/>
      <c r="N84" s="7"/>
      <c r="O84" s="7"/>
      <c r="P84" s="7"/>
      <c r="Q84" s="7"/>
      <c r="R84" s="7"/>
      <c r="S84" s="7"/>
      <c r="T84" s="7"/>
    </row>
    <row r="85" spans="1:20" hidden="1" x14ac:dyDescent="0.25">
      <c r="A85" s="7"/>
      <c r="B85" s="16">
        <v>4.4999999999999998E-2</v>
      </c>
      <c r="C85" s="4">
        <v>3</v>
      </c>
      <c r="D85" s="4">
        <v>1150</v>
      </c>
      <c r="E85" s="4">
        <f t="shared" si="22"/>
        <v>19.166666666666668</v>
      </c>
      <c r="F85" s="4">
        <v>32</v>
      </c>
      <c r="G85" s="11">
        <f t="shared" si="23"/>
        <v>5.8445887327287824</v>
      </c>
      <c r="H85" s="11">
        <f t="shared" si="24"/>
        <v>67647.058823529413</v>
      </c>
      <c r="I85" s="4">
        <f t="shared" si="25"/>
        <v>2.2468569486918111</v>
      </c>
      <c r="J85" s="4">
        <f t="shared" si="26"/>
        <v>4.8302489189753377</v>
      </c>
      <c r="K85" s="17">
        <f t="shared" si="27"/>
        <v>0.76675395649178357</v>
      </c>
      <c r="L85" s="7"/>
      <c r="M85" s="7"/>
      <c r="N85" s="7"/>
      <c r="O85" s="7"/>
      <c r="P85" s="7"/>
      <c r="Q85" s="7"/>
      <c r="R85" s="7"/>
      <c r="S85" s="7"/>
      <c r="T85" s="7"/>
    </row>
    <row r="86" spans="1:20" hidden="1" x14ac:dyDescent="0.25">
      <c r="A86" s="7"/>
      <c r="B86" s="16">
        <v>4.4999999999999998E-2</v>
      </c>
      <c r="C86" s="4">
        <v>3</v>
      </c>
      <c r="D86" s="4">
        <f>D85+100</f>
        <v>1250</v>
      </c>
      <c r="E86" s="4">
        <f t="shared" si="22"/>
        <v>20.833333333333332</v>
      </c>
      <c r="F86" s="4">
        <v>36</v>
      </c>
      <c r="G86" s="11">
        <f t="shared" si="23"/>
        <v>5.120000000000001</v>
      </c>
      <c r="H86" s="11">
        <f t="shared" si="24"/>
        <v>73529.411764705874</v>
      </c>
      <c r="I86" s="4">
        <f t="shared" si="25"/>
        <v>2.6546041454298326</v>
      </c>
      <c r="J86" s="4">
        <f t="shared" si="26"/>
        <v>4.8664610916297821</v>
      </c>
      <c r="K86" s="17">
        <f t="shared" si="27"/>
        <v>0.70926996097583084</v>
      </c>
      <c r="L86" s="7"/>
      <c r="M86" s="7"/>
      <c r="N86" s="7"/>
      <c r="O86" s="7"/>
      <c r="P86" s="7"/>
      <c r="Q86" s="7"/>
      <c r="R86" s="7"/>
      <c r="S86" s="7"/>
      <c r="T86" s="7"/>
    </row>
    <row r="87" spans="1:20" hidden="1" x14ac:dyDescent="0.25">
      <c r="A87" s="7"/>
      <c r="B87" s="16">
        <v>4.4999999999999998E-2</v>
      </c>
      <c r="C87" s="4">
        <v>3</v>
      </c>
      <c r="D87" s="4">
        <v>100</v>
      </c>
      <c r="E87" s="4">
        <f>D87/60</f>
        <v>1.6666666666666667</v>
      </c>
      <c r="F87" s="4">
        <v>8</v>
      </c>
      <c r="G87" s="11">
        <f t="shared" si="23"/>
        <v>2222.2222222222217</v>
      </c>
      <c r="H87" s="11">
        <f t="shared" si="24"/>
        <v>5882.3529411764703</v>
      </c>
      <c r="I87" s="4">
        <f t="shared" si="25"/>
        <v>1.6989466530750934E-2</v>
      </c>
      <c r="J87" s="4">
        <f t="shared" si="26"/>
        <v>3.7695510786217259</v>
      </c>
      <c r="K87" s="17">
        <f t="shared" si="27"/>
        <v>3.346787486224656</v>
      </c>
      <c r="L87" s="7"/>
      <c r="M87" s="7"/>
      <c r="N87" s="7"/>
      <c r="O87" s="7"/>
      <c r="P87" s="7"/>
      <c r="Q87" s="7"/>
      <c r="R87" s="7"/>
      <c r="S87" s="7"/>
      <c r="T87" s="7"/>
    </row>
    <row r="88" spans="1:20" hidden="1" x14ac:dyDescent="0.25">
      <c r="A88" s="7"/>
      <c r="B88" s="16">
        <v>4.4999999999999998E-2</v>
      </c>
      <c r="C88" s="4">
        <v>3</v>
      </c>
      <c r="D88" s="4">
        <f t="shared" ref="D88:D93" si="28">D87+100</f>
        <v>200</v>
      </c>
      <c r="E88" s="4">
        <f t="shared" ref="E88:E95" si="29">D88/60</f>
        <v>3.3333333333333335</v>
      </c>
      <c r="F88" s="4">
        <v>8</v>
      </c>
      <c r="G88" s="11">
        <f t="shared" si="23"/>
        <v>277.77777777777771</v>
      </c>
      <c r="H88" s="11">
        <f t="shared" si="24"/>
        <v>11764.705882352941</v>
      </c>
      <c r="I88" s="4">
        <f t="shared" si="25"/>
        <v>6.7957866123003738E-2</v>
      </c>
      <c r="J88" s="4">
        <f t="shared" si="26"/>
        <v>4.0705810742857071</v>
      </c>
      <c r="K88" s="17">
        <f t="shared" si="27"/>
        <v>2.4436974992327127</v>
      </c>
      <c r="L88" s="7"/>
      <c r="M88" s="7"/>
      <c r="N88" s="7"/>
      <c r="O88" s="7"/>
      <c r="P88" s="7"/>
      <c r="Q88" s="7"/>
      <c r="R88" s="7"/>
      <c r="S88" s="7"/>
      <c r="T88" s="7"/>
    </row>
    <row r="89" spans="1:20" hidden="1" x14ac:dyDescent="0.25">
      <c r="A89" s="7"/>
      <c r="B89" s="16">
        <v>4.4999999999999998E-2</v>
      </c>
      <c r="C89" s="4">
        <v>3</v>
      </c>
      <c r="D89" s="4">
        <f t="shared" si="28"/>
        <v>300</v>
      </c>
      <c r="E89" s="4">
        <f t="shared" si="29"/>
        <v>5</v>
      </c>
      <c r="F89" s="4">
        <v>10</v>
      </c>
      <c r="G89" s="11">
        <f t="shared" si="23"/>
        <v>102.88065843621399</v>
      </c>
      <c r="H89" s="11">
        <f t="shared" si="24"/>
        <v>17647.058823529409</v>
      </c>
      <c r="I89" s="4">
        <f t="shared" si="25"/>
        <v>0.1529051987767584</v>
      </c>
      <c r="J89" s="4">
        <f t="shared" si="26"/>
        <v>4.2466723333413885</v>
      </c>
      <c r="K89" s="17">
        <f t="shared" si="27"/>
        <v>2.0123337350737254</v>
      </c>
      <c r="L89" s="7"/>
      <c r="M89" s="7"/>
      <c r="N89" s="7"/>
      <c r="O89" s="7"/>
      <c r="P89" s="7"/>
      <c r="Q89" s="7"/>
      <c r="R89" s="7"/>
      <c r="S89" s="7"/>
      <c r="T89" s="7"/>
    </row>
    <row r="90" spans="1:20" hidden="1" x14ac:dyDescent="0.25">
      <c r="A90" s="7"/>
      <c r="B90" s="16">
        <v>4.4999999999999998E-2</v>
      </c>
      <c r="C90" s="4">
        <v>3</v>
      </c>
      <c r="D90" s="4">
        <f t="shared" si="28"/>
        <v>400</v>
      </c>
      <c r="E90" s="4">
        <f t="shared" si="29"/>
        <v>6.666666666666667</v>
      </c>
      <c r="F90" s="4">
        <v>12</v>
      </c>
      <c r="G90" s="11">
        <f t="shared" si="23"/>
        <v>52.083333333333321</v>
      </c>
      <c r="H90" s="11">
        <f t="shared" si="24"/>
        <v>23529.411764705881</v>
      </c>
      <c r="I90" s="4">
        <f t="shared" si="25"/>
        <v>0.27183146449201495</v>
      </c>
      <c r="J90" s="4">
        <f t="shared" si="26"/>
        <v>4.3716110699496884</v>
      </c>
      <c r="K90" s="17">
        <f t="shared" si="27"/>
        <v>1.7166987712964503</v>
      </c>
      <c r="L90" s="7"/>
      <c r="M90" s="7"/>
      <c r="N90" s="7"/>
      <c r="O90" s="7"/>
      <c r="P90" s="7"/>
      <c r="Q90" s="7"/>
      <c r="R90" s="7"/>
      <c r="S90" s="7"/>
      <c r="T90" s="7"/>
    </row>
    <row r="91" spans="1:20" hidden="1" x14ac:dyDescent="0.25">
      <c r="A91" s="7"/>
      <c r="B91" s="16">
        <v>4.4999999999999998E-2</v>
      </c>
      <c r="C91" s="4">
        <v>3</v>
      </c>
      <c r="D91" s="4">
        <f t="shared" si="28"/>
        <v>500</v>
      </c>
      <c r="E91" s="4">
        <f t="shared" si="29"/>
        <v>8.3333333333333339</v>
      </c>
      <c r="F91" s="4">
        <v>14</v>
      </c>
      <c r="G91" s="11">
        <f t="shared" si="23"/>
        <v>31.111111111111107</v>
      </c>
      <c r="H91" s="11">
        <f t="shared" si="24"/>
        <v>29411.764705882353</v>
      </c>
      <c r="I91" s="4">
        <f t="shared" si="25"/>
        <v>0.42473666326877335</v>
      </c>
      <c r="J91" s="4">
        <f t="shared" si="26"/>
        <v>4.4685210829577446</v>
      </c>
      <c r="K91" s="17">
        <f t="shared" si="27"/>
        <v>1.4929155219028942</v>
      </c>
      <c r="L91" s="7"/>
      <c r="M91" s="7"/>
      <c r="N91" s="7"/>
      <c r="O91" s="7"/>
      <c r="P91" s="7"/>
      <c r="Q91" s="7"/>
      <c r="R91" s="7"/>
      <c r="S91" s="7"/>
      <c r="T91" s="7"/>
    </row>
    <row r="92" spans="1:20" hidden="1" x14ac:dyDescent="0.25">
      <c r="A92" s="7"/>
      <c r="B92" s="16">
        <v>4.4999999999999998E-2</v>
      </c>
      <c r="C92" s="4">
        <v>3</v>
      </c>
      <c r="D92" s="4">
        <f t="shared" si="28"/>
        <v>600</v>
      </c>
      <c r="E92" s="4">
        <f t="shared" si="29"/>
        <v>10</v>
      </c>
      <c r="F92" s="4">
        <v>16</v>
      </c>
      <c r="G92" s="11">
        <f t="shared" si="23"/>
        <v>20.5761316872428</v>
      </c>
      <c r="H92" s="11">
        <f t="shared" si="24"/>
        <v>35294.117647058818</v>
      </c>
      <c r="I92" s="4">
        <f t="shared" si="25"/>
        <v>0.6116207951070336</v>
      </c>
      <c r="J92" s="4">
        <f t="shared" si="26"/>
        <v>4.5477023290053697</v>
      </c>
      <c r="K92" s="17">
        <f t="shared" si="27"/>
        <v>1.3133637307377066</v>
      </c>
      <c r="L92" s="7"/>
      <c r="M92" s="7"/>
      <c r="N92" s="7"/>
      <c r="O92" s="7"/>
      <c r="P92" s="7"/>
      <c r="Q92" s="7"/>
      <c r="R92" s="7"/>
      <c r="S92" s="7"/>
      <c r="T92" s="7"/>
    </row>
    <row r="93" spans="1:20" hidden="1" x14ac:dyDescent="0.25">
      <c r="A93" s="7"/>
      <c r="B93" s="16">
        <v>4.4999999999999998E-2</v>
      </c>
      <c r="C93" s="4">
        <v>3</v>
      </c>
      <c r="D93" s="4">
        <f t="shared" si="28"/>
        <v>700</v>
      </c>
      <c r="E93" s="4">
        <f t="shared" si="29"/>
        <v>11.666666666666666</v>
      </c>
      <c r="F93" s="4">
        <v>20</v>
      </c>
      <c r="G93" s="11">
        <f t="shared" si="23"/>
        <v>16.196954972465182</v>
      </c>
      <c r="H93" s="11">
        <f t="shared" si="24"/>
        <v>41176.470588235286</v>
      </c>
      <c r="I93" s="4">
        <f t="shared" si="25"/>
        <v>0.83248386000679553</v>
      </c>
      <c r="J93" s="4">
        <f t="shared" si="26"/>
        <v>4.6146491186359828</v>
      </c>
      <c r="K93" s="17">
        <f t="shared" si="27"/>
        <v>1.2094333748539237</v>
      </c>
      <c r="L93" s="7"/>
      <c r="M93" s="7"/>
      <c r="N93" s="7"/>
      <c r="O93" s="7"/>
      <c r="P93" s="7"/>
      <c r="Q93" s="7"/>
      <c r="R93" s="7"/>
      <c r="S93" s="7"/>
      <c r="T93" s="7"/>
    </row>
    <row r="94" spans="1:20" hidden="1" x14ac:dyDescent="0.25">
      <c r="A94" s="7"/>
      <c r="B94" s="16">
        <v>4.4999999999999998E-2</v>
      </c>
      <c r="C94" s="4">
        <v>3</v>
      </c>
      <c r="D94" s="4">
        <v>1150</v>
      </c>
      <c r="E94" s="4">
        <f t="shared" si="29"/>
        <v>19.166666666666668</v>
      </c>
      <c r="F94" s="4">
        <v>32</v>
      </c>
      <c r="G94" s="11">
        <f t="shared" si="23"/>
        <v>5.8445887327287824</v>
      </c>
      <c r="H94" s="11">
        <f t="shared" si="24"/>
        <v>67647.058823529413</v>
      </c>
      <c r="I94" s="4">
        <f t="shared" si="25"/>
        <v>2.2468569486918111</v>
      </c>
      <c r="J94" s="4">
        <f t="shared" si="26"/>
        <v>4.8302489189753377</v>
      </c>
      <c r="K94" s="17">
        <f t="shared" si="27"/>
        <v>0.76675395649178357</v>
      </c>
      <c r="L94" s="7"/>
      <c r="M94" s="7"/>
      <c r="N94" s="7"/>
      <c r="O94" s="7"/>
      <c r="P94" s="7"/>
      <c r="Q94" s="7"/>
      <c r="R94" s="7"/>
      <c r="S94" s="7"/>
      <c r="T94" s="7"/>
    </row>
    <row r="95" spans="1:20" hidden="1" x14ac:dyDescent="0.25">
      <c r="A95" s="7"/>
      <c r="B95" s="16">
        <v>4.4999999999999998E-2</v>
      </c>
      <c r="C95" s="4">
        <v>3</v>
      </c>
      <c r="D95" s="4">
        <f>D94+100</f>
        <v>1250</v>
      </c>
      <c r="E95" s="4">
        <f t="shared" si="29"/>
        <v>20.833333333333332</v>
      </c>
      <c r="F95" s="4">
        <v>36</v>
      </c>
      <c r="G95" s="11">
        <f t="shared" si="23"/>
        <v>5.120000000000001</v>
      </c>
      <c r="H95" s="11">
        <f t="shared" si="24"/>
        <v>73529.411764705874</v>
      </c>
      <c r="I95" s="4">
        <f t="shared" si="25"/>
        <v>2.6546041454298326</v>
      </c>
      <c r="J95" s="4">
        <f t="shared" si="26"/>
        <v>4.8664610916297821</v>
      </c>
      <c r="K95" s="17">
        <f t="shared" si="27"/>
        <v>0.70926996097583084</v>
      </c>
      <c r="L95" s="7"/>
      <c r="M95" s="7"/>
      <c r="N95" s="7"/>
      <c r="O95" s="7"/>
      <c r="P95" s="7"/>
      <c r="Q95" s="7"/>
      <c r="R95" s="7"/>
      <c r="S95" s="7"/>
      <c r="T95" s="7"/>
    </row>
    <row r="96" spans="1:20" hidden="1" x14ac:dyDescent="0.25">
      <c r="A96" s="7"/>
      <c r="B96" s="16">
        <v>7.8E-2</v>
      </c>
      <c r="C96" s="4">
        <v>0</v>
      </c>
      <c r="D96" s="13">
        <v>100</v>
      </c>
      <c r="E96" s="4">
        <f>D96/60</f>
        <v>1.6666666666666667</v>
      </c>
      <c r="F96" s="14">
        <v>12.5</v>
      </c>
      <c r="G96" s="11">
        <f t="shared" si="23"/>
        <v>3472.2222222222213</v>
      </c>
      <c r="H96" s="11">
        <f t="shared" si="24"/>
        <v>5882.3529411764703</v>
      </c>
      <c r="I96" s="4">
        <f t="shared" si="25"/>
        <v>1.6989466530750934E-2</v>
      </c>
      <c r="J96" s="4">
        <f t="shared" si="26"/>
        <v>3.7695510786217259</v>
      </c>
      <c r="K96" s="17">
        <f t="shared" si="27"/>
        <v>3.540607512240769</v>
      </c>
      <c r="L96" s="7"/>
      <c r="M96" s="7"/>
      <c r="N96" s="7"/>
      <c r="O96" s="7"/>
      <c r="P96" s="7"/>
      <c r="Q96" s="7"/>
      <c r="R96" s="7"/>
      <c r="S96" s="7"/>
      <c r="T96" s="7"/>
    </row>
    <row r="97" spans="1:20" hidden="1" x14ac:dyDescent="0.25">
      <c r="A97" s="7"/>
      <c r="B97" s="16">
        <v>7.8E-2</v>
      </c>
      <c r="C97" s="4">
        <v>0</v>
      </c>
      <c r="D97" s="13">
        <v>200</v>
      </c>
      <c r="E97" s="4">
        <f t="shared" ref="E97:E104" si="30">D97/60</f>
        <v>3.3333333333333335</v>
      </c>
      <c r="F97" s="14">
        <v>14</v>
      </c>
      <c r="G97" s="11">
        <f t="shared" si="23"/>
        <v>486.11111111111103</v>
      </c>
      <c r="H97" s="11">
        <f t="shared" si="24"/>
        <v>11764.705882352941</v>
      </c>
      <c r="I97" s="4">
        <f t="shared" si="25"/>
        <v>6.7957866123003738E-2</v>
      </c>
      <c r="J97" s="4">
        <f t="shared" si="26"/>
        <v>4.0705810742857071</v>
      </c>
      <c r="K97" s="17">
        <f t="shared" si="27"/>
        <v>2.6867355479190071</v>
      </c>
      <c r="L97" s="7"/>
      <c r="M97" s="7"/>
      <c r="N97" s="7"/>
      <c r="O97" s="7"/>
      <c r="P97" s="7"/>
      <c r="Q97" s="7"/>
      <c r="R97" s="7"/>
      <c r="S97" s="7"/>
      <c r="T97" s="7"/>
    </row>
    <row r="98" spans="1:20" hidden="1" x14ac:dyDescent="0.25">
      <c r="A98" s="7"/>
      <c r="B98" s="16">
        <v>7.8E-2</v>
      </c>
      <c r="C98" s="4">
        <v>0</v>
      </c>
      <c r="D98" s="13">
        <v>300</v>
      </c>
      <c r="E98" s="4">
        <f t="shared" si="30"/>
        <v>5</v>
      </c>
      <c r="F98" s="14">
        <v>16</v>
      </c>
      <c r="G98" s="11">
        <f t="shared" si="23"/>
        <v>164.6090534979424</v>
      </c>
      <c r="H98" s="11">
        <f t="shared" si="24"/>
        <v>17647.058823529409</v>
      </c>
      <c r="I98" s="4">
        <f t="shared" si="25"/>
        <v>0.1529051987767584</v>
      </c>
      <c r="J98" s="4">
        <f t="shared" si="26"/>
        <v>4.2466723333413885</v>
      </c>
      <c r="K98" s="17">
        <f t="shared" si="27"/>
        <v>2.2164537177296504</v>
      </c>
      <c r="L98" s="7"/>
      <c r="M98" s="7"/>
      <c r="N98" s="7"/>
      <c r="O98" s="7"/>
      <c r="P98" s="7"/>
      <c r="Q98" s="7"/>
      <c r="R98" s="7"/>
      <c r="S98" s="7"/>
      <c r="T98" s="7"/>
    </row>
    <row r="99" spans="1:20" hidden="1" x14ac:dyDescent="0.25">
      <c r="A99" s="7"/>
      <c r="B99" s="16">
        <v>7.8E-2</v>
      </c>
      <c r="C99" s="4">
        <v>0</v>
      </c>
      <c r="D99" s="13">
        <v>400</v>
      </c>
      <c r="E99" s="4">
        <f t="shared" si="30"/>
        <v>6.666666666666667</v>
      </c>
      <c r="F99" s="14">
        <v>18</v>
      </c>
      <c r="G99" s="11">
        <f t="shared" si="23"/>
        <v>78.124999999999986</v>
      </c>
      <c r="H99" s="11">
        <f t="shared" si="24"/>
        <v>23529.411764705881</v>
      </c>
      <c r="I99" s="4">
        <f t="shared" si="25"/>
        <v>0.27183146449201495</v>
      </c>
      <c r="J99" s="4">
        <f t="shared" si="26"/>
        <v>4.3716110699496884</v>
      </c>
      <c r="K99" s="17">
        <f t="shared" si="27"/>
        <v>1.8927900303521314</v>
      </c>
      <c r="L99" s="7"/>
      <c r="M99" s="7"/>
      <c r="N99" s="7"/>
      <c r="O99" s="7"/>
      <c r="P99" s="7"/>
      <c r="Q99" s="7"/>
      <c r="R99" s="7"/>
      <c r="S99" s="7"/>
      <c r="T99" s="7"/>
    </row>
    <row r="100" spans="1:20" hidden="1" x14ac:dyDescent="0.25">
      <c r="A100" s="7"/>
      <c r="B100" s="16">
        <v>7.8E-2</v>
      </c>
      <c r="C100" s="4">
        <v>0</v>
      </c>
      <c r="D100" s="13">
        <v>500</v>
      </c>
      <c r="E100" s="4">
        <f t="shared" si="30"/>
        <v>8.3333333333333339</v>
      </c>
      <c r="F100" s="14">
        <v>19.5</v>
      </c>
      <c r="G100" s="11">
        <f t="shared" si="23"/>
        <v>43.333333333333329</v>
      </c>
      <c r="H100" s="11">
        <f t="shared" si="24"/>
        <v>29411.764705882353</v>
      </c>
      <c r="I100" s="4">
        <f t="shared" si="25"/>
        <v>0.42473666326877335</v>
      </c>
      <c r="J100" s="4">
        <f t="shared" si="26"/>
        <v>4.4685210829577446</v>
      </c>
      <c r="K100" s="17">
        <f t="shared" si="27"/>
        <v>1.6368220975871743</v>
      </c>
      <c r="L100" s="7"/>
      <c r="M100" s="7"/>
      <c r="N100" s="7"/>
      <c r="O100" s="7"/>
      <c r="P100" s="7"/>
      <c r="Q100" s="7"/>
      <c r="R100" s="7"/>
      <c r="S100" s="7"/>
      <c r="T100" s="7"/>
    </row>
    <row r="101" spans="1:20" hidden="1" x14ac:dyDescent="0.25">
      <c r="A101" s="7"/>
      <c r="B101" s="16">
        <v>7.8E-2</v>
      </c>
      <c r="C101" s="4">
        <v>0</v>
      </c>
      <c r="D101" s="13">
        <v>600</v>
      </c>
      <c r="E101" s="4">
        <f t="shared" si="30"/>
        <v>10</v>
      </c>
      <c r="F101" s="14">
        <v>21</v>
      </c>
      <c r="G101" s="11">
        <f t="shared" si="23"/>
        <v>27.006172839506174</v>
      </c>
      <c r="H101" s="11">
        <f t="shared" si="24"/>
        <v>35294.117647058818</v>
      </c>
      <c r="I101" s="4">
        <f t="shared" si="25"/>
        <v>0.6116207951070336</v>
      </c>
      <c r="J101" s="4">
        <f t="shared" si="26"/>
        <v>4.5477023290053697</v>
      </c>
      <c r="K101" s="17">
        <f t="shared" si="27"/>
        <v>1.4314630428157011</v>
      </c>
      <c r="L101" s="7"/>
      <c r="M101" s="7"/>
      <c r="N101" s="7"/>
      <c r="O101" s="7"/>
      <c r="P101" s="7"/>
      <c r="Q101" s="7"/>
      <c r="R101" s="7"/>
      <c r="S101" s="7"/>
      <c r="T101" s="7"/>
    </row>
    <row r="102" spans="1:20" hidden="1" x14ac:dyDescent="0.25">
      <c r="A102" s="7"/>
      <c r="B102" s="16">
        <v>7.8E-2</v>
      </c>
      <c r="C102" s="4">
        <v>0</v>
      </c>
      <c r="D102" s="13">
        <v>700</v>
      </c>
      <c r="E102" s="4">
        <f t="shared" si="30"/>
        <v>11.666666666666666</v>
      </c>
      <c r="F102" s="14">
        <v>23</v>
      </c>
      <c r="G102" s="11">
        <f t="shared" si="23"/>
        <v>18.626498218334959</v>
      </c>
      <c r="H102" s="11">
        <f t="shared" si="24"/>
        <v>41176.470588235286</v>
      </c>
      <c r="I102" s="4">
        <f t="shared" si="25"/>
        <v>0.83248386000679553</v>
      </c>
      <c r="J102" s="4">
        <f t="shared" si="26"/>
        <v>4.6146491186359828</v>
      </c>
      <c r="K102" s="17">
        <f t="shared" si="27"/>
        <v>1.2701312152075352</v>
      </c>
      <c r="L102" s="7"/>
      <c r="M102" s="7"/>
      <c r="N102" s="7"/>
      <c r="O102" s="7"/>
      <c r="P102" s="7"/>
      <c r="Q102" s="7"/>
      <c r="R102" s="7"/>
      <c r="S102" s="7"/>
      <c r="T102" s="7"/>
    </row>
    <row r="103" spans="1:20" hidden="1" x14ac:dyDescent="0.25">
      <c r="A103" s="7"/>
      <c r="B103" s="16">
        <v>7.8E-2</v>
      </c>
      <c r="C103" s="4">
        <v>0</v>
      </c>
      <c r="D103" s="13">
        <v>1100</v>
      </c>
      <c r="E103" s="4">
        <f t="shared" si="30"/>
        <v>18.333333333333332</v>
      </c>
      <c r="F103" s="14">
        <v>31.5</v>
      </c>
      <c r="G103" s="11">
        <f t="shared" si="23"/>
        <v>6.574004507888807</v>
      </c>
      <c r="H103" s="11">
        <f t="shared" si="24"/>
        <v>64705.88235294116</v>
      </c>
      <c r="I103" s="4">
        <f t="shared" si="25"/>
        <v>2.0557254502208626</v>
      </c>
      <c r="J103" s="4">
        <f t="shared" si="26"/>
        <v>4.8109437637799513</v>
      </c>
      <c r="K103" s="17">
        <f t="shared" si="27"/>
        <v>0.81782999754763819</v>
      </c>
      <c r="L103" s="7"/>
      <c r="M103" s="7"/>
      <c r="N103" s="7"/>
      <c r="O103" s="7"/>
      <c r="P103" s="7"/>
      <c r="Q103" s="7"/>
      <c r="R103" s="7"/>
      <c r="S103" s="7"/>
      <c r="T103" s="7"/>
    </row>
    <row r="104" spans="1:20" hidden="1" x14ac:dyDescent="0.25">
      <c r="A104" s="7"/>
      <c r="B104" s="16">
        <v>7.8E-2</v>
      </c>
      <c r="C104" s="4">
        <v>0</v>
      </c>
      <c r="D104" s="13">
        <v>1200</v>
      </c>
      <c r="E104" s="4">
        <f t="shared" si="30"/>
        <v>20</v>
      </c>
      <c r="F104" s="14">
        <v>34</v>
      </c>
      <c r="G104" s="11">
        <f t="shared" si="23"/>
        <v>5.465534979423869</v>
      </c>
      <c r="H104" s="11">
        <f t="shared" si="24"/>
        <v>70588.235294117636</v>
      </c>
      <c r="I104" s="4">
        <f t="shared" si="25"/>
        <v>2.4464831804281344</v>
      </c>
      <c r="J104" s="4">
        <f t="shared" si="26"/>
        <v>4.848732324669351</v>
      </c>
      <c r="K104" s="17">
        <f t="shared" si="27"/>
        <v>0.73763267813209343</v>
      </c>
      <c r="L104" s="7"/>
      <c r="M104" s="7"/>
      <c r="N104" s="7"/>
      <c r="O104" s="7"/>
      <c r="P104" s="7"/>
      <c r="Q104" s="7"/>
      <c r="R104" s="7"/>
      <c r="S104" s="7"/>
      <c r="T104" s="7"/>
    </row>
    <row r="105" spans="1:20" hidden="1" x14ac:dyDescent="0.25">
      <c r="A105" s="7"/>
      <c r="B105" s="16">
        <v>7.8E-2</v>
      </c>
      <c r="C105" s="4">
        <v>0</v>
      </c>
      <c r="D105" s="13">
        <v>100</v>
      </c>
      <c r="E105" s="4">
        <f>D105/60</f>
        <v>1.6666666666666667</v>
      </c>
      <c r="F105" s="14">
        <v>12</v>
      </c>
      <c r="G105" s="11">
        <f t="shared" si="23"/>
        <v>3333.3333333333326</v>
      </c>
      <c r="H105" s="11">
        <f t="shared" si="24"/>
        <v>5882.3529411764703</v>
      </c>
      <c r="I105" s="4">
        <f t="shared" si="25"/>
        <v>1.6989466530750934E-2</v>
      </c>
      <c r="J105" s="4">
        <f t="shared" si="26"/>
        <v>3.7695510786217259</v>
      </c>
      <c r="K105" s="17">
        <f t="shared" si="27"/>
        <v>3.5228787452803374</v>
      </c>
      <c r="L105" s="7"/>
      <c r="M105" s="7"/>
      <c r="N105" s="7"/>
      <c r="O105" s="7"/>
      <c r="P105" s="7"/>
      <c r="Q105" s="7"/>
      <c r="R105" s="7"/>
      <c r="S105" s="7"/>
      <c r="T105" s="7"/>
    </row>
    <row r="106" spans="1:20" hidden="1" x14ac:dyDescent="0.25">
      <c r="A106" s="7"/>
      <c r="B106" s="16">
        <v>7.8E-2</v>
      </c>
      <c r="C106" s="4">
        <v>0</v>
      </c>
      <c r="D106" s="13">
        <v>200</v>
      </c>
      <c r="E106" s="4">
        <f t="shared" ref="E106:E113" si="31">D106/60</f>
        <v>3.3333333333333335</v>
      </c>
      <c r="F106" s="14">
        <v>14</v>
      </c>
      <c r="G106" s="11">
        <f t="shared" si="23"/>
        <v>486.11111111111103</v>
      </c>
      <c r="H106" s="11">
        <f t="shared" si="24"/>
        <v>11764.705882352941</v>
      </c>
      <c r="I106" s="4">
        <f t="shared" si="25"/>
        <v>6.7957866123003738E-2</v>
      </c>
      <c r="J106" s="4">
        <f t="shared" si="26"/>
        <v>4.0705810742857071</v>
      </c>
      <c r="K106" s="17">
        <f t="shared" si="27"/>
        <v>2.6867355479190071</v>
      </c>
      <c r="L106" s="7"/>
      <c r="M106" s="7"/>
      <c r="N106" s="7"/>
      <c r="O106" s="7"/>
      <c r="P106" s="7"/>
      <c r="Q106" s="7"/>
      <c r="R106" s="7"/>
      <c r="S106" s="7"/>
      <c r="T106" s="7"/>
    </row>
    <row r="107" spans="1:20" hidden="1" x14ac:dyDescent="0.25">
      <c r="A107" s="7"/>
      <c r="B107" s="16">
        <v>7.8E-2</v>
      </c>
      <c r="C107" s="4">
        <v>0</v>
      </c>
      <c r="D107" s="13">
        <v>300</v>
      </c>
      <c r="E107" s="4">
        <f t="shared" si="31"/>
        <v>5</v>
      </c>
      <c r="F107" s="14">
        <v>16</v>
      </c>
      <c r="G107" s="11">
        <f t="shared" si="23"/>
        <v>164.6090534979424</v>
      </c>
      <c r="H107" s="11">
        <f t="shared" si="24"/>
        <v>17647.058823529409</v>
      </c>
      <c r="I107" s="4">
        <f t="shared" si="25"/>
        <v>0.1529051987767584</v>
      </c>
      <c r="J107" s="4">
        <f t="shared" si="26"/>
        <v>4.2466723333413885</v>
      </c>
      <c r="K107" s="17">
        <f t="shared" si="27"/>
        <v>2.2164537177296504</v>
      </c>
      <c r="L107" s="7"/>
      <c r="M107" s="7"/>
      <c r="N107" s="7"/>
      <c r="O107" s="7"/>
      <c r="P107" s="7"/>
      <c r="Q107" s="7"/>
      <c r="R107" s="7"/>
      <c r="S107" s="7"/>
      <c r="T107" s="7"/>
    </row>
    <row r="108" spans="1:20" hidden="1" x14ac:dyDescent="0.25">
      <c r="A108" s="7"/>
      <c r="B108" s="16">
        <v>7.8E-2</v>
      </c>
      <c r="C108" s="4">
        <v>0</v>
      </c>
      <c r="D108" s="13">
        <v>400</v>
      </c>
      <c r="E108" s="4">
        <f t="shared" si="31"/>
        <v>6.666666666666667</v>
      </c>
      <c r="F108" s="14">
        <v>17</v>
      </c>
      <c r="G108" s="11">
        <f t="shared" si="23"/>
        <v>73.7847222222222</v>
      </c>
      <c r="H108" s="11">
        <f t="shared" si="24"/>
        <v>23529.411764705881</v>
      </c>
      <c r="I108" s="4">
        <f t="shared" si="25"/>
        <v>0.27183146449201495</v>
      </c>
      <c r="J108" s="4">
        <f t="shared" si="26"/>
        <v>4.3716110699496884</v>
      </c>
      <c r="K108" s="17">
        <f t="shared" si="27"/>
        <v>1.8679664466270993</v>
      </c>
      <c r="L108" s="7"/>
      <c r="M108" s="7"/>
      <c r="N108" s="7"/>
      <c r="O108" s="7"/>
      <c r="P108" s="7"/>
      <c r="Q108" s="7"/>
      <c r="R108" s="7"/>
      <c r="S108" s="7"/>
      <c r="T108" s="7"/>
    </row>
    <row r="109" spans="1:20" hidden="1" x14ac:dyDescent="0.25">
      <c r="A109" s="7"/>
      <c r="B109" s="16">
        <v>7.8E-2</v>
      </c>
      <c r="C109" s="4">
        <v>0</v>
      </c>
      <c r="D109" s="13">
        <v>500</v>
      </c>
      <c r="E109" s="4">
        <f t="shared" si="31"/>
        <v>8.3333333333333339</v>
      </c>
      <c r="F109" s="14">
        <v>18.5</v>
      </c>
      <c r="G109" s="11">
        <f t="shared" si="23"/>
        <v>41.111111111111107</v>
      </c>
      <c r="H109" s="11">
        <f t="shared" si="24"/>
        <v>29411.764705882353</v>
      </c>
      <c r="I109" s="4">
        <f t="shared" si="25"/>
        <v>0.42473666326877335</v>
      </c>
      <c r="J109" s="4">
        <f t="shared" si="26"/>
        <v>4.4685210829577446</v>
      </c>
      <c r="K109" s="17">
        <f t="shared" si="27"/>
        <v>1.61395921462767</v>
      </c>
      <c r="L109" s="7"/>
      <c r="M109" s="7"/>
      <c r="N109" s="7"/>
      <c r="O109" s="7"/>
      <c r="P109" s="7"/>
      <c r="Q109" s="7"/>
      <c r="R109" s="7"/>
      <c r="S109" s="7"/>
      <c r="T109" s="7"/>
    </row>
    <row r="110" spans="1:20" hidden="1" x14ac:dyDescent="0.25">
      <c r="A110" s="7"/>
      <c r="B110" s="16">
        <v>7.8E-2</v>
      </c>
      <c r="C110" s="4">
        <v>0</v>
      </c>
      <c r="D110" s="13">
        <v>600</v>
      </c>
      <c r="E110" s="4">
        <f t="shared" si="31"/>
        <v>10</v>
      </c>
      <c r="F110" s="14">
        <v>20.5</v>
      </c>
      <c r="G110" s="11">
        <f t="shared" si="23"/>
        <v>26.363168724279838</v>
      </c>
      <c r="H110" s="11">
        <f t="shared" si="24"/>
        <v>35294.117647058818</v>
      </c>
      <c r="I110" s="4">
        <f t="shared" si="25"/>
        <v>0.6116207951070336</v>
      </c>
      <c r="J110" s="4">
        <f t="shared" si="26"/>
        <v>4.5477023290053697</v>
      </c>
      <c r="K110" s="17">
        <f t="shared" si="27"/>
        <v>1.4209976091375363</v>
      </c>
      <c r="L110" s="7"/>
      <c r="M110" s="7"/>
      <c r="N110" s="7"/>
      <c r="O110" s="7"/>
      <c r="P110" s="7"/>
      <c r="Q110" s="7"/>
      <c r="R110" s="7"/>
      <c r="S110" s="7"/>
      <c r="T110" s="7"/>
    </row>
    <row r="111" spans="1:20" hidden="1" x14ac:dyDescent="0.25">
      <c r="A111" s="7"/>
      <c r="B111" s="16">
        <v>7.8E-2</v>
      </c>
      <c r="C111" s="4">
        <v>0</v>
      </c>
      <c r="D111" s="13">
        <v>700</v>
      </c>
      <c r="E111" s="4">
        <f t="shared" si="31"/>
        <v>11.666666666666666</v>
      </c>
      <c r="F111" s="14">
        <v>23</v>
      </c>
      <c r="G111" s="11">
        <f t="shared" si="23"/>
        <v>18.626498218334959</v>
      </c>
      <c r="H111" s="11">
        <f t="shared" si="24"/>
        <v>41176.470588235286</v>
      </c>
      <c r="I111" s="4">
        <f t="shared" si="25"/>
        <v>0.83248386000679553</v>
      </c>
      <c r="J111" s="4">
        <f t="shared" si="26"/>
        <v>4.6146491186359828</v>
      </c>
      <c r="K111" s="17">
        <f t="shared" si="27"/>
        <v>1.2701312152075352</v>
      </c>
      <c r="L111" s="7"/>
      <c r="M111" s="7"/>
      <c r="N111" s="7"/>
      <c r="O111" s="7"/>
      <c r="P111" s="7"/>
      <c r="Q111" s="7"/>
      <c r="R111" s="7"/>
      <c r="S111" s="7"/>
      <c r="T111" s="7"/>
    </row>
    <row r="112" spans="1:20" hidden="1" x14ac:dyDescent="0.25">
      <c r="A112" s="7"/>
      <c r="B112" s="16">
        <v>7.8E-2</v>
      </c>
      <c r="C112" s="4">
        <v>0</v>
      </c>
      <c r="D112" s="13">
        <v>1100</v>
      </c>
      <c r="E112" s="4">
        <f t="shared" si="31"/>
        <v>18.333333333333332</v>
      </c>
      <c r="F112" s="14">
        <v>32</v>
      </c>
      <c r="G112" s="11">
        <f t="shared" si="23"/>
        <v>6.6783537857918036</v>
      </c>
      <c r="H112" s="11">
        <f t="shared" si="24"/>
        <v>64705.88235294116</v>
      </c>
      <c r="I112" s="4">
        <f t="shared" si="25"/>
        <v>2.0557254502208626</v>
      </c>
      <c r="J112" s="4">
        <f t="shared" si="26"/>
        <v>4.8109437637799513</v>
      </c>
      <c r="K112" s="17">
        <f t="shared" si="27"/>
        <v>0.82466942207794369</v>
      </c>
      <c r="L112" s="7"/>
      <c r="M112" s="7"/>
      <c r="N112" s="7"/>
      <c r="O112" s="7"/>
      <c r="P112" s="7"/>
      <c r="Q112" s="7"/>
      <c r="R112" s="7"/>
      <c r="S112" s="7"/>
      <c r="T112" s="7"/>
    </row>
    <row r="113" spans="1:20" hidden="1" x14ac:dyDescent="0.25">
      <c r="A113" s="7"/>
      <c r="B113" s="16">
        <v>7.8E-2</v>
      </c>
      <c r="C113" s="4">
        <v>0</v>
      </c>
      <c r="D113" s="13">
        <v>1200</v>
      </c>
      <c r="E113" s="4">
        <f t="shared" si="31"/>
        <v>20</v>
      </c>
      <c r="F113" s="14">
        <v>34</v>
      </c>
      <c r="G113" s="11">
        <f t="shared" si="23"/>
        <v>5.465534979423869</v>
      </c>
      <c r="H113" s="11">
        <f t="shared" si="24"/>
        <v>70588.235294117636</v>
      </c>
      <c r="I113" s="4">
        <f t="shared" si="25"/>
        <v>2.4464831804281344</v>
      </c>
      <c r="J113" s="4">
        <f t="shared" si="26"/>
        <v>4.848732324669351</v>
      </c>
      <c r="K113" s="17">
        <f t="shared" si="27"/>
        <v>0.73763267813209343</v>
      </c>
      <c r="L113" s="7"/>
      <c r="M113" s="7"/>
      <c r="N113" s="7"/>
      <c r="O113" s="7"/>
      <c r="P113" s="7"/>
      <c r="Q113" s="7"/>
      <c r="R113" s="7"/>
      <c r="S113" s="7"/>
      <c r="T113" s="7"/>
    </row>
    <row r="114" spans="1:20" hidden="1" x14ac:dyDescent="0.25">
      <c r="A114" s="7"/>
      <c r="B114" s="16">
        <v>7.8E-2</v>
      </c>
      <c r="C114" s="4">
        <v>3</v>
      </c>
      <c r="D114" s="13">
        <v>100</v>
      </c>
      <c r="E114" s="4">
        <f>D114/60</f>
        <v>1.6666666666666667</v>
      </c>
      <c r="F114" s="14">
        <v>12</v>
      </c>
      <c r="G114" s="11">
        <f t="shared" si="23"/>
        <v>3333.3333333333326</v>
      </c>
      <c r="H114" s="11">
        <f t="shared" si="24"/>
        <v>5882.3529411764703</v>
      </c>
      <c r="I114" s="4">
        <f t="shared" si="25"/>
        <v>1.6989466530750934E-2</v>
      </c>
      <c r="J114" s="4">
        <f t="shared" si="26"/>
        <v>3.7695510786217259</v>
      </c>
      <c r="K114" s="17">
        <f t="shared" si="27"/>
        <v>3.5228787452803374</v>
      </c>
      <c r="L114" s="7"/>
      <c r="M114" s="7"/>
      <c r="N114" s="7"/>
      <c r="O114" s="7"/>
      <c r="P114" s="7"/>
      <c r="Q114" s="7"/>
      <c r="R114" s="7"/>
      <c r="S114" s="7"/>
      <c r="T114" s="7"/>
    </row>
    <row r="115" spans="1:20" hidden="1" x14ac:dyDescent="0.25">
      <c r="A115" s="7"/>
      <c r="B115" s="16">
        <v>7.8E-2</v>
      </c>
      <c r="C115" s="4">
        <v>3</v>
      </c>
      <c r="D115" s="13">
        <v>200</v>
      </c>
      <c r="E115" s="4">
        <f t="shared" ref="E115:E122" si="32">D115/60</f>
        <v>3.3333333333333335</v>
      </c>
      <c r="F115" s="14">
        <v>13.75</v>
      </c>
      <c r="G115" s="11">
        <f t="shared" si="23"/>
        <v>477.43055555555543</v>
      </c>
      <c r="H115" s="11">
        <f t="shared" si="24"/>
        <v>11764.705882352941</v>
      </c>
      <c r="I115" s="4">
        <f t="shared" si="25"/>
        <v>6.7957866123003738E-2</v>
      </c>
      <c r="J115" s="4">
        <f t="shared" si="26"/>
        <v>4.0705810742857071</v>
      </c>
      <c r="K115" s="17">
        <f t="shared" si="27"/>
        <v>2.6789102104070506</v>
      </c>
      <c r="L115" s="7"/>
      <c r="M115" s="7"/>
      <c r="N115" s="7"/>
      <c r="O115" s="7"/>
      <c r="P115" s="7"/>
      <c r="Q115" s="7"/>
      <c r="R115" s="7"/>
      <c r="S115" s="7"/>
      <c r="T115" s="7"/>
    </row>
    <row r="116" spans="1:20" hidden="1" x14ac:dyDescent="0.25">
      <c r="A116" s="7"/>
      <c r="B116" s="16">
        <v>7.8E-2</v>
      </c>
      <c r="C116" s="4">
        <v>3</v>
      </c>
      <c r="D116" s="13">
        <v>300</v>
      </c>
      <c r="E116" s="4">
        <f t="shared" si="32"/>
        <v>5</v>
      </c>
      <c r="F116" s="14">
        <v>17</v>
      </c>
      <c r="G116" s="11">
        <f t="shared" si="23"/>
        <v>174.89711934156381</v>
      </c>
      <c r="H116" s="11">
        <f t="shared" si="24"/>
        <v>17647.058823529409</v>
      </c>
      <c r="I116" s="4">
        <f t="shared" si="25"/>
        <v>0.1529051987767584</v>
      </c>
      <c r="J116" s="4">
        <f t="shared" si="26"/>
        <v>4.2466723333413885</v>
      </c>
      <c r="K116" s="17">
        <f t="shared" si="27"/>
        <v>2.2427826564519995</v>
      </c>
      <c r="L116" s="7"/>
      <c r="M116" s="7"/>
      <c r="N116" s="7"/>
      <c r="O116" s="7"/>
      <c r="P116" s="7"/>
      <c r="Q116" s="7"/>
      <c r="R116" s="7"/>
      <c r="S116" s="7"/>
      <c r="T116" s="7"/>
    </row>
    <row r="117" spans="1:20" hidden="1" x14ac:dyDescent="0.25">
      <c r="A117" s="7"/>
      <c r="B117" s="16">
        <v>7.8E-2</v>
      </c>
      <c r="C117" s="4">
        <v>3</v>
      </c>
      <c r="D117" s="13">
        <v>400</v>
      </c>
      <c r="E117" s="4">
        <f t="shared" si="32"/>
        <v>6.666666666666667</v>
      </c>
      <c r="F117" s="14">
        <v>19</v>
      </c>
      <c r="G117" s="11">
        <f t="shared" si="23"/>
        <v>82.465277777777757</v>
      </c>
      <c r="H117" s="11">
        <f t="shared" si="24"/>
        <v>23529.411764705881</v>
      </c>
      <c r="I117" s="4">
        <f t="shared" si="25"/>
        <v>0.27183146449201495</v>
      </c>
      <c r="J117" s="4">
        <f t="shared" si="26"/>
        <v>4.3716110699496884</v>
      </c>
      <c r="K117" s="17">
        <f t="shared" si="27"/>
        <v>1.9162711262016545</v>
      </c>
      <c r="L117" s="7"/>
      <c r="M117" s="7"/>
      <c r="N117" s="7"/>
      <c r="O117" s="7"/>
      <c r="P117" s="7"/>
      <c r="Q117" s="7"/>
      <c r="R117" s="7"/>
      <c r="S117" s="7"/>
      <c r="T117" s="7"/>
    </row>
    <row r="118" spans="1:20" hidden="1" x14ac:dyDescent="0.25">
      <c r="A118" s="7"/>
      <c r="B118" s="16">
        <v>7.8E-2</v>
      </c>
      <c r="C118" s="4">
        <v>3</v>
      </c>
      <c r="D118" s="13">
        <v>500</v>
      </c>
      <c r="E118" s="4">
        <f t="shared" si="32"/>
        <v>8.3333333333333339</v>
      </c>
      <c r="F118" s="14">
        <v>21</v>
      </c>
      <c r="G118" s="11">
        <f t="shared" si="23"/>
        <v>46.666666666666657</v>
      </c>
      <c r="H118" s="11">
        <f t="shared" si="24"/>
        <v>29411.764705882353</v>
      </c>
      <c r="I118" s="4">
        <f t="shared" si="25"/>
        <v>0.42473666326877335</v>
      </c>
      <c r="J118" s="4">
        <f t="shared" si="26"/>
        <v>4.4685210829577446</v>
      </c>
      <c r="K118" s="17">
        <f t="shared" si="27"/>
        <v>1.6690067809585756</v>
      </c>
      <c r="L118" s="7"/>
      <c r="M118" s="7"/>
      <c r="N118" s="7"/>
      <c r="O118" s="7"/>
      <c r="P118" s="7"/>
      <c r="Q118" s="7"/>
      <c r="R118" s="7"/>
      <c r="S118" s="7"/>
      <c r="T118" s="7"/>
    </row>
    <row r="119" spans="1:20" hidden="1" x14ac:dyDescent="0.25">
      <c r="A119" s="7"/>
      <c r="B119" s="16">
        <v>7.8E-2</v>
      </c>
      <c r="C119" s="4">
        <v>3</v>
      </c>
      <c r="D119" s="13">
        <v>600</v>
      </c>
      <c r="E119" s="4">
        <f t="shared" si="32"/>
        <v>10</v>
      </c>
      <c r="F119" s="14">
        <v>23</v>
      </c>
      <c r="G119" s="11">
        <f t="shared" si="23"/>
        <v>29.578189300411523</v>
      </c>
      <c r="H119" s="11">
        <f t="shared" si="24"/>
        <v>35294.117647058818</v>
      </c>
      <c r="I119" s="4">
        <f t="shared" si="25"/>
        <v>0.6116207951070336</v>
      </c>
      <c r="J119" s="4">
        <f t="shared" si="26"/>
        <v>4.5477023290053697</v>
      </c>
      <c r="K119" s="17">
        <f t="shared" si="27"/>
        <v>1.4709715840993747</v>
      </c>
      <c r="L119" s="7"/>
      <c r="M119" s="7"/>
      <c r="N119" s="7"/>
      <c r="O119" s="7"/>
      <c r="P119" s="7"/>
      <c r="Q119" s="7"/>
      <c r="R119" s="7"/>
      <c r="S119" s="7"/>
      <c r="T119" s="7"/>
    </row>
    <row r="120" spans="1:20" hidden="1" x14ac:dyDescent="0.25">
      <c r="A120" s="7"/>
      <c r="B120" s="16">
        <v>7.8E-2</v>
      </c>
      <c r="C120" s="4">
        <v>3</v>
      </c>
      <c r="D120" s="13">
        <v>700</v>
      </c>
      <c r="E120" s="4">
        <f t="shared" si="32"/>
        <v>11.666666666666666</v>
      </c>
      <c r="F120" s="14">
        <v>25</v>
      </c>
      <c r="G120" s="11">
        <f t="shared" si="23"/>
        <v>20.246193715581477</v>
      </c>
      <c r="H120" s="11">
        <f t="shared" si="24"/>
        <v>41176.470588235286</v>
      </c>
      <c r="I120" s="4">
        <f t="shared" si="25"/>
        <v>0.83248386000679553</v>
      </c>
      <c r="J120" s="4">
        <f t="shared" si="26"/>
        <v>4.6146491186359828</v>
      </c>
      <c r="K120" s="17">
        <f t="shared" si="27"/>
        <v>1.3063433878619799</v>
      </c>
      <c r="L120" s="7"/>
      <c r="M120" s="7"/>
      <c r="N120" s="7"/>
      <c r="O120" s="7"/>
      <c r="P120" s="7"/>
      <c r="Q120" s="7"/>
      <c r="R120" s="7"/>
      <c r="S120" s="7"/>
      <c r="T120" s="7"/>
    </row>
    <row r="121" spans="1:20" hidden="1" x14ac:dyDescent="0.25">
      <c r="A121" s="7"/>
      <c r="B121" s="16">
        <v>7.8E-2</v>
      </c>
      <c r="C121" s="4">
        <v>3</v>
      </c>
      <c r="D121" s="13">
        <v>1100</v>
      </c>
      <c r="E121" s="4">
        <f t="shared" si="32"/>
        <v>18.333333333333332</v>
      </c>
      <c r="F121" s="14">
        <v>35</v>
      </c>
      <c r="G121" s="11">
        <f t="shared" si="23"/>
        <v>7.3044494532097852</v>
      </c>
      <c r="H121" s="11">
        <f t="shared" si="24"/>
        <v>64705.88235294116</v>
      </c>
      <c r="I121" s="4">
        <f t="shared" si="25"/>
        <v>2.0557254502208626</v>
      </c>
      <c r="J121" s="4">
        <f t="shared" si="26"/>
        <v>4.8109437637799513</v>
      </c>
      <c r="K121" s="17">
        <f t="shared" si="27"/>
        <v>0.86358748810831332</v>
      </c>
      <c r="L121" s="7"/>
      <c r="M121" s="7"/>
      <c r="N121" s="7"/>
      <c r="O121" s="7"/>
      <c r="P121" s="7"/>
      <c r="Q121" s="7"/>
      <c r="R121" s="7"/>
      <c r="S121" s="7"/>
      <c r="T121" s="7"/>
    </row>
    <row r="122" spans="1:20" hidden="1" x14ac:dyDescent="0.25">
      <c r="A122" s="7"/>
      <c r="B122" s="16">
        <v>7.8E-2</v>
      </c>
      <c r="C122" s="4">
        <v>3</v>
      </c>
      <c r="D122" s="13">
        <v>1200</v>
      </c>
      <c r="E122" s="4">
        <f t="shared" si="32"/>
        <v>20</v>
      </c>
      <c r="F122" s="14">
        <v>38.5</v>
      </c>
      <c r="G122" s="11">
        <f t="shared" si="23"/>
        <v>6.1889146090534979</v>
      </c>
      <c r="H122" s="11">
        <f t="shared" si="24"/>
        <v>70588.235294117636</v>
      </c>
      <c r="I122" s="4">
        <f t="shared" si="25"/>
        <v>2.4464831804281344</v>
      </c>
      <c r="J122" s="4">
        <f t="shared" si="26"/>
        <v>4.848732324669351</v>
      </c>
      <c r="K122" s="17">
        <f t="shared" si="27"/>
        <v>0.79161449059833888</v>
      </c>
      <c r="L122" s="7"/>
      <c r="M122" s="7"/>
      <c r="N122" s="7"/>
      <c r="O122" s="7"/>
      <c r="P122" s="7"/>
      <c r="Q122" s="7"/>
      <c r="R122" s="7"/>
      <c r="S122" s="7"/>
      <c r="T122" s="7"/>
    </row>
    <row r="123" spans="1:20" hidden="1" x14ac:dyDescent="0.25">
      <c r="A123" s="7"/>
      <c r="B123" s="16">
        <v>7.8E-2</v>
      </c>
      <c r="C123" s="4">
        <v>3</v>
      </c>
      <c r="D123" s="13">
        <v>100</v>
      </c>
      <c r="E123" s="4">
        <f>D123/60</f>
        <v>1.6666666666666667</v>
      </c>
      <c r="F123" s="14">
        <v>12.5</v>
      </c>
      <c r="G123" s="11">
        <f t="shared" si="23"/>
        <v>3472.2222222222213</v>
      </c>
      <c r="H123" s="11">
        <f t="shared" si="24"/>
        <v>5882.3529411764703</v>
      </c>
      <c r="I123" s="4">
        <f t="shared" si="25"/>
        <v>1.6989466530750934E-2</v>
      </c>
      <c r="J123" s="4">
        <f t="shared" si="26"/>
        <v>3.7695510786217259</v>
      </c>
      <c r="K123" s="17">
        <f t="shared" si="27"/>
        <v>3.540607512240769</v>
      </c>
      <c r="L123" s="7"/>
      <c r="M123" s="7"/>
      <c r="N123" s="7"/>
      <c r="O123" s="7"/>
      <c r="P123" s="7"/>
      <c r="Q123" s="7"/>
      <c r="R123" s="7"/>
      <c r="S123" s="7"/>
      <c r="T123" s="7"/>
    </row>
    <row r="124" spans="1:20" hidden="1" x14ac:dyDescent="0.25">
      <c r="A124" s="7"/>
      <c r="B124" s="16">
        <v>7.8E-2</v>
      </c>
      <c r="C124" s="4">
        <v>3</v>
      </c>
      <c r="D124" s="13">
        <v>200</v>
      </c>
      <c r="E124" s="4">
        <f t="shared" ref="E124:E131" si="33">D124/60</f>
        <v>3.3333333333333335</v>
      </c>
      <c r="F124" s="14">
        <v>15</v>
      </c>
      <c r="G124" s="11">
        <f t="shared" si="23"/>
        <v>520.83333333333326</v>
      </c>
      <c r="H124" s="11">
        <f t="shared" si="24"/>
        <v>11764.705882352941</v>
      </c>
      <c r="I124" s="4">
        <f t="shared" si="25"/>
        <v>6.7957866123003738E-2</v>
      </c>
      <c r="J124" s="4">
        <f t="shared" si="26"/>
        <v>4.0705810742857071</v>
      </c>
      <c r="K124" s="17">
        <f t="shared" si="27"/>
        <v>2.7166987712964503</v>
      </c>
      <c r="L124" s="7"/>
      <c r="M124" s="7"/>
      <c r="N124" s="7"/>
      <c r="O124" s="7"/>
      <c r="P124" s="7"/>
      <c r="Q124" s="7"/>
      <c r="R124" s="7"/>
      <c r="S124" s="7"/>
      <c r="T124" s="7"/>
    </row>
    <row r="125" spans="1:20" hidden="1" x14ac:dyDescent="0.25">
      <c r="A125" s="7"/>
      <c r="B125" s="16">
        <v>7.8E-2</v>
      </c>
      <c r="C125" s="4">
        <v>3</v>
      </c>
      <c r="D125" s="13">
        <v>300</v>
      </c>
      <c r="E125" s="4">
        <f t="shared" si="33"/>
        <v>5</v>
      </c>
      <c r="F125" s="14">
        <v>16</v>
      </c>
      <c r="G125" s="11">
        <f t="shared" si="23"/>
        <v>164.6090534979424</v>
      </c>
      <c r="H125" s="11">
        <f t="shared" si="24"/>
        <v>17647.058823529409</v>
      </c>
      <c r="I125" s="4">
        <f t="shared" si="25"/>
        <v>0.1529051987767584</v>
      </c>
      <c r="J125" s="4">
        <f t="shared" si="26"/>
        <v>4.2466723333413885</v>
      </c>
      <c r="K125" s="17">
        <f t="shared" si="27"/>
        <v>2.2164537177296504</v>
      </c>
      <c r="L125" s="7"/>
      <c r="M125" s="7"/>
      <c r="N125" s="7"/>
      <c r="O125" s="7"/>
      <c r="P125" s="7"/>
      <c r="Q125" s="7"/>
      <c r="R125" s="7"/>
      <c r="S125" s="7"/>
      <c r="T125" s="7"/>
    </row>
    <row r="126" spans="1:20" hidden="1" x14ac:dyDescent="0.25">
      <c r="A126" s="7"/>
      <c r="B126" s="16">
        <v>7.8E-2</v>
      </c>
      <c r="C126" s="4">
        <v>3</v>
      </c>
      <c r="D126" s="13">
        <v>400</v>
      </c>
      <c r="E126" s="4">
        <f t="shared" si="33"/>
        <v>6.666666666666667</v>
      </c>
      <c r="F126" s="14">
        <v>17.5</v>
      </c>
      <c r="G126" s="11">
        <f t="shared" si="23"/>
        <v>75.9548611111111</v>
      </c>
      <c r="H126" s="11">
        <f t="shared" si="24"/>
        <v>23529.411764705881</v>
      </c>
      <c r="I126" s="4">
        <f t="shared" si="25"/>
        <v>0.27183146449201495</v>
      </c>
      <c r="J126" s="4">
        <f t="shared" si="26"/>
        <v>4.3716110699496884</v>
      </c>
      <c r="K126" s="17">
        <f t="shared" si="27"/>
        <v>1.8805555739351199</v>
      </c>
      <c r="L126" s="7"/>
      <c r="M126" s="7"/>
      <c r="N126" s="7"/>
      <c r="O126" s="7"/>
      <c r="P126" s="7"/>
      <c r="Q126" s="7"/>
      <c r="R126" s="7"/>
      <c r="S126" s="7"/>
      <c r="T126" s="7"/>
    </row>
    <row r="127" spans="1:20" hidden="1" x14ac:dyDescent="0.25">
      <c r="A127" s="7"/>
      <c r="B127" s="16">
        <v>7.8E-2</v>
      </c>
      <c r="C127" s="4">
        <v>3</v>
      </c>
      <c r="D127" s="13">
        <v>500</v>
      </c>
      <c r="E127" s="4">
        <f t="shared" si="33"/>
        <v>8.3333333333333339</v>
      </c>
      <c r="F127" s="14">
        <v>20</v>
      </c>
      <c r="G127" s="11">
        <f t="shared" si="23"/>
        <v>44.444444444444436</v>
      </c>
      <c r="H127" s="11">
        <f t="shared" si="24"/>
        <v>29411.764705882353</v>
      </c>
      <c r="I127" s="4">
        <f t="shared" si="25"/>
        <v>0.42473666326877335</v>
      </c>
      <c r="J127" s="4">
        <f t="shared" si="26"/>
        <v>4.4685210829577446</v>
      </c>
      <c r="K127" s="17">
        <f t="shared" si="27"/>
        <v>1.6478174818886375</v>
      </c>
      <c r="L127" s="7"/>
      <c r="M127" s="7"/>
      <c r="N127" s="7"/>
      <c r="O127" s="7"/>
      <c r="P127" s="7"/>
      <c r="Q127" s="7"/>
      <c r="R127" s="7"/>
      <c r="S127" s="7"/>
      <c r="T127" s="7"/>
    </row>
    <row r="128" spans="1:20" hidden="1" x14ac:dyDescent="0.25">
      <c r="A128" s="7"/>
      <c r="B128" s="16">
        <v>7.8E-2</v>
      </c>
      <c r="C128" s="4">
        <v>3</v>
      </c>
      <c r="D128" s="13">
        <v>600</v>
      </c>
      <c r="E128" s="4">
        <f t="shared" si="33"/>
        <v>10</v>
      </c>
      <c r="F128" s="14">
        <v>22</v>
      </c>
      <c r="G128" s="11">
        <f t="shared" si="23"/>
        <v>28.292181069958851</v>
      </c>
      <c r="H128" s="11">
        <f t="shared" si="24"/>
        <v>35294.117647058818</v>
      </c>
      <c r="I128" s="4">
        <f t="shared" si="25"/>
        <v>0.6116207951070336</v>
      </c>
      <c r="J128" s="4">
        <f t="shared" si="26"/>
        <v>4.5477023290053697</v>
      </c>
      <c r="K128" s="17">
        <f t="shared" si="27"/>
        <v>1.4516664289039882</v>
      </c>
      <c r="L128" s="7"/>
      <c r="M128" s="7"/>
      <c r="N128" s="7"/>
      <c r="O128" s="7"/>
      <c r="P128" s="7"/>
      <c r="Q128" s="7"/>
      <c r="R128" s="7"/>
      <c r="S128" s="7"/>
      <c r="T128" s="7"/>
    </row>
    <row r="129" spans="1:20" hidden="1" x14ac:dyDescent="0.25">
      <c r="A129" s="7"/>
      <c r="B129" s="16">
        <v>7.8E-2</v>
      </c>
      <c r="C129" s="4">
        <v>3</v>
      </c>
      <c r="D129" s="13">
        <v>700</v>
      </c>
      <c r="E129" s="4">
        <f t="shared" si="33"/>
        <v>11.666666666666666</v>
      </c>
      <c r="F129" s="14">
        <v>25.5</v>
      </c>
      <c r="G129" s="11">
        <f t="shared" si="23"/>
        <v>20.651117589893104</v>
      </c>
      <c r="H129" s="11">
        <f t="shared" si="24"/>
        <v>41176.470588235286</v>
      </c>
      <c r="I129" s="4">
        <f t="shared" si="25"/>
        <v>0.83248386000679553</v>
      </c>
      <c r="J129" s="4">
        <f t="shared" si="26"/>
        <v>4.6146491186359828</v>
      </c>
      <c r="K129" s="17">
        <f t="shared" si="27"/>
        <v>1.3149435596238974</v>
      </c>
      <c r="L129" s="7"/>
      <c r="M129" s="7"/>
      <c r="N129" s="7"/>
      <c r="O129" s="7"/>
      <c r="P129" s="7"/>
      <c r="Q129" s="7"/>
      <c r="R129" s="7"/>
      <c r="S129" s="7"/>
      <c r="T129" s="7"/>
    </row>
    <row r="130" spans="1:20" hidden="1" x14ac:dyDescent="0.25">
      <c r="A130" s="7"/>
      <c r="B130" s="16">
        <v>7.8E-2</v>
      </c>
      <c r="C130" s="4">
        <v>3</v>
      </c>
      <c r="D130" s="13">
        <v>1100</v>
      </c>
      <c r="E130" s="4">
        <f t="shared" si="33"/>
        <v>18.333333333333332</v>
      </c>
      <c r="F130" s="14">
        <v>36</v>
      </c>
      <c r="G130" s="11">
        <f t="shared" si="23"/>
        <v>7.5131480090157794</v>
      </c>
      <c r="H130" s="11">
        <f t="shared" si="24"/>
        <v>64705.88235294116</v>
      </c>
      <c r="I130" s="4">
        <f t="shared" si="25"/>
        <v>2.0557254502208626</v>
      </c>
      <c r="J130" s="4">
        <f t="shared" si="26"/>
        <v>4.8109437637799513</v>
      </c>
      <c r="K130" s="17">
        <f t="shared" si="27"/>
        <v>0.87582194452532502</v>
      </c>
      <c r="L130" s="7"/>
      <c r="M130" s="7"/>
      <c r="N130" s="7"/>
      <c r="O130" s="7"/>
      <c r="P130" s="7"/>
      <c r="Q130" s="7"/>
      <c r="R130" s="7"/>
      <c r="S130" s="7"/>
      <c r="T130" s="7"/>
    </row>
    <row r="131" spans="1:20" hidden="1" x14ac:dyDescent="0.25">
      <c r="A131" s="7"/>
      <c r="B131" s="18">
        <v>7.8E-2</v>
      </c>
      <c r="C131" s="19">
        <v>3</v>
      </c>
      <c r="D131" s="20">
        <v>1200</v>
      </c>
      <c r="E131" s="19">
        <f t="shared" si="33"/>
        <v>20</v>
      </c>
      <c r="F131" s="21">
        <v>38.5</v>
      </c>
      <c r="G131" s="22">
        <f t="shared" si="23"/>
        <v>6.1889146090534979</v>
      </c>
      <c r="H131" s="22">
        <f t="shared" si="24"/>
        <v>70588.235294117636</v>
      </c>
      <c r="I131" s="19">
        <f t="shared" si="25"/>
        <v>2.4464831804281344</v>
      </c>
      <c r="J131" s="19">
        <f t="shared" si="26"/>
        <v>4.848732324669351</v>
      </c>
      <c r="K131" s="23">
        <f t="shared" si="27"/>
        <v>0.79161449059833888</v>
      </c>
      <c r="L131" s="7"/>
      <c r="M131" s="7"/>
      <c r="N131" s="7"/>
      <c r="O131" s="7"/>
      <c r="P131" s="7"/>
      <c r="Q131" s="7"/>
      <c r="R131" s="7"/>
      <c r="S131" s="7"/>
      <c r="T131" s="7"/>
    </row>
    <row r="132" spans="1:20" x14ac:dyDescent="0.2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</row>
    <row r="133" spans="1:20" x14ac:dyDescent="0.2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</row>
    <row r="134" spans="1:20" x14ac:dyDescent="0.25">
      <c r="A134" s="7"/>
      <c r="B134" s="7"/>
      <c r="C134" s="7"/>
      <c r="D134" s="4" t="s">
        <v>36</v>
      </c>
      <c r="E134" s="4"/>
      <c r="F134" s="4" t="s">
        <v>37</v>
      </c>
      <c r="G134" s="4" t="s">
        <v>38</v>
      </c>
      <c r="H134" s="4" t="s">
        <v>39</v>
      </c>
      <c r="I134" s="75" t="s">
        <v>68</v>
      </c>
      <c r="J134" s="75"/>
      <c r="K134" s="75"/>
      <c r="L134" s="75"/>
      <c r="M134" s="7"/>
      <c r="N134" s="7"/>
      <c r="O134" s="7"/>
      <c r="P134" s="7"/>
      <c r="Q134" s="7"/>
      <c r="R134" s="7"/>
      <c r="S134" s="7"/>
      <c r="T134" s="7"/>
    </row>
    <row r="135" spans="1:20" x14ac:dyDescent="0.25">
      <c r="A135" s="7"/>
      <c r="B135" s="7"/>
      <c r="C135" s="7"/>
      <c r="D135" s="7"/>
      <c r="E135" s="7"/>
      <c r="F135" s="4">
        <f>SLOPE(F16:F59,E16:E59)</f>
        <v>1.397365974589402</v>
      </c>
      <c r="G135" s="4">
        <f>INTERCEPT(F16:F59,E16:E59)</f>
        <v>5.7655717384567691</v>
      </c>
      <c r="H135" s="4">
        <f>RSQ(F16:F59,E16:E59)</f>
        <v>0.78696011075591799</v>
      </c>
      <c r="I135" s="75"/>
      <c r="J135" s="75"/>
      <c r="K135" s="75"/>
      <c r="L135" s="75"/>
      <c r="M135" s="7"/>
      <c r="N135" s="7"/>
      <c r="O135" s="7"/>
      <c r="P135" s="7"/>
      <c r="Q135" s="7"/>
      <c r="R135" s="7"/>
      <c r="S135" s="7"/>
      <c r="T135" s="7"/>
    </row>
    <row r="136" spans="1:20" x14ac:dyDescent="0.25">
      <c r="A136" s="7"/>
      <c r="B136" s="7"/>
      <c r="C136" s="7"/>
      <c r="D136" s="7"/>
      <c r="E136" s="7"/>
      <c r="F136" s="7"/>
      <c r="G136" s="7"/>
      <c r="H136" s="7"/>
      <c r="I136" s="75"/>
      <c r="J136" s="75"/>
      <c r="K136" s="75"/>
      <c r="L136" s="75"/>
      <c r="M136" s="7"/>
      <c r="N136" s="7"/>
      <c r="O136" s="7"/>
      <c r="P136" s="7"/>
      <c r="Q136" s="7"/>
      <c r="R136" s="7"/>
      <c r="S136" s="7"/>
      <c r="T136" s="7"/>
    </row>
    <row r="137" spans="1:20" x14ac:dyDescent="0.25">
      <c r="A137" s="7"/>
      <c r="B137" s="7"/>
      <c r="C137" s="7"/>
      <c r="D137" s="4" t="s">
        <v>40</v>
      </c>
      <c r="E137" s="4"/>
      <c r="F137" s="4" t="s">
        <v>37</v>
      </c>
      <c r="G137" s="4" t="s">
        <v>38</v>
      </c>
      <c r="H137" s="4" t="s">
        <v>39</v>
      </c>
      <c r="I137" s="75"/>
      <c r="J137" s="75"/>
      <c r="K137" s="75"/>
      <c r="L137" s="75"/>
      <c r="M137" s="7"/>
      <c r="N137" s="7"/>
      <c r="O137" s="7"/>
      <c r="P137" s="7"/>
      <c r="Q137" s="7"/>
      <c r="R137" s="7"/>
      <c r="S137" s="7"/>
      <c r="T137" s="7"/>
    </row>
    <row r="138" spans="1:20" x14ac:dyDescent="0.25">
      <c r="A138" s="7"/>
      <c r="B138" s="7"/>
      <c r="C138" s="7"/>
      <c r="D138" s="7"/>
      <c r="E138" s="7"/>
      <c r="F138" s="4">
        <f>SLOPE(K16:K59,J16:J59)</f>
        <v>-2.4074401511498396</v>
      </c>
      <c r="G138" s="4">
        <f>INTERCEPT(K16:K59,J16:J59)</f>
        <v>12.357726665165679</v>
      </c>
      <c r="H138" s="6">
        <f>RSQ(K16:K59,J16:J59)</f>
        <v>0.98379854001884603</v>
      </c>
      <c r="I138" s="75"/>
      <c r="J138" s="75"/>
      <c r="K138" s="75"/>
      <c r="L138" s="75"/>
      <c r="M138" s="7"/>
      <c r="N138" s="7"/>
      <c r="O138" s="7"/>
      <c r="P138" s="7"/>
      <c r="Q138" s="7"/>
      <c r="R138" s="7"/>
      <c r="S138" s="7"/>
      <c r="T138" s="7"/>
    </row>
    <row r="139" spans="1:20" x14ac:dyDescent="0.25">
      <c r="A139" s="7"/>
      <c r="B139" s="7"/>
      <c r="C139" s="7"/>
      <c r="D139" s="7"/>
      <c r="E139" s="7"/>
      <c r="F139" s="4" t="s">
        <v>45</v>
      </c>
      <c r="G139" s="4" t="s">
        <v>46</v>
      </c>
      <c r="H139" s="7"/>
      <c r="I139" s="75"/>
      <c r="J139" s="75"/>
      <c r="K139" s="75"/>
      <c r="L139" s="75"/>
      <c r="M139" s="7"/>
      <c r="N139" s="7"/>
      <c r="O139" s="7"/>
      <c r="P139" s="7"/>
      <c r="Q139" s="7"/>
      <c r="R139" s="7"/>
      <c r="S139" s="7"/>
      <c r="T139" s="7"/>
    </row>
    <row r="140" spans="1:20" x14ac:dyDescent="0.25">
      <c r="A140" s="7"/>
      <c r="B140" s="7"/>
      <c r="C140" s="7"/>
      <c r="D140" s="7"/>
      <c r="E140" s="7"/>
      <c r="F140" s="4">
        <f>F138</f>
        <v>-2.4074401511498396</v>
      </c>
      <c r="G140" s="4">
        <f>10^G138</f>
        <v>2278907329342.4575</v>
      </c>
      <c r="H140" s="7"/>
      <c r="I140" s="75"/>
      <c r="J140" s="75"/>
      <c r="K140" s="75"/>
      <c r="L140" s="75"/>
      <c r="M140" s="7"/>
      <c r="N140" s="7"/>
      <c r="O140" s="7"/>
      <c r="P140" s="7"/>
      <c r="Q140" s="7"/>
      <c r="R140" s="7"/>
      <c r="S140" s="7"/>
      <c r="T140" s="7"/>
    </row>
    <row r="141" spans="1:20" x14ac:dyDescent="0.2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</row>
    <row r="142" spans="1:20" x14ac:dyDescent="0.25">
      <c r="A142" s="7"/>
      <c r="B142" s="7"/>
      <c r="C142" s="7"/>
      <c r="D142" s="4" t="s">
        <v>36</v>
      </c>
      <c r="E142" s="4"/>
      <c r="F142" s="4" t="s">
        <v>37</v>
      </c>
      <c r="G142" s="4" t="s">
        <v>38</v>
      </c>
      <c r="H142" s="4" t="s">
        <v>39</v>
      </c>
      <c r="I142" s="75" t="s">
        <v>69</v>
      </c>
      <c r="J142" s="75"/>
      <c r="K142" s="75"/>
      <c r="L142" s="75"/>
      <c r="M142" s="7"/>
      <c r="N142" s="7"/>
      <c r="O142" s="7"/>
      <c r="P142" s="7"/>
      <c r="Q142" s="7"/>
      <c r="R142" s="7"/>
      <c r="S142" s="7"/>
      <c r="T142" s="7"/>
    </row>
    <row r="143" spans="1:20" x14ac:dyDescent="0.25">
      <c r="A143" s="7"/>
      <c r="B143" s="7"/>
      <c r="C143" s="7"/>
      <c r="D143" s="7"/>
      <c r="E143" s="7"/>
      <c r="F143" s="4">
        <f>SLOPE(F22:F59,E22:E59)</f>
        <v>1.4683140233642618</v>
      </c>
      <c r="G143" s="4">
        <f>INTERCEPT(F22:F59,E22:E59)</f>
        <v>3.6221816258833677</v>
      </c>
      <c r="H143" s="4">
        <f>RSQ(F22:F59,E22:E59)</f>
        <v>0.97906065690703914</v>
      </c>
      <c r="I143" s="75"/>
      <c r="J143" s="75"/>
      <c r="K143" s="75"/>
      <c r="L143" s="75"/>
      <c r="M143" s="7"/>
      <c r="N143" s="7"/>
      <c r="O143" s="7"/>
      <c r="P143" s="7"/>
      <c r="Q143" s="7"/>
      <c r="R143" s="7"/>
      <c r="S143" s="7"/>
      <c r="T143" s="7"/>
    </row>
    <row r="144" spans="1:20" x14ac:dyDescent="0.25">
      <c r="A144" s="7"/>
      <c r="B144" s="7"/>
      <c r="C144" s="7"/>
      <c r="D144" s="7"/>
      <c r="E144" s="7"/>
      <c r="F144" s="7"/>
      <c r="G144" s="7"/>
      <c r="H144" s="7"/>
      <c r="I144" s="75"/>
      <c r="J144" s="75"/>
      <c r="K144" s="75"/>
      <c r="L144" s="75"/>
      <c r="M144" s="7"/>
      <c r="N144" s="7"/>
      <c r="O144" s="7"/>
      <c r="P144" s="7"/>
      <c r="Q144" s="7"/>
      <c r="R144" s="7"/>
      <c r="S144" s="7"/>
      <c r="T144" s="7"/>
    </row>
    <row r="145" spans="1:20" x14ac:dyDescent="0.25">
      <c r="A145" s="7"/>
      <c r="B145" s="7"/>
      <c r="C145" s="7"/>
      <c r="D145" s="4" t="s">
        <v>40</v>
      </c>
      <c r="E145" s="4"/>
      <c r="F145" s="4" t="s">
        <v>37</v>
      </c>
      <c r="G145" s="4" t="s">
        <v>38</v>
      </c>
      <c r="H145" s="4" t="s">
        <v>39</v>
      </c>
      <c r="I145" s="75"/>
      <c r="J145" s="75"/>
      <c r="K145" s="75"/>
      <c r="L145" s="75"/>
      <c r="M145" s="7"/>
      <c r="N145" s="7"/>
      <c r="O145" s="7"/>
      <c r="P145" s="7"/>
      <c r="Q145" s="7"/>
      <c r="R145" s="7"/>
      <c r="S145" s="7"/>
      <c r="T145" s="7"/>
    </row>
    <row r="146" spans="1:20" x14ac:dyDescent="0.25">
      <c r="A146" s="7"/>
      <c r="B146" s="7"/>
      <c r="C146" s="7"/>
      <c r="D146" s="7"/>
      <c r="E146" s="7"/>
      <c r="F146" s="4">
        <f>SLOPE(K22:K59,J22:J59)</f>
        <v>-2.3692764376285038</v>
      </c>
      <c r="G146" s="4">
        <f>INTERCEPT(K24:K59,J24:J59)</f>
        <v>12.054017176790351</v>
      </c>
      <c r="H146" s="6">
        <f>RSQ(K22:K59,J22:J59)</f>
        <v>0.99424478782281844</v>
      </c>
      <c r="I146" s="75"/>
      <c r="J146" s="75"/>
      <c r="K146" s="75"/>
      <c r="L146" s="75"/>
      <c r="M146" s="7"/>
      <c r="N146" s="7"/>
      <c r="O146" s="7"/>
      <c r="P146" s="7"/>
      <c r="Q146" s="7"/>
      <c r="R146" s="7"/>
      <c r="S146" s="7"/>
      <c r="T146" s="7"/>
    </row>
    <row r="147" spans="1:20" x14ac:dyDescent="0.25">
      <c r="A147" s="7"/>
      <c r="B147" s="7"/>
      <c r="C147" s="7"/>
      <c r="D147" s="7"/>
      <c r="E147" s="7"/>
      <c r="F147" s="4" t="s">
        <v>45</v>
      </c>
      <c r="G147" s="4" t="s">
        <v>46</v>
      </c>
      <c r="H147" s="7"/>
      <c r="I147" s="75"/>
      <c r="J147" s="75"/>
      <c r="K147" s="75"/>
      <c r="L147" s="75"/>
      <c r="M147" s="7"/>
      <c r="N147" s="7"/>
      <c r="O147" s="7"/>
      <c r="P147" s="7"/>
      <c r="Q147" s="7"/>
      <c r="R147" s="7"/>
      <c r="S147" s="7"/>
      <c r="T147" s="7"/>
    </row>
    <row r="148" spans="1:20" x14ac:dyDescent="0.25">
      <c r="A148" s="7"/>
      <c r="B148" s="7"/>
      <c r="C148" s="7"/>
      <c r="D148" s="7"/>
      <c r="E148" s="7"/>
      <c r="F148" s="4">
        <f>F146</f>
        <v>-2.3692764376285038</v>
      </c>
      <c r="G148" s="4">
        <f>10^G146</f>
        <v>1132445151712.2778</v>
      </c>
      <c r="H148" s="7"/>
      <c r="I148" s="75"/>
      <c r="J148" s="75"/>
      <c r="K148" s="75"/>
      <c r="L148" s="75"/>
      <c r="M148" s="7"/>
      <c r="N148" s="7"/>
      <c r="O148" s="7"/>
      <c r="P148" s="7"/>
      <c r="Q148" s="7"/>
      <c r="R148" s="7"/>
      <c r="S148" s="7"/>
      <c r="T148" s="7"/>
    </row>
    <row r="149" spans="1:20" x14ac:dyDescent="0.2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</row>
    <row r="150" spans="1:20" x14ac:dyDescent="0.2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</row>
    <row r="151" spans="1:20" x14ac:dyDescent="0.2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</row>
    <row r="152" spans="1:20" x14ac:dyDescent="0.2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</row>
    <row r="153" spans="1:20" x14ac:dyDescent="0.2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</row>
  </sheetData>
  <mergeCells count="2">
    <mergeCell ref="I134:L140"/>
    <mergeCell ref="I142:L148"/>
  </mergeCells>
  <dataValidations count="1">
    <dataValidation type="list" allowBlank="1" showInputMessage="1" showErrorMessage="1" sqref="E8" xr:uid="{8D2EFE89-A8E1-46C0-A2EE-40477FA042D9}">
      <formula1>$I$4:$I$7</formula1>
    </dataValidation>
  </dataValidations>
  <pageMargins left="0.7" right="0.7" top="0.75" bottom="0.75" header="0.3" footer="0.3"/>
  <pageSetup paperSize="9" orientation="portrait" horizontalDpi="300" verticalDpi="300" r:id="rId1"/>
  <drawing r:id="rId2"/>
  <legacyDrawing r:id="rId3"/>
  <tableParts count="1"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0DDD26-B432-45CD-A081-B5B4AAF8207B}">
  <sheetPr codeName="Hoja3"/>
  <dimension ref="A1:T97"/>
  <sheetViews>
    <sheetView zoomScale="89" zoomScaleNormal="85" workbookViewId="0">
      <selection activeCell="J10" sqref="J10"/>
    </sheetView>
  </sheetViews>
  <sheetFormatPr baseColWidth="10" defaultColWidth="11.42578125" defaultRowHeight="15" x14ac:dyDescent="0.25"/>
  <cols>
    <col min="2" max="2" width="16.7109375" customWidth="1"/>
    <col min="7" max="7" width="21.28515625" customWidth="1"/>
    <col min="10" max="10" width="14.85546875" customWidth="1"/>
  </cols>
  <sheetData>
    <row r="1" spans="1:20" x14ac:dyDescent="0.2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</row>
    <row r="2" spans="1:20" x14ac:dyDescent="0.25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</row>
    <row r="3" spans="1:20" ht="15.75" x14ac:dyDescent="0.25">
      <c r="A3" s="7"/>
      <c r="B3" s="7"/>
      <c r="C3" s="7"/>
      <c r="D3" s="8" t="s">
        <v>31</v>
      </c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</row>
    <row r="4" spans="1:20" x14ac:dyDescent="0.25">
      <c r="A4" s="7"/>
      <c r="B4" s="7"/>
      <c r="C4" s="7"/>
      <c r="D4" s="9" t="s">
        <v>3</v>
      </c>
      <c r="E4" s="4">
        <v>9.81</v>
      </c>
      <c r="F4" s="7"/>
      <c r="G4" s="7"/>
      <c r="H4" s="4" t="s">
        <v>5</v>
      </c>
      <c r="I4" s="4" t="s">
        <v>9</v>
      </c>
      <c r="J4" s="4">
        <v>0.06</v>
      </c>
      <c r="K4" s="7"/>
      <c r="L4" s="7"/>
      <c r="M4" s="7"/>
      <c r="N4" s="7"/>
      <c r="O4" s="7"/>
      <c r="P4" s="7"/>
      <c r="Q4" s="7"/>
      <c r="R4" s="7"/>
      <c r="S4" s="7"/>
      <c r="T4" s="7"/>
    </row>
    <row r="5" spans="1:20" x14ac:dyDescent="0.25">
      <c r="A5" s="7"/>
      <c r="B5" s="7"/>
      <c r="C5" s="7"/>
      <c r="D5" s="9" t="s">
        <v>1</v>
      </c>
      <c r="E5" s="4">
        <v>1000</v>
      </c>
      <c r="F5" s="7"/>
      <c r="G5" s="7"/>
      <c r="H5" s="4" t="s">
        <v>6</v>
      </c>
      <c r="I5" s="4" t="s">
        <v>10</v>
      </c>
      <c r="J5" s="4">
        <v>4.4999999999999998E-2</v>
      </c>
      <c r="K5" s="7"/>
      <c r="L5" s="7"/>
      <c r="M5" s="7"/>
      <c r="N5" s="7"/>
      <c r="O5" s="7"/>
      <c r="P5" s="7"/>
      <c r="Q5" s="7"/>
      <c r="R5" s="7"/>
      <c r="S5" s="7"/>
      <c r="T5" s="7"/>
    </row>
    <row r="6" spans="1:20" x14ac:dyDescent="0.25">
      <c r="A6" s="7"/>
      <c r="B6" s="7"/>
      <c r="C6" s="7"/>
      <c r="D6" s="9" t="s">
        <v>2</v>
      </c>
      <c r="E6" s="4">
        <f>1.02*10^-3</f>
        <v>1.0200000000000001E-3</v>
      </c>
      <c r="F6" s="7"/>
      <c r="G6" s="7"/>
      <c r="H6" s="4" t="s">
        <v>7</v>
      </c>
      <c r="I6" s="4" t="s">
        <v>11</v>
      </c>
      <c r="J6" s="4">
        <f>0.03</f>
        <v>0.03</v>
      </c>
      <c r="K6" s="7"/>
      <c r="L6" s="7"/>
      <c r="M6" s="7"/>
      <c r="N6" s="7"/>
      <c r="O6" s="7"/>
      <c r="P6" s="7"/>
      <c r="Q6" s="7"/>
      <c r="R6" s="7"/>
      <c r="S6" s="7"/>
      <c r="T6" s="7"/>
    </row>
    <row r="7" spans="1:20" x14ac:dyDescent="0.25">
      <c r="A7" s="7"/>
      <c r="B7" s="7"/>
      <c r="C7" s="7"/>
      <c r="D7" s="9" t="s">
        <v>32</v>
      </c>
      <c r="E7" s="4"/>
      <c r="F7" s="7"/>
      <c r="G7" s="7"/>
      <c r="H7" s="4" t="s">
        <v>8</v>
      </c>
      <c r="I7" s="4" t="s">
        <v>12</v>
      </c>
      <c r="J7" s="4">
        <v>7.8E-2</v>
      </c>
      <c r="K7" s="7"/>
      <c r="L7" s="7"/>
      <c r="M7" s="7"/>
      <c r="N7" s="7"/>
      <c r="O7" s="7"/>
      <c r="P7" s="7"/>
      <c r="Q7" s="7"/>
      <c r="R7" s="7"/>
      <c r="S7" s="7"/>
      <c r="T7" s="7"/>
    </row>
    <row r="8" spans="1:20" x14ac:dyDescent="0.25">
      <c r="A8" s="7"/>
      <c r="B8" s="7"/>
      <c r="C8" s="7"/>
      <c r="D8" s="9" t="s">
        <v>29</v>
      </c>
      <c r="E8" s="4" t="s">
        <v>9</v>
      </c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</row>
    <row r="9" spans="1:20" x14ac:dyDescent="0.25">
      <c r="A9" s="7"/>
      <c r="B9" s="7"/>
      <c r="C9" s="7"/>
      <c r="D9" s="9" t="s">
        <v>4</v>
      </c>
      <c r="E9" s="4">
        <f>VLOOKUP(E8,I4:J7,2)</f>
        <v>0.06</v>
      </c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</row>
    <row r="10" spans="1:20" x14ac:dyDescent="0.25">
      <c r="A10" s="7"/>
      <c r="B10" s="7"/>
      <c r="C10" s="7"/>
      <c r="D10" s="9" t="s">
        <v>23</v>
      </c>
      <c r="E10" s="4">
        <f>E9</f>
        <v>0.06</v>
      </c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</row>
    <row r="11" spans="1:20" x14ac:dyDescent="0.25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</row>
    <row r="12" spans="1:20" x14ac:dyDescent="0.25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</row>
    <row r="13" spans="1:20" x14ac:dyDescent="0.25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</row>
    <row r="14" spans="1:20" x14ac:dyDescent="0.25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</row>
    <row r="15" spans="1:20" x14ac:dyDescent="0.25">
      <c r="A15" s="7"/>
      <c r="B15" s="24" t="s">
        <v>58</v>
      </c>
      <c r="C15" s="25" t="s">
        <v>59</v>
      </c>
      <c r="D15" s="26" t="s">
        <v>0</v>
      </c>
      <c r="E15" s="26" t="s">
        <v>19</v>
      </c>
      <c r="F15" s="26" t="s">
        <v>22</v>
      </c>
      <c r="G15" s="26" t="s">
        <v>13</v>
      </c>
      <c r="H15" s="26" t="s">
        <v>14</v>
      </c>
      <c r="I15" s="26" t="s">
        <v>15</v>
      </c>
      <c r="J15" s="26" t="s">
        <v>42</v>
      </c>
      <c r="K15" s="27" t="s">
        <v>43</v>
      </c>
      <c r="L15" s="7"/>
      <c r="M15" s="7"/>
      <c r="N15" s="7"/>
      <c r="O15" s="7"/>
      <c r="P15" s="7"/>
      <c r="Q15" s="7"/>
      <c r="R15" s="7"/>
      <c r="S15" s="7"/>
      <c r="T15" s="7"/>
    </row>
    <row r="16" spans="1:20" x14ac:dyDescent="0.25">
      <c r="A16" s="7"/>
      <c r="B16" s="16">
        <v>0.06</v>
      </c>
      <c r="C16" s="4">
        <v>0</v>
      </c>
      <c r="D16" s="4">
        <v>100</v>
      </c>
      <c r="E16" s="4">
        <f>D16/60</f>
        <v>1.6666666666666667</v>
      </c>
      <c r="F16" s="4">
        <v>8</v>
      </c>
      <c r="G16" s="11">
        <f t="shared" ref="G16:G69" si="0">F16/($E$9^5*E16^3*$E$5)</f>
        <v>2222.2222222222217</v>
      </c>
      <c r="H16" s="11">
        <f t="shared" ref="H16:H69" si="1">(E16*$E$9^2*$E$5)/$E$6</f>
        <v>5882.3529411764703</v>
      </c>
      <c r="I16" s="4">
        <f t="shared" ref="I16:I69" si="2">(E16^2*$E$9)/$E$4</f>
        <v>1.6989466530750934E-2</v>
      </c>
      <c r="J16" s="4">
        <f t="shared" ref="J16:J69" si="3">LOG10(H16)</f>
        <v>3.7695510786217259</v>
      </c>
      <c r="K16" s="17">
        <f t="shared" ref="K16:K69" si="4">LOG10(G16)</f>
        <v>3.346787486224656</v>
      </c>
      <c r="L16" s="7"/>
      <c r="M16" s="7"/>
      <c r="N16" s="7"/>
      <c r="O16" s="7"/>
      <c r="P16" s="7"/>
      <c r="Q16" s="7"/>
      <c r="R16" s="7"/>
      <c r="S16" s="7"/>
      <c r="T16" s="7"/>
    </row>
    <row r="17" spans="1:20" x14ac:dyDescent="0.25">
      <c r="A17" s="7"/>
      <c r="B17" s="16">
        <v>0.06</v>
      </c>
      <c r="C17" s="4">
        <v>0</v>
      </c>
      <c r="D17" s="4">
        <f t="shared" ref="D17:D22" si="5">D16+100</f>
        <v>200</v>
      </c>
      <c r="E17" s="4">
        <f t="shared" ref="E17:E24" si="6">D17/60</f>
        <v>3.3333333333333335</v>
      </c>
      <c r="F17" s="4">
        <v>10</v>
      </c>
      <c r="G17" s="11">
        <f t="shared" si="0"/>
        <v>347.22222222222217</v>
      </c>
      <c r="H17" s="11">
        <f t="shared" si="1"/>
        <v>11764.705882352941</v>
      </c>
      <c r="I17" s="4">
        <f t="shared" si="2"/>
        <v>6.7957866123003738E-2</v>
      </c>
      <c r="J17" s="4">
        <f t="shared" si="3"/>
        <v>4.0705810742857071</v>
      </c>
      <c r="K17" s="17">
        <f t="shared" si="4"/>
        <v>2.540607512240769</v>
      </c>
      <c r="L17" s="7"/>
      <c r="M17" s="7"/>
      <c r="N17" s="7"/>
      <c r="O17" s="7"/>
      <c r="P17" s="7"/>
      <c r="Q17" s="7"/>
      <c r="R17" s="7"/>
      <c r="S17" s="7"/>
      <c r="T17" s="7"/>
    </row>
    <row r="18" spans="1:20" x14ac:dyDescent="0.25">
      <c r="A18" s="7"/>
      <c r="B18" s="16">
        <v>0.06</v>
      </c>
      <c r="C18" s="4">
        <v>0</v>
      </c>
      <c r="D18" s="4">
        <f t="shared" si="5"/>
        <v>300</v>
      </c>
      <c r="E18" s="4">
        <f t="shared" si="6"/>
        <v>5</v>
      </c>
      <c r="F18" s="4">
        <v>12</v>
      </c>
      <c r="G18" s="11">
        <f t="shared" si="0"/>
        <v>123.4567901234568</v>
      </c>
      <c r="H18" s="11">
        <f t="shared" si="1"/>
        <v>17647.058823529409</v>
      </c>
      <c r="I18" s="4">
        <f t="shared" si="2"/>
        <v>0.1529051987767584</v>
      </c>
      <c r="J18" s="4">
        <f t="shared" si="3"/>
        <v>4.2466723333413885</v>
      </c>
      <c r="K18" s="17">
        <f t="shared" si="4"/>
        <v>2.0915149811213505</v>
      </c>
      <c r="L18" s="7"/>
      <c r="M18" s="7"/>
      <c r="N18" s="7"/>
      <c r="O18" s="7"/>
      <c r="P18" s="7"/>
      <c r="Q18" s="7"/>
      <c r="R18" s="7"/>
      <c r="S18" s="7"/>
      <c r="T18" s="7"/>
    </row>
    <row r="19" spans="1:20" x14ac:dyDescent="0.25">
      <c r="A19" s="7"/>
      <c r="B19" s="16">
        <v>0.06</v>
      </c>
      <c r="C19" s="4">
        <v>0</v>
      </c>
      <c r="D19" s="4">
        <f t="shared" si="5"/>
        <v>400</v>
      </c>
      <c r="E19" s="4">
        <f t="shared" si="6"/>
        <v>6.666666666666667</v>
      </c>
      <c r="F19" s="4">
        <v>14</v>
      </c>
      <c r="G19" s="11">
        <f t="shared" si="0"/>
        <v>60.763888888888879</v>
      </c>
      <c r="H19" s="11">
        <f t="shared" si="1"/>
        <v>23529.411764705881</v>
      </c>
      <c r="I19" s="4">
        <f t="shared" si="2"/>
        <v>0.27183146449201495</v>
      </c>
      <c r="J19" s="4">
        <f t="shared" si="3"/>
        <v>4.3716110699496884</v>
      </c>
      <c r="K19" s="17">
        <f t="shared" si="4"/>
        <v>1.7836455609270636</v>
      </c>
      <c r="L19" s="7"/>
      <c r="M19" s="7"/>
      <c r="N19" s="7"/>
      <c r="O19" s="7"/>
      <c r="P19" s="7"/>
      <c r="Q19" s="7"/>
      <c r="R19" s="7"/>
      <c r="S19" s="7"/>
      <c r="T19" s="7"/>
    </row>
    <row r="20" spans="1:20" x14ac:dyDescent="0.25">
      <c r="A20" s="7"/>
      <c r="B20" s="16">
        <v>0.06</v>
      </c>
      <c r="C20" s="4">
        <v>0</v>
      </c>
      <c r="D20" s="4">
        <f t="shared" si="5"/>
        <v>500</v>
      </c>
      <c r="E20" s="4">
        <f t="shared" si="6"/>
        <v>8.3333333333333339</v>
      </c>
      <c r="F20" s="4">
        <v>16</v>
      </c>
      <c r="G20" s="11">
        <f t="shared" si="0"/>
        <v>35.55555555555555</v>
      </c>
      <c r="H20" s="11">
        <f t="shared" si="1"/>
        <v>29411.764705882353</v>
      </c>
      <c r="I20" s="4">
        <f t="shared" si="2"/>
        <v>0.42473666326877335</v>
      </c>
      <c r="J20" s="4">
        <f t="shared" si="3"/>
        <v>4.4685210829577446</v>
      </c>
      <c r="K20" s="17">
        <f t="shared" si="4"/>
        <v>1.5509074688805811</v>
      </c>
      <c r="L20" s="7"/>
      <c r="M20" s="7"/>
      <c r="N20" s="7"/>
      <c r="O20" s="7"/>
      <c r="P20" s="7"/>
      <c r="Q20" s="7"/>
      <c r="R20" s="7"/>
      <c r="S20" s="7"/>
      <c r="T20" s="7"/>
    </row>
    <row r="21" spans="1:20" x14ac:dyDescent="0.25">
      <c r="A21" s="7"/>
      <c r="B21" s="16">
        <v>0.06</v>
      </c>
      <c r="C21" s="4">
        <v>0</v>
      </c>
      <c r="D21" s="4">
        <f t="shared" si="5"/>
        <v>600</v>
      </c>
      <c r="E21" s="4">
        <f t="shared" si="6"/>
        <v>10</v>
      </c>
      <c r="F21" s="4">
        <v>18</v>
      </c>
      <c r="G21" s="11">
        <f t="shared" si="0"/>
        <v>23.148148148148149</v>
      </c>
      <c r="H21" s="11">
        <f t="shared" si="1"/>
        <v>35294.117647058818</v>
      </c>
      <c r="I21" s="4">
        <f t="shared" si="2"/>
        <v>0.6116207951070336</v>
      </c>
      <c r="J21" s="4">
        <f t="shared" si="3"/>
        <v>4.5477023290053697</v>
      </c>
      <c r="K21" s="17">
        <f t="shared" si="4"/>
        <v>1.3645162531850878</v>
      </c>
      <c r="L21" s="7"/>
      <c r="M21" s="7"/>
      <c r="N21" s="7"/>
      <c r="O21" s="7"/>
      <c r="P21" s="7"/>
      <c r="Q21" s="7"/>
      <c r="R21" s="7"/>
      <c r="S21" s="7"/>
      <c r="T21" s="7"/>
    </row>
    <row r="22" spans="1:20" x14ac:dyDescent="0.25">
      <c r="A22" s="7"/>
      <c r="B22" s="16">
        <v>0.06</v>
      </c>
      <c r="C22" s="4">
        <v>0</v>
      </c>
      <c r="D22" s="4">
        <f t="shared" si="5"/>
        <v>700</v>
      </c>
      <c r="E22" s="4">
        <f t="shared" si="6"/>
        <v>11.666666666666666</v>
      </c>
      <c r="F22" s="4">
        <v>20</v>
      </c>
      <c r="G22" s="11">
        <f t="shared" si="0"/>
        <v>16.196954972465182</v>
      </c>
      <c r="H22" s="11">
        <f t="shared" si="1"/>
        <v>41176.470588235286</v>
      </c>
      <c r="I22" s="4">
        <f t="shared" si="2"/>
        <v>0.83248386000679553</v>
      </c>
      <c r="J22" s="4">
        <f t="shared" si="3"/>
        <v>4.6146491186359828</v>
      </c>
      <c r="K22" s="17">
        <f t="shared" si="4"/>
        <v>1.2094333748539237</v>
      </c>
      <c r="L22" s="7"/>
      <c r="M22" s="7"/>
      <c r="N22" s="7"/>
      <c r="O22" s="7"/>
      <c r="P22" s="7"/>
      <c r="Q22" s="7"/>
      <c r="R22" s="7"/>
      <c r="S22" s="7"/>
      <c r="T22" s="7"/>
    </row>
    <row r="23" spans="1:20" x14ac:dyDescent="0.25">
      <c r="A23" s="7"/>
      <c r="B23" s="16">
        <v>0.06</v>
      </c>
      <c r="C23" s="4">
        <v>0</v>
      </c>
      <c r="D23" s="4">
        <v>1150</v>
      </c>
      <c r="E23" s="4">
        <f t="shared" si="6"/>
        <v>19.166666666666668</v>
      </c>
      <c r="F23" s="4">
        <v>30</v>
      </c>
      <c r="G23" s="11">
        <f t="shared" si="0"/>
        <v>5.4793019369332336</v>
      </c>
      <c r="H23" s="11">
        <f t="shared" si="1"/>
        <v>67647.058823529413</v>
      </c>
      <c r="I23" s="4">
        <f t="shared" si="2"/>
        <v>2.2468569486918111</v>
      </c>
      <c r="J23" s="4">
        <f t="shared" si="3"/>
        <v>4.8302489189753377</v>
      </c>
      <c r="K23" s="17">
        <f t="shared" si="4"/>
        <v>0.73872523289154002</v>
      </c>
      <c r="L23" s="7"/>
      <c r="M23" s="7"/>
      <c r="N23" s="7"/>
      <c r="O23" s="7"/>
      <c r="P23" s="7"/>
      <c r="Q23" s="7"/>
      <c r="R23" s="7"/>
      <c r="S23" s="7"/>
      <c r="T23" s="7"/>
    </row>
    <row r="24" spans="1:20" x14ac:dyDescent="0.25">
      <c r="A24" s="7"/>
      <c r="B24" s="16">
        <v>0.06</v>
      </c>
      <c r="C24" s="4">
        <v>0</v>
      </c>
      <c r="D24" s="4">
        <f>D23+100</f>
        <v>1250</v>
      </c>
      <c r="E24" s="4">
        <f t="shared" si="6"/>
        <v>20.833333333333332</v>
      </c>
      <c r="F24" s="4">
        <f>18*2</f>
        <v>36</v>
      </c>
      <c r="G24" s="11">
        <f t="shared" si="0"/>
        <v>5.120000000000001</v>
      </c>
      <c r="H24" s="11">
        <f t="shared" si="1"/>
        <v>73529.411764705874</v>
      </c>
      <c r="I24" s="4">
        <f t="shared" si="2"/>
        <v>2.6546041454298326</v>
      </c>
      <c r="J24" s="4">
        <f t="shared" si="3"/>
        <v>4.8664610916297821</v>
      </c>
      <c r="K24" s="17">
        <f t="shared" si="4"/>
        <v>0.70926996097583084</v>
      </c>
      <c r="L24" s="7"/>
      <c r="M24" s="7"/>
      <c r="N24" s="7"/>
      <c r="O24" s="7"/>
      <c r="P24" s="7"/>
      <c r="Q24" s="7"/>
      <c r="R24" s="7"/>
      <c r="S24" s="7"/>
      <c r="T24" s="7"/>
    </row>
    <row r="25" spans="1:20" x14ac:dyDescent="0.25">
      <c r="A25" s="7"/>
      <c r="B25" s="16">
        <v>0.06</v>
      </c>
      <c r="C25" s="4">
        <v>0</v>
      </c>
      <c r="D25" s="4">
        <v>100</v>
      </c>
      <c r="E25" s="4">
        <f>D25/60</f>
        <v>1.6666666666666667</v>
      </c>
      <c r="F25" s="4">
        <v>8</v>
      </c>
      <c r="G25" s="11">
        <f t="shared" si="0"/>
        <v>2222.2222222222217</v>
      </c>
      <c r="H25" s="11">
        <f t="shared" si="1"/>
        <v>5882.3529411764703</v>
      </c>
      <c r="I25" s="4">
        <f t="shared" si="2"/>
        <v>1.6989466530750934E-2</v>
      </c>
      <c r="J25" s="4">
        <f t="shared" si="3"/>
        <v>3.7695510786217259</v>
      </c>
      <c r="K25" s="17">
        <f t="shared" si="4"/>
        <v>3.346787486224656</v>
      </c>
      <c r="L25" s="7"/>
      <c r="M25" s="7"/>
      <c r="N25" s="7"/>
      <c r="O25" s="7"/>
      <c r="P25" s="7"/>
      <c r="Q25" s="7"/>
      <c r="R25" s="7"/>
      <c r="S25" s="7"/>
      <c r="T25" s="7"/>
    </row>
    <row r="26" spans="1:20" x14ac:dyDescent="0.25">
      <c r="A26" s="7"/>
      <c r="B26" s="16">
        <v>0.06</v>
      </c>
      <c r="C26" s="4">
        <v>0</v>
      </c>
      <c r="D26" s="4">
        <f t="shared" ref="D26:D31" si="7">D25+100</f>
        <v>200</v>
      </c>
      <c r="E26" s="4">
        <f t="shared" ref="E26:E33" si="8">D26/60</f>
        <v>3.3333333333333335</v>
      </c>
      <c r="F26" s="4">
        <v>10</v>
      </c>
      <c r="G26" s="11">
        <f t="shared" si="0"/>
        <v>347.22222222222217</v>
      </c>
      <c r="H26" s="11">
        <f t="shared" si="1"/>
        <v>11764.705882352941</v>
      </c>
      <c r="I26" s="4">
        <f t="shared" si="2"/>
        <v>6.7957866123003738E-2</v>
      </c>
      <c r="J26" s="4">
        <f t="shared" si="3"/>
        <v>4.0705810742857071</v>
      </c>
      <c r="K26" s="17">
        <f t="shared" si="4"/>
        <v>2.540607512240769</v>
      </c>
      <c r="L26" s="7"/>
      <c r="M26" s="7"/>
      <c r="N26" s="7"/>
      <c r="O26" s="7"/>
      <c r="P26" s="7"/>
      <c r="Q26" s="7"/>
      <c r="R26" s="7"/>
      <c r="S26" s="7"/>
      <c r="T26" s="7"/>
    </row>
    <row r="27" spans="1:20" x14ac:dyDescent="0.25">
      <c r="A27" s="7"/>
      <c r="B27" s="16">
        <v>0.06</v>
      </c>
      <c r="C27" s="4">
        <v>0</v>
      </c>
      <c r="D27" s="4">
        <f t="shared" si="7"/>
        <v>300</v>
      </c>
      <c r="E27" s="4">
        <f t="shared" si="8"/>
        <v>5</v>
      </c>
      <c r="F27" s="4">
        <v>12</v>
      </c>
      <c r="G27" s="11">
        <f t="shared" si="0"/>
        <v>123.4567901234568</v>
      </c>
      <c r="H27" s="11">
        <f t="shared" si="1"/>
        <v>17647.058823529409</v>
      </c>
      <c r="I27" s="4">
        <f t="shared" si="2"/>
        <v>0.1529051987767584</v>
      </c>
      <c r="J27" s="4">
        <f t="shared" si="3"/>
        <v>4.2466723333413885</v>
      </c>
      <c r="K27" s="17">
        <f t="shared" si="4"/>
        <v>2.0915149811213505</v>
      </c>
      <c r="L27" s="7"/>
      <c r="M27" s="7"/>
      <c r="N27" s="7"/>
      <c r="O27" s="7"/>
      <c r="P27" s="7"/>
      <c r="Q27" s="7"/>
      <c r="R27" s="7"/>
      <c r="S27" s="7"/>
      <c r="T27" s="7"/>
    </row>
    <row r="28" spans="1:20" x14ac:dyDescent="0.25">
      <c r="A28" s="7"/>
      <c r="B28" s="16">
        <v>0.06</v>
      </c>
      <c r="C28" s="4">
        <v>0</v>
      </c>
      <c r="D28" s="4">
        <f t="shared" si="7"/>
        <v>400</v>
      </c>
      <c r="E28" s="4">
        <f t="shared" si="8"/>
        <v>6.666666666666667</v>
      </c>
      <c r="F28" s="4">
        <v>14</v>
      </c>
      <c r="G28" s="11">
        <f t="shared" si="0"/>
        <v>60.763888888888879</v>
      </c>
      <c r="H28" s="11">
        <f t="shared" si="1"/>
        <v>23529.411764705881</v>
      </c>
      <c r="I28" s="4">
        <f t="shared" si="2"/>
        <v>0.27183146449201495</v>
      </c>
      <c r="J28" s="4">
        <f t="shared" si="3"/>
        <v>4.3716110699496884</v>
      </c>
      <c r="K28" s="17">
        <f t="shared" si="4"/>
        <v>1.7836455609270636</v>
      </c>
      <c r="L28" s="7"/>
      <c r="M28" s="7"/>
      <c r="N28" s="7"/>
      <c r="O28" s="7"/>
      <c r="P28" s="7"/>
      <c r="Q28" s="7"/>
      <c r="R28" s="7"/>
      <c r="S28" s="7"/>
      <c r="T28" s="7"/>
    </row>
    <row r="29" spans="1:20" x14ac:dyDescent="0.25">
      <c r="A29" s="7"/>
      <c r="B29" s="16">
        <v>0.06</v>
      </c>
      <c r="C29" s="4">
        <v>0</v>
      </c>
      <c r="D29" s="4">
        <f t="shared" si="7"/>
        <v>500</v>
      </c>
      <c r="E29" s="4">
        <f t="shared" si="8"/>
        <v>8.3333333333333339</v>
      </c>
      <c r="F29" s="4">
        <v>16</v>
      </c>
      <c r="G29" s="11">
        <f t="shared" si="0"/>
        <v>35.55555555555555</v>
      </c>
      <c r="H29" s="11">
        <f t="shared" si="1"/>
        <v>29411.764705882353</v>
      </c>
      <c r="I29" s="4">
        <f t="shared" si="2"/>
        <v>0.42473666326877335</v>
      </c>
      <c r="J29" s="4">
        <f t="shared" si="3"/>
        <v>4.4685210829577446</v>
      </c>
      <c r="K29" s="17">
        <f t="shared" si="4"/>
        <v>1.5509074688805811</v>
      </c>
      <c r="L29" s="7"/>
      <c r="M29" s="7"/>
      <c r="N29" s="7"/>
      <c r="O29" s="7"/>
      <c r="P29" s="7"/>
      <c r="Q29" s="7"/>
      <c r="R29" s="7"/>
      <c r="S29" s="7"/>
      <c r="T29" s="7"/>
    </row>
    <row r="30" spans="1:20" x14ac:dyDescent="0.25">
      <c r="A30" s="7"/>
      <c r="B30" s="16">
        <v>0.06</v>
      </c>
      <c r="C30" s="4">
        <v>0</v>
      </c>
      <c r="D30" s="4">
        <f t="shared" si="7"/>
        <v>600</v>
      </c>
      <c r="E30" s="4">
        <f t="shared" si="8"/>
        <v>10</v>
      </c>
      <c r="F30" s="4">
        <v>18</v>
      </c>
      <c r="G30" s="11">
        <f t="shared" si="0"/>
        <v>23.148148148148149</v>
      </c>
      <c r="H30" s="11">
        <f t="shared" si="1"/>
        <v>35294.117647058818</v>
      </c>
      <c r="I30" s="4">
        <f t="shared" si="2"/>
        <v>0.6116207951070336</v>
      </c>
      <c r="J30" s="4">
        <f t="shared" si="3"/>
        <v>4.5477023290053697</v>
      </c>
      <c r="K30" s="17">
        <f t="shared" si="4"/>
        <v>1.3645162531850878</v>
      </c>
      <c r="L30" s="7"/>
      <c r="M30" s="7"/>
      <c r="N30" s="7"/>
      <c r="O30" s="7"/>
      <c r="P30" s="7"/>
      <c r="Q30" s="7"/>
      <c r="R30" s="7"/>
      <c r="S30" s="7"/>
      <c r="T30" s="7"/>
    </row>
    <row r="31" spans="1:20" x14ac:dyDescent="0.25">
      <c r="A31" s="7"/>
      <c r="B31" s="16">
        <v>0.06</v>
      </c>
      <c r="C31" s="4">
        <v>0</v>
      </c>
      <c r="D31" s="4">
        <f t="shared" si="7"/>
        <v>700</v>
      </c>
      <c r="E31" s="4">
        <f t="shared" si="8"/>
        <v>11.666666666666666</v>
      </c>
      <c r="F31" s="4">
        <v>20</v>
      </c>
      <c r="G31" s="11">
        <f t="shared" si="0"/>
        <v>16.196954972465182</v>
      </c>
      <c r="H31" s="11">
        <f t="shared" si="1"/>
        <v>41176.470588235286</v>
      </c>
      <c r="I31" s="4">
        <f t="shared" si="2"/>
        <v>0.83248386000679553</v>
      </c>
      <c r="J31" s="4">
        <f t="shared" si="3"/>
        <v>4.6146491186359828</v>
      </c>
      <c r="K31" s="17">
        <f t="shared" si="4"/>
        <v>1.2094333748539237</v>
      </c>
      <c r="L31" s="7"/>
      <c r="M31" s="7"/>
      <c r="N31" s="7"/>
      <c r="O31" s="7"/>
      <c r="P31" s="7"/>
      <c r="Q31" s="7"/>
      <c r="R31" s="7"/>
      <c r="S31" s="7"/>
      <c r="T31" s="7"/>
    </row>
    <row r="32" spans="1:20" x14ac:dyDescent="0.25">
      <c r="A32" s="7"/>
      <c r="B32" s="16">
        <v>0.06</v>
      </c>
      <c r="C32" s="4">
        <v>0</v>
      </c>
      <c r="D32" s="4">
        <v>1150</v>
      </c>
      <c r="E32" s="4">
        <f t="shared" si="8"/>
        <v>19.166666666666668</v>
      </c>
      <c r="F32" s="4">
        <f>16*2</f>
        <v>32</v>
      </c>
      <c r="G32" s="11">
        <f t="shared" si="0"/>
        <v>5.8445887327287824</v>
      </c>
      <c r="H32" s="11">
        <f t="shared" si="1"/>
        <v>67647.058823529413</v>
      </c>
      <c r="I32" s="4">
        <f t="shared" si="2"/>
        <v>2.2468569486918111</v>
      </c>
      <c r="J32" s="4">
        <f t="shared" si="3"/>
        <v>4.8302489189753377</v>
      </c>
      <c r="K32" s="17">
        <f t="shared" si="4"/>
        <v>0.76675395649178357</v>
      </c>
      <c r="L32" s="7"/>
      <c r="M32" s="7"/>
      <c r="N32" s="7"/>
      <c r="O32" s="7"/>
      <c r="P32" s="7"/>
      <c r="Q32" s="7"/>
      <c r="R32" s="7"/>
      <c r="S32" s="7"/>
      <c r="T32" s="7"/>
    </row>
    <row r="33" spans="1:20" x14ac:dyDescent="0.25">
      <c r="A33" s="7"/>
      <c r="B33" s="16">
        <v>0.06</v>
      </c>
      <c r="C33" s="4">
        <v>0</v>
      </c>
      <c r="D33" s="4">
        <f>D32+100</f>
        <v>1250</v>
      </c>
      <c r="E33" s="4">
        <f t="shared" si="8"/>
        <v>20.833333333333332</v>
      </c>
      <c r="F33" s="4">
        <v>36</v>
      </c>
      <c r="G33" s="11">
        <f t="shared" si="0"/>
        <v>5.120000000000001</v>
      </c>
      <c r="H33" s="11">
        <f t="shared" si="1"/>
        <v>73529.411764705874</v>
      </c>
      <c r="I33" s="4">
        <f t="shared" si="2"/>
        <v>2.6546041454298326</v>
      </c>
      <c r="J33" s="4">
        <f t="shared" si="3"/>
        <v>4.8664610916297821</v>
      </c>
      <c r="K33" s="17">
        <f t="shared" si="4"/>
        <v>0.70926996097583084</v>
      </c>
      <c r="L33" s="7"/>
      <c r="M33" s="7"/>
      <c r="N33" s="7"/>
      <c r="O33" s="7"/>
      <c r="P33" s="7"/>
      <c r="Q33" s="7"/>
      <c r="R33" s="7"/>
      <c r="S33" s="7"/>
      <c r="T33" s="7"/>
    </row>
    <row r="34" spans="1:20" x14ac:dyDescent="0.25">
      <c r="A34" s="7"/>
      <c r="B34" s="16">
        <v>4.4999999999999998E-2</v>
      </c>
      <c r="C34" s="4">
        <v>0</v>
      </c>
      <c r="D34" s="4">
        <v>100</v>
      </c>
      <c r="E34" s="4">
        <f>D34/60</f>
        <v>1.6666666666666667</v>
      </c>
      <c r="F34" s="4">
        <v>8</v>
      </c>
      <c r="G34" s="11">
        <f t="shared" si="0"/>
        <v>2222.2222222222217</v>
      </c>
      <c r="H34" s="11">
        <f t="shared" si="1"/>
        <v>5882.3529411764703</v>
      </c>
      <c r="I34" s="4">
        <f t="shared" si="2"/>
        <v>1.6989466530750934E-2</v>
      </c>
      <c r="J34" s="4">
        <f t="shared" si="3"/>
        <v>3.7695510786217259</v>
      </c>
      <c r="K34" s="17">
        <f t="shared" si="4"/>
        <v>3.346787486224656</v>
      </c>
      <c r="L34" s="7"/>
      <c r="M34" s="7"/>
      <c r="N34" s="7"/>
      <c r="O34" s="7"/>
      <c r="P34" s="7"/>
      <c r="Q34" s="7"/>
      <c r="R34" s="7"/>
      <c r="S34" s="7"/>
      <c r="T34" s="7"/>
    </row>
    <row r="35" spans="1:20" x14ac:dyDescent="0.25">
      <c r="A35" s="7"/>
      <c r="B35" s="16">
        <v>4.4999999999999998E-2</v>
      </c>
      <c r="C35" s="4">
        <v>0</v>
      </c>
      <c r="D35" s="4">
        <f t="shared" ref="D35:D40" si="9">D34+100</f>
        <v>200</v>
      </c>
      <c r="E35" s="4">
        <f t="shared" ref="E35:E42" si="10">D35/60</f>
        <v>3.3333333333333335</v>
      </c>
      <c r="F35" s="4">
        <v>10</v>
      </c>
      <c r="G35" s="11">
        <f t="shared" si="0"/>
        <v>347.22222222222217</v>
      </c>
      <c r="H35" s="11">
        <f t="shared" si="1"/>
        <v>11764.705882352941</v>
      </c>
      <c r="I35" s="4">
        <f t="shared" si="2"/>
        <v>6.7957866123003738E-2</v>
      </c>
      <c r="J35" s="4">
        <f t="shared" si="3"/>
        <v>4.0705810742857071</v>
      </c>
      <c r="K35" s="17">
        <f t="shared" si="4"/>
        <v>2.540607512240769</v>
      </c>
      <c r="L35" s="7"/>
      <c r="M35" s="7"/>
      <c r="N35" s="7"/>
      <c r="O35" s="7"/>
      <c r="P35" s="7"/>
      <c r="Q35" s="7"/>
      <c r="R35" s="7"/>
      <c r="S35" s="7"/>
      <c r="T35" s="7"/>
    </row>
    <row r="36" spans="1:20" x14ac:dyDescent="0.25">
      <c r="A36" s="7"/>
      <c r="B36" s="16">
        <v>4.4999999999999998E-2</v>
      </c>
      <c r="C36" s="4">
        <v>0</v>
      </c>
      <c r="D36" s="4">
        <f t="shared" si="9"/>
        <v>300</v>
      </c>
      <c r="E36" s="4">
        <f t="shared" si="10"/>
        <v>5</v>
      </c>
      <c r="F36" s="4">
        <v>12</v>
      </c>
      <c r="G36" s="11">
        <f t="shared" si="0"/>
        <v>123.4567901234568</v>
      </c>
      <c r="H36" s="11">
        <f t="shared" si="1"/>
        <v>17647.058823529409</v>
      </c>
      <c r="I36" s="4">
        <f t="shared" si="2"/>
        <v>0.1529051987767584</v>
      </c>
      <c r="J36" s="4">
        <f t="shared" si="3"/>
        <v>4.2466723333413885</v>
      </c>
      <c r="K36" s="17">
        <f t="shared" si="4"/>
        <v>2.0915149811213505</v>
      </c>
      <c r="L36" s="7"/>
      <c r="M36" s="7"/>
      <c r="N36" s="7"/>
      <c r="O36" s="7"/>
      <c r="P36" s="7"/>
      <c r="Q36" s="7"/>
      <c r="R36" s="7"/>
      <c r="S36" s="7"/>
      <c r="T36" s="7"/>
    </row>
    <row r="37" spans="1:20" x14ac:dyDescent="0.25">
      <c r="A37" s="7"/>
      <c r="B37" s="16">
        <v>4.4999999999999998E-2</v>
      </c>
      <c r="C37" s="4">
        <v>0</v>
      </c>
      <c r="D37" s="4">
        <f t="shared" si="9"/>
        <v>400</v>
      </c>
      <c r="E37" s="4">
        <f t="shared" si="10"/>
        <v>6.666666666666667</v>
      </c>
      <c r="F37" s="4">
        <v>14</v>
      </c>
      <c r="G37" s="11">
        <f t="shared" si="0"/>
        <v>60.763888888888879</v>
      </c>
      <c r="H37" s="11">
        <f t="shared" si="1"/>
        <v>23529.411764705881</v>
      </c>
      <c r="I37" s="4">
        <f t="shared" si="2"/>
        <v>0.27183146449201495</v>
      </c>
      <c r="J37" s="4">
        <f t="shared" si="3"/>
        <v>4.3716110699496884</v>
      </c>
      <c r="K37" s="17">
        <f t="shared" si="4"/>
        <v>1.7836455609270636</v>
      </c>
      <c r="L37" s="7"/>
      <c r="M37" s="7"/>
      <c r="N37" s="7"/>
      <c r="O37" s="7"/>
      <c r="P37" s="7"/>
      <c r="Q37" s="7"/>
      <c r="R37" s="7"/>
      <c r="S37" s="7"/>
      <c r="T37" s="7"/>
    </row>
    <row r="38" spans="1:20" x14ac:dyDescent="0.25">
      <c r="A38" s="7"/>
      <c r="B38" s="16">
        <v>4.4999999999999998E-2</v>
      </c>
      <c r="C38" s="4">
        <v>0</v>
      </c>
      <c r="D38" s="4">
        <f t="shared" si="9"/>
        <v>500</v>
      </c>
      <c r="E38" s="4">
        <f t="shared" si="10"/>
        <v>8.3333333333333339</v>
      </c>
      <c r="F38" s="4">
        <v>16</v>
      </c>
      <c r="G38" s="11">
        <f t="shared" si="0"/>
        <v>35.55555555555555</v>
      </c>
      <c r="H38" s="11">
        <f t="shared" si="1"/>
        <v>29411.764705882353</v>
      </c>
      <c r="I38" s="4">
        <f t="shared" si="2"/>
        <v>0.42473666326877335</v>
      </c>
      <c r="J38" s="4">
        <f t="shared" si="3"/>
        <v>4.4685210829577446</v>
      </c>
      <c r="K38" s="17">
        <f t="shared" si="4"/>
        <v>1.5509074688805811</v>
      </c>
      <c r="L38" s="7"/>
      <c r="M38" s="7"/>
      <c r="N38" s="7"/>
      <c r="O38" s="7"/>
      <c r="P38" s="7"/>
      <c r="Q38" s="7"/>
      <c r="R38" s="7"/>
      <c r="S38" s="7"/>
      <c r="T38" s="7"/>
    </row>
    <row r="39" spans="1:20" x14ac:dyDescent="0.25">
      <c r="A39" s="7"/>
      <c r="B39" s="16">
        <v>4.4999999999999998E-2</v>
      </c>
      <c r="C39" s="4">
        <v>0</v>
      </c>
      <c r="D39" s="4">
        <f t="shared" si="9"/>
        <v>600</v>
      </c>
      <c r="E39" s="4">
        <f t="shared" si="10"/>
        <v>10</v>
      </c>
      <c r="F39" s="4">
        <v>18</v>
      </c>
      <c r="G39" s="11">
        <f t="shared" si="0"/>
        <v>23.148148148148149</v>
      </c>
      <c r="H39" s="11">
        <f t="shared" si="1"/>
        <v>35294.117647058818</v>
      </c>
      <c r="I39" s="4">
        <f t="shared" si="2"/>
        <v>0.6116207951070336</v>
      </c>
      <c r="J39" s="4">
        <f t="shared" si="3"/>
        <v>4.5477023290053697</v>
      </c>
      <c r="K39" s="17">
        <f t="shared" si="4"/>
        <v>1.3645162531850878</v>
      </c>
      <c r="L39" s="7"/>
      <c r="M39" s="7"/>
      <c r="N39" s="7"/>
      <c r="O39" s="7"/>
      <c r="P39" s="7"/>
      <c r="Q39" s="7"/>
      <c r="R39" s="7"/>
      <c r="S39" s="7"/>
      <c r="T39" s="7"/>
    </row>
    <row r="40" spans="1:20" x14ac:dyDescent="0.25">
      <c r="A40" s="7"/>
      <c r="B40" s="16">
        <v>4.4999999999999998E-2</v>
      </c>
      <c r="C40" s="4">
        <v>0</v>
      </c>
      <c r="D40" s="4">
        <f t="shared" si="9"/>
        <v>700</v>
      </c>
      <c r="E40" s="4">
        <f t="shared" si="10"/>
        <v>11.666666666666666</v>
      </c>
      <c r="F40" s="4">
        <v>20</v>
      </c>
      <c r="G40" s="11">
        <f t="shared" si="0"/>
        <v>16.196954972465182</v>
      </c>
      <c r="H40" s="11">
        <f t="shared" si="1"/>
        <v>41176.470588235286</v>
      </c>
      <c r="I40" s="4">
        <f t="shared" si="2"/>
        <v>0.83248386000679553</v>
      </c>
      <c r="J40" s="4">
        <f t="shared" si="3"/>
        <v>4.6146491186359828</v>
      </c>
      <c r="K40" s="17">
        <f t="shared" si="4"/>
        <v>1.2094333748539237</v>
      </c>
      <c r="L40" s="7"/>
      <c r="M40" s="7"/>
      <c r="N40" s="7"/>
      <c r="O40" s="7"/>
      <c r="P40" s="7"/>
      <c r="Q40" s="7"/>
      <c r="R40" s="7"/>
      <c r="S40" s="7"/>
      <c r="T40" s="7"/>
    </row>
    <row r="41" spans="1:20" x14ac:dyDescent="0.25">
      <c r="A41" s="7"/>
      <c r="B41" s="16">
        <v>4.4999999999999998E-2</v>
      </c>
      <c r="C41" s="4">
        <v>0</v>
      </c>
      <c r="D41" s="4">
        <v>1150</v>
      </c>
      <c r="E41" s="4">
        <f t="shared" si="10"/>
        <v>19.166666666666668</v>
      </c>
      <c r="F41" s="4">
        <v>32</v>
      </c>
      <c r="G41" s="11">
        <f t="shared" si="0"/>
        <v>5.8445887327287824</v>
      </c>
      <c r="H41" s="11">
        <f t="shared" si="1"/>
        <v>67647.058823529413</v>
      </c>
      <c r="I41" s="4">
        <f t="shared" si="2"/>
        <v>2.2468569486918111</v>
      </c>
      <c r="J41" s="4">
        <f t="shared" si="3"/>
        <v>4.8302489189753377</v>
      </c>
      <c r="K41" s="17">
        <f t="shared" si="4"/>
        <v>0.76675395649178357</v>
      </c>
      <c r="L41" s="7"/>
      <c r="M41" s="7"/>
      <c r="N41" s="7"/>
      <c r="O41" s="7"/>
      <c r="P41" s="7"/>
      <c r="Q41" s="7"/>
      <c r="R41" s="7"/>
      <c r="S41" s="7"/>
      <c r="T41" s="7"/>
    </row>
    <row r="42" spans="1:20" x14ac:dyDescent="0.25">
      <c r="A42" s="7"/>
      <c r="B42" s="16">
        <v>4.4999999999999998E-2</v>
      </c>
      <c r="C42" s="4">
        <v>0</v>
      </c>
      <c r="D42" s="4">
        <f>D41+100</f>
        <v>1250</v>
      </c>
      <c r="E42" s="4">
        <f t="shared" si="10"/>
        <v>20.833333333333332</v>
      </c>
      <c r="F42" s="4">
        <v>34</v>
      </c>
      <c r="G42" s="11">
        <f t="shared" si="0"/>
        <v>4.8355555555555565</v>
      </c>
      <c r="H42" s="11">
        <f t="shared" si="1"/>
        <v>73529.411764705874</v>
      </c>
      <c r="I42" s="4">
        <f t="shared" si="2"/>
        <v>2.6546041454298326</v>
      </c>
      <c r="J42" s="4">
        <f t="shared" si="3"/>
        <v>4.8664610916297821</v>
      </c>
      <c r="K42" s="17">
        <f t="shared" si="4"/>
        <v>0.68444637725079871</v>
      </c>
      <c r="L42" s="7"/>
      <c r="M42" s="7"/>
      <c r="N42" s="7"/>
      <c r="O42" s="7"/>
      <c r="P42" s="7"/>
      <c r="Q42" s="7"/>
      <c r="R42" s="7"/>
      <c r="S42" s="7"/>
      <c r="T42" s="7"/>
    </row>
    <row r="43" spans="1:20" x14ac:dyDescent="0.25">
      <c r="A43" s="7"/>
      <c r="B43" s="16">
        <v>4.4999999999999998E-2</v>
      </c>
      <c r="C43" s="4">
        <v>0</v>
      </c>
      <c r="D43" s="4">
        <v>100</v>
      </c>
      <c r="E43" s="4">
        <f>D43/60</f>
        <v>1.6666666666666667</v>
      </c>
      <c r="F43" s="4">
        <v>6</v>
      </c>
      <c r="G43" s="11">
        <f t="shared" si="0"/>
        <v>1666.6666666666663</v>
      </c>
      <c r="H43" s="11">
        <f t="shared" si="1"/>
        <v>5882.3529411764703</v>
      </c>
      <c r="I43" s="4">
        <f t="shared" si="2"/>
        <v>1.6989466530750934E-2</v>
      </c>
      <c r="J43" s="4">
        <f t="shared" si="3"/>
        <v>3.7695510786217259</v>
      </c>
      <c r="K43" s="17">
        <f t="shared" si="4"/>
        <v>3.2218487496163561</v>
      </c>
      <c r="L43" s="7"/>
      <c r="M43" s="7"/>
      <c r="N43" s="7"/>
      <c r="O43" s="7"/>
      <c r="P43" s="7"/>
      <c r="Q43" s="7"/>
      <c r="R43" s="7"/>
      <c r="S43" s="7"/>
      <c r="T43" s="7"/>
    </row>
    <row r="44" spans="1:20" x14ac:dyDescent="0.25">
      <c r="A44" s="7"/>
      <c r="B44" s="16">
        <v>4.4999999999999998E-2</v>
      </c>
      <c r="C44" s="4">
        <v>0</v>
      </c>
      <c r="D44" s="4">
        <f t="shared" ref="D44:D49" si="11">D43+100</f>
        <v>200</v>
      </c>
      <c r="E44" s="4">
        <f t="shared" ref="E44:E51" si="12">D44/60</f>
        <v>3.3333333333333335</v>
      </c>
      <c r="F44" s="4">
        <v>8</v>
      </c>
      <c r="G44" s="11">
        <f t="shared" si="0"/>
        <v>277.77777777777771</v>
      </c>
      <c r="H44" s="11">
        <f t="shared" si="1"/>
        <v>11764.705882352941</v>
      </c>
      <c r="I44" s="4">
        <f t="shared" si="2"/>
        <v>6.7957866123003738E-2</v>
      </c>
      <c r="J44" s="4">
        <f t="shared" si="3"/>
        <v>4.0705810742857071</v>
      </c>
      <c r="K44" s="17">
        <f t="shared" si="4"/>
        <v>2.4436974992327127</v>
      </c>
      <c r="L44" s="7"/>
      <c r="M44" s="7"/>
      <c r="N44" s="7"/>
      <c r="O44" s="7"/>
      <c r="P44" s="7"/>
      <c r="Q44" s="7"/>
      <c r="R44" s="7"/>
      <c r="S44" s="7"/>
      <c r="T44" s="7"/>
    </row>
    <row r="45" spans="1:20" x14ac:dyDescent="0.25">
      <c r="A45" s="7"/>
      <c r="B45" s="16">
        <v>4.4999999999999998E-2</v>
      </c>
      <c r="C45" s="4">
        <v>0</v>
      </c>
      <c r="D45" s="4">
        <f t="shared" si="11"/>
        <v>300</v>
      </c>
      <c r="E45" s="4">
        <f t="shared" si="12"/>
        <v>5</v>
      </c>
      <c r="F45" s="4">
        <v>10</v>
      </c>
      <c r="G45" s="11">
        <f t="shared" si="0"/>
        <v>102.88065843621399</v>
      </c>
      <c r="H45" s="11">
        <f t="shared" si="1"/>
        <v>17647.058823529409</v>
      </c>
      <c r="I45" s="4">
        <f t="shared" si="2"/>
        <v>0.1529051987767584</v>
      </c>
      <c r="J45" s="4">
        <f t="shared" si="3"/>
        <v>4.2466723333413885</v>
      </c>
      <c r="K45" s="17">
        <f t="shared" si="4"/>
        <v>2.0123337350737254</v>
      </c>
      <c r="L45" s="7"/>
      <c r="M45" s="7"/>
      <c r="N45" s="7"/>
      <c r="O45" s="7"/>
      <c r="P45" s="7"/>
      <c r="Q45" s="7"/>
      <c r="R45" s="7"/>
      <c r="S45" s="7"/>
      <c r="T45" s="7"/>
    </row>
    <row r="46" spans="1:20" x14ac:dyDescent="0.25">
      <c r="A46" s="7"/>
      <c r="B46" s="16">
        <v>4.4999999999999998E-2</v>
      </c>
      <c r="C46" s="4">
        <v>0</v>
      </c>
      <c r="D46" s="4">
        <f t="shared" si="11"/>
        <v>400</v>
      </c>
      <c r="E46" s="4">
        <f t="shared" si="12"/>
        <v>6.666666666666667</v>
      </c>
      <c r="F46" s="4">
        <v>12</v>
      </c>
      <c r="G46" s="11">
        <f t="shared" si="0"/>
        <v>52.083333333333321</v>
      </c>
      <c r="H46" s="11">
        <f t="shared" si="1"/>
        <v>23529.411764705881</v>
      </c>
      <c r="I46" s="4">
        <f t="shared" si="2"/>
        <v>0.27183146449201495</v>
      </c>
      <c r="J46" s="4">
        <f t="shared" si="3"/>
        <v>4.3716110699496884</v>
      </c>
      <c r="K46" s="17">
        <f t="shared" si="4"/>
        <v>1.7166987712964503</v>
      </c>
      <c r="L46" s="7"/>
      <c r="M46" s="7"/>
      <c r="N46" s="7"/>
      <c r="O46" s="7"/>
      <c r="P46" s="7"/>
      <c r="Q46" s="7"/>
      <c r="R46" s="7"/>
      <c r="S46" s="7"/>
      <c r="T46" s="7"/>
    </row>
    <row r="47" spans="1:20" x14ac:dyDescent="0.25">
      <c r="A47" s="7"/>
      <c r="B47" s="16">
        <v>4.4999999999999998E-2</v>
      </c>
      <c r="C47" s="4">
        <v>0</v>
      </c>
      <c r="D47" s="4">
        <f t="shared" si="11"/>
        <v>500</v>
      </c>
      <c r="E47" s="4">
        <f t="shared" si="12"/>
        <v>8.3333333333333339</v>
      </c>
      <c r="F47" s="4">
        <v>14</v>
      </c>
      <c r="G47" s="11">
        <f t="shared" si="0"/>
        <v>31.111111111111107</v>
      </c>
      <c r="H47" s="11">
        <f t="shared" si="1"/>
        <v>29411.764705882353</v>
      </c>
      <c r="I47" s="4">
        <f t="shared" si="2"/>
        <v>0.42473666326877335</v>
      </c>
      <c r="J47" s="4">
        <f t="shared" si="3"/>
        <v>4.4685210829577446</v>
      </c>
      <c r="K47" s="17">
        <f t="shared" si="4"/>
        <v>1.4929155219028942</v>
      </c>
      <c r="L47" s="7"/>
      <c r="M47" s="7"/>
      <c r="N47" s="7"/>
      <c r="O47" s="7"/>
      <c r="P47" s="7"/>
      <c r="Q47" s="7"/>
      <c r="R47" s="7"/>
      <c r="S47" s="7"/>
      <c r="T47" s="7"/>
    </row>
    <row r="48" spans="1:20" x14ac:dyDescent="0.25">
      <c r="A48" s="7"/>
      <c r="B48" s="16">
        <v>4.4999999999999998E-2</v>
      </c>
      <c r="C48" s="4">
        <v>0</v>
      </c>
      <c r="D48" s="4">
        <f t="shared" si="11"/>
        <v>600</v>
      </c>
      <c r="E48" s="4">
        <f t="shared" si="12"/>
        <v>10</v>
      </c>
      <c r="F48" s="4">
        <v>18</v>
      </c>
      <c r="G48" s="11">
        <f t="shared" si="0"/>
        <v>23.148148148148149</v>
      </c>
      <c r="H48" s="11">
        <f t="shared" si="1"/>
        <v>35294.117647058818</v>
      </c>
      <c r="I48" s="4">
        <f t="shared" si="2"/>
        <v>0.6116207951070336</v>
      </c>
      <c r="J48" s="4">
        <f t="shared" si="3"/>
        <v>4.5477023290053697</v>
      </c>
      <c r="K48" s="17">
        <f t="shared" si="4"/>
        <v>1.3645162531850878</v>
      </c>
      <c r="L48" s="7"/>
      <c r="M48" s="7"/>
      <c r="N48" s="7"/>
      <c r="O48" s="7"/>
      <c r="P48" s="7"/>
      <c r="Q48" s="7"/>
      <c r="R48" s="7"/>
      <c r="S48" s="7"/>
      <c r="T48" s="7"/>
    </row>
    <row r="49" spans="1:20" x14ac:dyDescent="0.25">
      <c r="A49" s="7"/>
      <c r="B49" s="16">
        <v>4.4999999999999998E-2</v>
      </c>
      <c r="C49" s="4">
        <v>0</v>
      </c>
      <c r="D49" s="4">
        <f t="shared" si="11"/>
        <v>700</v>
      </c>
      <c r="E49" s="4">
        <f t="shared" si="12"/>
        <v>11.666666666666666</v>
      </c>
      <c r="F49" s="4">
        <v>20</v>
      </c>
      <c r="G49" s="11">
        <f t="shared" si="0"/>
        <v>16.196954972465182</v>
      </c>
      <c r="H49" s="11">
        <f t="shared" si="1"/>
        <v>41176.470588235286</v>
      </c>
      <c r="I49" s="4">
        <f t="shared" si="2"/>
        <v>0.83248386000679553</v>
      </c>
      <c r="J49" s="4">
        <f t="shared" si="3"/>
        <v>4.6146491186359828</v>
      </c>
      <c r="K49" s="17">
        <f t="shared" si="4"/>
        <v>1.2094333748539237</v>
      </c>
      <c r="L49" s="7"/>
      <c r="M49" s="7"/>
      <c r="N49" s="7"/>
      <c r="O49" s="7"/>
      <c r="P49" s="7"/>
      <c r="Q49" s="7"/>
      <c r="R49" s="7"/>
      <c r="S49" s="7"/>
      <c r="T49" s="7"/>
    </row>
    <row r="50" spans="1:20" x14ac:dyDescent="0.25">
      <c r="A50" s="7"/>
      <c r="B50" s="16">
        <v>4.4999999999999998E-2</v>
      </c>
      <c r="C50" s="4">
        <v>0</v>
      </c>
      <c r="D50" s="4">
        <v>1150</v>
      </c>
      <c r="E50" s="4">
        <f t="shared" si="12"/>
        <v>19.166666666666668</v>
      </c>
      <c r="F50" s="4">
        <v>30</v>
      </c>
      <c r="G50" s="11">
        <f t="shared" si="0"/>
        <v>5.4793019369332336</v>
      </c>
      <c r="H50" s="11">
        <f t="shared" si="1"/>
        <v>67647.058823529413</v>
      </c>
      <c r="I50" s="4">
        <f t="shared" si="2"/>
        <v>2.2468569486918111</v>
      </c>
      <c r="J50" s="4">
        <f t="shared" si="3"/>
        <v>4.8302489189753377</v>
      </c>
      <c r="K50" s="17">
        <f t="shared" si="4"/>
        <v>0.73872523289154002</v>
      </c>
      <c r="L50" s="7"/>
      <c r="M50" s="7"/>
      <c r="N50" s="7"/>
      <c r="O50" s="7"/>
      <c r="P50" s="7"/>
      <c r="Q50" s="7"/>
      <c r="R50" s="7"/>
      <c r="S50" s="7"/>
      <c r="T50" s="7"/>
    </row>
    <row r="51" spans="1:20" x14ac:dyDescent="0.25">
      <c r="A51" s="7"/>
      <c r="B51" s="16">
        <v>4.4999999999999998E-2</v>
      </c>
      <c r="C51" s="4">
        <v>0</v>
      </c>
      <c r="D51" s="4">
        <f>D50+100</f>
        <v>1250</v>
      </c>
      <c r="E51" s="4">
        <f t="shared" si="12"/>
        <v>20.833333333333332</v>
      </c>
      <c r="F51" s="4">
        <v>34</v>
      </c>
      <c r="G51" s="11">
        <f t="shared" si="0"/>
        <v>4.8355555555555565</v>
      </c>
      <c r="H51" s="11">
        <f t="shared" si="1"/>
        <v>73529.411764705874</v>
      </c>
      <c r="I51" s="4">
        <f t="shared" si="2"/>
        <v>2.6546041454298326</v>
      </c>
      <c r="J51" s="4">
        <f t="shared" si="3"/>
        <v>4.8664610916297821</v>
      </c>
      <c r="K51" s="17">
        <f t="shared" si="4"/>
        <v>0.68444637725079871</v>
      </c>
      <c r="L51" s="7"/>
      <c r="M51" s="7"/>
      <c r="N51" s="7"/>
      <c r="O51" s="7"/>
      <c r="P51" s="7"/>
      <c r="Q51" s="7"/>
      <c r="R51" s="7"/>
      <c r="S51" s="7"/>
      <c r="T51" s="7"/>
    </row>
    <row r="52" spans="1:20" x14ac:dyDescent="0.25">
      <c r="A52" s="7"/>
      <c r="B52" s="16">
        <v>7.8E-2</v>
      </c>
      <c r="C52" s="4">
        <v>0</v>
      </c>
      <c r="D52" s="13">
        <v>100</v>
      </c>
      <c r="E52" s="4">
        <f>D52/60</f>
        <v>1.6666666666666667</v>
      </c>
      <c r="F52" s="14">
        <v>12.5</v>
      </c>
      <c r="G52" s="11">
        <f t="shared" si="0"/>
        <v>3472.2222222222213</v>
      </c>
      <c r="H52" s="11">
        <f t="shared" si="1"/>
        <v>5882.3529411764703</v>
      </c>
      <c r="I52" s="4">
        <f t="shared" si="2"/>
        <v>1.6989466530750934E-2</v>
      </c>
      <c r="J52" s="4">
        <f t="shared" si="3"/>
        <v>3.7695510786217259</v>
      </c>
      <c r="K52" s="17">
        <f t="shared" si="4"/>
        <v>3.540607512240769</v>
      </c>
      <c r="L52" s="7"/>
      <c r="M52" s="7"/>
      <c r="N52" s="7"/>
      <c r="O52" s="7"/>
      <c r="P52" s="7"/>
      <c r="Q52" s="7"/>
      <c r="R52" s="7"/>
      <c r="S52" s="7"/>
      <c r="T52" s="7"/>
    </row>
    <row r="53" spans="1:20" x14ac:dyDescent="0.25">
      <c r="A53" s="7"/>
      <c r="B53" s="16">
        <v>7.8E-2</v>
      </c>
      <c r="C53" s="4">
        <v>0</v>
      </c>
      <c r="D53" s="13">
        <v>200</v>
      </c>
      <c r="E53" s="4">
        <f t="shared" ref="E53:E60" si="13">D53/60</f>
        <v>3.3333333333333335</v>
      </c>
      <c r="F53" s="14">
        <v>14</v>
      </c>
      <c r="G53" s="11">
        <f t="shared" si="0"/>
        <v>486.11111111111103</v>
      </c>
      <c r="H53" s="11">
        <f t="shared" si="1"/>
        <v>11764.705882352941</v>
      </c>
      <c r="I53" s="4">
        <f t="shared" si="2"/>
        <v>6.7957866123003738E-2</v>
      </c>
      <c r="J53" s="4">
        <f t="shared" si="3"/>
        <v>4.0705810742857071</v>
      </c>
      <c r="K53" s="17">
        <f t="shared" si="4"/>
        <v>2.6867355479190071</v>
      </c>
      <c r="L53" s="7"/>
      <c r="M53" s="7"/>
      <c r="N53" s="7"/>
      <c r="O53" s="7"/>
      <c r="P53" s="7"/>
      <c r="Q53" s="7"/>
      <c r="R53" s="7"/>
      <c r="S53" s="7"/>
      <c r="T53" s="7"/>
    </row>
    <row r="54" spans="1:20" x14ac:dyDescent="0.25">
      <c r="A54" s="7"/>
      <c r="B54" s="16">
        <v>7.8E-2</v>
      </c>
      <c r="C54" s="4">
        <v>0</v>
      </c>
      <c r="D54" s="13">
        <v>300</v>
      </c>
      <c r="E54" s="4">
        <f t="shared" si="13"/>
        <v>5</v>
      </c>
      <c r="F54" s="14">
        <v>16</v>
      </c>
      <c r="G54" s="11">
        <f t="shared" si="0"/>
        <v>164.6090534979424</v>
      </c>
      <c r="H54" s="11">
        <f t="shared" si="1"/>
        <v>17647.058823529409</v>
      </c>
      <c r="I54" s="4">
        <f t="shared" si="2"/>
        <v>0.1529051987767584</v>
      </c>
      <c r="J54" s="4">
        <f t="shared" si="3"/>
        <v>4.2466723333413885</v>
      </c>
      <c r="K54" s="17">
        <f t="shared" si="4"/>
        <v>2.2164537177296504</v>
      </c>
      <c r="L54" s="7"/>
      <c r="M54" s="7"/>
      <c r="N54" s="7"/>
      <c r="O54" s="7"/>
      <c r="P54" s="7"/>
      <c r="Q54" s="7"/>
      <c r="R54" s="7"/>
      <c r="S54" s="7"/>
      <c r="T54" s="7"/>
    </row>
    <row r="55" spans="1:20" x14ac:dyDescent="0.25">
      <c r="A55" s="7"/>
      <c r="B55" s="16">
        <v>7.8E-2</v>
      </c>
      <c r="C55" s="4">
        <v>0</v>
      </c>
      <c r="D55" s="13">
        <v>400</v>
      </c>
      <c r="E55" s="4">
        <f t="shared" si="13"/>
        <v>6.666666666666667</v>
      </c>
      <c r="F55" s="14">
        <v>18</v>
      </c>
      <c r="G55" s="11">
        <f t="shared" si="0"/>
        <v>78.124999999999986</v>
      </c>
      <c r="H55" s="11">
        <f t="shared" si="1"/>
        <v>23529.411764705881</v>
      </c>
      <c r="I55" s="4">
        <f t="shared" si="2"/>
        <v>0.27183146449201495</v>
      </c>
      <c r="J55" s="4">
        <f t="shared" si="3"/>
        <v>4.3716110699496884</v>
      </c>
      <c r="K55" s="17">
        <f t="shared" si="4"/>
        <v>1.8927900303521314</v>
      </c>
      <c r="L55" s="7"/>
      <c r="M55" s="7"/>
      <c r="N55" s="7"/>
      <c r="O55" s="7"/>
      <c r="P55" s="7"/>
      <c r="Q55" s="7"/>
      <c r="R55" s="7"/>
      <c r="S55" s="7"/>
      <c r="T55" s="7"/>
    </row>
    <row r="56" spans="1:20" x14ac:dyDescent="0.25">
      <c r="A56" s="7"/>
      <c r="B56" s="16">
        <v>7.8E-2</v>
      </c>
      <c r="C56" s="4">
        <v>0</v>
      </c>
      <c r="D56" s="13">
        <v>500</v>
      </c>
      <c r="E56" s="4">
        <f t="shared" si="13"/>
        <v>8.3333333333333339</v>
      </c>
      <c r="F56" s="14">
        <v>19.5</v>
      </c>
      <c r="G56" s="11">
        <f t="shared" si="0"/>
        <v>43.333333333333329</v>
      </c>
      <c r="H56" s="11">
        <f t="shared" si="1"/>
        <v>29411.764705882353</v>
      </c>
      <c r="I56" s="4">
        <f t="shared" si="2"/>
        <v>0.42473666326877335</v>
      </c>
      <c r="J56" s="4">
        <f t="shared" si="3"/>
        <v>4.4685210829577446</v>
      </c>
      <c r="K56" s="17">
        <f t="shared" si="4"/>
        <v>1.6368220975871743</v>
      </c>
      <c r="L56" s="7"/>
      <c r="M56" s="7"/>
      <c r="N56" s="7"/>
      <c r="O56" s="7"/>
      <c r="P56" s="7"/>
      <c r="Q56" s="7"/>
      <c r="R56" s="7"/>
      <c r="S56" s="7"/>
      <c r="T56" s="7"/>
    </row>
    <row r="57" spans="1:20" x14ac:dyDescent="0.25">
      <c r="A57" s="7"/>
      <c r="B57" s="16">
        <v>7.8E-2</v>
      </c>
      <c r="C57" s="4">
        <v>0</v>
      </c>
      <c r="D57" s="13">
        <v>600</v>
      </c>
      <c r="E57" s="4">
        <f t="shared" si="13"/>
        <v>10</v>
      </c>
      <c r="F57" s="14">
        <v>21</v>
      </c>
      <c r="G57" s="11">
        <f t="shared" si="0"/>
        <v>27.006172839506174</v>
      </c>
      <c r="H57" s="11">
        <f t="shared" si="1"/>
        <v>35294.117647058818</v>
      </c>
      <c r="I57" s="4">
        <f t="shared" si="2"/>
        <v>0.6116207951070336</v>
      </c>
      <c r="J57" s="4">
        <f t="shared" si="3"/>
        <v>4.5477023290053697</v>
      </c>
      <c r="K57" s="17">
        <f t="shared" si="4"/>
        <v>1.4314630428157011</v>
      </c>
      <c r="L57" s="7"/>
      <c r="M57" s="7"/>
      <c r="N57" s="7"/>
      <c r="O57" s="7"/>
      <c r="P57" s="7"/>
      <c r="Q57" s="7"/>
      <c r="R57" s="7"/>
      <c r="S57" s="7"/>
      <c r="T57" s="7"/>
    </row>
    <row r="58" spans="1:20" x14ac:dyDescent="0.25">
      <c r="A58" s="7"/>
      <c r="B58" s="16">
        <v>7.8E-2</v>
      </c>
      <c r="C58" s="4">
        <v>0</v>
      </c>
      <c r="D58" s="13">
        <v>700</v>
      </c>
      <c r="E58" s="4">
        <f t="shared" si="13"/>
        <v>11.666666666666666</v>
      </c>
      <c r="F58" s="14">
        <v>23</v>
      </c>
      <c r="G58" s="11">
        <f t="shared" si="0"/>
        <v>18.626498218334959</v>
      </c>
      <c r="H58" s="11">
        <f t="shared" si="1"/>
        <v>41176.470588235286</v>
      </c>
      <c r="I58" s="4">
        <f t="shared" si="2"/>
        <v>0.83248386000679553</v>
      </c>
      <c r="J58" s="4">
        <f t="shared" si="3"/>
        <v>4.6146491186359828</v>
      </c>
      <c r="K58" s="17">
        <f t="shared" si="4"/>
        <v>1.2701312152075352</v>
      </c>
      <c r="L58" s="7"/>
      <c r="M58" s="7"/>
      <c r="N58" s="7"/>
      <c r="O58" s="7"/>
      <c r="P58" s="7"/>
      <c r="Q58" s="7"/>
      <c r="R58" s="7"/>
      <c r="S58" s="7"/>
      <c r="T58" s="7"/>
    </row>
    <row r="59" spans="1:20" x14ac:dyDescent="0.25">
      <c r="A59" s="7"/>
      <c r="B59" s="16">
        <v>7.8E-2</v>
      </c>
      <c r="C59" s="4">
        <v>0</v>
      </c>
      <c r="D59" s="13">
        <v>1100</v>
      </c>
      <c r="E59" s="4">
        <f t="shared" si="13"/>
        <v>18.333333333333332</v>
      </c>
      <c r="F59" s="14">
        <v>31.5</v>
      </c>
      <c r="G59" s="11">
        <f t="shared" si="0"/>
        <v>6.574004507888807</v>
      </c>
      <c r="H59" s="11">
        <f t="shared" si="1"/>
        <v>64705.88235294116</v>
      </c>
      <c r="I59" s="4">
        <f t="shared" si="2"/>
        <v>2.0557254502208626</v>
      </c>
      <c r="J59" s="4">
        <f t="shared" si="3"/>
        <v>4.8109437637799513</v>
      </c>
      <c r="K59" s="17">
        <f t="shared" si="4"/>
        <v>0.81782999754763819</v>
      </c>
      <c r="L59" s="7"/>
      <c r="M59" s="7"/>
      <c r="N59" s="7"/>
      <c r="O59" s="7"/>
      <c r="P59" s="7"/>
      <c r="Q59" s="7"/>
      <c r="R59" s="7"/>
      <c r="S59" s="7"/>
      <c r="T59" s="7"/>
    </row>
    <row r="60" spans="1:20" x14ac:dyDescent="0.25">
      <c r="A60" s="7"/>
      <c r="B60" s="16">
        <v>7.8E-2</v>
      </c>
      <c r="C60" s="4">
        <v>0</v>
      </c>
      <c r="D60" s="13">
        <v>1200</v>
      </c>
      <c r="E60" s="4">
        <f t="shared" si="13"/>
        <v>20</v>
      </c>
      <c r="F60" s="14">
        <v>34</v>
      </c>
      <c r="G60" s="11">
        <f t="shared" si="0"/>
        <v>5.465534979423869</v>
      </c>
      <c r="H60" s="11">
        <f t="shared" si="1"/>
        <v>70588.235294117636</v>
      </c>
      <c r="I60" s="4">
        <f t="shared" si="2"/>
        <v>2.4464831804281344</v>
      </c>
      <c r="J60" s="4">
        <f t="shared" si="3"/>
        <v>4.848732324669351</v>
      </c>
      <c r="K60" s="17">
        <f t="shared" si="4"/>
        <v>0.73763267813209343</v>
      </c>
      <c r="L60" s="7"/>
      <c r="M60" s="7"/>
      <c r="N60" s="7"/>
      <c r="O60" s="7"/>
      <c r="P60" s="7"/>
      <c r="Q60" s="7"/>
      <c r="R60" s="7"/>
      <c r="S60" s="7"/>
      <c r="T60" s="7"/>
    </row>
    <row r="61" spans="1:20" x14ac:dyDescent="0.25">
      <c r="A61" s="7"/>
      <c r="B61" s="16">
        <v>7.8E-2</v>
      </c>
      <c r="C61" s="4">
        <v>0</v>
      </c>
      <c r="D61" s="13">
        <v>100</v>
      </c>
      <c r="E61" s="4">
        <f>D61/60</f>
        <v>1.6666666666666667</v>
      </c>
      <c r="F61" s="14">
        <v>12</v>
      </c>
      <c r="G61" s="11">
        <f t="shared" si="0"/>
        <v>3333.3333333333326</v>
      </c>
      <c r="H61" s="11">
        <f t="shared" si="1"/>
        <v>5882.3529411764703</v>
      </c>
      <c r="I61" s="4">
        <f t="shared" si="2"/>
        <v>1.6989466530750934E-2</v>
      </c>
      <c r="J61" s="4">
        <f t="shared" si="3"/>
        <v>3.7695510786217259</v>
      </c>
      <c r="K61" s="17">
        <f t="shared" si="4"/>
        <v>3.5228787452803374</v>
      </c>
      <c r="L61" s="7"/>
      <c r="M61" s="7"/>
      <c r="N61" s="7"/>
      <c r="O61" s="7"/>
      <c r="P61" s="7"/>
      <c r="Q61" s="7"/>
      <c r="R61" s="7"/>
      <c r="S61" s="7"/>
      <c r="T61" s="7"/>
    </row>
    <row r="62" spans="1:20" x14ac:dyDescent="0.25">
      <c r="A62" s="7"/>
      <c r="B62" s="16">
        <v>7.8E-2</v>
      </c>
      <c r="C62" s="4">
        <v>0</v>
      </c>
      <c r="D62" s="13">
        <v>200</v>
      </c>
      <c r="E62" s="4">
        <f t="shared" ref="E62:E69" si="14">D62/60</f>
        <v>3.3333333333333335</v>
      </c>
      <c r="F62" s="14">
        <v>14</v>
      </c>
      <c r="G62" s="11">
        <f t="shared" si="0"/>
        <v>486.11111111111103</v>
      </c>
      <c r="H62" s="11">
        <f t="shared" si="1"/>
        <v>11764.705882352941</v>
      </c>
      <c r="I62" s="4">
        <f t="shared" si="2"/>
        <v>6.7957866123003738E-2</v>
      </c>
      <c r="J62" s="4">
        <f t="shared" si="3"/>
        <v>4.0705810742857071</v>
      </c>
      <c r="K62" s="17">
        <f t="shared" si="4"/>
        <v>2.6867355479190071</v>
      </c>
      <c r="L62" s="7"/>
      <c r="M62" s="7"/>
      <c r="N62" s="7"/>
      <c r="O62" s="7"/>
      <c r="P62" s="7"/>
      <c r="Q62" s="7"/>
      <c r="R62" s="7"/>
      <c r="S62" s="7"/>
      <c r="T62" s="7"/>
    </row>
    <row r="63" spans="1:20" x14ac:dyDescent="0.25">
      <c r="A63" s="7"/>
      <c r="B63" s="16">
        <v>7.8E-2</v>
      </c>
      <c r="C63" s="4">
        <v>0</v>
      </c>
      <c r="D63" s="13">
        <v>300</v>
      </c>
      <c r="E63" s="4">
        <f t="shared" si="14"/>
        <v>5</v>
      </c>
      <c r="F63" s="14">
        <v>16</v>
      </c>
      <c r="G63" s="11">
        <f t="shared" si="0"/>
        <v>164.6090534979424</v>
      </c>
      <c r="H63" s="11">
        <f t="shared" si="1"/>
        <v>17647.058823529409</v>
      </c>
      <c r="I63" s="4">
        <f t="shared" si="2"/>
        <v>0.1529051987767584</v>
      </c>
      <c r="J63" s="4">
        <f t="shared" si="3"/>
        <v>4.2466723333413885</v>
      </c>
      <c r="K63" s="17">
        <f t="shared" si="4"/>
        <v>2.2164537177296504</v>
      </c>
      <c r="L63" s="7"/>
      <c r="M63" s="7"/>
      <c r="N63" s="7"/>
      <c r="O63" s="7"/>
      <c r="P63" s="7"/>
      <c r="Q63" s="7"/>
      <c r="R63" s="7"/>
      <c r="S63" s="7"/>
      <c r="T63" s="7"/>
    </row>
    <row r="64" spans="1:20" x14ac:dyDescent="0.25">
      <c r="A64" s="7"/>
      <c r="B64" s="16">
        <v>7.8E-2</v>
      </c>
      <c r="C64" s="4">
        <v>0</v>
      </c>
      <c r="D64" s="13">
        <v>400</v>
      </c>
      <c r="E64" s="4">
        <f t="shared" si="14"/>
        <v>6.666666666666667</v>
      </c>
      <c r="F64" s="14">
        <v>17</v>
      </c>
      <c r="G64" s="11">
        <f t="shared" si="0"/>
        <v>73.7847222222222</v>
      </c>
      <c r="H64" s="11">
        <f t="shared" si="1"/>
        <v>23529.411764705881</v>
      </c>
      <c r="I64" s="4">
        <f t="shared" si="2"/>
        <v>0.27183146449201495</v>
      </c>
      <c r="J64" s="4">
        <f t="shared" si="3"/>
        <v>4.3716110699496884</v>
      </c>
      <c r="K64" s="17">
        <f t="shared" si="4"/>
        <v>1.8679664466270993</v>
      </c>
      <c r="L64" s="7"/>
      <c r="M64" s="7"/>
      <c r="N64" s="7"/>
      <c r="O64" s="7"/>
      <c r="P64" s="7"/>
      <c r="Q64" s="7"/>
      <c r="R64" s="7"/>
      <c r="S64" s="7"/>
      <c r="T64" s="7"/>
    </row>
    <row r="65" spans="1:20" x14ac:dyDescent="0.25">
      <c r="A65" s="7"/>
      <c r="B65" s="16">
        <v>7.8E-2</v>
      </c>
      <c r="C65" s="4">
        <v>0</v>
      </c>
      <c r="D65" s="13">
        <v>500</v>
      </c>
      <c r="E65" s="4">
        <f t="shared" si="14"/>
        <v>8.3333333333333339</v>
      </c>
      <c r="F65" s="14">
        <v>18.5</v>
      </c>
      <c r="G65" s="11">
        <f t="shared" si="0"/>
        <v>41.111111111111107</v>
      </c>
      <c r="H65" s="11">
        <f t="shared" si="1"/>
        <v>29411.764705882353</v>
      </c>
      <c r="I65" s="4">
        <f t="shared" si="2"/>
        <v>0.42473666326877335</v>
      </c>
      <c r="J65" s="4">
        <f t="shared" si="3"/>
        <v>4.4685210829577446</v>
      </c>
      <c r="K65" s="17">
        <f t="shared" si="4"/>
        <v>1.61395921462767</v>
      </c>
      <c r="L65" s="7"/>
      <c r="M65" s="7"/>
      <c r="N65" s="7"/>
      <c r="O65" s="7"/>
      <c r="P65" s="7"/>
      <c r="Q65" s="7"/>
      <c r="R65" s="7"/>
      <c r="S65" s="7"/>
      <c r="T65" s="7"/>
    </row>
    <row r="66" spans="1:20" x14ac:dyDescent="0.25">
      <c r="A66" s="7"/>
      <c r="B66" s="16">
        <v>7.8E-2</v>
      </c>
      <c r="C66" s="4">
        <v>0</v>
      </c>
      <c r="D66" s="13">
        <v>600</v>
      </c>
      <c r="E66" s="4">
        <f t="shared" si="14"/>
        <v>10</v>
      </c>
      <c r="F66" s="14">
        <v>20.5</v>
      </c>
      <c r="G66" s="11">
        <f t="shared" si="0"/>
        <v>26.363168724279838</v>
      </c>
      <c r="H66" s="11">
        <f t="shared" si="1"/>
        <v>35294.117647058818</v>
      </c>
      <c r="I66" s="4">
        <f t="shared" si="2"/>
        <v>0.6116207951070336</v>
      </c>
      <c r="J66" s="4">
        <f t="shared" si="3"/>
        <v>4.5477023290053697</v>
      </c>
      <c r="K66" s="17">
        <f t="shared" si="4"/>
        <v>1.4209976091375363</v>
      </c>
      <c r="L66" s="7"/>
      <c r="M66" s="7"/>
      <c r="N66" s="7"/>
      <c r="O66" s="7"/>
      <c r="P66" s="7"/>
      <c r="Q66" s="7"/>
      <c r="R66" s="7"/>
      <c r="S66" s="7"/>
      <c r="T66" s="7"/>
    </row>
    <row r="67" spans="1:20" x14ac:dyDescent="0.25">
      <c r="A67" s="7"/>
      <c r="B67" s="16">
        <v>7.8E-2</v>
      </c>
      <c r="C67" s="4">
        <v>0</v>
      </c>
      <c r="D67" s="13">
        <v>700</v>
      </c>
      <c r="E67" s="4">
        <f t="shared" si="14"/>
        <v>11.666666666666666</v>
      </c>
      <c r="F67" s="14">
        <v>23</v>
      </c>
      <c r="G67" s="11">
        <f t="shared" si="0"/>
        <v>18.626498218334959</v>
      </c>
      <c r="H67" s="11">
        <f t="shared" si="1"/>
        <v>41176.470588235286</v>
      </c>
      <c r="I67" s="4">
        <f t="shared" si="2"/>
        <v>0.83248386000679553</v>
      </c>
      <c r="J67" s="4">
        <f t="shared" si="3"/>
        <v>4.6146491186359828</v>
      </c>
      <c r="K67" s="17">
        <f t="shared" si="4"/>
        <v>1.2701312152075352</v>
      </c>
      <c r="L67" s="7"/>
      <c r="M67" s="7"/>
      <c r="N67" s="7"/>
      <c r="O67" s="7"/>
      <c r="P67" s="7"/>
      <c r="Q67" s="7"/>
      <c r="R67" s="7"/>
      <c r="S67" s="7"/>
      <c r="T67" s="7"/>
    </row>
    <row r="68" spans="1:20" x14ac:dyDescent="0.25">
      <c r="A68" s="7"/>
      <c r="B68" s="16">
        <v>7.8E-2</v>
      </c>
      <c r="C68" s="4">
        <v>0</v>
      </c>
      <c r="D68" s="13">
        <v>1100</v>
      </c>
      <c r="E68" s="4">
        <f t="shared" si="14"/>
        <v>18.333333333333332</v>
      </c>
      <c r="F68" s="14">
        <v>32</v>
      </c>
      <c r="G68" s="11">
        <f t="shared" si="0"/>
        <v>6.6783537857918036</v>
      </c>
      <c r="H68" s="11">
        <f t="shared" si="1"/>
        <v>64705.88235294116</v>
      </c>
      <c r="I68" s="4">
        <f t="shared" si="2"/>
        <v>2.0557254502208626</v>
      </c>
      <c r="J68" s="4">
        <f t="shared" si="3"/>
        <v>4.8109437637799513</v>
      </c>
      <c r="K68" s="17">
        <f t="shared" si="4"/>
        <v>0.82466942207794369</v>
      </c>
      <c r="L68" s="7"/>
      <c r="M68" s="7"/>
      <c r="N68" s="7"/>
      <c r="O68" s="7"/>
      <c r="P68" s="7"/>
      <c r="Q68" s="7"/>
      <c r="R68" s="7"/>
      <c r="S68" s="7"/>
      <c r="T68" s="7"/>
    </row>
    <row r="69" spans="1:20" x14ac:dyDescent="0.25">
      <c r="A69" s="7"/>
      <c r="B69" s="16">
        <v>7.8E-2</v>
      </c>
      <c r="C69" s="4">
        <v>0</v>
      </c>
      <c r="D69" s="13">
        <v>1200</v>
      </c>
      <c r="E69" s="4">
        <f t="shared" si="14"/>
        <v>20</v>
      </c>
      <c r="F69" s="14">
        <v>34</v>
      </c>
      <c r="G69" s="11">
        <f t="shared" si="0"/>
        <v>5.465534979423869</v>
      </c>
      <c r="H69" s="11">
        <f t="shared" si="1"/>
        <v>70588.235294117636</v>
      </c>
      <c r="I69" s="4">
        <f t="shared" si="2"/>
        <v>2.4464831804281344</v>
      </c>
      <c r="J69" s="4">
        <f t="shared" si="3"/>
        <v>4.848732324669351</v>
      </c>
      <c r="K69" s="17">
        <f t="shared" si="4"/>
        <v>0.73763267813209343</v>
      </c>
      <c r="L69" s="7"/>
      <c r="M69" s="7"/>
      <c r="N69" s="7"/>
      <c r="O69" s="7"/>
      <c r="P69" s="7"/>
      <c r="Q69" s="7"/>
      <c r="R69" s="7"/>
      <c r="S69" s="7"/>
      <c r="T69" s="7"/>
    </row>
    <row r="70" spans="1:20" x14ac:dyDescent="0.25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</row>
    <row r="71" spans="1:20" x14ac:dyDescent="0.25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</row>
    <row r="72" spans="1:20" x14ac:dyDescent="0.25">
      <c r="A72" s="7"/>
      <c r="B72" s="7"/>
      <c r="C72" s="7"/>
      <c r="D72" s="4" t="s">
        <v>36</v>
      </c>
      <c r="E72" s="4"/>
      <c r="F72" s="4" t="s">
        <v>37</v>
      </c>
      <c r="G72" s="4" t="s">
        <v>38</v>
      </c>
      <c r="H72" s="4" t="s">
        <v>39</v>
      </c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</row>
    <row r="73" spans="1:20" x14ac:dyDescent="0.25">
      <c r="A73" s="7"/>
      <c r="B73" s="7"/>
      <c r="C73" s="7"/>
      <c r="D73" s="7"/>
      <c r="E73" s="7"/>
      <c r="F73" s="4">
        <f>SLOPE(F16:F69,E16:E69)</f>
        <v>1.3381182207184794</v>
      </c>
      <c r="G73" s="4">
        <f>INTERCEPT(F16:F69,E16:E69)</f>
        <v>6.1322022091750465</v>
      </c>
      <c r="H73" s="4">
        <f>RSQ(F16:F69,E16:E69)</f>
        <v>0.95077338685242241</v>
      </c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</row>
    <row r="74" spans="1:20" x14ac:dyDescent="0.25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</row>
    <row r="75" spans="1:20" x14ac:dyDescent="0.25">
      <c r="A75" s="7"/>
      <c r="B75" s="7"/>
      <c r="C75" s="7"/>
      <c r="D75" s="4" t="s">
        <v>40</v>
      </c>
      <c r="E75" s="4"/>
      <c r="F75" s="4" t="s">
        <v>37</v>
      </c>
      <c r="G75" s="4" t="s">
        <v>38</v>
      </c>
      <c r="H75" s="4" t="s">
        <v>39</v>
      </c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</row>
    <row r="76" spans="1:20" x14ac:dyDescent="0.25">
      <c r="A76" s="7"/>
      <c r="B76" s="7"/>
      <c r="C76" s="7"/>
      <c r="D76" s="7"/>
      <c r="E76" s="7"/>
      <c r="F76" s="4">
        <f>SLOPE(K16:K69,J16:J69)</f>
        <v>-2.4494891103824368</v>
      </c>
      <c r="G76" s="4">
        <f>INTERCEPT(K16:K69,J16:J69)</f>
        <v>12.553050915603471</v>
      </c>
      <c r="H76" s="6">
        <f>RSQ(K16:K69,J16:J69)</f>
        <v>0.99186259986297665</v>
      </c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</row>
    <row r="77" spans="1:20" x14ac:dyDescent="0.25">
      <c r="A77" s="7"/>
      <c r="B77" s="7"/>
      <c r="C77" s="7"/>
      <c r="D77" s="7"/>
      <c r="E77" s="7"/>
      <c r="F77" s="4" t="s">
        <v>45</v>
      </c>
      <c r="G77" s="4" t="s">
        <v>46</v>
      </c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</row>
    <row r="78" spans="1:20" x14ac:dyDescent="0.25">
      <c r="A78" s="7"/>
      <c r="B78" s="7"/>
      <c r="C78" s="7"/>
      <c r="D78" s="7"/>
      <c r="E78" s="7"/>
      <c r="F78" s="4">
        <f>F76</f>
        <v>-2.4494891103824368</v>
      </c>
      <c r="G78" s="4">
        <f>10^G76</f>
        <v>3573147263850.939</v>
      </c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</row>
    <row r="79" spans="1:20" x14ac:dyDescent="0.25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</row>
    <row r="80" spans="1:20" x14ac:dyDescent="0.25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</row>
    <row r="81" spans="1:20" x14ac:dyDescent="0.25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</row>
    <row r="82" spans="1:20" x14ac:dyDescent="0.25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</row>
    <row r="83" spans="1:20" x14ac:dyDescent="0.25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</row>
    <row r="84" spans="1:20" x14ac:dyDescent="0.25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</row>
    <row r="85" spans="1:20" x14ac:dyDescent="0.2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</row>
    <row r="86" spans="1:20" x14ac:dyDescent="0.25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</row>
    <row r="87" spans="1:20" x14ac:dyDescent="0.25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</row>
    <row r="88" spans="1:20" x14ac:dyDescent="0.25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</row>
    <row r="89" spans="1:20" x14ac:dyDescent="0.25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</row>
    <row r="90" spans="1:20" x14ac:dyDescent="0.25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</row>
    <row r="91" spans="1:20" x14ac:dyDescent="0.25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</row>
    <row r="92" spans="1:20" x14ac:dyDescent="0.25">
      <c r="A92" s="7"/>
      <c r="L92" s="7"/>
      <c r="M92" s="7"/>
      <c r="N92" s="7"/>
      <c r="O92" s="7"/>
      <c r="P92" s="7"/>
      <c r="Q92" s="7"/>
      <c r="R92" s="7"/>
      <c r="S92" s="7"/>
      <c r="T92" s="7"/>
    </row>
    <row r="93" spans="1:20" x14ac:dyDescent="0.25">
      <c r="A93" s="7"/>
      <c r="L93" s="7"/>
      <c r="M93" s="7"/>
      <c r="N93" s="7"/>
      <c r="O93" s="7"/>
      <c r="P93" s="7"/>
      <c r="Q93" s="7"/>
      <c r="R93" s="7"/>
      <c r="S93" s="7"/>
      <c r="T93" s="7"/>
    </row>
    <row r="94" spans="1:20" x14ac:dyDescent="0.25">
      <c r="A94" s="7"/>
      <c r="L94" s="7"/>
      <c r="M94" s="7"/>
      <c r="N94" s="7"/>
      <c r="O94" s="7"/>
      <c r="P94" s="7"/>
      <c r="Q94" s="7"/>
      <c r="R94" s="7"/>
      <c r="S94" s="7"/>
      <c r="T94" s="7"/>
    </row>
    <row r="95" spans="1:20" x14ac:dyDescent="0.25">
      <c r="A95" s="7"/>
      <c r="L95" s="7"/>
      <c r="M95" s="7"/>
      <c r="N95" s="7"/>
      <c r="O95" s="7"/>
      <c r="P95" s="7"/>
      <c r="Q95" s="7"/>
      <c r="R95" s="7"/>
      <c r="S95" s="7"/>
      <c r="T95" s="7"/>
    </row>
    <row r="96" spans="1:20" x14ac:dyDescent="0.25">
      <c r="A96" s="7"/>
      <c r="L96" s="7"/>
      <c r="M96" s="7"/>
      <c r="N96" s="7"/>
      <c r="O96" s="7"/>
      <c r="P96" s="7"/>
      <c r="Q96" s="7"/>
      <c r="R96" s="7"/>
      <c r="S96" s="7"/>
      <c r="T96" s="7"/>
    </row>
    <row r="97" spans="1:20" x14ac:dyDescent="0.25">
      <c r="A97" s="7"/>
      <c r="L97" s="7"/>
      <c r="M97" s="7"/>
      <c r="N97" s="7"/>
      <c r="O97" s="7"/>
      <c r="P97" s="7"/>
      <c r="Q97" s="7"/>
      <c r="R97" s="7"/>
      <c r="S97" s="7"/>
      <c r="T97" s="7"/>
    </row>
  </sheetData>
  <dataValidations disablePrompts="1" count="1">
    <dataValidation type="list" allowBlank="1" showInputMessage="1" showErrorMessage="1" sqref="E8" xr:uid="{04BD8F5C-CCE1-48AA-9114-3B0FDC3B37CF}">
      <formula1>$I$4:$I$7</formula1>
    </dataValidation>
  </dataValidations>
  <pageMargins left="0.7" right="0.7" top="0.75" bottom="0.75" header="0.3" footer="0.3"/>
  <pageSetup paperSize="9" orientation="portrait" horizontalDpi="300" verticalDpi="300" r:id="rId1"/>
  <drawing r:id="rId2"/>
  <legacyDrawing r:id="rId3"/>
  <tableParts count="1">
    <tablePart r:id="rId4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C09C32-74C4-4200-9B9F-40046527D26C}">
  <sheetPr codeName="Hoja4"/>
  <dimension ref="A1:T97"/>
  <sheetViews>
    <sheetView zoomScale="89" zoomScaleNormal="85" workbookViewId="0">
      <selection activeCell="E16" sqref="E16:E30"/>
    </sheetView>
  </sheetViews>
  <sheetFormatPr baseColWidth="10" defaultColWidth="11.42578125" defaultRowHeight="15" x14ac:dyDescent="0.25"/>
  <cols>
    <col min="2" max="2" width="16.7109375" customWidth="1"/>
    <col min="7" max="7" width="21.28515625" customWidth="1"/>
    <col min="10" max="10" width="14.85546875" customWidth="1"/>
  </cols>
  <sheetData>
    <row r="1" spans="1:20" x14ac:dyDescent="0.2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</row>
    <row r="2" spans="1:20" x14ac:dyDescent="0.25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</row>
    <row r="3" spans="1:20" ht="15.75" x14ac:dyDescent="0.25">
      <c r="A3" s="7"/>
      <c r="B3" s="7"/>
      <c r="C3" s="7"/>
      <c r="D3" s="8" t="s">
        <v>31</v>
      </c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</row>
    <row r="4" spans="1:20" x14ac:dyDescent="0.25">
      <c r="A4" s="7"/>
      <c r="B4" s="7"/>
      <c r="C4" s="7"/>
      <c r="D4" s="9" t="s">
        <v>3</v>
      </c>
      <c r="E4" s="4">
        <v>9.81</v>
      </c>
      <c r="F4" s="7"/>
      <c r="G4" s="7"/>
      <c r="H4" s="4" t="s">
        <v>5</v>
      </c>
      <c r="I4" s="4" t="s">
        <v>9</v>
      </c>
      <c r="J4" s="4">
        <v>0.06</v>
      </c>
      <c r="K4" s="7"/>
      <c r="L4" s="7"/>
      <c r="M4" s="7"/>
      <c r="N4" s="7"/>
      <c r="O4" s="7"/>
      <c r="P4" s="7"/>
      <c r="Q4" s="7"/>
      <c r="R4" s="7"/>
      <c r="S4" s="7"/>
      <c r="T4" s="7"/>
    </row>
    <row r="5" spans="1:20" x14ac:dyDescent="0.25">
      <c r="A5" s="7"/>
      <c r="B5" s="7"/>
      <c r="C5" s="7"/>
      <c r="D5" s="9" t="s">
        <v>1</v>
      </c>
      <c r="E5" s="4">
        <v>1000</v>
      </c>
      <c r="F5" s="7"/>
      <c r="G5" s="7"/>
      <c r="H5" s="4" t="s">
        <v>6</v>
      </c>
      <c r="I5" s="4" t="s">
        <v>10</v>
      </c>
      <c r="J5" s="4">
        <v>4.4999999999999998E-2</v>
      </c>
      <c r="K5" s="7"/>
      <c r="L5" s="7"/>
      <c r="M5" s="7"/>
      <c r="N5" s="7"/>
      <c r="O5" s="7"/>
      <c r="P5" s="7"/>
      <c r="Q5" s="7"/>
      <c r="R5" s="7"/>
      <c r="S5" s="7"/>
      <c r="T5" s="7"/>
    </row>
    <row r="6" spans="1:20" x14ac:dyDescent="0.25">
      <c r="A6" s="7"/>
      <c r="B6" s="7"/>
      <c r="C6" s="7"/>
      <c r="D6" s="9" t="s">
        <v>2</v>
      </c>
      <c r="E6" s="4">
        <f>1.02*10^-3</f>
        <v>1.0200000000000001E-3</v>
      </c>
      <c r="F6" s="7"/>
      <c r="G6" s="7"/>
      <c r="H6" s="4" t="s">
        <v>7</v>
      </c>
      <c r="I6" s="4" t="s">
        <v>11</v>
      </c>
      <c r="J6" s="4">
        <f>0.03</f>
        <v>0.03</v>
      </c>
      <c r="K6" s="7"/>
      <c r="L6" s="7"/>
      <c r="M6" s="7"/>
      <c r="N6" s="7"/>
      <c r="O6" s="7"/>
      <c r="P6" s="7"/>
      <c r="Q6" s="7"/>
      <c r="R6" s="7"/>
      <c r="S6" s="7"/>
      <c r="T6" s="7"/>
    </row>
    <row r="7" spans="1:20" x14ac:dyDescent="0.25">
      <c r="A7" s="7"/>
      <c r="B7" s="7"/>
      <c r="C7" s="7"/>
      <c r="D7" s="9" t="s">
        <v>32</v>
      </c>
      <c r="E7" s="4"/>
      <c r="F7" s="7"/>
      <c r="G7" s="7"/>
      <c r="H7" s="4" t="s">
        <v>8</v>
      </c>
      <c r="I7" s="4" t="s">
        <v>12</v>
      </c>
      <c r="J7" s="4">
        <v>7.8E-2</v>
      </c>
      <c r="K7" s="7"/>
      <c r="L7" s="7"/>
      <c r="M7" s="7"/>
      <c r="N7" s="7"/>
      <c r="O7" s="7"/>
      <c r="P7" s="7"/>
      <c r="Q7" s="7"/>
      <c r="R7" s="7"/>
      <c r="S7" s="7"/>
      <c r="T7" s="7"/>
    </row>
    <row r="8" spans="1:20" x14ac:dyDescent="0.25">
      <c r="A8" s="7"/>
      <c r="B8" s="7"/>
      <c r="C8" s="7"/>
      <c r="D8" s="9" t="s">
        <v>29</v>
      </c>
      <c r="E8" s="4" t="s">
        <v>9</v>
      </c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</row>
    <row r="9" spans="1:20" x14ac:dyDescent="0.25">
      <c r="A9" s="7"/>
      <c r="B9" s="7"/>
      <c r="C9" s="7"/>
      <c r="D9" s="9" t="s">
        <v>4</v>
      </c>
      <c r="E9" s="4">
        <f>VLOOKUP(E8,I4:J7,2)</f>
        <v>0.06</v>
      </c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</row>
    <row r="10" spans="1:20" x14ac:dyDescent="0.25">
      <c r="A10" s="7"/>
      <c r="B10" s="7"/>
      <c r="C10" s="7"/>
      <c r="D10" s="9" t="s">
        <v>23</v>
      </c>
      <c r="E10" s="4">
        <f>E9</f>
        <v>0.06</v>
      </c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</row>
    <row r="11" spans="1:20" x14ac:dyDescent="0.25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</row>
    <row r="12" spans="1:20" x14ac:dyDescent="0.25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</row>
    <row r="13" spans="1:20" x14ac:dyDescent="0.25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</row>
    <row r="14" spans="1:20" x14ac:dyDescent="0.25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</row>
    <row r="15" spans="1:20" x14ac:dyDescent="0.25">
      <c r="A15" s="7"/>
      <c r="B15" s="24" t="s">
        <v>58</v>
      </c>
      <c r="C15" s="25" t="s">
        <v>59</v>
      </c>
      <c r="D15" s="26" t="s">
        <v>0</v>
      </c>
      <c r="E15" s="26" t="s">
        <v>19</v>
      </c>
      <c r="F15" s="26" t="s">
        <v>22</v>
      </c>
      <c r="G15" s="26" t="s">
        <v>13</v>
      </c>
      <c r="H15" s="26" t="s">
        <v>14</v>
      </c>
      <c r="I15" s="26" t="s">
        <v>15</v>
      </c>
      <c r="J15" s="26" t="s">
        <v>42</v>
      </c>
      <c r="K15" s="27" t="s">
        <v>43</v>
      </c>
      <c r="L15" s="7"/>
      <c r="M15" s="7"/>
      <c r="N15" s="7"/>
      <c r="O15" s="7"/>
      <c r="P15" s="7"/>
      <c r="Q15" s="7"/>
      <c r="R15" s="7"/>
      <c r="S15" s="7"/>
      <c r="T15" s="7"/>
    </row>
    <row r="16" spans="1:20" x14ac:dyDescent="0.25">
      <c r="A16" s="7"/>
      <c r="B16" s="16">
        <v>0.06</v>
      </c>
      <c r="C16" s="4">
        <v>0</v>
      </c>
      <c r="D16" s="4">
        <v>100</v>
      </c>
      <c r="E16" s="4">
        <f>D16/60</f>
        <v>1.6666666666666667</v>
      </c>
      <c r="F16">
        <v>12</v>
      </c>
      <c r="G16" s="11">
        <f t="shared" ref="G16:G57" si="0">F16/($E$9^5*E16^3*$E$5)</f>
        <v>3333.3333333333326</v>
      </c>
      <c r="H16" s="11">
        <f t="shared" ref="H16:H57" si="1">(E16*$E$9^2*$E$5)/$E$6</f>
        <v>5882.3529411764703</v>
      </c>
      <c r="I16" s="4">
        <f t="shared" ref="I16:I57" si="2">(E16^2*$E$9)/$E$4</f>
        <v>1.6989466530750934E-2</v>
      </c>
      <c r="J16" s="4">
        <f>LOG10(H16)</f>
        <v>3.7695510786217259</v>
      </c>
      <c r="K16" s="17">
        <f>LOG10(G16)</f>
        <v>3.5228787452803374</v>
      </c>
      <c r="L16" s="7"/>
      <c r="M16" s="7"/>
      <c r="N16" s="7"/>
      <c r="O16" s="7"/>
      <c r="P16" s="7"/>
      <c r="Q16" s="7"/>
      <c r="R16" s="7"/>
      <c r="S16" s="7"/>
      <c r="T16" s="7"/>
    </row>
    <row r="17" spans="1:20" x14ac:dyDescent="0.25">
      <c r="A17" s="7"/>
      <c r="B17" s="16">
        <v>0.06</v>
      </c>
      <c r="C17" s="4">
        <v>0</v>
      </c>
      <c r="D17" s="4">
        <f t="shared" ref="D17:D21" si="3">D16+100</f>
        <v>200</v>
      </c>
      <c r="E17" s="4">
        <f t="shared" ref="E17:E21" si="4">D17/60</f>
        <v>3.3333333333333335</v>
      </c>
      <c r="F17">
        <v>16</v>
      </c>
      <c r="G17" s="11">
        <f t="shared" si="0"/>
        <v>555.55555555555543</v>
      </c>
      <c r="H17" s="11">
        <f t="shared" si="1"/>
        <v>11764.705882352941</v>
      </c>
      <c r="I17" s="4">
        <f t="shared" si="2"/>
        <v>6.7957866123003738E-2</v>
      </c>
      <c r="J17" s="4">
        <f t="shared" ref="J17:J57" si="5">LOG10(H17)</f>
        <v>4.0705810742857071</v>
      </c>
      <c r="K17" s="17">
        <f t="shared" ref="K17:K57" si="6">LOG10(G17)</f>
        <v>2.744727494896694</v>
      </c>
      <c r="L17" s="7"/>
      <c r="M17" s="7"/>
      <c r="N17" s="7"/>
      <c r="O17" s="7"/>
      <c r="P17" s="7"/>
      <c r="Q17" s="7"/>
      <c r="R17" s="7"/>
      <c r="S17" s="7"/>
      <c r="T17" s="7"/>
    </row>
    <row r="18" spans="1:20" x14ac:dyDescent="0.25">
      <c r="A18" s="7"/>
      <c r="B18" s="16">
        <v>0.06</v>
      </c>
      <c r="C18" s="4">
        <v>0</v>
      </c>
      <c r="D18" s="4">
        <f t="shared" si="3"/>
        <v>300</v>
      </c>
      <c r="E18" s="4">
        <f t="shared" si="4"/>
        <v>5</v>
      </c>
      <c r="F18">
        <v>18</v>
      </c>
      <c r="G18" s="11">
        <f t="shared" si="0"/>
        <v>185.18518518518519</v>
      </c>
      <c r="H18" s="11">
        <f t="shared" si="1"/>
        <v>17647.058823529409</v>
      </c>
      <c r="I18" s="4">
        <f t="shared" si="2"/>
        <v>0.1529051987767584</v>
      </c>
      <c r="J18" s="4">
        <f t="shared" si="5"/>
        <v>4.2466723333413885</v>
      </c>
      <c r="K18" s="17">
        <f t="shared" si="6"/>
        <v>2.2676062401770314</v>
      </c>
      <c r="L18" s="7"/>
      <c r="M18" s="7"/>
      <c r="N18" s="7"/>
      <c r="O18" s="7"/>
      <c r="P18" s="7"/>
      <c r="Q18" s="7"/>
      <c r="R18" s="7"/>
      <c r="S18" s="7"/>
      <c r="T18" s="7"/>
    </row>
    <row r="19" spans="1:20" x14ac:dyDescent="0.25">
      <c r="A19" s="7"/>
      <c r="B19" s="16">
        <v>0.06</v>
      </c>
      <c r="C19" s="4">
        <v>0</v>
      </c>
      <c r="D19" s="4">
        <f t="shared" si="3"/>
        <v>400</v>
      </c>
      <c r="E19" s="4">
        <f t="shared" si="4"/>
        <v>6.666666666666667</v>
      </c>
      <c r="F19">
        <v>24</v>
      </c>
      <c r="G19" s="11">
        <f t="shared" si="0"/>
        <v>104.16666666666664</v>
      </c>
      <c r="H19" s="11">
        <f t="shared" si="1"/>
        <v>23529.411764705881</v>
      </c>
      <c r="I19" s="4">
        <f t="shared" si="2"/>
        <v>0.27183146449201495</v>
      </c>
      <c r="J19" s="4">
        <f t="shared" si="5"/>
        <v>4.3716110699496884</v>
      </c>
      <c r="K19" s="17">
        <f t="shared" si="6"/>
        <v>2.0177287669604316</v>
      </c>
      <c r="L19" s="7"/>
      <c r="M19" s="7"/>
      <c r="N19" s="7"/>
      <c r="O19" s="7"/>
      <c r="P19" s="7"/>
      <c r="Q19" s="7"/>
      <c r="R19" s="7"/>
      <c r="S19" s="7"/>
      <c r="T19" s="7"/>
    </row>
    <row r="20" spans="1:20" x14ac:dyDescent="0.25">
      <c r="A20" s="7"/>
      <c r="B20" s="16">
        <v>0.06</v>
      </c>
      <c r="C20" s="4">
        <v>0</v>
      </c>
      <c r="D20" s="4">
        <f t="shared" si="3"/>
        <v>500</v>
      </c>
      <c r="E20" s="4">
        <f t="shared" si="4"/>
        <v>8.3333333333333339</v>
      </c>
      <c r="F20">
        <v>32</v>
      </c>
      <c r="G20" s="11">
        <f t="shared" si="0"/>
        <v>71.1111111111111</v>
      </c>
      <c r="H20" s="11">
        <f t="shared" si="1"/>
        <v>29411.764705882353</v>
      </c>
      <c r="I20" s="4">
        <f t="shared" si="2"/>
        <v>0.42473666326877335</v>
      </c>
      <c r="J20" s="4">
        <f t="shared" si="5"/>
        <v>4.4685210829577446</v>
      </c>
      <c r="K20" s="17">
        <f t="shared" si="6"/>
        <v>1.8519374645445623</v>
      </c>
      <c r="L20" s="7"/>
      <c r="M20" s="7"/>
      <c r="N20" s="7"/>
      <c r="O20" s="7"/>
      <c r="P20" s="7"/>
      <c r="Q20" s="7"/>
      <c r="R20" s="7"/>
      <c r="S20" s="7"/>
      <c r="T20" s="7"/>
    </row>
    <row r="21" spans="1:20" x14ac:dyDescent="0.25">
      <c r="A21" s="7"/>
      <c r="B21" s="16">
        <v>0.06</v>
      </c>
      <c r="C21" s="4">
        <v>0</v>
      </c>
      <c r="D21" s="4">
        <f t="shared" si="3"/>
        <v>600</v>
      </c>
      <c r="E21" s="4">
        <f t="shared" si="4"/>
        <v>10</v>
      </c>
      <c r="F21">
        <v>38</v>
      </c>
      <c r="G21" s="11">
        <f t="shared" si="0"/>
        <v>48.86831275720165</v>
      </c>
      <c r="H21" s="11">
        <f t="shared" si="1"/>
        <v>35294.117647058818</v>
      </c>
      <c r="I21" s="4">
        <f t="shared" si="2"/>
        <v>0.6116207951070336</v>
      </c>
      <c r="J21" s="4">
        <f t="shared" si="5"/>
        <v>4.5477023290053697</v>
      </c>
      <c r="K21" s="17">
        <f t="shared" si="6"/>
        <v>1.6890273446985919</v>
      </c>
      <c r="L21" s="7"/>
      <c r="M21" s="7"/>
      <c r="N21" s="7"/>
      <c r="O21" s="7"/>
      <c r="P21" s="7"/>
      <c r="Q21" s="7"/>
      <c r="R21" s="7"/>
      <c r="S21" s="7"/>
      <c r="T21" s="7"/>
    </row>
    <row r="22" spans="1:20" x14ac:dyDescent="0.25">
      <c r="A22" s="7"/>
      <c r="B22" s="16">
        <v>0.06</v>
      </c>
      <c r="C22" s="4">
        <v>0</v>
      </c>
      <c r="D22" s="4">
        <v>100</v>
      </c>
      <c r="E22" s="4">
        <f>D22/60</f>
        <v>1.6666666666666667</v>
      </c>
      <c r="F22" s="4">
        <v>8</v>
      </c>
      <c r="G22" s="11">
        <f t="shared" si="0"/>
        <v>2222.2222222222217</v>
      </c>
      <c r="H22" s="11">
        <f t="shared" si="1"/>
        <v>5882.3529411764703</v>
      </c>
      <c r="I22" s="4">
        <f t="shared" si="2"/>
        <v>1.6989466530750934E-2</v>
      </c>
      <c r="J22" s="4">
        <f t="shared" si="5"/>
        <v>3.7695510786217259</v>
      </c>
      <c r="K22" s="17">
        <f t="shared" si="6"/>
        <v>3.346787486224656</v>
      </c>
      <c r="L22" s="7"/>
      <c r="M22" s="7"/>
      <c r="N22" s="7"/>
      <c r="O22" s="7"/>
      <c r="P22" s="7"/>
      <c r="Q22" s="7"/>
      <c r="R22" s="7"/>
      <c r="S22" s="7"/>
      <c r="T22" s="7"/>
    </row>
    <row r="23" spans="1:20" x14ac:dyDescent="0.25">
      <c r="A23" s="7"/>
      <c r="B23" s="16">
        <v>0.06</v>
      </c>
      <c r="C23" s="4">
        <v>0</v>
      </c>
      <c r="D23" s="4">
        <f t="shared" ref="D23:D28" si="7">D22+100</f>
        <v>200</v>
      </c>
      <c r="E23" s="4">
        <f t="shared" ref="E23:E30" si="8">D23/60</f>
        <v>3.3333333333333335</v>
      </c>
      <c r="F23" s="4">
        <v>10</v>
      </c>
      <c r="G23" s="11">
        <f t="shared" si="0"/>
        <v>347.22222222222217</v>
      </c>
      <c r="H23" s="11">
        <f t="shared" si="1"/>
        <v>11764.705882352941</v>
      </c>
      <c r="I23" s="4">
        <f t="shared" si="2"/>
        <v>6.7957866123003738E-2</v>
      </c>
      <c r="J23" s="4">
        <f t="shared" si="5"/>
        <v>4.0705810742857071</v>
      </c>
      <c r="K23" s="17">
        <f t="shared" si="6"/>
        <v>2.540607512240769</v>
      </c>
      <c r="L23" s="7"/>
      <c r="M23" s="7"/>
      <c r="N23" s="7"/>
      <c r="O23" s="7"/>
      <c r="P23" s="7"/>
      <c r="Q23" s="7"/>
      <c r="R23" s="7"/>
      <c r="S23" s="7"/>
      <c r="T23" s="7"/>
    </row>
    <row r="24" spans="1:20" x14ac:dyDescent="0.25">
      <c r="A24" s="7"/>
      <c r="B24" s="16">
        <v>0.06</v>
      </c>
      <c r="C24" s="4">
        <v>0</v>
      </c>
      <c r="D24" s="4">
        <f t="shared" si="7"/>
        <v>300</v>
      </c>
      <c r="E24" s="4">
        <f t="shared" si="8"/>
        <v>5</v>
      </c>
      <c r="F24" s="4">
        <v>12</v>
      </c>
      <c r="G24" s="11">
        <f t="shared" si="0"/>
        <v>123.4567901234568</v>
      </c>
      <c r="H24" s="11">
        <f t="shared" si="1"/>
        <v>17647.058823529409</v>
      </c>
      <c r="I24" s="4">
        <f t="shared" si="2"/>
        <v>0.1529051987767584</v>
      </c>
      <c r="J24" s="4">
        <f t="shared" si="5"/>
        <v>4.2466723333413885</v>
      </c>
      <c r="K24" s="17">
        <f t="shared" si="6"/>
        <v>2.0915149811213505</v>
      </c>
      <c r="L24" s="7"/>
      <c r="M24" s="7"/>
      <c r="N24" s="7"/>
      <c r="O24" s="7"/>
      <c r="P24" s="7"/>
      <c r="Q24" s="7"/>
      <c r="R24" s="7"/>
      <c r="S24" s="7"/>
      <c r="T24" s="7"/>
    </row>
    <row r="25" spans="1:20" x14ac:dyDescent="0.25">
      <c r="A25" s="7"/>
      <c r="B25" s="16">
        <v>0.06</v>
      </c>
      <c r="C25" s="4">
        <v>0</v>
      </c>
      <c r="D25" s="4">
        <f t="shared" si="7"/>
        <v>400</v>
      </c>
      <c r="E25" s="4">
        <f t="shared" si="8"/>
        <v>6.666666666666667</v>
      </c>
      <c r="F25" s="4">
        <v>14</v>
      </c>
      <c r="G25" s="11">
        <f t="shared" si="0"/>
        <v>60.763888888888879</v>
      </c>
      <c r="H25" s="11">
        <f t="shared" si="1"/>
        <v>23529.411764705881</v>
      </c>
      <c r="I25" s="4">
        <f t="shared" si="2"/>
        <v>0.27183146449201495</v>
      </c>
      <c r="J25" s="4">
        <f t="shared" si="5"/>
        <v>4.3716110699496884</v>
      </c>
      <c r="K25" s="17">
        <f t="shared" si="6"/>
        <v>1.7836455609270636</v>
      </c>
      <c r="L25" s="7"/>
      <c r="M25" s="7"/>
      <c r="N25" s="7"/>
      <c r="O25" s="7"/>
      <c r="P25" s="7"/>
      <c r="Q25" s="7"/>
      <c r="R25" s="7"/>
      <c r="S25" s="7"/>
      <c r="T25" s="7"/>
    </row>
    <row r="26" spans="1:20" x14ac:dyDescent="0.25">
      <c r="A26" s="7"/>
      <c r="B26" s="16">
        <v>0.06</v>
      </c>
      <c r="C26" s="4">
        <v>0</v>
      </c>
      <c r="D26" s="4">
        <f t="shared" si="7"/>
        <v>500</v>
      </c>
      <c r="E26" s="4">
        <f t="shared" si="8"/>
        <v>8.3333333333333339</v>
      </c>
      <c r="F26" s="4">
        <v>16</v>
      </c>
      <c r="G26" s="11">
        <f t="shared" si="0"/>
        <v>35.55555555555555</v>
      </c>
      <c r="H26" s="11">
        <f t="shared" si="1"/>
        <v>29411.764705882353</v>
      </c>
      <c r="I26" s="4">
        <f t="shared" si="2"/>
        <v>0.42473666326877335</v>
      </c>
      <c r="J26" s="4">
        <f t="shared" si="5"/>
        <v>4.4685210829577446</v>
      </c>
      <c r="K26" s="17">
        <f t="shared" si="6"/>
        <v>1.5509074688805811</v>
      </c>
      <c r="L26" s="7"/>
      <c r="M26" s="7"/>
      <c r="N26" s="7"/>
      <c r="O26" s="7"/>
      <c r="P26" s="7"/>
      <c r="Q26" s="7"/>
      <c r="R26" s="7"/>
      <c r="S26" s="7"/>
      <c r="T26" s="7"/>
    </row>
    <row r="27" spans="1:20" x14ac:dyDescent="0.25">
      <c r="A27" s="7"/>
      <c r="B27" s="16">
        <v>0.06</v>
      </c>
      <c r="C27" s="4">
        <v>0</v>
      </c>
      <c r="D27" s="4">
        <f t="shared" si="7"/>
        <v>600</v>
      </c>
      <c r="E27" s="4">
        <f t="shared" si="8"/>
        <v>10</v>
      </c>
      <c r="F27" s="4">
        <v>18</v>
      </c>
      <c r="G27" s="11">
        <f t="shared" si="0"/>
        <v>23.148148148148149</v>
      </c>
      <c r="H27" s="11">
        <f t="shared" si="1"/>
        <v>35294.117647058818</v>
      </c>
      <c r="I27" s="4">
        <f t="shared" si="2"/>
        <v>0.6116207951070336</v>
      </c>
      <c r="J27" s="4">
        <f t="shared" si="5"/>
        <v>4.5477023290053697</v>
      </c>
      <c r="K27" s="17">
        <f t="shared" si="6"/>
        <v>1.3645162531850878</v>
      </c>
      <c r="L27" s="7"/>
      <c r="M27" s="7"/>
      <c r="N27" s="7"/>
      <c r="O27" s="7"/>
      <c r="P27" s="7"/>
      <c r="Q27" s="7"/>
      <c r="R27" s="7"/>
      <c r="S27" s="7"/>
      <c r="T27" s="7"/>
    </row>
    <row r="28" spans="1:20" x14ac:dyDescent="0.25">
      <c r="A28" s="7"/>
      <c r="B28" s="16">
        <v>0.06</v>
      </c>
      <c r="C28" s="4">
        <v>0</v>
      </c>
      <c r="D28" s="4">
        <f t="shared" si="7"/>
        <v>700</v>
      </c>
      <c r="E28" s="4">
        <f t="shared" si="8"/>
        <v>11.666666666666666</v>
      </c>
      <c r="F28" s="4">
        <v>20</v>
      </c>
      <c r="G28" s="11">
        <f t="shared" si="0"/>
        <v>16.196954972465182</v>
      </c>
      <c r="H28" s="11">
        <f t="shared" si="1"/>
        <v>41176.470588235286</v>
      </c>
      <c r="I28" s="4">
        <f t="shared" si="2"/>
        <v>0.83248386000679553</v>
      </c>
      <c r="J28" s="4">
        <f t="shared" si="5"/>
        <v>4.6146491186359828</v>
      </c>
      <c r="K28" s="17">
        <f t="shared" si="6"/>
        <v>1.2094333748539237</v>
      </c>
      <c r="L28" s="7"/>
      <c r="M28" s="7"/>
      <c r="N28" s="7"/>
      <c r="O28" s="7"/>
      <c r="P28" s="7"/>
      <c r="Q28" s="7"/>
      <c r="R28" s="7"/>
      <c r="S28" s="7"/>
      <c r="T28" s="7"/>
    </row>
    <row r="29" spans="1:20" x14ac:dyDescent="0.25">
      <c r="A29" s="7"/>
      <c r="B29" s="16">
        <v>0.06</v>
      </c>
      <c r="C29" s="4">
        <v>0</v>
      </c>
      <c r="D29" s="4">
        <v>1150</v>
      </c>
      <c r="E29" s="4">
        <f t="shared" si="8"/>
        <v>19.166666666666668</v>
      </c>
      <c r="F29" s="4">
        <v>30</v>
      </c>
      <c r="G29" s="11">
        <f t="shared" si="0"/>
        <v>5.4793019369332336</v>
      </c>
      <c r="H29" s="11">
        <f t="shared" si="1"/>
        <v>67647.058823529413</v>
      </c>
      <c r="I29" s="4">
        <f t="shared" si="2"/>
        <v>2.2468569486918111</v>
      </c>
      <c r="J29" s="4">
        <f t="shared" si="5"/>
        <v>4.8302489189753377</v>
      </c>
      <c r="K29" s="17">
        <f t="shared" si="6"/>
        <v>0.73872523289154002</v>
      </c>
      <c r="L29" s="7"/>
      <c r="M29" s="7"/>
      <c r="N29" s="7"/>
      <c r="O29" s="7"/>
      <c r="P29" s="7"/>
      <c r="Q29" s="7"/>
      <c r="R29" s="7"/>
      <c r="S29" s="7"/>
      <c r="T29" s="7"/>
    </row>
    <row r="30" spans="1:20" x14ac:dyDescent="0.25">
      <c r="A30" s="7"/>
      <c r="B30" s="16">
        <v>0.06</v>
      </c>
      <c r="C30" s="4">
        <v>0</v>
      </c>
      <c r="D30" s="4">
        <f>D29+100</f>
        <v>1250</v>
      </c>
      <c r="E30" s="4">
        <f t="shared" si="8"/>
        <v>20.833333333333332</v>
      </c>
      <c r="F30" s="4">
        <f>18*2</f>
        <v>36</v>
      </c>
      <c r="G30" s="11">
        <f t="shared" si="0"/>
        <v>5.120000000000001</v>
      </c>
      <c r="H30" s="11">
        <f t="shared" si="1"/>
        <v>73529.411764705874</v>
      </c>
      <c r="I30" s="4">
        <f t="shared" si="2"/>
        <v>2.6546041454298326</v>
      </c>
      <c r="J30" s="4">
        <f t="shared" si="5"/>
        <v>4.8664610916297821</v>
      </c>
      <c r="K30" s="17">
        <f t="shared" si="6"/>
        <v>0.70926996097583084</v>
      </c>
      <c r="L30" s="7"/>
      <c r="M30" s="7"/>
      <c r="N30" s="7"/>
      <c r="O30" s="7"/>
      <c r="P30" s="7"/>
      <c r="Q30" s="7"/>
      <c r="R30" s="7"/>
      <c r="S30" s="7"/>
      <c r="T30" s="7"/>
    </row>
    <row r="31" spans="1:20" x14ac:dyDescent="0.25">
      <c r="A31" s="7"/>
      <c r="B31" s="16">
        <v>0.06</v>
      </c>
      <c r="C31" s="4">
        <v>0</v>
      </c>
      <c r="D31" s="4">
        <v>100</v>
      </c>
      <c r="E31" s="4">
        <f>D31/60</f>
        <v>1.6666666666666667</v>
      </c>
      <c r="F31" s="4">
        <v>8</v>
      </c>
      <c r="G31" s="11">
        <f t="shared" si="0"/>
        <v>2222.2222222222217</v>
      </c>
      <c r="H31" s="11">
        <f t="shared" si="1"/>
        <v>5882.3529411764703</v>
      </c>
      <c r="I31" s="4">
        <f t="shared" si="2"/>
        <v>1.6989466530750934E-2</v>
      </c>
      <c r="J31" s="4">
        <f t="shared" si="5"/>
        <v>3.7695510786217259</v>
      </c>
      <c r="K31" s="17">
        <f t="shared" si="6"/>
        <v>3.346787486224656</v>
      </c>
      <c r="L31" s="7"/>
      <c r="M31" s="7"/>
      <c r="N31" s="7"/>
      <c r="O31" s="7"/>
      <c r="P31" s="7"/>
      <c r="Q31" s="7"/>
      <c r="R31" s="7"/>
      <c r="S31" s="7"/>
      <c r="T31" s="7"/>
    </row>
    <row r="32" spans="1:20" x14ac:dyDescent="0.25">
      <c r="A32" s="7"/>
      <c r="B32" s="16">
        <v>0.06</v>
      </c>
      <c r="C32" s="4">
        <v>0</v>
      </c>
      <c r="D32" s="4">
        <f t="shared" ref="D32:D37" si="9">D31+100</f>
        <v>200</v>
      </c>
      <c r="E32" s="4">
        <f t="shared" ref="E32:E39" si="10">D32/60</f>
        <v>3.3333333333333335</v>
      </c>
      <c r="F32" s="4">
        <v>10</v>
      </c>
      <c r="G32" s="11">
        <f t="shared" si="0"/>
        <v>347.22222222222217</v>
      </c>
      <c r="H32" s="11">
        <f t="shared" si="1"/>
        <v>11764.705882352941</v>
      </c>
      <c r="I32" s="4">
        <f t="shared" si="2"/>
        <v>6.7957866123003738E-2</v>
      </c>
      <c r="J32" s="4">
        <f t="shared" si="5"/>
        <v>4.0705810742857071</v>
      </c>
      <c r="K32" s="17">
        <f t="shared" si="6"/>
        <v>2.540607512240769</v>
      </c>
      <c r="L32" s="7"/>
      <c r="M32" s="7"/>
      <c r="N32" s="7"/>
      <c r="O32" s="7"/>
      <c r="P32" s="7"/>
      <c r="Q32" s="7"/>
      <c r="R32" s="7"/>
      <c r="S32" s="7"/>
      <c r="T32" s="7"/>
    </row>
    <row r="33" spans="1:20" x14ac:dyDescent="0.25">
      <c r="A33" s="7"/>
      <c r="B33" s="16">
        <v>0.06</v>
      </c>
      <c r="C33" s="4">
        <v>0</v>
      </c>
      <c r="D33" s="4">
        <f t="shared" si="9"/>
        <v>300</v>
      </c>
      <c r="E33" s="4">
        <f t="shared" si="10"/>
        <v>5</v>
      </c>
      <c r="F33" s="4">
        <v>12</v>
      </c>
      <c r="G33" s="11">
        <f t="shared" si="0"/>
        <v>123.4567901234568</v>
      </c>
      <c r="H33" s="11">
        <f t="shared" si="1"/>
        <v>17647.058823529409</v>
      </c>
      <c r="I33" s="4">
        <f t="shared" si="2"/>
        <v>0.1529051987767584</v>
      </c>
      <c r="J33" s="4">
        <f t="shared" si="5"/>
        <v>4.2466723333413885</v>
      </c>
      <c r="K33" s="17">
        <f t="shared" si="6"/>
        <v>2.0915149811213505</v>
      </c>
      <c r="L33" s="7"/>
      <c r="M33" s="7"/>
      <c r="N33" s="7"/>
      <c r="O33" s="7"/>
      <c r="P33" s="7"/>
      <c r="Q33" s="7"/>
      <c r="R33" s="7"/>
      <c r="S33" s="7"/>
      <c r="T33" s="7"/>
    </row>
    <row r="34" spans="1:20" x14ac:dyDescent="0.25">
      <c r="A34" s="7"/>
      <c r="B34" s="16">
        <v>0.06</v>
      </c>
      <c r="C34" s="4">
        <v>0</v>
      </c>
      <c r="D34" s="4">
        <f t="shared" si="9"/>
        <v>400</v>
      </c>
      <c r="E34" s="4">
        <f t="shared" si="10"/>
        <v>6.666666666666667</v>
      </c>
      <c r="F34" s="4">
        <v>14</v>
      </c>
      <c r="G34" s="11">
        <f t="shared" si="0"/>
        <v>60.763888888888879</v>
      </c>
      <c r="H34" s="11">
        <f t="shared" si="1"/>
        <v>23529.411764705881</v>
      </c>
      <c r="I34" s="4">
        <f t="shared" si="2"/>
        <v>0.27183146449201495</v>
      </c>
      <c r="J34" s="4">
        <f t="shared" si="5"/>
        <v>4.3716110699496884</v>
      </c>
      <c r="K34" s="17">
        <f t="shared" si="6"/>
        <v>1.7836455609270636</v>
      </c>
      <c r="L34" s="7"/>
      <c r="M34" s="7"/>
      <c r="N34" s="7"/>
      <c r="O34" s="7"/>
      <c r="P34" s="7"/>
      <c r="Q34" s="7"/>
      <c r="R34" s="7"/>
      <c r="S34" s="7"/>
      <c r="T34" s="7"/>
    </row>
    <row r="35" spans="1:20" x14ac:dyDescent="0.25">
      <c r="A35" s="7"/>
      <c r="B35" s="16">
        <v>0.06</v>
      </c>
      <c r="C35" s="4">
        <v>0</v>
      </c>
      <c r="D35" s="4">
        <f t="shared" si="9"/>
        <v>500</v>
      </c>
      <c r="E35" s="4">
        <f t="shared" si="10"/>
        <v>8.3333333333333339</v>
      </c>
      <c r="F35" s="4">
        <v>16</v>
      </c>
      <c r="G35" s="11">
        <f t="shared" si="0"/>
        <v>35.55555555555555</v>
      </c>
      <c r="H35" s="11">
        <f t="shared" si="1"/>
        <v>29411.764705882353</v>
      </c>
      <c r="I35" s="4">
        <f t="shared" si="2"/>
        <v>0.42473666326877335</v>
      </c>
      <c r="J35" s="4">
        <f t="shared" si="5"/>
        <v>4.4685210829577446</v>
      </c>
      <c r="K35" s="17">
        <f t="shared" si="6"/>
        <v>1.5509074688805811</v>
      </c>
      <c r="L35" s="7"/>
      <c r="M35" s="7"/>
      <c r="N35" s="7"/>
      <c r="O35" s="7"/>
      <c r="P35" s="7"/>
      <c r="Q35" s="7"/>
      <c r="R35" s="7"/>
      <c r="S35" s="7"/>
      <c r="T35" s="7"/>
    </row>
    <row r="36" spans="1:20" x14ac:dyDescent="0.25">
      <c r="A36" s="7"/>
      <c r="B36" s="16">
        <v>0.06</v>
      </c>
      <c r="C36" s="4">
        <v>0</v>
      </c>
      <c r="D36" s="4">
        <f t="shared" si="9"/>
        <v>600</v>
      </c>
      <c r="E36" s="4">
        <f t="shared" si="10"/>
        <v>10</v>
      </c>
      <c r="F36" s="4">
        <v>18</v>
      </c>
      <c r="G36" s="11">
        <f t="shared" si="0"/>
        <v>23.148148148148149</v>
      </c>
      <c r="H36" s="11">
        <f t="shared" si="1"/>
        <v>35294.117647058818</v>
      </c>
      <c r="I36" s="4">
        <f t="shared" si="2"/>
        <v>0.6116207951070336</v>
      </c>
      <c r="J36" s="4">
        <f t="shared" si="5"/>
        <v>4.5477023290053697</v>
      </c>
      <c r="K36" s="17">
        <f t="shared" si="6"/>
        <v>1.3645162531850878</v>
      </c>
      <c r="L36" s="7"/>
      <c r="M36" s="7"/>
      <c r="N36" s="7"/>
      <c r="O36" s="7"/>
      <c r="P36" s="7"/>
      <c r="Q36" s="7"/>
      <c r="R36" s="7"/>
      <c r="S36" s="7"/>
      <c r="T36" s="7"/>
    </row>
    <row r="37" spans="1:20" x14ac:dyDescent="0.25">
      <c r="A37" s="7"/>
      <c r="B37" s="16">
        <v>0.06</v>
      </c>
      <c r="C37" s="4">
        <v>0</v>
      </c>
      <c r="D37" s="4">
        <f t="shared" si="9"/>
        <v>700</v>
      </c>
      <c r="E37" s="4">
        <f t="shared" si="10"/>
        <v>11.666666666666666</v>
      </c>
      <c r="F37" s="4">
        <v>20</v>
      </c>
      <c r="G37" s="11">
        <f t="shared" si="0"/>
        <v>16.196954972465182</v>
      </c>
      <c r="H37" s="11">
        <f t="shared" si="1"/>
        <v>41176.470588235286</v>
      </c>
      <c r="I37" s="4">
        <f t="shared" si="2"/>
        <v>0.83248386000679553</v>
      </c>
      <c r="J37" s="4">
        <f t="shared" si="5"/>
        <v>4.6146491186359828</v>
      </c>
      <c r="K37" s="17">
        <f t="shared" si="6"/>
        <v>1.2094333748539237</v>
      </c>
      <c r="L37" s="7"/>
      <c r="M37" s="7"/>
      <c r="N37" s="7"/>
      <c r="O37" s="7"/>
      <c r="P37" s="7"/>
      <c r="Q37" s="7"/>
      <c r="R37" s="7"/>
      <c r="S37" s="7"/>
      <c r="T37" s="7"/>
    </row>
    <row r="38" spans="1:20" x14ac:dyDescent="0.25">
      <c r="A38" s="7"/>
      <c r="B38" s="16">
        <v>0.06</v>
      </c>
      <c r="C38" s="4">
        <v>0</v>
      </c>
      <c r="D38" s="4">
        <v>1150</v>
      </c>
      <c r="E38" s="4">
        <f t="shared" si="10"/>
        <v>19.166666666666668</v>
      </c>
      <c r="F38" s="4">
        <f>16*2</f>
        <v>32</v>
      </c>
      <c r="G38" s="11">
        <f t="shared" si="0"/>
        <v>5.8445887327287824</v>
      </c>
      <c r="H38" s="11">
        <f t="shared" si="1"/>
        <v>67647.058823529413</v>
      </c>
      <c r="I38" s="4">
        <f t="shared" si="2"/>
        <v>2.2468569486918111</v>
      </c>
      <c r="J38" s="4">
        <f t="shared" si="5"/>
        <v>4.8302489189753377</v>
      </c>
      <c r="K38" s="17">
        <f t="shared" si="6"/>
        <v>0.76675395649178357</v>
      </c>
      <c r="L38" s="7"/>
      <c r="M38" s="7"/>
      <c r="N38" s="7"/>
      <c r="O38" s="7"/>
      <c r="P38" s="7"/>
      <c r="Q38" s="7"/>
      <c r="R38" s="7"/>
      <c r="S38" s="7"/>
      <c r="T38" s="7"/>
    </row>
    <row r="39" spans="1:20" x14ac:dyDescent="0.25">
      <c r="A39" s="7"/>
      <c r="B39" s="16">
        <v>0.06</v>
      </c>
      <c r="C39" s="4">
        <v>0</v>
      </c>
      <c r="D39" s="4">
        <f>D38+100</f>
        <v>1250</v>
      </c>
      <c r="E39" s="4">
        <f t="shared" si="10"/>
        <v>20.833333333333332</v>
      </c>
      <c r="F39" s="4">
        <v>36</v>
      </c>
      <c r="G39" s="11">
        <f t="shared" si="0"/>
        <v>5.120000000000001</v>
      </c>
      <c r="H39" s="11">
        <f t="shared" si="1"/>
        <v>73529.411764705874</v>
      </c>
      <c r="I39" s="4">
        <f t="shared" si="2"/>
        <v>2.6546041454298326</v>
      </c>
      <c r="J39" s="4">
        <f t="shared" si="5"/>
        <v>4.8664610916297821</v>
      </c>
      <c r="K39" s="17">
        <f t="shared" si="6"/>
        <v>0.70926996097583084</v>
      </c>
      <c r="L39" s="7"/>
      <c r="M39" s="7"/>
      <c r="N39" s="7"/>
      <c r="O39" s="7"/>
      <c r="P39" s="7"/>
      <c r="Q39" s="7"/>
      <c r="R39" s="7"/>
      <c r="S39" s="7"/>
      <c r="T39" s="7"/>
    </row>
    <row r="40" spans="1:20" x14ac:dyDescent="0.25">
      <c r="A40" s="7"/>
      <c r="B40" s="16">
        <v>4.4999999999999998E-2</v>
      </c>
      <c r="C40" s="4">
        <v>0</v>
      </c>
      <c r="D40" s="4">
        <v>100</v>
      </c>
      <c r="E40" s="4">
        <f>D40/60</f>
        <v>1.6666666666666667</v>
      </c>
      <c r="F40" s="4">
        <v>8</v>
      </c>
      <c r="G40" s="11">
        <f t="shared" si="0"/>
        <v>2222.2222222222217</v>
      </c>
      <c r="H40" s="11">
        <f t="shared" si="1"/>
        <v>5882.3529411764703</v>
      </c>
      <c r="I40" s="4">
        <f t="shared" si="2"/>
        <v>1.6989466530750934E-2</v>
      </c>
      <c r="J40" s="4">
        <f t="shared" si="5"/>
        <v>3.7695510786217259</v>
      </c>
      <c r="K40" s="17">
        <f t="shared" si="6"/>
        <v>3.346787486224656</v>
      </c>
      <c r="L40" s="7"/>
      <c r="M40" s="7"/>
      <c r="N40" s="7"/>
      <c r="O40" s="7"/>
      <c r="P40" s="7"/>
      <c r="Q40" s="7"/>
      <c r="R40" s="7"/>
      <c r="S40" s="7"/>
      <c r="T40" s="7"/>
    </row>
    <row r="41" spans="1:20" x14ac:dyDescent="0.25">
      <c r="A41" s="7"/>
      <c r="B41" s="16">
        <v>4.4999999999999998E-2</v>
      </c>
      <c r="C41" s="4">
        <v>0</v>
      </c>
      <c r="D41" s="4">
        <f t="shared" ref="D41:D46" si="11">D40+100</f>
        <v>200</v>
      </c>
      <c r="E41" s="4">
        <f t="shared" ref="E41:E48" si="12">D41/60</f>
        <v>3.3333333333333335</v>
      </c>
      <c r="F41" s="4">
        <v>10</v>
      </c>
      <c r="G41" s="11">
        <f t="shared" si="0"/>
        <v>347.22222222222217</v>
      </c>
      <c r="H41" s="11">
        <f t="shared" si="1"/>
        <v>11764.705882352941</v>
      </c>
      <c r="I41" s="4">
        <f t="shared" si="2"/>
        <v>6.7957866123003738E-2</v>
      </c>
      <c r="J41" s="4">
        <f t="shared" si="5"/>
        <v>4.0705810742857071</v>
      </c>
      <c r="K41" s="17">
        <f t="shared" si="6"/>
        <v>2.540607512240769</v>
      </c>
      <c r="L41" s="7"/>
      <c r="M41" s="7"/>
      <c r="N41" s="7"/>
      <c r="O41" s="7"/>
      <c r="P41" s="7"/>
      <c r="Q41" s="7"/>
      <c r="R41" s="7"/>
      <c r="S41" s="7"/>
      <c r="T41" s="7"/>
    </row>
    <row r="42" spans="1:20" x14ac:dyDescent="0.25">
      <c r="A42" s="7"/>
      <c r="B42" s="16">
        <v>4.4999999999999998E-2</v>
      </c>
      <c r="C42" s="4">
        <v>0</v>
      </c>
      <c r="D42" s="4">
        <f t="shared" si="11"/>
        <v>300</v>
      </c>
      <c r="E42" s="4">
        <f t="shared" si="12"/>
        <v>5</v>
      </c>
      <c r="F42" s="4">
        <v>12</v>
      </c>
      <c r="G42" s="11">
        <f t="shared" si="0"/>
        <v>123.4567901234568</v>
      </c>
      <c r="H42" s="11">
        <f t="shared" si="1"/>
        <v>17647.058823529409</v>
      </c>
      <c r="I42" s="4">
        <f t="shared" si="2"/>
        <v>0.1529051987767584</v>
      </c>
      <c r="J42" s="4">
        <f t="shared" si="5"/>
        <v>4.2466723333413885</v>
      </c>
      <c r="K42" s="17">
        <f t="shared" si="6"/>
        <v>2.0915149811213505</v>
      </c>
      <c r="L42" s="7"/>
      <c r="M42" s="7"/>
      <c r="N42" s="7"/>
      <c r="O42" s="7"/>
      <c r="P42" s="7"/>
      <c r="Q42" s="7"/>
      <c r="R42" s="7"/>
      <c r="S42" s="7"/>
      <c r="T42" s="7"/>
    </row>
    <row r="43" spans="1:20" x14ac:dyDescent="0.25">
      <c r="A43" s="7"/>
      <c r="B43" s="16">
        <v>4.4999999999999998E-2</v>
      </c>
      <c r="C43" s="4">
        <v>0</v>
      </c>
      <c r="D43" s="4">
        <f t="shared" si="11"/>
        <v>400</v>
      </c>
      <c r="E43" s="4">
        <f t="shared" si="12"/>
        <v>6.666666666666667</v>
      </c>
      <c r="F43" s="4">
        <v>14</v>
      </c>
      <c r="G43" s="11">
        <f t="shared" si="0"/>
        <v>60.763888888888879</v>
      </c>
      <c r="H43" s="11">
        <f t="shared" si="1"/>
        <v>23529.411764705881</v>
      </c>
      <c r="I43" s="4">
        <f t="shared" si="2"/>
        <v>0.27183146449201495</v>
      </c>
      <c r="J43" s="4">
        <f t="shared" si="5"/>
        <v>4.3716110699496884</v>
      </c>
      <c r="K43" s="17">
        <f t="shared" si="6"/>
        <v>1.7836455609270636</v>
      </c>
      <c r="L43" s="7"/>
      <c r="M43" s="7"/>
      <c r="N43" s="7"/>
      <c r="O43" s="7"/>
      <c r="P43" s="7"/>
      <c r="Q43" s="7"/>
      <c r="R43" s="7"/>
      <c r="S43" s="7"/>
      <c r="T43" s="7"/>
    </row>
    <row r="44" spans="1:20" x14ac:dyDescent="0.25">
      <c r="A44" s="7"/>
      <c r="B44" s="16">
        <v>4.4999999999999998E-2</v>
      </c>
      <c r="C44" s="4">
        <v>0</v>
      </c>
      <c r="D44" s="4">
        <f t="shared" si="11"/>
        <v>500</v>
      </c>
      <c r="E44" s="4">
        <f t="shared" si="12"/>
        <v>8.3333333333333339</v>
      </c>
      <c r="F44" s="4">
        <v>16</v>
      </c>
      <c r="G44" s="11">
        <f t="shared" si="0"/>
        <v>35.55555555555555</v>
      </c>
      <c r="H44" s="11">
        <f t="shared" si="1"/>
        <v>29411.764705882353</v>
      </c>
      <c r="I44" s="4">
        <f t="shared" si="2"/>
        <v>0.42473666326877335</v>
      </c>
      <c r="J44" s="4">
        <f t="shared" si="5"/>
        <v>4.4685210829577446</v>
      </c>
      <c r="K44" s="17">
        <f t="shared" si="6"/>
        <v>1.5509074688805811</v>
      </c>
      <c r="L44" s="7"/>
      <c r="M44" s="7"/>
      <c r="N44" s="7"/>
      <c r="O44" s="7"/>
      <c r="P44" s="7"/>
      <c r="Q44" s="7"/>
      <c r="R44" s="7"/>
      <c r="S44" s="7"/>
      <c r="T44" s="7"/>
    </row>
    <row r="45" spans="1:20" x14ac:dyDescent="0.25">
      <c r="A45" s="7"/>
      <c r="B45" s="16">
        <v>4.4999999999999998E-2</v>
      </c>
      <c r="C45" s="4">
        <v>0</v>
      </c>
      <c r="D45" s="4">
        <f t="shared" si="11"/>
        <v>600</v>
      </c>
      <c r="E45" s="4">
        <f t="shared" si="12"/>
        <v>10</v>
      </c>
      <c r="F45" s="4">
        <v>18</v>
      </c>
      <c r="G45" s="11">
        <f t="shared" si="0"/>
        <v>23.148148148148149</v>
      </c>
      <c r="H45" s="11">
        <f t="shared" si="1"/>
        <v>35294.117647058818</v>
      </c>
      <c r="I45" s="4">
        <f t="shared" si="2"/>
        <v>0.6116207951070336</v>
      </c>
      <c r="J45" s="4">
        <f t="shared" si="5"/>
        <v>4.5477023290053697</v>
      </c>
      <c r="K45" s="17">
        <f t="shared" si="6"/>
        <v>1.3645162531850878</v>
      </c>
      <c r="L45" s="7"/>
      <c r="M45" s="7"/>
      <c r="N45" s="7"/>
      <c r="O45" s="7"/>
      <c r="P45" s="7"/>
      <c r="Q45" s="7"/>
      <c r="R45" s="7"/>
      <c r="S45" s="7"/>
      <c r="T45" s="7"/>
    </row>
    <row r="46" spans="1:20" x14ac:dyDescent="0.25">
      <c r="A46" s="7"/>
      <c r="B46" s="16">
        <v>4.4999999999999998E-2</v>
      </c>
      <c r="C46" s="4">
        <v>0</v>
      </c>
      <c r="D46" s="4">
        <f t="shared" si="11"/>
        <v>700</v>
      </c>
      <c r="E46" s="4">
        <f t="shared" si="12"/>
        <v>11.666666666666666</v>
      </c>
      <c r="F46" s="4">
        <v>20</v>
      </c>
      <c r="G46" s="11">
        <f t="shared" si="0"/>
        <v>16.196954972465182</v>
      </c>
      <c r="H46" s="11">
        <f t="shared" si="1"/>
        <v>41176.470588235286</v>
      </c>
      <c r="I46" s="4">
        <f t="shared" si="2"/>
        <v>0.83248386000679553</v>
      </c>
      <c r="J46" s="4">
        <f t="shared" si="5"/>
        <v>4.6146491186359828</v>
      </c>
      <c r="K46" s="17">
        <f t="shared" si="6"/>
        <v>1.2094333748539237</v>
      </c>
      <c r="L46" s="7"/>
      <c r="M46" s="7"/>
      <c r="N46" s="7"/>
      <c r="O46" s="7"/>
      <c r="P46" s="7"/>
      <c r="Q46" s="7"/>
      <c r="R46" s="7"/>
      <c r="S46" s="7"/>
      <c r="T46" s="7"/>
    </row>
    <row r="47" spans="1:20" x14ac:dyDescent="0.25">
      <c r="A47" s="7"/>
      <c r="B47" s="16">
        <v>4.4999999999999998E-2</v>
      </c>
      <c r="C47" s="4">
        <v>0</v>
      </c>
      <c r="D47" s="4">
        <v>1150</v>
      </c>
      <c r="E47" s="4">
        <f t="shared" si="12"/>
        <v>19.166666666666668</v>
      </c>
      <c r="F47" s="4">
        <v>32</v>
      </c>
      <c r="G47" s="11">
        <f t="shared" si="0"/>
        <v>5.8445887327287824</v>
      </c>
      <c r="H47" s="11">
        <f t="shared" si="1"/>
        <v>67647.058823529413</v>
      </c>
      <c r="I47" s="4">
        <f t="shared" si="2"/>
        <v>2.2468569486918111</v>
      </c>
      <c r="J47" s="4">
        <f t="shared" si="5"/>
        <v>4.8302489189753377</v>
      </c>
      <c r="K47" s="17">
        <f t="shared" si="6"/>
        <v>0.76675395649178357</v>
      </c>
      <c r="L47" s="7"/>
      <c r="M47" s="7"/>
      <c r="N47" s="7"/>
      <c r="O47" s="7"/>
      <c r="P47" s="7"/>
      <c r="Q47" s="7"/>
      <c r="R47" s="7"/>
      <c r="S47" s="7"/>
      <c r="T47" s="7"/>
    </row>
    <row r="48" spans="1:20" x14ac:dyDescent="0.25">
      <c r="A48" s="7"/>
      <c r="B48" s="16">
        <v>4.4999999999999998E-2</v>
      </c>
      <c r="C48" s="4">
        <v>0</v>
      </c>
      <c r="D48" s="4">
        <f>D47+100</f>
        <v>1250</v>
      </c>
      <c r="E48" s="4">
        <f t="shared" si="12"/>
        <v>20.833333333333332</v>
      </c>
      <c r="F48" s="4">
        <v>34</v>
      </c>
      <c r="G48" s="11">
        <f t="shared" si="0"/>
        <v>4.8355555555555565</v>
      </c>
      <c r="H48" s="11">
        <f t="shared" si="1"/>
        <v>73529.411764705874</v>
      </c>
      <c r="I48" s="4">
        <f t="shared" si="2"/>
        <v>2.6546041454298326</v>
      </c>
      <c r="J48" s="4">
        <f t="shared" si="5"/>
        <v>4.8664610916297821</v>
      </c>
      <c r="K48" s="17">
        <f t="shared" si="6"/>
        <v>0.68444637725079871</v>
      </c>
      <c r="L48" s="7"/>
      <c r="M48" s="7"/>
      <c r="N48" s="7"/>
      <c r="O48" s="7"/>
      <c r="P48" s="7"/>
      <c r="Q48" s="7"/>
      <c r="R48" s="7"/>
      <c r="S48" s="7"/>
      <c r="T48" s="7"/>
    </row>
    <row r="49" spans="1:20" x14ac:dyDescent="0.25">
      <c r="A49" s="7"/>
      <c r="B49" s="16">
        <v>4.4999999999999998E-2</v>
      </c>
      <c r="C49" s="4">
        <v>0</v>
      </c>
      <c r="D49" s="4">
        <v>100</v>
      </c>
      <c r="E49" s="4">
        <f>D49/60</f>
        <v>1.6666666666666667</v>
      </c>
      <c r="F49" s="4">
        <v>6</v>
      </c>
      <c r="G49" s="11">
        <f t="shared" si="0"/>
        <v>1666.6666666666663</v>
      </c>
      <c r="H49" s="11">
        <f t="shared" si="1"/>
        <v>5882.3529411764703</v>
      </c>
      <c r="I49" s="4">
        <f t="shared" si="2"/>
        <v>1.6989466530750934E-2</v>
      </c>
      <c r="J49" s="4">
        <f t="shared" si="5"/>
        <v>3.7695510786217259</v>
      </c>
      <c r="K49" s="17">
        <f t="shared" si="6"/>
        <v>3.2218487496163561</v>
      </c>
      <c r="L49" s="7"/>
      <c r="M49" s="7"/>
      <c r="N49" s="7"/>
      <c r="O49" s="7"/>
      <c r="P49" s="7"/>
      <c r="Q49" s="7"/>
      <c r="R49" s="7"/>
      <c r="S49" s="7"/>
      <c r="T49" s="7"/>
    </row>
    <row r="50" spans="1:20" x14ac:dyDescent="0.25">
      <c r="A50" s="7"/>
      <c r="B50" s="16">
        <v>4.4999999999999998E-2</v>
      </c>
      <c r="C50" s="4">
        <v>0</v>
      </c>
      <c r="D50" s="4">
        <f t="shared" ref="D50:D55" si="13">D49+100</f>
        <v>200</v>
      </c>
      <c r="E50" s="4">
        <f t="shared" ref="E50:E57" si="14">D50/60</f>
        <v>3.3333333333333335</v>
      </c>
      <c r="F50" s="4">
        <v>8</v>
      </c>
      <c r="G50" s="11">
        <f t="shared" si="0"/>
        <v>277.77777777777771</v>
      </c>
      <c r="H50" s="11">
        <f t="shared" si="1"/>
        <v>11764.705882352941</v>
      </c>
      <c r="I50" s="4">
        <f t="shared" si="2"/>
        <v>6.7957866123003738E-2</v>
      </c>
      <c r="J50" s="4">
        <f t="shared" si="5"/>
        <v>4.0705810742857071</v>
      </c>
      <c r="K50" s="17">
        <f t="shared" si="6"/>
        <v>2.4436974992327127</v>
      </c>
      <c r="L50" s="7"/>
      <c r="M50" s="7"/>
      <c r="N50" s="7"/>
      <c r="O50" s="7"/>
      <c r="P50" s="7"/>
      <c r="Q50" s="7"/>
      <c r="R50" s="7"/>
      <c r="S50" s="7"/>
      <c r="T50" s="7"/>
    </row>
    <row r="51" spans="1:20" x14ac:dyDescent="0.25">
      <c r="A51" s="7"/>
      <c r="B51" s="16">
        <v>4.4999999999999998E-2</v>
      </c>
      <c r="C51" s="4">
        <v>0</v>
      </c>
      <c r="D51" s="4">
        <f t="shared" si="13"/>
        <v>300</v>
      </c>
      <c r="E51" s="4">
        <f t="shared" si="14"/>
        <v>5</v>
      </c>
      <c r="F51" s="4">
        <v>10</v>
      </c>
      <c r="G51" s="11">
        <f t="shared" si="0"/>
        <v>102.88065843621399</v>
      </c>
      <c r="H51" s="11">
        <f t="shared" si="1"/>
        <v>17647.058823529409</v>
      </c>
      <c r="I51" s="4">
        <f t="shared" si="2"/>
        <v>0.1529051987767584</v>
      </c>
      <c r="J51" s="4">
        <f t="shared" si="5"/>
        <v>4.2466723333413885</v>
      </c>
      <c r="K51" s="17">
        <f t="shared" si="6"/>
        <v>2.0123337350737254</v>
      </c>
      <c r="L51" s="7"/>
      <c r="M51" s="7"/>
      <c r="N51" s="7"/>
      <c r="O51" s="7"/>
      <c r="P51" s="7"/>
      <c r="Q51" s="7"/>
      <c r="R51" s="7"/>
      <c r="S51" s="7"/>
      <c r="T51" s="7"/>
    </row>
    <row r="52" spans="1:20" x14ac:dyDescent="0.25">
      <c r="A52" s="7"/>
      <c r="B52" s="16">
        <v>4.4999999999999998E-2</v>
      </c>
      <c r="C52" s="4">
        <v>0</v>
      </c>
      <c r="D52" s="4">
        <f t="shared" si="13"/>
        <v>400</v>
      </c>
      <c r="E52" s="4">
        <f t="shared" si="14"/>
        <v>6.666666666666667</v>
      </c>
      <c r="F52" s="4">
        <v>12</v>
      </c>
      <c r="G52" s="11">
        <f t="shared" si="0"/>
        <v>52.083333333333321</v>
      </c>
      <c r="H52" s="11">
        <f t="shared" si="1"/>
        <v>23529.411764705881</v>
      </c>
      <c r="I52" s="4">
        <f t="shared" si="2"/>
        <v>0.27183146449201495</v>
      </c>
      <c r="J52" s="4">
        <f t="shared" si="5"/>
        <v>4.3716110699496884</v>
      </c>
      <c r="K52" s="17">
        <f t="shared" si="6"/>
        <v>1.7166987712964503</v>
      </c>
      <c r="L52" s="7"/>
      <c r="M52" s="7"/>
      <c r="N52" s="7"/>
      <c r="O52" s="7"/>
      <c r="P52" s="7"/>
      <c r="Q52" s="7"/>
      <c r="R52" s="7"/>
      <c r="S52" s="7"/>
      <c r="T52" s="7"/>
    </row>
    <row r="53" spans="1:20" x14ac:dyDescent="0.25">
      <c r="A53" s="7"/>
      <c r="B53" s="16">
        <v>4.4999999999999998E-2</v>
      </c>
      <c r="C53" s="4">
        <v>0</v>
      </c>
      <c r="D53" s="4">
        <f t="shared" si="13"/>
        <v>500</v>
      </c>
      <c r="E53" s="4">
        <f t="shared" si="14"/>
        <v>8.3333333333333339</v>
      </c>
      <c r="F53" s="4">
        <v>14</v>
      </c>
      <c r="G53" s="11">
        <f t="shared" si="0"/>
        <v>31.111111111111107</v>
      </c>
      <c r="H53" s="11">
        <f t="shared" si="1"/>
        <v>29411.764705882353</v>
      </c>
      <c r="I53" s="4">
        <f t="shared" si="2"/>
        <v>0.42473666326877335</v>
      </c>
      <c r="J53" s="4">
        <f t="shared" si="5"/>
        <v>4.4685210829577446</v>
      </c>
      <c r="K53" s="17">
        <f t="shared" si="6"/>
        <v>1.4929155219028942</v>
      </c>
      <c r="L53" s="7"/>
      <c r="M53" s="7"/>
      <c r="N53" s="7"/>
      <c r="O53" s="7"/>
      <c r="P53" s="7"/>
      <c r="Q53" s="7"/>
      <c r="R53" s="7"/>
      <c r="S53" s="7"/>
      <c r="T53" s="7"/>
    </row>
    <row r="54" spans="1:20" x14ac:dyDescent="0.25">
      <c r="A54" s="7"/>
      <c r="B54" s="16">
        <v>4.4999999999999998E-2</v>
      </c>
      <c r="C54" s="4">
        <v>0</v>
      </c>
      <c r="D54" s="4">
        <f t="shared" si="13"/>
        <v>600</v>
      </c>
      <c r="E54" s="4">
        <f t="shared" si="14"/>
        <v>10</v>
      </c>
      <c r="F54" s="4">
        <v>18</v>
      </c>
      <c r="G54" s="11">
        <f t="shared" si="0"/>
        <v>23.148148148148149</v>
      </c>
      <c r="H54" s="11">
        <f t="shared" si="1"/>
        <v>35294.117647058818</v>
      </c>
      <c r="I54" s="4">
        <f t="shared" si="2"/>
        <v>0.6116207951070336</v>
      </c>
      <c r="J54" s="4">
        <f t="shared" si="5"/>
        <v>4.5477023290053697</v>
      </c>
      <c r="K54" s="17">
        <f t="shared" si="6"/>
        <v>1.3645162531850878</v>
      </c>
      <c r="L54" s="7"/>
      <c r="M54" s="7"/>
      <c r="N54" s="7"/>
      <c r="O54" s="7"/>
      <c r="P54" s="7"/>
      <c r="Q54" s="7"/>
      <c r="R54" s="7"/>
      <c r="S54" s="7"/>
      <c r="T54" s="7"/>
    </row>
    <row r="55" spans="1:20" x14ac:dyDescent="0.25">
      <c r="A55" s="7"/>
      <c r="B55" s="16">
        <v>4.4999999999999998E-2</v>
      </c>
      <c r="C55" s="4">
        <v>0</v>
      </c>
      <c r="D55" s="4">
        <f t="shared" si="13"/>
        <v>700</v>
      </c>
      <c r="E55" s="4">
        <f t="shared" si="14"/>
        <v>11.666666666666666</v>
      </c>
      <c r="F55" s="4">
        <v>20</v>
      </c>
      <c r="G55" s="11">
        <f t="shared" si="0"/>
        <v>16.196954972465182</v>
      </c>
      <c r="H55" s="11">
        <f t="shared" si="1"/>
        <v>41176.470588235286</v>
      </c>
      <c r="I55" s="4">
        <f t="shared" si="2"/>
        <v>0.83248386000679553</v>
      </c>
      <c r="J55" s="4">
        <f t="shared" si="5"/>
        <v>4.6146491186359828</v>
      </c>
      <c r="K55" s="17">
        <f t="shared" si="6"/>
        <v>1.2094333748539237</v>
      </c>
      <c r="L55" s="7"/>
      <c r="M55" s="7"/>
      <c r="N55" s="7"/>
      <c r="O55" s="7"/>
      <c r="P55" s="7"/>
      <c r="Q55" s="7"/>
      <c r="R55" s="7"/>
      <c r="S55" s="7"/>
      <c r="T55" s="7"/>
    </row>
    <row r="56" spans="1:20" x14ac:dyDescent="0.25">
      <c r="A56" s="7"/>
      <c r="B56" s="16">
        <v>4.4999999999999998E-2</v>
      </c>
      <c r="C56" s="4">
        <v>0</v>
      </c>
      <c r="D56" s="4">
        <v>1150</v>
      </c>
      <c r="E56" s="4">
        <f t="shared" si="14"/>
        <v>19.166666666666668</v>
      </c>
      <c r="F56" s="4">
        <v>30</v>
      </c>
      <c r="G56" s="11">
        <f t="shared" si="0"/>
        <v>5.4793019369332336</v>
      </c>
      <c r="H56" s="11">
        <f t="shared" si="1"/>
        <v>67647.058823529413</v>
      </c>
      <c r="I56" s="4">
        <f t="shared" si="2"/>
        <v>2.2468569486918111</v>
      </c>
      <c r="J56" s="4">
        <f t="shared" si="5"/>
        <v>4.8302489189753377</v>
      </c>
      <c r="K56" s="17">
        <f t="shared" si="6"/>
        <v>0.73872523289154002</v>
      </c>
      <c r="L56" s="7"/>
      <c r="M56" s="7"/>
      <c r="N56" s="7"/>
      <c r="O56" s="7"/>
      <c r="P56" s="7"/>
      <c r="Q56" s="7"/>
      <c r="R56" s="7"/>
      <c r="S56" s="7"/>
      <c r="T56" s="7"/>
    </row>
    <row r="57" spans="1:20" x14ac:dyDescent="0.25">
      <c r="A57" s="7"/>
      <c r="B57" s="16">
        <v>4.4999999999999998E-2</v>
      </c>
      <c r="C57" s="4">
        <v>0</v>
      </c>
      <c r="D57" s="4">
        <f>D56+100</f>
        <v>1250</v>
      </c>
      <c r="E57" s="4">
        <f t="shared" si="14"/>
        <v>20.833333333333332</v>
      </c>
      <c r="F57" s="4">
        <v>34</v>
      </c>
      <c r="G57" s="11">
        <f t="shared" si="0"/>
        <v>4.8355555555555565</v>
      </c>
      <c r="H57" s="11">
        <f t="shared" si="1"/>
        <v>73529.411764705874</v>
      </c>
      <c r="I57" s="4">
        <f t="shared" si="2"/>
        <v>2.6546041454298326</v>
      </c>
      <c r="J57" s="4">
        <f t="shared" si="5"/>
        <v>4.8664610916297821</v>
      </c>
      <c r="K57" s="17">
        <f t="shared" si="6"/>
        <v>0.68444637725079871</v>
      </c>
      <c r="L57" s="7"/>
      <c r="M57" s="7"/>
      <c r="N57" s="7"/>
      <c r="O57" s="7"/>
      <c r="P57" s="7"/>
      <c r="Q57" s="7"/>
      <c r="R57" s="7"/>
      <c r="S57" s="7"/>
      <c r="T57" s="7"/>
    </row>
    <row r="58" spans="1:20" x14ac:dyDescent="0.25">
      <c r="A58" s="7"/>
      <c r="B58" s="16">
        <v>7.8E-2</v>
      </c>
      <c r="C58" s="4">
        <v>0</v>
      </c>
      <c r="D58" s="13">
        <v>100</v>
      </c>
      <c r="E58" s="4">
        <f>D58/60</f>
        <v>1.6666666666666667</v>
      </c>
      <c r="F58" s="14">
        <v>12.5</v>
      </c>
      <c r="G58" s="11">
        <f t="shared" ref="G58:G75" si="15">F58/($E$9^5*E58^3*$E$5)</f>
        <v>3472.2222222222213</v>
      </c>
      <c r="H58" s="11">
        <f t="shared" ref="H58:H75" si="16">(E58*$E$9^2*$E$5)/$E$6</f>
        <v>5882.3529411764703</v>
      </c>
      <c r="I58" s="4">
        <f t="shared" ref="I58:I75" si="17">(E58^2*$E$9)/$E$4</f>
        <v>1.6989466530750934E-2</v>
      </c>
      <c r="J58" s="4">
        <f t="shared" ref="J58:J75" si="18">LOG10(H58)</f>
        <v>3.7695510786217259</v>
      </c>
      <c r="K58" s="17">
        <f t="shared" ref="K58:K75" si="19">LOG10(G58)</f>
        <v>3.540607512240769</v>
      </c>
      <c r="L58" s="7"/>
      <c r="M58" s="7"/>
      <c r="N58" s="7"/>
      <c r="O58" s="7"/>
      <c r="P58" s="7"/>
      <c r="Q58" s="7"/>
      <c r="R58" s="7"/>
      <c r="S58" s="7"/>
      <c r="T58" s="7"/>
    </row>
    <row r="59" spans="1:20" x14ac:dyDescent="0.25">
      <c r="A59" s="7"/>
      <c r="B59" s="16">
        <v>7.8E-2</v>
      </c>
      <c r="C59" s="4">
        <v>0</v>
      </c>
      <c r="D59" s="13">
        <v>200</v>
      </c>
      <c r="E59" s="4">
        <f t="shared" ref="E59:E66" si="20">D59/60</f>
        <v>3.3333333333333335</v>
      </c>
      <c r="F59" s="14">
        <v>14</v>
      </c>
      <c r="G59" s="11">
        <f t="shared" si="15"/>
        <v>486.11111111111103</v>
      </c>
      <c r="H59" s="11">
        <f t="shared" si="16"/>
        <v>11764.705882352941</v>
      </c>
      <c r="I59" s="4">
        <f t="shared" si="17"/>
        <v>6.7957866123003738E-2</v>
      </c>
      <c r="J59" s="4">
        <f t="shared" si="18"/>
        <v>4.0705810742857071</v>
      </c>
      <c r="K59" s="17">
        <f t="shared" si="19"/>
        <v>2.6867355479190071</v>
      </c>
      <c r="L59" s="7"/>
      <c r="M59" s="7"/>
      <c r="N59" s="7"/>
      <c r="O59" s="7"/>
      <c r="P59" s="7"/>
      <c r="Q59" s="7"/>
      <c r="R59" s="7"/>
      <c r="S59" s="7"/>
      <c r="T59" s="7"/>
    </row>
    <row r="60" spans="1:20" x14ac:dyDescent="0.25">
      <c r="A60" s="7"/>
      <c r="B60" s="16">
        <v>7.8E-2</v>
      </c>
      <c r="C60" s="4">
        <v>0</v>
      </c>
      <c r="D60" s="13">
        <v>300</v>
      </c>
      <c r="E60" s="4">
        <f t="shared" si="20"/>
        <v>5</v>
      </c>
      <c r="F60" s="14">
        <v>16</v>
      </c>
      <c r="G60" s="11">
        <f t="shared" si="15"/>
        <v>164.6090534979424</v>
      </c>
      <c r="H60" s="11">
        <f t="shared" si="16"/>
        <v>17647.058823529409</v>
      </c>
      <c r="I60" s="4">
        <f t="shared" si="17"/>
        <v>0.1529051987767584</v>
      </c>
      <c r="J60" s="4">
        <f t="shared" si="18"/>
        <v>4.2466723333413885</v>
      </c>
      <c r="K60" s="17">
        <f t="shared" si="19"/>
        <v>2.2164537177296504</v>
      </c>
      <c r="L60" s="7"/>
      <c r="M60" s="7"/>
      <c r="N60" s="7"/>
      <c r="O60" s="7"/>
      <c r="P60" s="7"/>
      <c r="Q60" s="7"/>
      <c r="R60" s="7"/>
      <c r="S60" s="7"/>
      <c r="T60" s="7"/>
    </row>
    <row r="61" spans="1:20" x14ac:dyDescent="0.25">
      <c r="A61" s="7"/>
      <c r="B61" s="16">
        <v>7.8E-2</v>
      </c>
      <c r="C61" s="4">
        <v>0</v>
      </c>
      <c r="D61" s="13">
        <v>400</v>
      </c>
      <c r="E61" s="4">
        <f t="shared" si="20"/>
        <v>6.666666666666667</v>
      </c>
      <c r="F61" s="14">
        <v>18</v>
      </c>
      <c r="G61" s="11">
        <f t="shared" si="15"/>
        <v>78.124999999999986</v>
      </c>
      <c r="H61" s="11">
        <f t="shared" si="16"/>
        <v>23529.411764705881</v>
      </c>
      <c r="I61" s="4">
        <f t="shared" si="17"/>
        <v>0.27183146449201495</v>
      </c>
      <c r="J61" s="4">
        <f t="shared" si="18"/>
        <v>4.3716110699496884</v>
      </c>
      <c r="K61" s="17">
        <f t="shared" si="19"/>
        <v>1.8927900303521314</v>
      </c>
      <c r="L61" s="7"/>
      <c r="M61" s="7"/>
      <c r="N61" s="7"/>
      <c r="O61" s="7"/>
      <c r="P61" s="7"/>
      <c r="Q61" s="7"/>
      <c r="R61" s="7"/>
      <c r="S61" s="7"/>
      <c r="T61" s="7"/>
    </row>
    <row r="62" spans="1:20" x14ac:dyDescent="0.25">
      <c r="A62" s="7"/>
      <c r="B62" s="16">
        <v>7.8E-2</v>
      </c>
      <c r="C62" s="4">
        <v>0</v>
      </c>
      <c r="D62" s="13">
        <v>500</v>
      </c>
      <c r="E62" s="4">
        <f t="shared" si="20"/>
        <v>8.3333333333333339</v>
      </c>
      <c r="F62" s="14">
        <v>19.5</v>
      </c>
      <c r="G62" s="11">
        <f t="shared" si="15"/>
        <v>43.333333333333329</v>
      </c>
      <c r="H62" s="11">
        <f t="shared" si="16"/>
        <v>29411.764705882353</v>
      </c>
      <c r="I62" s="4">
        <f t="shared" si="17"/>
        <v>0.42473666326877335</v>
      </c>
      <c r="J62" s="4">
        <f t="shared" si="18"/>
        <v>4.4685210829577446</v>
      </c>
      <c r="K62" s="17">
        <f t="shared" si="19"/>
        <v>1.6368220975871743</v>
      </c>
      <c r="L62" s="7"/>
      <c r="M62" s="7"/>
      <c r="N62" s="7"/>
      <c r="O62" s="7"/>
      <c r="P62" s="7"/>
      <c r="Q62" s="7"/>
      <c r="R62" s="7"/>
      <c r="S62" s="7"/>
      <c r="T62" s="7"/>
    </row>
    <row r="63" spans="1:20" x14ac:dyDescent="0.25">
      <c r="A63" s="7"/>
      <c r="B63" s="16">
        <v>7.8E-2</v>
      </c>
      <c r="C63" s="4">
        <v>0</v>
      </c>
      <c r="D63" s="13">
        <v>600</v>
      </c>
      <c r="E63" s="4">
        <f t="shared" si="20"/>
        <v>10</v>
      </c>
      <c r="F63" s="14">
        <v>21</v>
      </c>
      <c r="G63" s="11">
        <f t="shared" si="15"/>
        <v>27.006172839506174</v>
      </c>
      <c r="H63" s="11">
        <f t="shared" si="16"/>
        <v>35294.117647058818</v>
      </c>
      <c r="I63" s="4">
        <f t="shared" si="17"/>
        <v>0.6116207951070336</v>
      </c>
      <c r="J63" s="4">
        <f t="shared" si="18"/>
        <v>4.5477023290053697</v>
      </c>
      <c r="K63" s="17">
        <f t="shared" si="19"/>
        <v>1.4314630428157011</v>
      </c>
      <c r="L63" s="7"/>
      <c r="M63" s="7"/>
      <c r="N63" s="7"/>
      <c r="O63" s="7"/>
      <c r="P63" s="7"/>
      <c r="Q63" s="7"/>
      <c r="R63" s="7"/>
      <c r="S63" s="7"/>
      <c r="T63" s="7"/>
    </row>
    <row r="64" spans="1:20" x14ac:dyDescent="0.25">
      <c r="A64" s="7"/>
      <c r="B64" s="16">
        <v>7.8E-2</v>
      </c>
      <c r="C64" s="4">
        <v>0</v>
      </c>
      <c r="D64" s="13">
        <v>700</v>
      </c>
      <c r="E64" s="4">
        <f t="shared" si="20"/>
        <v>11.666666666666666</v>
      </c>
      <c r="F64" s="14">
        <v>23</v>
      </c>
      <c r="G64" s="11">
        <f t="shared" si="15"/>
        <v>18.626498218334959</v>
      </c>
      <c r="H64" s="11">
        <f t="shared" si="16"/>
        <v>41176.470588235286</v>
      </c>
      <c r="I64" s="4">
        <f t="shared" si="17"/>
        <v>0.83248386000679553</v>
      </c>
      <c r="J64" s="4">
        <f t="shared" si="18"/>
        <v>4.6146491186359828</v>
      </c>
      <c r="K64" s="17">
        <f t="shared" si="19"/>
        <v>1.2701312152075352</v>
      </c>
      <c r="L64" s="7"/>
      <c r="M64" s="7"/>
      <c r="N64" s="7"/>
      <c r="O64" s="7"/>
      <c r="P64" s="7"/>
      <c r="Q64" s="7"/>
      <c r="R64" s="7"/>
      <c r="S64" s="7"/>
      <c r="T64" s="7"/>
    </row>
    <row r="65" spans="1:20" x14ac:dyDescent="0.25">
      <c r="A65" s="7"/>
      <c r="B65" s="16">
        <v>7.8E-2</v>
      </c>
      <c r="C65" s="4">
        <v>0</v>
      </c>
      <c r="D65" s="13">
        <v>1100</v>
      </c>
      <c r="E65" s="4">
        <f t="shared" si="20"/>
        <v>18.333333333333332</v>
      </c>
      <c r="F65" s="14">
        <v>31.5</v>
      </c>
      <c r="G65" s="11">
        <f t="shared" si="15"/>
        <v>6.574004507888807</v>
      </c>
      <c r="H65" s="11">
        <f t="shared" si="16"/>
        <v>64705.88235294116</v>
      </c>
      <c r="I65" s="4">
        <f t="shared" si="17"/>
        <v>2.0557254502208626</v>
      </c>
      <c r="J65" s="4">
        <f t="shared" si="18"/>
        <v>4.8109437637799513</v>
      </c>
      <c r="K65" s="17">
        <f t="shared" si="19"/>
        <v>0.81782999754763819</v>
      </c>
      <c r="L65" s="7"/>
      <c r="M65" s="7"/>
      <c r="N65" s="7"/>
      <c r="O65" s="7"/>
      <c r="P65" s="7"/>
      <c r="Q65" s="7"/>
      <c r="R65" s="7"/>
      <c r="S65" s="7"/>
      <c r="T65" s="7"/>
    </row>
    <row r="66" spans="1:20" x14ac:dyDescent="0.25">
      <c r="A66" s="7"/>
      <c r="B66" s="16">
        <v>7.8E-2</v>
      </c>
      <c r="C66" s="4">
        <v>0</v>
      </c>
      <c r="D66" s="13">
        <v>1200</v>
      </c>
      <c r="E66" s="4">
        <f t="shared" si="20"/>
        <v>20</v>
      </c>
      <c r="F66" s="14">
        <v>34</v>
      </c>
      <c r="G66" s="11">
        <f t="shared" si="15"/>
        <v>5.465534979423869</v>
      </c>
      <c r="H66" s="11">
        <f t="shared" si="16"/>
        <v>70588.235294117636</v>
      </c>
      <c r="I66" s="4">
        <f t="shared" si="17"/>
        <v>2.4464831804281344</v>
      </c>
      <c r="J66" s="4">
        <f t="shared" si="18"/>
        <v>4.848732324669351</v>
      </c>
      <c r="K66" s="17">
        <f t="shared" si="19"/>
        <v>0.73763267813209343</v>
      </c>
      <c r="L66" s="7"/>
      <c r="M66" s="7"/>
      <c r="N66" s="7"/>
      <c r="O66" s="7"/>
      <c r="P66" s="7"/>
      <c r="Q66" s="7"/>
      <c r="R66" s="7"/>
      <c r="S66" s="7"/>
      <c r="T66" s="7"/>
    </row>
    <row r="67" spans="1:20" x14ac:dyDescent="0.25">
      <c r="A67" s="7"/>
      <c r="B67" s="16">
        <v>7.8E-2</v>
      </c>
      <c r="C67" s="4">
        <v>0</v>
      </c>
      <c r="D67" s="13">
        <v>100</v>
      </c>
      <c r="E67" s="4">
        <f>D67/60</f>
        <v>1.6666666666666667</v>
      </c>
      <c r="F67" s="14">
        <v>12</v>
      </c>
      <c r="G67" s="11">
        <f t="shared" si="15"/>
        <v>3333.3333333333326</v>
      </c>
      <c r="H67" s="11">
        <f t="shared" si="16"/>
        <v>5882.3529411764703</v>
      </c>
      <c r="I67" s="4">
        <f t="shared" si="17"/>
        <v>1.6989466530750934E-2</v>
      </c>
      <c r="J67" s="4">
        <f t="shared" si="18"/>
        <v>3.7695510786217259</v>
      </c>
      <c r="K67" s="17">
        <f t="shared" si="19"/>
        <v>3.5228787452803374</v>
      </c>
      <c r="L67" s="7"/>
      <c r="M67" s="7"/>
      <c r="N67" s="7"/>
      <c r="O67" s="7"/>
      <c r="P67" s="7"/>
      <c r="Q67" s="7"/>
      <c r="R67" s="7"/>
      <c r="S67" s="7"/>
      <c r="T67" s="7"/>
    </row>
    <row r="68" spans="1:20" x14ac:dyDescent="0.25">
      <c r="A68" s="7"/>
      <c r="B68" s="16">
        <v>7.8E-2</v>
      </c>
      <c r="C68" s="4">
        <v>0</v>
      </c>
      <c r="D68" s="13">
        <v>200</v>
      </c>
      <c r="E68" s="4">
        <f t="shared" ref="E68:E75" si="21">D68/60</f>
        <v>3.3333333333333335</v>
      </c>
      <c r="F68" s="14">
        <v>14</v>
      </c>
      <c r="G68" s="11">
        <f t="shared" si="15"/>
        <v>486.11111111111103</v>
      </c>
      <c r="H68" s="11">
        <f t="shared" si="16"/>
        <v>11764.705882352941</v>
      </c>
      <c r="I68" s="4">
        <f t="shared" si="17"/>
        <v>6.7957866123003738E-2</v>
      </c>
      <c r="J68" s="4">
        <f t="shared" si="18"/>
        <v>4.0705810742857071</v>
      </c>
      <c r="K68" s="17">
        <f t="shared" si="19"/>
        <v>2.6867355479190071</v>
      </c>
      <c r="L68" s="7"/>
      <c r="M68" s="7"/>
      <c r="N68" s="7"/>
      <c r="O68" s="7"/>
      <c r="P68" s="7"/>
      <c r="Q68" s="7"/>
      <c r="R68" s="7"/>
      <c r="S68" s="7"/>
      <c r="T68" s="7"/>
    </row>
    <row r="69" spans="1:20" x14ac:dyDescent="0.25">
      <c r="A69" s="7"/>
      <c r="B69" s="16">
        <v>7.8E-2</v>
      </c>
      <c r="C69" s="4">
        <v>0</v>
      </c>
      <c r="D69" s="13">
        <v>300</v>
      </c>
      <c r="E69" s="4">
        <f t="shared" si="21"/>
        <v>5</v>
      </c>
      <c r="F69" s="14">
        <v>16</v>
      </c>
      <c r="G69" s="11">
        <f t="shared" si="15"/>
        <v>164.6090534979424</v>
      </c>
      <c r="H69" s="11">
        <f t="shared" si="16"/>
        <v>17647.058823529409</v>
      </c>
      <c r="I69" s="4">
        <f t="shared" si="17"/>
        <v>0.1529051987767584</v>
      </c>
      <c r="J69" s="4">
        <f t="shared" si="18"/>
        <v>4.2466723333413885</v>
      </c>
      <c r="K69" s="17">
        <f t="shared" si="19"/>
        <v>2.2164537177296504</v>
      </c>
      <c r="L69" s="7"/>
      <c r="M69" s="7"/>
      <c r="N69" s="7"/>
      <c r="O69" s="7"/>
      <c r="P69" s="7"/>
      <c r="Q69" s="7"/>
      <c r="R69" s="7"/>
      <c r="S69" s="7"/>
      <c r="T69" s="7"/>
    </row>
    <row r="70" spans="1:20" x14ac:dyDescent="0.25">
      <c r="A70" s="7"/>
      <c r="B70" s="16">
        <v>7.8E-2</v>
      </c>
      <c r="C70" s="4">
        <v>0</v>
      </c>
      <c r="D70" s="13">
        <v>400</v>
      </c>
      <c r="E70" s="4">
        <f t="shared" si="21"/>
        <v>6.666666666666667</v>
      </c>
      <c r="F70" s="14">
        <v>17</v>
      </c>
      <c r="G70" s="11">
        <f t="shared" si="15"/>
        <v>73.7847222222222</v>
      </c>
      <c r="H70" s="11">
        <f t="shared" si="16"/>
        <v>23529.411764705881</v>
      </c>
      <c r="I70" s="4">
        <f t="shared" si="17"/>
        <v>0.27183146449201495</v>
      </c>
      <c r="J70" s="4">
        <f t="shared" si="18"/>
        <v>4.3716110699496884</v>
      </c>
      <c r="K70" s="17">
        <f t="shared" si="19"/>
        <v>1.8679664466270993</v>
      </c>
      <c r="L70" s="7"/>
      <c r="M70" s="7"/>
      <c r="N70" s="7"/>
      <c r="O70" s="7"/>
      <c r="P70" s="7"/>
      <c r="Q70" s="7"/>
      <c r="R70" s="7"/>
      <c r="S70" s="7"/>
      <c r="T70" s="7"/>
    </row>
    <row r="71" spans="1:20" x14ac:dyDescent="0.25">
      <c r="A71" s="7"/>
      <c r="B71" s="16">
        <v>7.8E-2</v>
      </c>
      <c r="C71" s="4">
        <v>0</v>
      </c>
      <c r="D71" s="13">
        <v>500</v>
      </c>
      <c r="E71" s="4">
        <f t="shared" si="21"/>
        <v>8.3333333333333339</v>
      </c>
      <c r="F71" s="14">
        <v>18.5</v>
      </c>
      <c r="G71" s="11">
        <f t="shared" si="15"/>
        <v>41.111111111111107</v>
      </c>
      <c r="H71" s="11">
        <f t="shared" si="16"/>
        <v>29411.764705882353</v>
      </c>
      <c r="I71" s="4">
        <f t="shared" si="17"/>
        <v>0.42473666326877335</v>
      </c>
      <c r="J71" s="4">
        <f t="shared" si="18"/>
        <v>4.4685210829577446</v>
      </c>
      <c r="K71" s="17">
        <f t="shared" si="19"/>
        <v>1.61395921462767</v>
      </c>
      <c r="L71" s="7"/>
      <c r="M71" s="7"/>
      <c r="N71" s="7"/>
      <c r="O71" s="7"/>
      <c r="P71" s="7"/>
      <c r="Q71" s="7"/>
      <c r="R71" s="7"/>
      <c r="S71" s="7"/>
      <c r="T71" s="7"/>
    </row>
    <row r="72" spans="1:20" x14ac:dyDescent="0.25">
      <c r="A72" s="7"/>
      <c r="B72" s="16">
        <v>7.8E-2</v>
      </c>
      <c r="C72" s="4">
        <v>0</v>
      </c>
      <c r="D72" s="13">
        <v>600</v>
      </c>
      <c r="E72" s="4">
        <f t="shared" si="21"/>
        <v>10</v>
      </c>
      <c r="F72" s="14">
        <v>20.5</v>
      </c>
      <c r="G72" s="11">
        <f t="shared" si="15"/>
        <v>26.363168724279838</v>
      </c>
      <c r="H72" s="11">
        <f t="shared" si="16"/>
        <v>35294.117647058818</v>
      </c>
      <c r="I72" s="4">
        <f t="shared" si="17"/>
        <v>0.6116207951070336</v>
      </c>
      <c r="J72" s="4">
        <f t="shared" si="18"/>
        <v>4.5477023290053697</v>
      </c>
      <c r="K72" s="17">
        <f t="shared" si="19"/>
        <v>1.4209976091375363</v>
      </c>
      <c r="L72" s="7"/>
      <c r="M72" s="7"/>
      <c r="N72" s="7"/>
      <c r="O72" s="7"/>
      <c r="P72" s="7"/>
      <c r="Q72" s="7"/>
      <c r="R72" s="7"/>
      <c r="S72" s="7"/>
      <c r="T72" s="7"/>
    </row>
    <row r="73" spans="1:20" x14ac:dyDescent="0.25">
      <c r="A73" s="7"/>
      <c r="B73" s="16">
        <v>7.8E-2</v>
      </c>
      <c r="C73" s="4">
        <v>0</v>
      </c>
      <c r="D73" s="13">
        <v>700</v>
      </c>
      <c r="E73" s="4">
        <f t="shared" si="21"/>
        <v>11.666666666666666</v>
      </c>
      <c r="F73" s="14">
        <v>23</v>
      </c>
      <c r="G73" s="11">
        <f t="shared" si="15"/>
        <v>18.626498218334959</v>
      </c>
      <c r="H73" s="11">
        <f t="shared" si="16"/>
        <v>41176.470588235286</v>
      </c>
      <c r="I73" s="4">
        <f t="shared" si="17"/>
        <v>0.83248386000679553</v>
      </c>
      <c r="J73" s="4">
        <f t="shared" si="18"/>
        <v>4.6146491186359828</v>
      </c>
      <c r="K73" s="17">
        <f t="shared" si="19"/>
        <v>1.2701312152075352</v>
      </c>
      <c r="L73" s="7"/>
      <c r="M73" s="7"/>
      <c r="N73" s="7"/>
      <c r="O73" s="7"/>
      <c r="P73" s="7"/>
      <c r="Q73" s="7"/>
      <c r="R73" s="7"/>
      <c r="S73" s="7"/>
      <c r="T73" s="7"/>
    </row>
    <row r="74" spans="1:20" x14ac:dyDescent="0.25">
      <c r="A74" s="7"/>
      <c r="B74" s="16">
        <v>7.8E-2</v>
      </c>
      <c r="C74" s="4">
        <v>0</v>
      </c>
      <c r="D74" s="13">
        <v>1100</v>
      </c>
      <c r="E74" s="4">
        <f t="shared" si="21"/>
        <v>18.333333333333332</v>
      </c>
      <c r="F74" s="14">
        <v>32</v>
      </c>
      <c r="G74" s="11">
        <f t="shared" si="15"/>
        <v>6.6783537857918036</v>
      </c>
      <c r="H74" s="11">
        <f t="shared" si="16"/>
        <v>64705.88235294116</v>
      </c>
      <c r="I74" s="4">
        <f t="shared" si="17"/>
        <v>2.0557254502208626</v>
      </c>
      <c r="J74" s="4">
        <f t="shared" si="18"/>
        <v>4.8109437637799513</v>
      </c>
      <c r="K74" s="17">
        <f t="shared" si="19"/>
        <v>0.82466942207794369</v>
      </c>
      <c r="L74" s="7"/>
      <c r="M74" s="7"/>
      <c r="N74" s="7"/>
      <c r="O74" s="7"/>
      <c r="P74" s="7"/>
      <c r="Q74" s="7"/>
      <c r="R74" s="7"/>
      <c r="S74" s="7"/>
      <c r="T74" s="7"/>
    </row>
    <row r="75" spans="1:20" x14ac:dyDescent="0.25">
      <c r="A75" s="7"/>
      <c r="B75" s="16">
        <v>7.8E-2</v>
      </c>
      <c r="C75" s="4">
        <v>0</v>
      </c>
      <c r="D75" s="13">
        <v>1200</v>
      </c>
      <c r="E75" s="4">
        <f t="shared" si="21"/>
        <v>20</v>
      </c>
      <c r="F75" s="14">
        <v>34</v>
      </c>
      <c r="G75" s="11">
        <f t="shared" si="15"/>
        <v>5.465534979423869</v>
      </c>
      <c r="H75" s="11">
        <f t="shared" si="16"/>
        <v>70588.235294117636</v>
      </c>
      <c r="I75" s="4">
        <f t="shared" si="17"/>
        <v>2.4464831804281344</v>
      </c>
      <c r="J75" s="4">
        <f t="shared" si="18"/>
        <v>4.848732324669351</v>
      </c>
      <c r="K75" s="17">
        <f t="shared" si="19"/>
        <v>0.73763267813209343</v>
      </c>
      <c r="L75" s="7"/>
      <c r="M75" s="7"/>
      <c r="N75" s="7"/>
      <c r="O75" s="7"/>
      <c r="P75" s="7"/>
      <c r="Q75" s="7"/>
      <c r="R75" s="7"/>
      <c r="S75" s="7"/>
      <c r="T75" s="7"/>
    </row>
    <row r="76" spans="1:20" x14ac:dyDescent="0.25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</row>
    <row r="77" spans="1:20" x14ac:dyDescent="0.25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</row>
    <row r="78" spans="1:20" x14ac:dyDescent="0.25">
      <c r="A78" s="7"/>
      <c r="B78" s="7"/>
      <c r="C78" s="7"/>
      <c r="D78" s="4" t="s">
        <v>36</v>
      </c>
      <c r="E78" s="4"/>
      <c r="F78" s="4" t="s">
        <v>37</v>
      </c>
      <c r="G78" s="4" t="s">
        <v>38</v>
      </c>
      <c r="H78" s="4" t="s">
        <v>39</v>
      </c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</row>
    <row r="79" spans="1:20" x14ac:dyDescent="0.25">
      <c r="A79" s="7"/>
      <c r="B79" s="7"/>
      <c r="C79" s="7"/>
      <c r="D79" s="7"/>
      <c r="E79" s="7"/>
      <c r="F79" s="4">
        <f>SLOPE(F16:F75,E16:E75)</f>
        <v>1.2919474429117641</v>
      </c>
      <c r="G79" s="4">
        <f>INTERCEPT(F16:F75,E16:E75)</f>
        <v>7.4962610110057213</v>
      </c>
      <c r="H79" s="4">
        <f>RSQ(F16:F75,E16:E75)</f>
        <v>0.81294395121156804</v>
      </c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</row>
    <row r="80" spans="1:20" x14ac:dyDescent="0.25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</row>
    <row r="81" spans="1:20" x14ac:dyDescent="0.25">
      <c r="A81" s="7"/>
      <c r="B81" s="7"/>
      <c r="C81" s="7"/>
      <c r="D81" s="4" t="s">
        <v>40</v>
      </c>
      <c r="E81" s="4"/>
      <c r="F81" s="4" t="s">
        <v>37</v>
      </c>
      <c r="G81" s="4" t="s">
        <v>38</v>
      </c>
      <c r="H81" s="4" t="s">
        <v>39</v>
      </c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</row>
    <row r="82" spans="1:20" x14ac:dyDescent="0.25">
      <c r="A82" s="7"/>
      <c r="B82" s="7"/>
      <c r="C82" s="7"/>
      <c r="D82" s="7"/>
      <c r="E82" s="7"/>
      <c r="F82" s="4">
        <f>SLOPE(K16:K75,J16:J75)</f>
        <v>-2.4723776933221377</v>
      </c>
      <c r="G82" s="4">
        <f>INTERCEPT(K16:K75,J16:J75)</f>
        <v>12.673396000420205</v>
      </c>
      <c r="H82" s="6">
        <f>RSQ(K16:K75,J16:J75)</f>
        <v>0.98729401047240695</v>
      </c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</row>
    <row r="83" spans="1:20" x14ac:dyDescent="0.25">
      <c r="A83" s="7"/>
      <c r="B83" s="7"/>
      <c r="C83" s="7"/>
      <c r="D83" s="7"/>
      <c r="E83" s="7"/>
      <c r="F83" s="4" t="s">
        <v>45</v>
      </c>
      <c r="G83" s="4" t="s">
        <v>46</v>
      </c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</row>
    <row r="84" spans="1:20" x14ac:dyDescent="0.25">
      <c r="A84" s="7"/>
      <c r="B84" s="7"/>
      <c r="C84" s="7"/>
      <c r="D84" s="7"/>
      <c r="E84" s="7"/>
      <c r="F84" s="4">
        <f>F82</f>
        <v>-2.4723776933221377</v>
      </c>
      <c r="G84" s="4">
        <f>10^G82</f>
        <v>4714069709900.29</v>
      </c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</row>
    <row r="85" spans="1:20" x14ac:dyDescent="0.2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</row>
    <row r="86" spans="1:20" x14ac:dyDescent="0.25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</row>
    <row r="87" spans="1:20" x14ac:dyDescent="0.25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</row>
    <row r="88" spans="1:20" x14ac:dyDescent="0.25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</row>
    <row r="89" spans="1:20" x14ac:dyDescent="0.25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</row>
    <row r="90" spans="1:20" x14ac:dyDescent="0.25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</row>
    <row r="91" spans="1:20" x14ac:dyDescent="0.25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</row>
    <row r="92" spans="1:20" x14ac:dyDescent="0.25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</row>
    <row r="93" spans="1:20" x14ac:dyDescent="0.25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</row>
    <row r="94" spans="1:20" x14ac:dyDescent="0.25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</row>
    <row r="95" spans="1:20" x14ac:dyDescent="0.2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</row>
    <row r="96" spans="1:20" x14ac:dyDescent="0.25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</row>
    <row r="97" spans="1:20" x14ac:dyDescent="0.25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</row>
  </sheetData>
  <dataValidations count="1">
    <dataValidation type="list" allowBlank="1" showInputMessage="1" showErrorMessage="1" sqref="E8" xr:uid="{EE5B3F81-E4E1-44FF-A721-4B538B20D032}">
      <formula1>$I$4:$I$7</formula1>
    </dataValidation>
  </dataValidations>
  <pageMargins left="0.7" right="0.7" top="0.75" bottom="0.75" header="0.3" footer="0.3"/>
  <pageSetup paperSize="9" orientation="portrait" horizontalDpi="300" verticalDpi="300" r:id="rId1"/>
  <drawing r:id="rId2"/>
  <legacyDrawing r:id="rId3"/>
  <tableParts count="1">
    <tablePart r:id="rId4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5CCDEC-645D-468F-A9A6-91E58B71502F}">
  <sheetPr codeName="Hoja5"/>
  <dimension ref="A1:T93"/>
  <sheetViews>
    <sheetView topLeftCell="A52" zoomScale="89" zoomScaleNormal="85" workbookViewId="0">
      <selection activeCell="N16" sqref="N16"/>
    </sheetView>
  </sheetViews>
  <sheetFormatPr baseColWidth="10" defaultColWidth="11.42578125" defaultRowHeight="15" x14ac:dyDescent="0.25"/>
  <cols>
    <col min="2" max="2" width="16.7109375" customWidth="1"/>
    <col min="7" max="7" width="21.28515625" customWidth="1"/>
    <col min="10" max="10" width="14.85546875" customWidth="1"/>
  </cols>
  <sheetData>
    <row r="1" spans="1:20" x14ac:dyDescent="0.2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</row>
    <row r="2" spans="1:20" x14ac:dyDescent="0.25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</row>
    <row r="3" spans="1:20" ht="15.75" x14ac:dyDescent="0.25">
      <c r="A3" s="7"/>
      <c r="B3" s="7"/>
      <c r="C3" s="7"/>
      <c r="D3" s="8" t="s">
        <v>31</v>
      </c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</row>
    <row r="4" spans="1:20" x14ac:dyDescent="0.25">
      <c r="A4" s="7"/>
      <c r="B4" s="7"/>
      <c r="C4" s="7"/>
      <c r="D4" s="9" t="s">
        <v>3</v>
      </c>
      <c r="E4" s="4">
        <v>9.81</v>
      </c>
      <c r="F4" s="7"/>
      <c r="G4" s="7"/>
      <c r="H4" s="4" t="s">
        <v>5</v>
      </c>
      <c r="I4" s="4" t="s">
        <v>9</v>
      </c>
      <c r="J4" s="4">
        <v>0.06</v>
      </c>
      <c r="K4" s="7"/>
      <c r="L4" s="7"/>
      <c r="M4" s="7"/>
      <c r="N4" s="7"/>
      <c r="O4" s="7"/>
      <c r="P4" s="7"/>
      <c r="Q4" s="7"/>
      <c r="R4" s="7"/>
      <c r="S4" s="7"/>
      <c r="T4" s="7"/>
    </row>
    <row r="5" spans="1:20" x14ac:dyDescent="0.25">
      <c r="A5" s="7"/>
      <c r="B5" s="7"/>
      <c r="C5" s="7"/>
      <c r="D5" s="9" t="s">
        <v>1</v>
      </c>
      <c r="E5" s="4">
        <v>1000</v>
      </c>
      <c r="F5" s="7"/>
      <c r="G5" s="7"/>
      <c r="H5" s="4" t="s">
        <v>6</v>
      </c>
      <c r="I5" s="4" t="s">
        <v>10</v>
      </c>
      <c r="J5" s="4">
        <v>4.4999999999999998E-2</v>
      </c>
      <c r="K5" s="7"/>
      <c r="L5" s="7"/>
      <c r="M5" s="7"/>
      <c r="N5" s="7"/>
      <c r="O5" s="7"/>
      <c r="P5" s="7"/>
      <c r="Q5" s="7"/>
      <c r="R5" s="7"/>
      <c r="S5" s="7"/>
      <c r="T5" s="7"/>
    </row>
    <row r="6" spans="1:20" x14ac:dyDescent="0.25">
      <c r="A6" s="7"/>
      <c r="B6" s="7"/>
      <c r="C6" s="7"/>
      <c r="D6" s="9" t="s">
        <v>2</v>
      </c>
      <c r="E6" s="4">
        <f>1.02*10^-3</f>
        <v>1.0200000000000001E-3</v>
      </c>
      <c r="F6" s="7"/>
      <c r="G6" s="7"/>
      <c r="H6" s="4" t="s">
        <v>7</v>
      </c>
      <c r="I6" s="4" t="s">
        <v>11</v>
      </c>
      <c r="J6" s="4">
        <f>0.03</f>
        <v>0.03</v>
      </c>
      <c r="K6" s="7"/>
      <c r="L6" s="7"/>
      <c r="M6" s="7"/>
      <c r="N6" s="7"/>
      <c r="O6" s="7"/>
      <c r="P6" s="7"/>
      <c r="Q6" s="7"/>
      <c r="R6" s="7"/>
      <c r="S6" s="7"/>
      <c r="T6" s="7"/>
    </row>
    <row r="7" spans="1:20" x14ac:dyDescent="0.25">
      <c r="A7" s="7"/>
      <c r="B7" s="7"/>
      <c r="C7" s="7"/>
      <c r="D7" s="9" t="s">
        <v>32</v>
      </c>
      <c r="E7" s="4"/>
      <c r="F7" s="7"/>
      <c r="G7" s="7"/>
      <c r="H7" s="4" t="s">
        <v>8</v>
      </c>
      <c r="I7" s="4" t="s">
        <v>12</v>
      </c>
      <c r="J7" s="4">
        <v>7.8E-2</v>
      </c>
      <c r="K7" s="7"/>
      <c r="L7" s="7"/>
      <c r="M7" s="7"/>
      <c r="N7" s="7"/>
      <c r="O7" s="7"/>
      <c r="P7" s="7"/>
      <c r="Q7" s="7"/>
      <c r="R7" s="7"/>
      <c r="S7" s="7"/>
      <c r="T7" s="7"/>
    </row>
    <row r="8" spans="1:20" x14ac:dyDescent="0.25">
      <c r="A8" s="7"/>
      <c r="B8" s="7"/>
      <c r="C8" s="7"/>
      <c r="D8" s="9" t="s">
        <v>29</v>
      </c>
      <c r="E8" s="4" t="s">
        <v>9</v>
      </c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</row>
    <row r="9" spans="1:20" x14ac:dyDescent="0.25">
      <c r="A9" s="7"/>
      <c r="B9" s="7"/>
      <c r="C9" s="7"/>
      <c r="D9" s="9" t="s">
        <v>4</v>
      </c>
      <c r="E9" s="4">
        <f>VLOOKUP(E8,I4:J7,2)</f>
        <v>0.06</v>
      </c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</row>
    <row r="10" spans="1:20" x14ac:dyDescent="0.25">
      <c r="A10" s="7"/>
      <c r="B10" s="7"/>
      <c r="C10" s="7"/>
      <c r="D10" s="9" t="s">
        <v>23</v>
      </c>
      <c r="E10" s="4">
        <f>E9</f>
        <v>0.06</v>
      </c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</row>
    <row r="11" spans="1:20" x14ac:dyDescent="0.25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</row>
    <row r="12" spans="1:20" x14ac:dyDescent="0.25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</row>
    <row r="13" spans="1:20" x14ac:dyDescent="0.25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</row>
    <row r="14" spans="1:20" x14ac:dyDescent="0.25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</row>
    <row r="15" spans="1:20" x14ac:dyDescent="0.25">
      <c r="A15" s="7"/>
      <c r="B15" s="24" t="s">
        <v>58</v>
      </c>
      <c r="C15" s="25" t="s">
        <v>59</v>
      </c>
      <c r="D15" s="26" t="s">
        <v>0</v>
      </c>
      <c r="E15" s="26" t="s">
        <v>19</v>
      </c>
      <c r="F15" s="26" t="s">
        <v>22</v>
      </c>
      <c r="G15" s="26" t="s">
        <v>13</v>
      </c>
      <c r="H15" s="26" t="s">
        <v>14</v>
      </c>
      <c r="I15" s="26" t="s">
        <v>15</v>
      </c>
      <c r="J15" s="26" t="s">
        <v>42</v>
      </c>
      <c r="K15" s="27" t="s">
        <v>43</v>
      </c>
      <c r="L15" s="7"/>
      <c r="M15" s="7"/>
      <c r="N15" s="7"/>
      <c r="O15" s="7"/>
      <c r="P15" s="7"/>
      <c r="Q15" s="7"/>
      <c r="R15" s="7"/>
      <c r="S15" s="7"/>
      <c r="T15" s="7"/>
    </row>
    <row r="16" spans="1:20" x14ac:dyDescent="0.25">
      <c r="A16" s="7"/>
      <c r="B16" s="16">
        <v>0.06</v>
      </c>
      <c r="C16" s="4">
        <v>3</v>
      </c>
      <c r="D16" s="4">
        <v>100</v>
      </c>
      <c r="E16" s="4">
        <f>D16/60</f>
        <v>1.6666666666666667</v>
      </c>
      <c r="F16" s="4">
        <v>8</v>
      </c>
      <c r="G16" s="11">
        <f t="shared" ref="G16:G37" si="0">F16/($E$9^5*E16^3*$E$5)</f>
        <v>2222.2222222222217</v>
      </c>
      <c r="H16" s="11">
        <f t="shared" ref="H16:H37" si="1">(E16*$E$9^2*$E$5)/$E$6</f>
        <v>5882.3529411764703</v>
      </c>
      <c r="I16" s="4">
        <f t="shared" ref="I16:I37" si="2">(E16^2*$E$9)/$E$4</f>
        <v>1.6989466530750934E-2</v>
      </c>
      <c r="J16" s="4">
        <f t="shared" ref="J16:J38" si="3">LOG10(H16)</f>
        <v>3.7695510786217259</v>
      </c>
      <c r="K16" s="17">
        <f t="shared" ref="K16:K38" si="4">LOG10(G16)</f>
        <v>3.346787486224656</v>
      </c>
      <c r="L16" s="7"/>
      <c r="M16" s="7"/>
      <c r="N16" s="7"/>
      <c r="O16" s="7"/>
      <c r="P16" s="7"/>
      <c r="Q16" s="7"/>
      <c r="R16" s="7"/>
      <c r="S16" s="7"/>
      <c r="T16" s="7"/>
    </row>
    <row r="17" spans="1:20" x14ac:dyDescent="0.25">
      <c r="A17" s="7"/>
      <c r="B17" s="16">
        <v>0.06</v>
      </c>
      <c r="C17" s="4">
        <v>3</v>
      </c>
      <c r="D17" s="4">
        <f t="shared" ref="D17" si="5">D16+100</f>
        <v>200</v>
      </c>
      <c r="E17" s="4">
        <f t="shared" ref="E17" si="6">D17/60</f>
        <v>3.3333333333333335</v>
      </c>
      <c r="F17" s="4">
        <v>10</v>
      </c>
      <c r="G17" s="11">
        <f t="shared" si="0"/>
        <v>347.22222222222217</v>
      </c>
      <c r="H17" s="11">
        <f t="shared" si="1"/>
        <v>11764.705882352941</v>
      </c>
      <c r="I17" s="4">
        <f t="shared" si="2"/>
        <v>6.7957866123003738E-2</v>
      </c>
      <c r="J17" s="4">
        <f t="shared" si="3"/>
        <v>4.0705810742857071</v>
      </c>
      <c r="K17" s="17">
        <f t="shared" si="4"/>
        <v>2.540607512240769</v>
      </c>
      <c r="L17" s="7"/>
      <c r="M17" s="7"/>
      <c r="N17" s="7"/>
      <c r="O17" s="7"/>
      <c r="P17" s="7"/>
      <c r="Q17" s="7"/>
      <c r="R17" s="7"/>
      <c r="S17" s="7"/>
      <c r="T17" s="7"/>
    </row>
    <row r="18" spans="1:20" x14ac:dyDescent="0.25">
      <c r="A18" s="7"/>
      <c r="B18" s="16">
        <v>0.06</v>
      </c>
      <c r="C18" s="4">
        <v>3</v>
      </c>
      <c r="D18" s="4">
        <v>100</v>
      </c>
      <c r="E18" s="4">
        <f>D18/60</f>
        <v>1.6666666666666667</v>
      </c>
      <c r="F18" s="4">
        <v>6</v>
      </c>
      <c r="G18" s="11">
        <f t="shared" si="0"/>
        <v>1666.6666666666663</v>
      </c>
      <c r="H18" s="11">
        <f t="shared" si="1"/>
        <v>5882.3529411764703</v>
      </c>
      <c r="I18" s="4">
        <f t="shared" si="2"/>
        <v>1.6989466530750934E-2</v>
      </c>
      <c r="J18" s="4">
        <f t="shared" si="3"/>
        <v>3.7695510786217259</v>
      </c>
      <c r="K18" s="17">
        <f t="shared" si="4"/>
        <v>3.2218487496163561</v>
      </c>
      <c r="L18" s="7"/>
      <c r="M18" s="7"/>
      <c r="N18" s="7"/>
      <c r="O18" s="7"/>
      <c r="P18" s="7"/>
      <c r="Q18" s="7"/>
      <c r="R18" s="7"/>
      <c r="S18" s="7"/>
      <c r="T18" s="7"/>
    </row>
    <row r="19" spans="1:20" x14ac:dyDescent="0.25">
      <c r="A19" s="7"/>
      <c r="B19" s="16">
        <v>0.06</v>
      </c>
      <c r="C19" s="4">
        <v>3</v>
      </c>
      <c r="D19" s="4">
        <f t="shared" ref="D19:D24" si="7">D18+100</f>
        <v>200</v>
      </c>
      <c r="E19" s="4">
        <f t="shared" ref="E19:E26" si="8">D19/60</f>
        <v>3.3333333333333335</v>
      </c>
      <c r="F19" s="4">
        <v>8</v>
      </c>
      <c r="G19" s="11">
        <f t="shared" si="0"/>
        <v>277.77777777777771</v>
      </c>
      <c r="H19" s="11">
        <f t="shared" si="1"/>
        <v>11764.705882352941</v>
      </c>
      <c r="I19" s="4">
        <f t="shared" si="2"/>
        <v>6.7957866123003738E-2</v>
      </c>
      <c r="J19" s="4">
        <f t="shared" si="3"/>
        <v>4.0705810742857071</v>
      </c>
      <c r="K19" s="17">
        <f t="shared" si="4"/>
        <v>2.4436974992327127</v>
      </c>
      <c r="L19" s="7"/>
      <c r="M19" s="7"/>
      <c r="N19" s="7"/>
      <c r="O19" s="7"/>
      <c r="P19" s="7"/>
      <c r="Q19" s="7"/>
      <c r="R19" s="7"/>
      <c r="S19" s="7"/>
      <c r="T19" s="7"/>
    </row>
    <row r="20" spans="1:20" x14ac:dyDescent="0.25">
      <c r="A20" s="7"/>
      <c r="B20" s="16">
        <v>0.06</v>
      </c>
      <c r="C20" s="4">
        <v>3</v>
      </c>
      <c r="D20" s="4">
        <f t="shared" si="7"/>
        <v>300</v>
      </c>
      <c r="E20" s="4">
        <f t="shared" si="8"/>
        <v>5</v>
      </c>
      <c r="F20" s="4">
        <v>10</v>
      </c>
      <c r="G20" s="11">
        <f t="shared" si="0"/>
        <v>102.88065843621399</v>
      </c>
      <c r="H20" s="11">
        <f t="shared" si="1"/>
        <v>17647.058823529409</v>
      </c>
      <c r="I20" s="4">
        <f t="shared" si="2"/>
        <v>0.1529051987767584</v>
      </c>
      <c r="J20" s="4">
        <f t="shared" si="3"/>
        <v>4.2466723333413885</v>
      </c>
      <c r="K20" s="17">
        <f t="shared" si="4"/>
        <v>2.0123337350737254</v>
      </c>
      <c r="L20" s="7"/>
      <c r="M20" s="7"/>
      <c r="N20" s="7"/>
      <c r="O20" s="7"/>
      <c r="P20" s="7"/>
      <c r="Q20" s="7"/>
      <c r="R20" s="7"/>
      <c r="S20" s="7"/>
      <c r="T20" s="7"/>
    </row>
    <row r="21" spans="1:20" x14ac:dyDescent="0.25">
      <c r="A21" s="7"/>
      <c r="B21" s="16">
        <v>0.06</v>
      </c>
      <c r="C21" s="4">
        <v>3</v>
      </c>
      <c r="D21" s="4">
        <f t="shared" si="7"/>
        <v>400</v>
      </c>
      <c r="E21" s="4">
        <f t="shared" si="8"/>
        <v>6.666666666666667</v>
      </c>
      <c r="F21" s="4">
        <v>12</v>
      </c>
      <c r="G21" s="11">
        <f t="shared" si="0"/>
        <v>52.083333333333321</v>
      </c>
      <c r="H21" s="11">
        <f t="shared" si="1"/>
        <v>23529.411764705881</v>
      </c>
      <c r="I21" s="4">
        <f t="shared" si="2"/>
        <v>0.27183146449201495</v>
      </c>
      <c r="J21" s="4">
        <f t="shared" si="3"/>
        <v>4.3716110699496884</v>
      </c>
      <c r="K21" s="17">
        <f t="shared" si="4"/>
        <v>1.7166987712964503</v>
      </c>
      <c r="L21" s="7"/>
      <c r="M21" s="7"/>
      <c r="N21" s="7"/>
      <c r="O21" s="7"/>
      <c r="P21" s="7"/>
      <c r="Q21" s="7"/>
      <c r="R21" s="7"/>
      <c r="S21" s="7"/>
      <c r="T21" s="7"/>
    </row>
    <row r="22" spans="1:20" x14ac:dyDescent="0.25">
      <c r="A22" s="7"/>
      <c r="B22" s="16">
        <v>0.06</v>
      </c>
      <c r="C22" s="4">
        <v>3</v>
      </c>
      <c r="D22" s="4">
        <f t="shared" si="7"/>
        <v>500</v>
      </c>
      <c r="E22" s="4">
        <f t="shared" si="8"/>
        <v>8.3333333333333339</v>
      </c>
      <c r="F22" s="4">
        <v>14</v>
      </c>
      <c r="G22" s="11">
        <f t="shared" si="0"/>
        <v>31.111111111111107</v>
      </c>
      <c r="H22" s="11">
        <f t="shared" si="1"/>
        <v>29411.764705882353</v>
      </c>
      <c r="I22" s="4">
        <f t="shared" si="2"/>
        <v>0.42473666326877335</v>
      </c>
      <c r="J22" s="4">
        <f t="shared" si="3"/>
        <v>4.4685210829577446</v>
      </c>
      <c r="K22" s="17">
        <f t="shared" si="4"/>
        <v>1.4929155219028942</v>
      </c>
      <c r="L22" s="7"/>
      <c r="M22" s="7"/>
      <c r="N22" s="7"/>
      <c r="O22" s="7"/>
      <c r="P22" s="7"/>
      <c r="Q22" s="7"/>
      <c r="R22" s="7"/>
      <c r="S22" s="7"/>
      <c r="T22" s="7"/>
    </row>
    <row r="23" spans="1:20" x14ac:dyDescent="0.25">
      <c r="A23" s="7"/>
      <c r="B23" s="16">
        <v>0.06</v>
      </c>
      <c r="C23" s="4">
        <v>3</v>
      </c>
      <c r="D23" s="4">
        <f t="shared" si="7"/>
        <v>600</v>
      </c>
      <c r="E23" s="4">
        <f t="shared" si="8"/>
        <v>10</v>
      </c>
      <c r="F23" s="4">
        <v>16</v>
      </c>
      <c r="G23" s="11">
        <f t="shared" si="0"/>
        <v>20.5761316872428</v>
      </c>
      <c r="H23" s="11">
        <f t="shared" si="1"/>
        <v>35294.117647058818</v>
      </c>
      <c r="I23" s="4">
        <f t="shared" si="2"/>
        <v>0.6116207951070336</v>
      </c>
      <c r="J23" s="4">
        <f t="shared" si="3"/>
        <v>4.5477023290053697</v>
      </c>
      <c r="K23" s="17">
        <f t="shared" si="4"/>
        <v>1.3133637307377066</v>
      </c>
      <c r="L23" s="7"/>
      <c r="M23" s="7"/>
      <c r="N23" s="7"/>
      <c r="O23" s="7"/>
      <c r="P23" s="7"/>
      <c r="Q23" s="7"/>
      <c r="R23" s="7"/>
      <c r="S23" s="7"/>
      <c r="T23" s="7"/>
    </row>
    <row r="24" spans="1:20" x14ac:dyDescent="0.25">
      <c r="A24" s="7"/>
      <c r="B24" s="16">
        <v>0.06</v>
      </c>
      <c r="C24" s="4">
        <v>3</v>
      </c>
      <c r="D24" s="4">
        <f t="shared" si="7"/>
        <v>700</v>
      </c>
      <c r="E24" s="4">
        <f t="shared" si="8"/>
        <v>11.666666666666666</v>
      </c>
      <c r="F24" s="4">
        <v>20</v>
      </c>
      <c r="G24" s="11">
        <f t="shared" si="0"/>
        <v>16.196954972465182</v>
      </c>
      <c r="H24" s="11">
        <f t="shared" si="1"/>
        <v>41176.470588235286</v>
      </c>
      <c r="I24" s="4">
        <f t="shared" si="2"/>
        <v>0.83248386000679553</v>
      </c>
      <c r="J24" s="4">
        <f t="shared" si="3"/>
        <v>4.6146491186359828</v>
      </c>
      <c r="K24" s="17">
        <f t="shared" si="4"/>
        <v>1.2094333748539237</v>
      </c>
      <c r="L24" s="7"/>
      <c r="M24" s="7"/>
      <c r="N24" s="7"/>
      <c r="O24" s="7"/>
      <c r="P24" s="7"/>
      <c r="Q24" s="7"/>
      <c r="R24" s="7"/>
      <c r="S24" s="7"/>
      <c r="T24" s="7"/>
    </row>
    <row r="25" spans="1:20" x14ac:dyDescent="0.25">
      <c r="A25" s="7"/>
      <c r="B25" s="16">
        <v>0.06</v>
      </c>
      <c r="C25" s="4">
        <v>3</v>
      </c>
      <c r="D25" s="4">
        <v>1150</v>
      </c>
      <c r="E25" s="4">
        <f t="shared" si="8"/>
        <v>19.166666666666668</v>
      </c>
      <c r="F25" s="4">
        <v>32</v>
      </c>
      <c r="G25" s="11">
        <f t="shared" si="0"/>
        <v>5.8445887327287824</v>
      </c>
      <c r="H25" s="11">
        <f t="shared" si="1"/>
        <v>67647.058823529413</v>
      </c>
      <c r="I25" s="4">
        <f t="shared" si="2"/>
        <v>2.2468569486918111</v>
      </c>
      <c r="J25" s="4">
        <f t="shared" si="3"/>
        <v>4.8302489189753377</v>
      </c>
      <c r="K25" s="17">
        <f t="shared" si="4"/>
        <v>0.76675395649178357</v>
      </c>
      <c r="L25" s="7"/>
      <c r="M25" s="7"/>
      <c r="N25" s="7"/>
      <c r="O25" s="7"/>
      <c r="P25" s="7"/>
      <c r="Q25" s="7"/>
      <c r="R25" s="7"/>
      <c r="S25" s="7"/>
      <c r="T25" s="7"/>
    </row>
    <row r="26" spans="1:20" x14ac:dyDescent="0.25">
      <c r="A26" s="7"/>
      <c r="B26" s="16">
        <v>0.06</v>
      </c>
      <c r="C26" s="4">
        <v>3</v>
      </c>
      <c r="D26" s="4">
        <f>D25+100</f>
        <v>1250</v>
      </c>
      <c r="E26" s="4">
        <f t="shared" si="8"/>
        <v>20.833333333333332</v>
      </c>
      <c r="F26" s="4">
        <v>36</v>
      </c>
      <c r="G26" s="11">
        <f t="shared" si="0"/>
        <v>5.120000000000001</v>
      </c>
      <c r="H26" s="11">
        <f t="shared" si="1"/>
        <v>73529.411764705874</v>
      </c>
      <c r="I26" s="4">
        <f t="shared" si="2"/>
        <v>2.6546041454298326</v>
      </c>
      <c r="J26" s="4">
        <f t="shared" si="3"/>
        <v>4.8664610916297821</v>
      </c>
      <c r="K26" s="17">
        <f t="shared" si="4"/>
        <v>0.70926996097583084</v>
      </c>
      <c r="L26" s="7"/>
      <c r="M26" s="7"/>
      <c r="N26" s="7"/>
      <c r="O26" s="7"/>
      <c r="P26" s="7"/>
      <c r="Q26" s="7"/>
      <c r="R26" s="7"/>
      <c r="S26" s="7"/>
      <c r="T26" s="7"/>
    </row>
    <row r="27" spans="1:20" x14ac:dyDescent="0.25">
      <c r="A27" s="7"/>
      <c r="B27" s="16">
        <v>0.06</v>
      </c>
      <c r="C27" s="4">
        <v>3</v>
      </c>
      <c r="D27" s="4">
        <v>100</v>
      </c>
      <c r="E27" s="4">
        <f>D27/60</f>
        <v>1.6666666666666667</v>
      </c>
      <c r="F27" s="4">
        <v>6</v>
      </c>
      <c r="G27" s="11">
        <f t="shared" si="0"/>
        <v>1666.6666666666663</v>
      </c>
      <c r="H27" s="11">
        <f t="shared" si="1"/>
        <v>5882.3529411764703</v>
      </c>
      <c r="I27" s="4">
        <f t="shared" si="2"/>
        <v>1.6989466530750934E-2</v>
      </c>
      <c r="J27" s="4">
        <f t="shared" si="3"/>
        <v>3.7695510786217259</v>
      </c>
      <c r="K27" s="17">
        <f t="shared" si="4"/>
        <v>3.2218487496163561</v>
      </c>
      <c r="L27" s="7"/>
      <c r="M27" s="7"/>
      <c r="N27" s="7"/>
      <c r="O27" s="7"/>
      <c r="P27" s="7"/>
      <c r="Q27" s="7"/>
      <c r="R27" s="7"/>
      <c r="S27" s="7"/>
      <c r="T27" s="7"/>
    </row>
    <row r="28" spans="1:20" x14ac:dyDescent="0.25">
      <c r="A28" s="7"/>
      <c r="B28" s="16">
        <v>0.06</v>
      </c>
      <c r="C28" s="4">
        <v>3</v>
      </c>
      <c r="D28" s="4">
        <f t="shared" ref="D28:D33" si="9">D27+100</f>
        <v>200</v>
      </c>
      <c r="E28" s="4">
        <f t="shared" ref="E28:E35" si="10">D28/60</f>
        <v>3.3333333333333335</v>
      </c>
      <c r="F28" s="4">
        <v>8</v>
      </c>
      <c r="G28" s="11">
        <f t="shared" si="0"/>
        <v>277.77777777777771</v>
      </c>
      <c r="H28" s="11">
        <f t="shared" si="1"/>
        <v>11764.705882352941</v>
      </c>
      <c r="I28" s="4">
        <f t="shared" si="2"/>
        <v>6.7957866123003738E-2</v>
      </c>
      <c r="J28" s="4">
        <f t="shared" si="3"/>
        <v>4.0705810742857071</v>
      </c>
      <c r="K28" s="17">
        <f t="shared" si="4"/>
        <v>2.4436974992327127</v>
      </c>
      <c r="L28" s="7"/>
      <c r="M28" s="7"/>
      <c r="N28" s="7"/>
      <c r="O28" s="7"/>
      <c r="P28" s="7"/>
      <c r="Q28" s="7"/>
      <c r="R28" s="7"/>
      <c r="S28" s="7"/>
      <c r="T28" s="7"/>
    </row>
    <row r="29" spans="1:20" x14ac:dyDescent="0.25">
      <c r="A29" s="7"/>
      <c r="B29" s="16">
        <v>0.06</v>
      </c>
      <c r="C29" s="4">
        <v>3</v>
      </c>
      <c r="D29" s="4">
        <f t="shared" si="9"/>
        <v>300</v>
      </c>
      <c r="E29" s="4">
        <f t="shared" si="10"/>
        <v>5</v>
      </c>
      <c r="F29" s="4">
        <v>10</v>
      </c>
      <c r="G29" s="11">
        <f t="shared" si="0"/>
        <v>102.88065843621399</v>
      </c>
      <c r="H29" s="11">
        <f t="shared" si="1"/>
        <v>17647.058823529409</v>
      </c>
      <c r="I29" s="4">
        <f t="shared" si="2"/>
        <v>0.1529051987767584</v>
      </c>
      <c r="J29" s="4">
        <f t="shared" si="3"/>
        <v>4.2466723333413885</v>
      </c>
      <c r="K29" s="17">
        <f t="shared" si="4"/>
        <v>2.0123337350737254</v>
      </c>
      <c r="L29" s="7"/>
      <c r="M29" s="7"/>
      <c r="N29" s="7"/>
      <c r="O29" s="7"/>
      <c r="P29" s="7"/>
      <c r="Q29" s="7"/>
      <c r="R29" s="7"/>
      <c r="S29" s="7"/>
      <c r="T29" s="7"/>
    </row>
    <row r="30" spans="1:20" x14ac:dyDescent="0.25">
      <c r="A30" s="7"/>
      <c r="B30" s="16">
        <v>0.06</v>
      </c>
      <c r="C30" s="4">
        <v>3</v>
      </c>
      <c r="D30" s="4">
        <f t="shared" si="9"/>
        <v>400</v>
      </c>
      <c r="E30" s="4">
        <f t="shared" si="10"/>
        <v>6.666666666666667</v>
      </c>
      <c r="F30" s="4">
        <v>12</v>
      </c>
      <c r="G30" s="11">
        <f t="shared" si="0"/>
        <v>52.083333333333321</v>
      </c>
      <c r="H30" s="11">
        <f t="shared" si="1"/>
        <v>23529.411764705881</v>
      </c>
      <c r="I30" s="4">
        <f t="shared" si="2"/>
        <v>0.27183146449201495</v>
      </c>
      <c r="J30" s="4">
        <f t="shared" si="3"/>
        <v>4.3716110699496884</v>
      </c>
      <c r="K30" s="17">
        <f t="shared" si="4"/>
        <v>1.7166987712964503</v>
      </c>
      <c r="L30" s="7"/>
      <c r="M30" s="7"/>
      <c r="N30" s="7"/>
      <c r="O30" s="7"/>
      <c r="P30" s="7"/>
      <c r="Q30" s="7"/>
      <c r="R30" s="7"/>
      <c r="S30" s="7"/>
      <c r="T30" s="7"/>
    </row>
    <row r="31" spans="1:20" x14ac:dyDescent="0.25">
      <c r="A31" s="7"/>
      <c r="B31" s="16">
        <v>0.06</v>
      </c>
      <c r="C31" s="4">
        <v>3</v>
      </c>
      <c r="D31" s="4">
        <f t="shared" si="9"/>
        <v>500</v>
      </c>
      <c r="E31" s="4">
        <f t="shared" si="10"/>
        <v>8.3333333333333339</v>
      </c>
      <c r="F31" s="4">
        <v>14</v>
      </c>
      <c r="G31" s="11">
        <f t="shared" si="0"/>
        <v>31.111111111111107</v>
      </c>
      <c r="H31" s="11">
        <f t="shared" si="1"/>
        <v>29411.764705882353</v>
      </c>
      <c r="I31" s="4">
        <f t="shared" si="2"/>
        <v>0.42473666326877335</v>
      </c>
      <c r="J31" s="4">
        <f t="shared" si="3"/>
        <v>4.4685210829577446</v>
      </c>
      <c r="K31" s="17">
        <f t="shared" si="4"/>
        <v>1.4929155219028942</v>
      </c>
      <c r="L31" s="7"/>
      <c r="M31" s="7"/>
      <c r="N31" s="7"/>
      <c r="O31" s="7"/>
      <c r="P31" s="7"/>
      <c r="Q31" s="7"/>
      <c r="R31" s="7"/>
      <c r="S31" s="7"/>
      <c r="T31" s="7"/>
    </row>
    <row r="32" spans="1:20" x14ac:dyDescent="0.25">
      <c r="A32" s="7"/>
      <c r="B32" s="16">
        <v>0.06</v>
      </c>
      <c r="C32" s="4">
        <v>3</v>
      </c>
      <c r="D32" s="4">
        <f t="shared" si="9"/>
        <v>600</v>
      </c>
      <c r="E32" s="4">
        <f t="shared" si="10"/>
        <v>10</v>
      </c>
      <c r="F32" s="4">
        <v>16</v>
      </c>
      <c r="G32" s="11">
        <f t="shared" si="0"/>
        <v>20.5761316872428</v>
      </c>
      <c r="H32" s="11">
        <f t="shared" si="1"/>
        <v>35294.117647058818</v>
      </c>
      <c r="I32" s="4">
        <f t="shared" si="2"/>
        <v>0.6116207951070336</v>
      </c>
      <c r="J32" s="4">
        <f t="shared" si="3"/>
        <v>4.5477023290053697</v>
      </c>
      <c r="K32" s="17">
        <f t="shared" si="4"/>
        <v>1.3133637307377066</v>
      </c>
      <c r="L32" s="7"/>
      <c r="M32" s="7"/>
      <c r="N32" s="7"/>
      <c r="O32" s="7"/>
      <c r="P32" s="7"/>
      <c r="Q32" s="7"/>
      <c r="R32" s="7"/>
      <c r="S32" s="7"/>
      <c r="T32" s="7"/>
    </row>
    <row r="33" spans="1:20" x14ac:dyDescent="0.25">
      <c r="A33" s="7"/>
      <c r="B33" s="16">
        <v>0.06</v>
      </c>
      <c r="C33" s="4">
        <v>3</v>
      </c>
      <c r="D33" s="4">
        <f t="shared" si="9"/>
        <v>700</v>
      </c>
      <c r="E33" s="4">
        <f t="shared" si="10"/>
        <v>11.666666666666666</v>
      </c>
      <c r="F33" s="4">
        <v>18</v>
      </c>
      <c r="G33" s="11">
        <f t="shared" si="0"/>
        <v>14.577259475218662</v>
      </c>
      <c r="H33" s="11">
        <f t="shared" si="1"/>
        <v>41176.470588235286</v>
      </c>
      <c r="I33" s="4">
        <f t="shared" si="2"/>
        <v>0.83248386000679553</v>
      </c>
      <c r="J33" s="4">
        <f t="shared" si="3"/>
        <v>4.6146491186359828</v>
      </c>
      <c r="K33" s="17">
        <f t="shared" si="4"/>
        <v>1.1636758842932484</v>
      </c>
      <c r="L33" s="7"/>
      <c r="M33" s="7"/>
      <c r="N33" s="7"/>
      <c r="O33" s="7"/>
      <c r="P33" s="7"/>
      <c r="Q33" s="7"/>
      <c r="R33" s="7"/>
      <c r="S33" s="7"/>
      <c r="T33" s="7"/>
    </row>
    <row r="34" spans="1:20" x14ac:dyDescent="0.25">
      <c r="A34" s="7"/>
      <c r="B34" s="16">
        <v>0.06</v>
      </c>
      <c r="C34" s="4">
        <v>3</v>
      </c>
      <c r="D34" s="4">
        <v>1150</v>
      </c>
      <c r="E34" s="4">
        <f t="shared" si="10"/>
        <v>19.166666666666668</v>
      </c>
      <c r="F34" s="4">
        <v>32</v>
      </c>
      <c r="G34" s="11">
        <f t="shared" si="0"/>
        <v>5.8445887327287824</v>
      </c>
      <c r="H34" s="11">
        <f t="shared" si="1"/>
        <v>67647.058823529413</v>
      </c>
      <c r="I34" s="4">
        <f t="shared" si="2"/>
        <v>2.2468569486918111</v>
      </c>
      <c r="J34" s="4">
        <f t="shared" si="3"/>
        <v>4.8302489189753377</v>
      </c>
      <c r="K34" s="17">
        <f t="shared" si="4"/>
        <v>0.76675395649178357</v>
      </c>
      <c r="L34" s="7"/>
      <c r="M34" s="7"/>
      <c r="N34" s="7"/>
      <c r="O34" s="7"/>
      <c r="P34" s="7"/>
      <c r="Q34" s="7"/>
      <c r="R34" s="7"/>
      <c r="S34" s="7"/>
      <c r="T34" s="7"/>
    </row>
    <row r="35" spans="1:20" x14ac:dyDescent="0.25">
      <c r="A35" s="7"/>
      <c r="B35" s="16">
        <v>0.06</v>
      </c>
      <c r="C35" s="4">
        <v>3</v>
      </c>
      <c r="D35" s="4">
        <f>D34+100</f>
        <v>1250</v>
      </c>
      <c r="E35" s="4">
        <f t="shared" si="10"/>
        <v>20.833333333333332</v>
      </c>
      <c r="F35" s="4">
        <v>36</v>
      </c>
      <c r="G35" s="11">
        <f t="shared" si="0"/>
        <v>5.120000000000001</v>
      </c>
      <c r="H35" s="11">
        <f t="shared" si="1"/>
        <v>73529.411764705874</v>
      </c>
      <c r="I35" s="4">
        <f t="shared" si="2"/>
        <v>2.6546041454298326</v>
      </c>
      <c r="J35" s="4">
        <f t="shared" si="3"/>
        <v>4.8664610916297821</v>
      </c>
      <c r="K35" s="17">
        <f t="shared" si="4"/>
        <v>0.70926996097583084</v>
      </c>
      <c r="L35" s="7"/>
      <c r="M35" s="7"/>
      <c r="N35" s="7"/>
      <c r="O35" s="7"/>
      <c r="P35" s="7"/>
      <c r="Q35" s="7"/>
      <c r="R35" s="7"/>
      <c r="S35" s="7"/>
      <c r="T35" s="7"/>
    </row>
    <row r="36" spans="1:20" x14ac:dyDescent="0.25">
      <c r="A36" s="7"/>
      <c r="B36" s="16">
        <v>4.4999999999999998E-2</v>
      </c>
      <c r="C36" s="4">
        <v>3</v>
      </c>
      <c r="D36" s="4">
        <v>100</v>
      </c>
      <c r="E36" s="4">
        <f>D36/60</f>
        <v>1.6666666666666667</v>
      </c>
      <c r="F36" s="4">
        <v>8</v>
      </c>
      <c r="G36" s="11">
        <f t="shared" si="0"/>
        <v>2222.2222222222217</v>
      </c>
      <c r="H36" s="11">
        <f t="shared" si="1"/>
        <v>5882.3529411764703</v>
      </c>
      <c r="I36" s="4">
        <f t="shared" si="2"/>
        <v>1.6989466530750934E-2</v>
      </c>
      <c r="J36" s="4">
        <f t="shared" si="3"/>
        <v>3.7695510786217259</v>
      </c>
      <c r="K36" s="17">
        <f t="shared" si="4"/>
        <v>3.346787486224656</v>
      </c>
      <c r="L36" s="7"/>
      <c r="M36" s="7"/>
      <c r="N36" s="7"/>
      <c r="O36" s="7"/>
      <c r="P36" s="7"/>
      <c r="Q36" s="7"/>
      <c r="R36" s="7"/>
      <c r="S36" s="7"/>
      <c r="T36" s="7"/>
    </row>
    <row r="37" spans="1:20" x14ac:dyDescent="0.25">
      <c r="A37" s="7"/>
      <c r="B37" s="16">
        <v>4.4999999999999998E-2</v>
      </c>
      <c r="C37" s="4">
        <v>3</v>
      </c>
      <c r="D37" s="4">
        <f t="shared" ref="D37:D42" si="11">D36+100</f>
        <v>200</v>
      </c>
      <c r="E37" s="4">
        <f t="shared" ref="E37:E44" si="12">D37/60</f>
        <v>3.3333333333333335</v>
      </c>
      <c r="F37" s="4">
        <v>8</v>
      </c>
      <c r="G37" s="11">
        <f t="shared" si="0"/>
        <v>277.77777777777771</v>
      </c>
      <c r="H37" s="11">
        <f t="shared" si="1"/>
        <v>11764.705882352941</v>
      </c>
      <c r="I37" s="4">
        <f t="shared" si="2"/>
        <v>6.7957866123003738E-2</v>
      </c>
      <c r="J37" s="4">
        <f t="shared" si="3"/>
        <v>4.0705810742857071</v>
      </c>
      <c r="K37" s="17">
        <f t="shared" si="4"/>
        <v>2.4436974992327127</v>
      </c>
      <c r="L37" s="7"/>
      <c r="M37" s="7"/>
      <c r="N37" s="7"/>
      <c r="O37" s="7"/>
      <c r="P37" s="7"/>
      <c r="Q37" s="7"/>
      <c r="R37" s="7"/>
      <c r="S37" s="7"/>
      <c r="T37" s="7"/>
    </row>
    <row r="38" spans="1:20" x14ac:dyDescent="0.25">
      <c r="A38" s="7"/>
      <c r="B38" s="16">
        <v>4.4999999999999998E-2</v>
      </c>
      <c r="C38" s="4">
        <v>3</v>
      </c>
      <c r="D38" s="4">
        <f t="shared" si="11"/>
        <v>300</v>
      </c>
      <c r="E38" s="4">
        <f t="shared" si="12"/>
        <v>5</v>
      </c>
      <c r="F38" s="4">
        <v>10</v>
      </c>
      <c r="G38" s="11">
        <f t="shared" ref="G38:G71" si="13">F38/($E$9^5*E38^3*$E$5)</f>
        <v>102.88065843621399</v>
      </c>
      <c r="H38" s="11">
        <f t="shared" ref="H38:H71" si="14">(E38*$E$9^2*$E$5)/$E$6</f>
        <v>17647.058823529409</v>
      </c>
      <c r="I38" s="4">
        <f t="shared" ref="I38:I71" si="15">(E38^2*$E$9)/$E$4</f>
        <v>0.1529051987767584</v>
      </c>
      <c r="J38" s="4">
        <f t="shared" si="3"/>
        <v>4.2466723333413885</v>
      </c>
      <c r="K38" s="17">
        <f t="shared" si="4"/>
        <v>2.0123337350737254</v>
      </c>
      <c r="L38" s="7"/>
      <c r="M38" s="7"/>
      <c r="N38" s="7"/>
      <c r="O38" s="7"/>
      <c r="P38" s="7"/>
      <c r="Q38" s="7"/>
      <c r="R38" s="7"/>
      <c r="S38" s="7"/>
      <c r="T38" s="7"/>
    </row>
    <row r="39" spans="1:20" x14ac:dyDescent="0.25">
      <c r="A39" s="7"/>
      <c r="B39" s="16">
        <v>4.4999999999999998E-2</v>
      </c>
      <c r="C39" s="4">
        <v>3</v>
      </c>
      <c r="D39" s="4">
        <f t="shared" si="11"/>
        <v>400</v>
      </c>
      <c r="E39" s="4">
        <f t="shared" si="12"/>
        <v>6.666666666666667</v>
      </c>
      <c r="F39" s="4">
        <v>12</v>
      </c>
      <c r="G39" s="11">
        <f t="shared" si="13"/>
        <v>52.083333333333321</v>
      </c>
      <c r="H39" s="11">
        <f t="shared" si="14"/>
        <v>23529.411764705881</v>
      </c>
      <c r="I39" s="4">
        <f t="shared" si="15"/>
        <v>0.27183146449201495</v>
      </c>
      <c r="J39" s="4">
        <f t="shared" ref="J39:J71" si="16">LOG10(H39)</f>
        <v>4.3716110699496884</v>
      </c>
      <c r="K39" s="17">
        <f t="shared" ref="K39:K71" si="17">LOG10(G39)</f>
        <v>1.7166987712964503</v>
      </c>
      <c r="L39" s="7"/>
      <c r="M39" s="7"/>
      <c r="N39" s="7"/>
      <c r="O39" s="7"/>
      <c r="P39" s="7"/>
      <c r="Q39" s="7"/>
      <c r="R39" s="7"/>
      <c r="S39" s="7"/>
      <c r="T39" s="7"/>
    </row>
    <row r="40" spans="1:20" x14ac:dyDescent="0.25">
      <c r="A40" s="7"/>
      <c r="B40" s="16">
        <v>4.4999999999999998E-2</v>
      </c>
      <c r="C40" s="4">
        <v>3</v>
      </c>
      <c r="D40" s="4">
        <f t="shared" si="11"/>
        <v>500</v>
      </c>
      <c r="E40" s="4">
        <f t="shared" si="12"/>
        <v>8.3333333333333339</v>
      </c>
      <c r="F40" s="4">
        <v>16</v>
      </c>
      <c r="G40" s="11">
        <f t="shared" si="13"/>
        <v>35.55555555555555</v>
      </c>
      <c r="H40" s="11">
        <f t="shared" si="14"/>
        <v>29411.764705882353</v>
      </c>
      <c r="I40" s="4">
        <f t="shared" si="15"/>
        <v>0.42473666326877335</v>
      </c>
      <c r="J40" s="4">
        <f t="shared" si="16"/>
        <v>4.4685210829577446</v>
      </c>
      <c r="K40" s="17">
        <f t="shared" si="17"/>
        <v>1.5509074688805811</v>
      </c>
      <c r="L40" s="7"/>
      <c r="M40" s="7"/>
      <c r="N40" s="7"/>
      <c r="O40" s="7"/>
      <c r="P40" s="7"/>
      <c r="Q40" s="7"/>
      <c r="R40" s="7"/>
      <c r="S40" s="7"/>
      <c r="T40" s="7"/>
    </row>
    <row r="41" spans="1:20" x14ac:dyDescent="0.25">
      <c r="A41" s="7"/>
      <c r="B41" s="16">
        <v>4.4999999999999998E-2</v>
      </c>
      <c r="C41" s="4">
        <v>3</v>
      </c>
      <c r="D41" s="4">
        <f t="shared" si="11"/>
        <v>600</v>
      </c>
      <c r="E41" s="4">
        <f t="shared" si="12"/>
        <v>10</v>
      </c>
      <c r="F41" s="4">
        <v>18</v>
      </c>
      <c r="G41" s="11">
        <f t="shared" si="13"/>
        <v>23.148148148148149</v>
      </c>
      <c r="H41" s="11">
        <f t="shared" si="14"/>
        <v>35294.117647058818</v>
      </c>
      <c r="I41" s="4">
        <f t="shared" si="15"/>
        <v>0.6116207951070336</v>
      </c>
      <c r="J41" s="4">
        <f t="shared" si="16"/>
        <v>4.5477023290053697</v>
      </c>
      <c r="K41" s="17">
        <f t="shared" si="17"/>
        <v>1.3645162531850878</v>
      </c>
      <c r="L41" s="7"/>
      <c r="M41" s="7"/>
      <c r="N41" s="7"/>
      <c r="O41" s="7"/>
      <c r="P41" s="7"/>
      <c r="Q41" s="7"/>
      <c r="R41" s="7"/>
      <c r="S41" s="7"/>
      <c r="T41" s="7"/>
    </row>
    <row r="42" spans="1:20" x14ac:dyDescent="0.25">
      <c r="A42" s="7"/>
      <c r="B42" s="16">
        <v>4.4999999999999998E-2</v>
      </c>
      <c r="C42" s="4">
        <v>3</v>
      </c>
      <c r="D42" s="4">
        <f t="shared" si="11"/>
        <v>700</v>
      </c>
      <c r="E42" s="4">
        <f t="shared" si="12"/>
        <v>11.666666666666666</v>
      </c>
      <c r="F42" s="4">
        <v>20</v>
      </c>
      <c r="G42" s="11">
        <f t="shared" si="13"/>
        <v>16.196954972465182</v>
      </c>
      <c r="H42" s="11">
        <f t="shared" si="14"/>
        <v>41176.470588235286</v>
      </c>
      <c r="I42" s="4">
        <f t="shared" si="15"/>
        <v>0.83248386000679553</v>
      </c>
      <c r="J42" s="4">
        <f t="shared" si="16"/>
        <v>4.6146491186359828</v>
      </c>
      <c r="K42" s="17">
        <f t="shared" si="17"/>
        <v>1.2094333748539237</v>
      </c>
      <c r="L42" s="7"/>
      <c r="M42" s="7"/>
      <c r="N42" s="7"/>
      <c r="O42" s="7"/>
      <c r="P42" s="7"/>
      <c r="Q42" s="7"/>
      <c r="R42" s="7"/>
      <c r="S42" s="7"/>
      <c r="T42" s="7"/>
    </row>
    <row r="43" spans="1:20" x14ac:dyDescent="0.25">
      <c r="A43" s="7"/>
      <c r="B43" s="16">
        <v>4.4999999999999998E-2</v>
      </c>
      <c r="C43" s="4">
        <v>3</v>
      </c>
      <c r="D43" s="4">
        <v>1150</v>
      </c>
      <c r="E43" s="4">
        <f t="shared" si="12"/>
        <v>19.166666666666668</v>
      </c>
      <c r="F43" s="4">
        <v>32</v>
      </c>
      <c r="G43" s="11">
        <f t="shared" si="13"/>
        <v>5.8445887327287824</v>
      </c>
      <c r="H43" s="11">
        <f t="shared" si="14"/>
        <v>67647.058823529413</v>
      </c>
      <c r="I43" s="4">
        <f t="shared" si="15"/>
        <v>2.2468569486918111</v>
      </c>
      <c r="J43" s="4">
        <f t="shared" si="16"/>
        <v>4.8302489189753377</v>
      </c>
      <c r="K43" s="17">
        <f t="shared" si="17"/>
        <v>0.76675395649178357</v>
      </c>
      <c r="L43" s="7"/>
      <c r="M43" s="7"/>
      <c r="N43" s="7"/>
      <c r="O43" s="7"/>
      <c r="P43" s="7"/>
      <c r="Q43" s="7"/>
      <c r="R43" s="7"/>
      <c r="S43" s="7"/>
      <c r="T43" s="7"/>
    </row>
    <row r="44" spans="1:20" x14ac:dyDescent="0.25">
      <c r="A44" s="7"/>
      <c r="B44" s="16">
        <v>4.4999999999999998E-2</v>
      </c>
      <c r="C44" s="4">
        <v>3</v>
      </c>
      <c r="D44" s="4">
        <f>D43+100</f>
        <v>1250</v>
      </c>
      <c r="E44" s="4">
        <f t="shared" si="12"/>
        <v>20.833333333333332</v>
      </c>
      <c r="F44" s="4">
        <v>36</v>
      </c>
      <c r="G44" s="11">
        <f t="shared" si="13"/>
        <v>5.120000000000001</v>
      </c>
      <c r="H44" s="11">
        <f t="shared" si="14"/>
        <v>73529.411764705874</v>
      </c>
      <c r="I44" s="4">
        <f t="shared" si="15"/>
        <v>2.6546041454298326</v>
      </c>
      <c r="J44" s="4">
        <f t="shared" si="16"/>
        <v>4.8664610916297821</v>
      </c>
      <c r="K44" s="17">
        <f t="shared" si="17"/>
        <v>0.70926996097583084</v>
      </c>
      <c r="L44" s="7"/>
      <c r="M44" s="7"/>
      <c r="N44" s="7"/>
      <c r="O44" s="7"/>
      <c r="P44" s="7"/>
      <c r="Q44" s="7"/>
      <c r="R44" s="7"/>
      <c r="S44" s="7"/>
      <c r="T44" s="7"/>
    </row>
    <row r="45" spans="1:20" x14ac:dyDescent="0.25">
      <c r="A45" s="7"/>
      <c r="B45" s="16">
        <v>4.4999999999999998E-2</v>
      </c>
      <c r="C45" s="4">
        <v>3</v>
      </c>
      <c r="D45" s="4">
        <v>100</v>
      </c>
      <c r="E45" s="4">
        <f>D45/60</f>
        <v>1.6666666666666667</v>
      </c>
      <c r="F45" s="4">
        <v>8</v>
      </c>
      <c r="G45" s="11">
        <f t="shared" si="13"/>
        <v>2222.2222222222217</v>
      </c>
      <c r="H45" s="11">
        <f t="shared" si="14"/>
        <v>5882.3529411764703</v>
      </c>
      <c r="I45" s="4">
        <f t="shared" si="15"/>
        <v>1.6989466530750934E-2</v>
      </c>
      <c r="J45" s="4">
        <f t="shared" si="16"/>
        <v>3.7695510786217259</v>
      </c>
      <c r="K45" s="17">
        <f t="shared" si="17"/>
        <v>3.346787486224656</v>
      </c>
      <c r="L45" s="7"/>
      <c r="M45" s="7"/>
      <c r="N45" s="7"/>
      <c r="O45" s="7"/>
      <c r="P45" s="7"/>
      <c r="Q45" s="7"/>
      <c r="R45" s="7"/>
      <c r="S45" s="7"/>
      <c r="T45" s="7"/>
    </row>
    <row r="46" spans="1:20" x14ac:dyDescent="0.25">
      <c r="A46" s="7"/>
      <c r="B46" s="16">
        <v>4.4999999999999998E-2</v>
      </c>
      <c r="C46" s="4">
        <v>3</v>
      </c>
      <c r="D46" s="4">
        <f t="shared" ref="D46:D51" si="18">D45+100</f>
        <v>200</v>
      </c>
      <c r="E46" s="4">
        <f t="shared" ref="E46:E53" si="19">D46/60</f>
        <v>3.3333333333333335</v>
      </c>
      <c r="F46" s="4">
        <v>8</v>
      </c>
      <c r="G46" s="11">
        <f t="shared" si="13"/>
        <v>277.77777777777771</v>
      </c>
      <c r="H46" s="11">
        <f t="shared" si="14"/>
        <v>11764.705882352941</v>
      </c>
      <c r="I46" s="4">
        <f t="shared" si="15"/>
        <v>6.7957866123003738E-2</v>
      </c>
      <c r="J46" s="4">
        <f t="shared" si="16"/>
        <v>4.0705810742857071</v>
      </c>
      <c r="K46" s="17">
        <f t="shared" si="17"/>
        <v>2.4436974992327127</v>
      </c>
      <c r="L46" s="7"/>
      <c r="M46" s="7"/>
      <c r="N46" s="7"/>
      <c r="O46" s="7"/>
      <c r="P46" s="7"/>
      <c r="Q46" s="7"/>
      <c r="R46" s="7"/>
      <c r="S46" s="7"/>
      <c r="T46" s="7"/>
    </row>
    <row r="47" spans="1:20" x14ac:dyDescent="0.25">
      <c r="A47" s="7"/>
      <c r="B47" s="16">
        <v>4.4999999999999998E-2</v>
      </c>
      <c r="C47" s="4">
        <v>3</v>
      </c>
      <c r="D47" s="4">
        <f t="shared" si="18"/>
        <v>300</v>
      </c>
      <c r="E47" s="4">
        <f t="shared" si="19"/>
        <v>5</v>
      </c>
      <c r="F47" s="4">
        <v>10</v>
      </c>
      <c r="G47" s="11">
        <f t="shared" si="13"/>
        <v>102.88065843621399</v>
      </c>
      <c r="H47" s="11">
        <f t="shared" si="14"/>
        <v>17647.058823529409</v>
      </c>
      <c r="I47" s="4">
        <f t="shared" si="15"/>
        <v>0.1529051987767584</v>
      </c>
      <c r="J47" s="4">
        <f t="shared" si="16"/>
        <v>4.2466723333413885</v>
      </c>
      <c r="K47" s="17">
        <f t="shared" si="17"/>
        <v>2.0123337350737254</v>
      </c>
      <c r="L47" s="7"/>
      <c r="M47" s="7"/>
      <c r="N47" s="7"/>
      <c r="O47" s="7"/>
      <c r="P47" s="7"/>
      <c r="Q47" s="7"/>
      <c r="R47" s="7"/>
      <c r="S47" s="7"/>
      <c r="T47" s="7"/>
    </row>
    <row r="48" spans="1:20" x14ac:dyDescent="0.25">
      <c r="A48" s="7"/>
      <c r="B48" s="16">
        <v>4.4999999999999998E-2</v>
      </c>
      <c r="C48" s="4">
        <v>3</v>
      </c>
      <c r="D48" s="4">
        <f t="shared" si="18"/>
        <v>400</v>
      </c>
      <c r="E48" s="4">
        <f t="shared" si="19"/>
        <v>6.666666666666667</v>
      </c>
      <c r="F48" s="4">
        <v>12</v>
      </c>
      <c r="G48" s="11">
        <f t="shared" si="13"/>
        <v>52.083333333333321</v>
      </c>
      <c r="H48" s="11">
        <f t="shared" si="14"/>
        <v>23529.411764705881</v>
      </c>
      <c r="I48" s="4">
        <f t="shared" si="15"/>
        <v>0.27183146449201495</v>
      </c>
      <c r="J48" s="4">
        <f t="shared" si="16"/>
        <v>4.3716110699496884</v>
      </c>
      <c r="K48" s="17">
        <f t="shared" si="17"/>
        <v>1.7166987712964503</v>
      </c>
      <c r="L48" s="7"/>
      <c r="M48" s="7"/>
      <c r="N48" s="7"/>
      <c r="O48" s="7"/>
      <c r="P48" s="7"/>
      <c r="Q48" s="7"/>
      <c r="R48" s="7"/>
      <c r="S48" s="7"/>
      <c r="T48" s="7"/>
    </row>
    <row r="49" spans="1:20" x14ac:dyDescent="0.25">
      <c r="A49" s="7"/>
      <c r="B49" s="16">
        <v>4.4999999999999998E-2</v>
      </c>
      <c r="C49" s="4">
        <v>3</v>
      </c>
      <c r="D49" s="4">
        <f t="shared" si="18"/>
        <v>500</v>
      </c>
      <c r="E49" s="4">
        <f t="shared" si="19"/>
        <v>8.3333333333333339</v>
      </c>
      <c r="F49" s="4">
        <v>14</v>
      </c>
      <c r="G49" s="11">
        <f t="shared" si="13"/>
        <v>31.111111111111107</v>
      </c>
      <c r="H49" s="11">
        <f t="shared" si="14"/>
        <v>29411.764705882353</v>
      </c>
      <c r="I49" s="4">
        <f t="shared" si="15"/>
        <v>0.42473666326877335</v>
      </c>
      <c r="J49" s="4">
        <f t="shared" si="16"/>
        <v>4.4685210829577446</v>
      </c>
      <c r="K49" s="17">
        <f t="shared" si="17"/>
        <v>1.4929155219028942</v>
      </c>
      <c r="L49" s="7"/>
      <c r="M49" s="7"/>
      <c r="N49" s="7"/>
      <c r="O49" s="7"/>
      <c r="P49" s="7"/>
      <c r="Q49" s="7"/>
      <c r="R49" s="7"/>
      <c r="S49" s="7"/>
      <c r="T49" s="7"/>
    </row>
    <row r="50" spans="1:20" x14ac:dyDescent="0.25">
      <c r="A50" s="7"/>
      <c r="B50" s="16">
        <v>4.4999999999999998E-2</v>
      </c>
      <c r="C50" s="4">
        <v>3</v>
      </c>
      <c r="D50" s="4">
        <f t="shared" si="18"/>
        <v>600</v>
      </c>
      <c r="E50" s="4">
        <f t="shared" si="19"/>
        <v>10</v>
      </c>
      <c r="F50" s="4">
        <v>16</v>
      </c>
      <c r="G50" s="11">
        <f t="shared" si="13"/>
        <v>20.5761316872428</v>
      </c>
      <c r="H50" s="11">
        <f t="shared" si="14"/>
        <v>35294.117647058818</v>
      </c>
      <c r="I50" s="4">
        <f t="shared" si="15"/>
        <v>0.6116207951070336</v>
      </c>
      <c r="J50" s="4">
        <f t="shared" si="16"/>
        <v>4.5477023290053697</v>
      </c>
      <c r="K50" s="17">
        <f t="shared" si="17"/>
        <v>1.3133637307377066</v>
      </c>
      <c r="L50" s="7"/>
      <c r="M50" s="7"/>
      <c r="N50" s="7"/>
      <c r="O50" s="7"/>
      <c r="P50" s="7"/>
      <c r="Q50" s="7"/>
      <c r="R50" s="7"/>
      <c r="S50" s="7"/>
      <c r="T50" s="7"/>
    </row>
    <row r="51" spans="1:20" x14ac:dyDescent="0.25">
      <c r="A51" s="7"/>
      <c r="B51" s="16">
        <v>4.4999999999999998E-2</v>
      </c>
      <c r="C51" s="4">
        <v>3</v>
      </c>
      <c r="D51" s="4">
        <f t="shared" si="18"/>
        <v>700</v>
      </c>
      <c r="E51" s="4">
        <f t="shared" si="19"/>
        <v>11.666666666666666</v>
      </c>
      <c r="F51" s="4">
        <v>20</v>
      </c>
      <c r="G51" s="11">
        <f t="shared" si="13"/>
        <v>16.196954972465182</v>
      </c>
      <c r="H51" s="11">
        <f t="shared" si="14"/>
        <v>41176.470588235286</v>
      </c>
      <c r="I51" s="4">
        <f t="shared" si="15"/>
        <v>0.83248386000679553</v>
      </c>
      <c r="J51" s="4">
        <f t="shared" si="16"/>
        <v>4.6146491186359828</v>
      </c>
      <c r="K51" s="17">
        <f t="shared" si="17"/>
        <v>1.2094333748539237</v>
      </c>
      <c r="L51" s="7"/>
      <c r="M51" s="7"/>
      <c r="N51" s="7"/>
      <c r="O51" s="7"/>
      <c r="P51" s="7"/>
      <c r="Q51" s="7"/>
      <c r="R51" s="7"/>
      <c r="S51" s="7"/>
      <c r="T51" s="7"/>
    </row>
    <row r="52" spans="1:20" x14ac:dyDescent="0.25">
      <c r="A52" s="7"/>
      <c r="B52" s="16">
        <v>4.4999999999999998E-2</v>
      </c>
      <c r="C52" s="4">
        <v>3</v>
      </c>
      <c r="D52" s="4">
        <v>1150</v>
      </c>
      <c r="E52" s="4">
        <f t="shared" si="19"/>
        <v>19.166666666666668</v>
      </c>
      <c r="F52" s="4">
        <v>32</v>
      </c>
      <c r="G52" s="11">
        <f t="shared" si="13"/>
        <v>5.8445887327287824</v>
      </c>
      <c r="H52" s="11">
        <f t="shared" si="14"/>
        <v>67647.058823529413</v>
      </c>
      <c r="I52" s="4">
        <f t="shared" si="15"/>
        <v>2.2468569486918111</v>
      </c>
      <c r="J52" s="4">
        <f t="shared" si="16"/>
        <v>4.8302489189753377</v>
      </c>
      <c r="K52" s="17">
        <f t="shared" si="17"/>
        <v>0.76675395649178357</v>
      </c>
      <c r="L52" s="7"/>
      <c r="M52" s="7"/>
      <c r="N52" s="7"/>
      <c r="O52" s="7"/>
      <c r="P52" s="7"/>
      <c r="Q52" s="7"/>
      <c r="R52" s="7"/>
      <c r="S52" s="7"/>
      <c r="T52" s="7"/>
    </row>
    <row r="53" spans="1:20" x14ac:dyDescent="0.25">
      <c r="A53" s="7"/>
      <c r="B53" s="16">
        <v>4.4999999999999998E-2</v>
      </c>
      <c r="C53" s="4">
        <v>3</v>
      </c>
      <c r="D53" s="4">
        <f>D52+100</f>
        <v>1250</v>
      </c>
      <c r="E53" s="4">
        <f t="shared" si="19"/>
        <v>20.833333333333332</v>
      </c>
      <c r="F53" s="4">
        <v>36</v>
      </c>
      <c r="G53" s="11">
        <f t="shared" si="13"/>
        <v>5.120000000000001</v>
      </c>
      <c r="H53" s="11">
        <f t="shared" si="14"/>
        <v>73529.411764705874</v>
      </c>
      <c r="I53" s="4">
        <f t="shared" si="15"/>
        <v>2.6546041454298326</v>
      </c>
      <c r="J53" s="4">
        <f t="shared" si="16"/>
        <v>4.8664610916297821</v>
      </c>
      <c r="K53" s="17">
        <f t="shared" si="17"/>
        <v>0.70926996097583084</v>
      </c>
      <c r="L53" s="7"/>
      <c r="M53" s="7"/>
      <c r="N53" s="7"/>
      <c r="O53" s="7"/>
      <c r="P53" s="7"/>
      <c r="Q53" s="7"/>
      <c r="R53" s="7"/>
      <c r="S53" s="7"/>
      <c r="T53" s="7"/>
    </row>
    <row r="54" spans="1:20" x14ac:dyDescent="0.25">
      <c r="A54" s="7"/>
      <c r="B54" s="16">
        <v>7.8E-2</v>
      </c>
      <c r="C54" s="4">
        <v>3</v>
      </c>
      <c r="D54" s="13">
        <v>100</v>
      </c>
      <c r="E54" s="4">
        <f>D54/60</f>
        <v>1.6666666666666667</v>
      </c>
      <c r="F54" s="14">
        <v>12</v>
      </c>
      <c r="G54" s="11">
        <f t="shared" si="13"/>
        <v>3333.3333333333326</v>
      </c>
      <c r="H54" s="11">
        <f t="shared" si="14"/>
        <v>5882.3529411764703</v>
      </c>
      <c r="I54" s="4">
        <f t="shared" si="15"/>
        <v>1.6989466530750934E-2</v>
      </c>
      <c r="J54" s="4">
        <f t="shared" si="16"/>
        <v>3.7695510786217259</v>
      </c>
      <c r="K54" s="17">
        <f t="shared" si="17"/>
        <v>3.5228787452803374</v>
      </c>
      <c r="L54" s="7"/>
      <c r="M54" s="7"/>
      <c r="N54" s="7"/>
      <c r="O54" s="7"/>
      <c r="P54" s="7"/>
      <c r="Q54" s="7"/>
      <c r="R54" s="7"/>
      <c r="S54" s="7"/>
      <c r="T54" s="7"/>
    </row>
    <row r="55" spans="1:20" x14ac:dyDescent="0.25">
      <c r="A55" s="7"/>
      <c r="B55" s="16">
        <v>7.8E-2</v>
      </c>
      <c r="C55" s="4">
        <v>3</v>
      </c>
      <c r="D55" s="13">
        <v>200</v>
      </c>
      <c r="E55" s="4">
        <f t="shared" ref="E55:E62" si="20">D55/60</f>
        <v>3.3333333333333335</v>
      </c>
      <c r="F55" s="14">
        <v>13.75</v>
      </c>
      <c r="G55" s="11">
        <f t="shared" si="13"/>
        <v>477.43055555555543</v>
      </c>
      <c r="H55" s="11">
        <f t="shared" si="14"/>
        <v>11764.705882352941</v>
      </c>
      <c r="I55" s="4">
        <f t="shared" si="15"/>
        <v>6.7957866123003738E-2</v>
      </c>
      <c r="J55" s="4">
        <f t="shared" si="16"/>
        <v>4.0705810742857071</v>
      </c>
      <c r="K55" s="17">
        <f t="shared" si="17"/>
        <v>2.6789102104070506</v>
      </c>
      <c r="L55" s="7"/>
      <c r="M55" s="7"/>
      <c r="N55" s="7"/>
      <c r="O55" s="7"/>
      <c r="P55" s="7"/>
      <c r="Q55" s="7"/>
      <c r="R55" s="7"/>
      <c r="S55" s="7"/>
      <c r="T55" s="7"/>
    </row>
    <row r="56" spans="1:20" x14ac:dyDescent="0.25">
      <c r="A56" s="7"/>
      <c r="B56" s="16">
        <v>7.8E-2</v>
      </c>
      <c r="C56" s="4">
        <v>3</v>
      </c>
      <c r="D56" s="13">
        <v>300</v>
      </c>
      <c r="E56" s="4">
        <f t="shared" si="20"/>
        <v>5</v>
      </c>
      <c r="F56" s="14">
        <v>17</v>
      </c>
      <c r="G56" s="11">
        <f t="shared" si="13"/>
        <v>174.89711934156381</v>
      </c>
      <c r="H56" s="11">
        <f t="shared" si="14"/>
        <v>17647.058823529409</v>
      </c>
      <c r="I56" s="4">
        <f t="shared" si="15"/>
        <v>0.1529051987767584</v>
      </c>
      <c r="J56" s="4">
        <f t="shared" si="16"/>
        <v>4.2466723333413885</v>
      </c>
      <c r="K56" s="17">
        <f t="shared" si="17"/>
        <v>2.2427826564519995</v>
      </c>
      <c r="L56" s="7"/>
      <c r="M56" s="7"/>
      <c r="N56" s="7"/>
      <c r="O56" s="7"/>
      <c r="P56" s="7"/>
      <c r="Q56" s="7"/>
      <c r="R56" s="7"/>
      <c r="S56" s="7"/>
      <c r="T56" s="7"/>
    </row>
    <row r="57" spans="1:20" x14ac:dyDescent="0.25">
      <c r="A57" s="7"/>
      <c r="B57" s="16">
        <v>7.8E-2</v>
      </c>
      <c r="C57" s="4">
        <v>3</v>
      </c>
      <c r="D57" s="13">
        <v>400</v>
      </c>
      <c r="E57" s="4">
        <f t="shared" si="20"/>
        <v>6.666666666666667</v>
      </c>
      <c r="F57" s="14">
        <v>19</v>
      </c>
      <c r="G57" s="11">
        <f t="shared" si="13"/>
        <v>82.465277777777757</v>
      </c>
      <c r="H57" s="11">
        <f t="shared" si="14"/>
        <v>23529.411764705881</v>
      </c>
      <c r="I57" s="4">
        <f t="shared" si="15"/>
        <v>0.27183146449201495</v>
      </c>
      <c r="J57" s="4">
        <f t="shared" si="16"/>
        <v>4.3716110699496884</v>
      </c>
      <c r="K57" s="17">
        <f t="shared" si="17"/>
        <v>1.9162711262016545</v>
      </c>
      <c r="L57" s="7"/>
      <c r="M57" s="7"/>
      <c r="N57" s="7"/>
      <c r="O57" s="7"/>
      <c r="P57" s="7"/>
      <c r="Q57" s="7"/>
      <c r="R57" s="7"/>
      <c r="S57" s="7"/>
      <c r="T57" s="7"/>
    </row>
    <row r="58" spans="1:20" x14ac:dyDescent="0.25">
      <c r="A58" s="7"/>
      <c r="B58" s="16">
        <v>7.8E-2</v>
      </c>
      <c r="C58" s="4">
        <v>3</v>
      </c>
      <c r="D58" s="13">
        <v>500</v>
      </c>
      <c r="E58" s="4">
        <f t="shared" si="20"/>
        <v>8.3333333333333339</v>
      </c>
      <c r="F58" s="14">
        <v>21</v>
      </c>
      <c r="G58" s="11">
        <f t="shared" si="13"/>
        <v>46.666666666666657</v>
      </c>
      <c r="H58" s="11">
        <f t="shared" si="14"/>
        <v>29411.764705882353</v>
      </c>
      <c r="I58" s="4">
        <f t="shared" si="15"/>
        <v>0.42473666326877335</v>
      </c>
      <c r="J58" s="4">
        <f t="shared" si="16"/>
        <v>4.4685210829577446</v>
      </c>
      <c r="K58" s="17">
        <f t="shared" si="17"/>
        <v>1.6690067809585756</v>
      </c>
      <c r="L58" s="7"/>
      <c r="M58" s="7"/>
      <c r="N58" s="7"/>
      <c r="O58" s="7"/>
      <c r="P58" s="7"/>
      <c r="Q58" s="7"/>
      <c r="R58" s="7"/>
      <c r="S58" s="7"/>
      <c r="T58" s="7"/>
    </row>
    <row r="59" spans="1:20" x14ac:dyDescent="0.25">
      <c r="A59" s="7"/>
      <c r="B59" s="16">
        <v>7.8E-2</v>
      </c>
      <c r="C59" s="4">
        <v>3</v>
      </c>
      <c r="D59" s="13">
        <v>600</v>
      </c>
      <c r="E59" s="4">
        <f t="shared" si="20"/>
        <v>10</v>
      </c>
      <c r="F59" s="14">
        <v>23</v>
      </c>
      <c r="G59" s="11">
        <f t="shared" si="13"/>
        <v>29.578189300411523</v>
      </c>
      <c r="H59" s="11">
        <f t="shared" si="14"/>
        <v>35294.117647058818</v>
      </c>
      <c r="I59" s="4">
        <f t="shared" si="15"/>
        <v>0.6116207951070336</v>
      </c>
      <c r="J59" s="4">
        <f t="shared" si="16"/>
        <v>4.5477023290053697</v>
      </c>
      <c r="K59" s="17">
        <f t="shared" si="17"/>
        <v>1.4709715840993747</v>
      </c>
      <c r="L59" s="7"/>
      <c r="M59" s="7"/>
      <c r="N59" s="7"/>
      <c r="O59" s="7"/>
      <c r="P59" s="7"/>
      <c r="Q59" s="7"/>
      <c r="R59" s="7"/>
      <c r="S59" s="7"/>
      <c r="T59" s="7"/>
    </row>
    <row r="60" spans="1:20" x14ac:dyDescent="0.25">
      <c r="A60" s="7"/>
      <c r="B60" s="16">
        <v>7.8E-2</v>
      </c>
      <c r="C60" s="4">
        <v>3</v>
      </c>
      <c r="D60" s="13">
        <v>700</v>
      </c>
      <c r="E60" s="4">
        <f t="shared" si="20"/>
        <v>11.666666666666666</v>
      </c>
      <c r="F60" s="14">
        <v>25</v>
      </c>
      <c r="G60" s="11">
        <f t="shared" si="13"/>
        <v>20.246193715581477</v>
      </c>
      <c r="H60" s="11">
        <f t="shared" si="14"/>
        <v>41176.470588235286</v>
      </c>
      <c r="I60" s="4">
        <f t="shared" si="15"/>
        <v>0.83248386000679553</v>
      </c>
      <c r="J60" s="4">
        <f t="shared" si="16"/>
        <v>4.6146491186359828</v>
      </c>
      <c r="K60" s="17">
        <f t="shared" si="17"/>
        <v>1.3063433878619799</v>
      </c>
      <c r="L60" s="7"/>
      <c r="M60" s="7"/>
      <c r="N60" s="7"/>
      <c r="O60" s="7"/>
      <c r="P60" s="7"/>
      <c r="Q60" s="7"/>
      <c r="R60" s="7"/>
      <c r="S60" s="7"/>
      <c r="T60" s="7"/>
    </row>
    <row r="61" spans="1:20" x14ac:dyDescent="0.25">
      <c r="A61" s="7"/>
      <c r="B61" s="16">
        <v>7.8E-2</v>
      </c>
      <c r="C61" s="4">
        <v>3</v>
      </c>
      <c r="D61" s="13">
        <v>1100</v>
      </c>
      <c r="E61" s="4">
        <f t="shared" si="20"/>
        <v>18.333333333333332</v>
      </c>
      <c r="F61" s="14">
        <v>35</v>
      </c>
      <c r="G61" s="11">
        <f t="shared" si="13"/>
        <v>7.3044494532097852</v>
      </c>
      <c r="H61" s="11">
        <f t="shared" si="14"/>
        <v>64705.88235294116</v>
      </c>
      <c r="I61" s="4">
        <f t="shared" si="15"/>
        <v>2.0557254502208626</v>
      </c>
      <c r="J61" s="4">
        <f t="shared" si="16"/>
        <v>4.8109437637799513</v>
      </c>
      <c r="K61" s="17">
        <f t="shared" si="17"/>
        <v>0.86358748810831332</v>
      </c>
      <c r="L61" s="7"/>
      <c r="M61" s="7"/>
      <c r="N61" s="7"/>
      <c r="O61" s="7"/>
      <c r="P61" s="7"/>
      <c r="Q61" s="7"/>
      <c r="R61" s="7"/>
      <c r="S61" s="7"/>
      <c r="T61" s="7"/>
    </row>
    <row r="62" spans="1:20" x14ac:dyDescent="0.25">
      <c r="A62" s="7"/>
      <c r="B62" s="16">
        <v>7.8E-2</v>
      </c>
      <c r="C62" s="4">
        <v>3</v>
      </c>
      <c r="D62" s="13">
        <v>1200</v>
      </c>
      <c r="E62" s="4">
        <f t="shared" si="20"/>
        <v>20</v>
      </c>
      <c r="F62" s="14">
        <v>38.5</v>
      </c>
      <c r="G62" s="11">
        <f t="shared" si="13"/>
        <v>6.1889146090534979</v>
      </c>
      <c r="H62" s="11">
        <f t="shared" si="14"/>
        <v>70588.235294117636</v>
      </c>
      <c r="I62" s="4">
        <f t="shared" si="15"/>
        <v>2.4464831804281344</v>
      </c>
      <c r="J62" s="4">
        <f t="shared" si="16"/>
        <v>4.848732324669351</v>
      </c>
      <c r="K62" s="17">
        <f t="shared" si="17"/>
        <v>0.79161449059833888</v>
      </c>
      <c r="L62" s="7"/>
      <c r="M62" s="7"/>
      <c r="N62" s="7"/>
      <c r="O62" s="7"/>
      <c r="P62" s="7"/>
      <c r="Q62" s="7"/>
      <c r="R62" s="7"/>
      <c r="S62" s="7"/>
      <c r="T62" s="7"/>
    </row>
    <row r="63" spans="1:20" x14ac:dyDescent="0.25">
      <c r="A63" s="7"/>
      <c r="B63" s="16">
        <v>7.8E-2</v>
      </c>
      <c r="C63" s="4">
        <v>3</v>
      </c>
      <c r="D63" s="13">
        <v>100</v>
      </c>
      <c r="E63" s="4">
        <f>D63/60</f>
        <v>1.6666666666666667</v>
      </c>
      <c r="F63" s="14">
        <v>12.5</v>
      </c>
      <c r="G63" s="11">
        <f t="shared" si="13"/>
        <v>3472.2222222222213</v>
      </c>
      <c r="H63" s="11">
        <f t="shared" si="14"/>
        <v>5882.3529411764703</v>
      </c>
      <c r="I63" s="4">
        <f t="shared" si="15"/>
        <v>1.6989466530750934E-2</v>
      </c>
      <c r="J63" s="4">
        <f t="shared" si="16"/>
        <v>3.7695510786217259</v>
      </c>
      <c r="K63" s="17">
        <f t="shared" si="17"/>
        <v>3.540607512240769</v>
      </c>
      <c r="L63" s="7"/>
      <c r="M63" s="7"/>
      <c r="N63" s="7"/>
      <c r="O63" s="7"/>
      <c r="P63" s="7"/>
      <c r="Q63" s="7"/>
      <c r="R63" s="7"/>
      <c r="S63" s="7"/>
      <c r="T63" s="7"/>
    </row>
    <row r="64" spans="1:20" x14ac:dyDescent="0.25">
      <c r="A64" s="7"/>
      <c r="B64" s="16">
        <v>7.8E-2</v>
      </c>
      <c r="C64" s="4">
        <v>3</v>
      </c>
      <c r="D64" s="13">
        <v>200</v>
      </c>
      <c r="E64" s="4">
        <f t="shared" ref="E64:E71" si="21">D64/60</f>
        <v>3.3333333333333335</v>
      </c>
      <c r="F64" s="14">
        <v>15</v>
      </c>
      <c r="G64" s="11">
        <f t="shared" si="13"/>
        <v>520.83333333333326</v>
      </c>
      <c r="H64" s="11">
        <f t="shared" si="14"/>
        <v>11764.705882352941</v>
      </c>
      <c r="I64" s="4">
        <f t="shared" si="15"/>
        <v>6.7957866123003738E-2</v>
      </c>
      <c r="J64" s="4">
        <f t="shared" si="16"/>
        <v>4.0705810742857071</v>
      </c>
      <c r="K64" s="17">
        <f t="shared" si="17"/>
        <v>2.7166987712964503</v>
      </c>
      <c r="L64" s="7"/>
      <c r="M64" s="7"/>
      <c r="N64" s="7"/>
      <c r="O64" s="7"/>
      <c r="P64" s="7"/>
      <c r="Q64" s="7"/>
      <c r="R64" s="7"/>
      <c r="S64" s="7"/>
      <c r="T64" s="7"/>
    </row>
    <row r="65" spans="1:20" x14ac:dyDescent="0.25">
      <c r="A65" s="7"/>
      <c r="B65" s="16">
        <v>7.8E-2</v>
      </c>
      <c r="C65" s="4">
        <v>3</v>
      </c>
      <c r="D65" s="13">
        <v>300</v>
      </c>
      <c r="E65" s="4">
        <f t="shared" si="21"/>
        <v>5</v>
      </c>
      <c r="F65" s="14">
        <v>16</v>
      </c>
      <c r="G65" s="11">
        <f t="shared" si="13"/>
        <v>164.6090534979424</v>
      </c>
      <c r="H65" s="11">
        <f t="shared" si="14"/>
        <v>17647.058823529409</v>
      </c>
      <c r="I65" s="4">
        <f t="shared" si="15"/>
        <v>0.1529051987767584</v>
      </c>
      <c r="J65" s="4">
        <f t="shared" si="16"/>
        <v>4.2466723333413885</v>
      </c>
      <c r="K65" s="17">
        <f t="shared" si="17"/>
        <v>2.2164537177296504</v>
      </c>
      <c r="L65" s="7"/>
      <c r="M65" s="7"/>
      <c r="N65" s="7"/>
      <c r="O65" s="7"/>
      <c r="P65" s="7"/>
      <c r="Q65" s="7"/>
      <c r="R65" s="7"/>
      <c r="S65" s="7"/>
      <c r="T65" s="7"/>
    </row>
    <row r="66" spans="1:20" x14ac:dyDescent="0.25">
      <c r="A66" s="7"/>
      <c r="B66" s="16">
        <v>7.8E-2</v>
      </c>
      <c r="C66" s="4">
        <v>3</v>
      </c>
      <c r="D66" s="13">
        <v>400</v>
      </c>
      <c r="E66" s="4">
        <f t="shared" si="21"/>
        <v>6.666666666666667</v>
      </c>
      <c r="F66" s="14">
        <v>17.5</v>
      </c>
      <c r="G66" s="11">
        <f t="shared" si="13"/>
        <v>75.9548611111111</v>
      </c>
      <c r="H66" s="11">
        <f t="shared" si="14"/>
        <v>23529.411764705881</v>
      </c>
      <c r="I66" s="4">
        <f t="shared" si="15"/>
        <v>0.27183146449201495</v>
      </c>
      <c r="J66" s="4">
        <f t="shared" si="16"/>
        <v>4.3716110699496884</v>
      </c>
      <c r="K66" s="17">
        <f t="shared" si="17"/>
        <v>1.8805555739351199</v>
      </c>
      <c r="L66" s="7"/>
      <c r="M66" s="7"/>
      <c r="N66" s="7"/>
      <c r="O66" s="7"/>
      <c r="P66" s="7"/>
      <c r="Q66" s="7"/>
      <c r="R66" s="7"/>
      <c r="S66" s="7"/>
      <c r="T66" s="7"/>
    </row>
    <row r="67" spans="1:20" x14ac:dyDescent="0.25">
      <c r="A67" s="7"/>
      <c r="B67" s="16">
        <v>7.8E-2</v>
      </c>
      <c r="C67" s="4">
        <v>3</v>
      </c>
      <c r="D67" s="13">
        <v>500</v>
      </c>
      <c r="E67" s="4">
        <f t="shared" si="21"/>
        <v>8.3333333333333339</v>
      </c>
      <c r="F67" s="14">
        <v>20</v>
      </c>
      <c r="G67" s="11">
        <f t="shared" si="13"/>
        <v>44.444444444444436</v>
      </c>
      <c r="H67" s="11">
        <f t="shared" si="14"/>
        <v>29411.764705882353</v>
      </c>
      <c r="I67" s="4">
        <f t="shared" si="15"/>
        <v>0.42473666326877335</v>
      </c>
      <c r="J67" s="4">
        <f t="shared" si="16"/>
        <v>4.4685210829577446</v>
      </c>
      <c r="K67" s="17">
        <f t="shared" si="17"/>
        <v>1.6478174818886375</v>
      </c>
      <c r="L67" s="7"/>
      <c r="M67" s="7"/>
      <c r="N67" s="7"/>
      <c r="O67" s="7"/>
      <c r="P67" s="7"/>
      <c r="Q67" s="7"/>
      <c r="R67" s="7"/>
      <c r="S67" s="7"/>
      <c r="T67" s="7"/>
    </row>
    <row r="68" spans="1:20" x14ac:dyDescent="0.25">
      <c r="A68" s="7"/>
      <c r="B68" s="16">
        <v>7.8E-2</v>
      </c>
      <c r="C68" s="4">
        <v>3</v>
      </c>
      <c r="D68" s="13">
        <v>600</v>
      </c>
      <c r="E68" s="4">
        <f t="shared" si="21"/>
        <v>10</v>
      </c>
      <c r="F68" s="14">
        <v>22</v>
      </c>
      <c r="G68" s="11">
        <f t="shared" si="13"/>
        <v>28.292181069958851</v>
      </c>
      <c r="H68" s="11">
        <f t="shared" si="14"/>
        <v>35294.117647058818</v>
      </c>
      <c r="I68" s="4">
        <f t="shared" si="15"/>
        <v>0.6116207951070336</v>
      </c>
      <c r="J68" s="4">
        <f t="shared" si="16"/>
        <v>4.5477023290053697</v>
      </c>
      <c r="K68" s="17">
        <f t="shared" si="17"/>
        <v>1.4516664289039882</v>
      </c>
      <c r="L68" s="7"/>
      <c r="M68" s="7"/>
      <c r="N68" s="7"/>
      <c r="O68" s="7"/>
      <c r="P68" s="7"/>
      <c r="Q68" s="7"/>
      <c r="R68" s="7"/>
      <c r="S68" s="7"/>
      <c r="T68" s="7"/>
    </row>
    <row r="69" spans="1:20" x14ac:dyDescent="0.25">
      <c r="A69" s="7"/>
      <c r="B69" s="16">
        <v>7.8E-2</v>
      </c>
      <c r="C69" s="4">
        <v>3</v>
      </c>
      <c r="D69" s="13">
        <v>700</v>
      </c>
      <c r="E69" s="4">
        <f t="shared" si="21"/>
        <v>11.666666666666666</v>
      </c>
      <c r="F69" s="14">
        <v>25.5</v>
      </c>
      <c r="G69" s="11">
        <f t="shared" si="13"/>
        <v>20.651117589893104</v>
      </c>
      <c r="H69" s="11">
        <f t="shared" si="14"/>
        <v>41176.470588235286</v>
      </c>
      <c r="I69" s="4">
        <f t="shared" si="15"/>
        <v>0.83248386000679553</v>
      </c>
      <c r="J69" s="4">
        <f t="shared" si="16"/>
        <v>4.6146491186359828</v>
      </c>
      <c r="K69" s="17">
        <f t="shared" si="17"/>
        <v>1.3149435596238974</v>
      </c>
      <c r="L69" s="7"/>
      <c r="M69" s="7"/>
      <c r="N69" s="7"/>
      <c r="O69" s="7"/>
      <c r="P69" s="7"/>
      <c r="Q69" s="7"/>
      <c r="R69" s="7"/>
      <c r="S69" s="7"/>
      <c r="T69" s="7"/>
    </row>
    <row r="70" spans="1:20" x14ac:dyDescent="0.25">
      <c r="A70" s="7"/>
      <c r="B70" s="16">
        <v>7.8E-2</v>
      </c>
      <c r="C70" s="4">
        <v>3</v>
      </c>
      <c r="D70" s="13">
        <v>1100</v>
      </c>
      <c r="E70" s="4">
        <f t="shared" si="21"/>
        <v>18.333333333333332</v>
      </c>
      <c r="F70" s="14">
        <v>36</v>
      </c>
      <c r="G70" s="11">
        <f t="shared" si="13"/>
        <v>7.5131480090157794</v>
      </c>
      <c r="H70" s="11">
        <f t="shared" si="14"/>
        <v>64705.88235294116</v>
      </c>
      <c r="I70" s="4">
        <f t="shared" si="15"/>
        <v>2.0557254502208626</v>
      </c>
      <c r="J70" s="4">
        <f t="shared" si="16"/>
        <v>4.8109437637799513</v>
      </c>
      <c r="K70" s="17">
        <f t="shared" si="17"/>
        <v>0.87582194452532502</v>
      </c>
      <c r="L70" s="7"/>
      <c r="M70" s="7"/>
      <c r="N70" s="7"/>
      <c r="O70" s="7"/>
      <c r="P70" s="7"/>
      <c r="Q70" s="7"/>
      <c r="R70" s="7"/>
      <c r="S70" s="7"/>
      <c r="T70" s="7"/>
    </row>
    <row r="71" spans="1:20" x14ac:dyDescent="0.25">
      <c r="A71" s="7"/>
      <c r="B71" s="18">
        <v>7.8E-2</v>
      </c>
      <c r="C71" s="19">
        <v>3</v>
      </c>
      <c r="D71" s="20">
        <v>1200</v>
      </c>
      <c r="E71" s="19">
        <f t="shared" si="21"/>
        <v>20</v>
      </c>
      <c r="F71" s="21">
        <v>38.5</v>
      </c>
      <c r="G71" s="22">
        <f t="shared" si="13"/>
        <v>6.1889146090534979</v>
      </c>
      <c r="H71" s="22">
        <f t="shared" si="14"/>
        <v>70588.235294117636</v>
      </c>
      <c r="I71" s="19">
        <f t="shared" si="15"/>
        <v>2.4464831804281344</v>
      </c>
      <c r="J71" s="19">
        <f t="shared" si="16"/>
        <v>4.848732324669351</v>
      </c>
      <c r="K71" s="23">
        <f t="shared" si="17"/>
        <v>0.79161449059833888</v>
      </c>
      <c r="L71" s="7"/>
      <c r="M71" s="7"/>
      <c r="N71" s="7"/>
      <c r="O71" s="7"/>
      <c r="P71" s="7"/>
      <c r="Q71" s="7"/>
      <c r="R71" s="7"/>
      <c r="S71" s="7"/>
      <c r="T71" s="7"/>
    </row>
    <row r="72" spans="1:20" x14ac:dyDescent="0.25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</row>
    <row r="73" spans="1:20" x14ac:dyDescent="0.25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</row>
    <row r="74" spans="1:20" x14ac:dyDescent="0.25">
      <c r="A74" s="7"/>
      <c r="B74" s="7"/>
      <c r="C74" s="7"/>
      <c r="D74" s="4" t="s">
        <v>36</v>
      </c>
      <c r="E74" s="4"/>
      <c r="F74" s="4" t="s">
        <v>37</v>
      </c>
      <c r="G74" s="4" t="s">
        <v>38</v>
      </c>
      <c r="H74" s="4" t="s">
        <v>39</v>
      </c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</row>
    <row r="75" spans="1:20" x14ac:dyDescent="0.25">
      <c r="A75" s="7"/>
      <c r="B75" s="7"/>
      <c r="C75" s="7"/>
      <c r="D75" s="7"/>
      <c r="E75" s="7"/>
      <c r="F75" s="4">
        <f>SLOPE(F16:F71,E16:E71)</f>
        <v>1.4955640820066429</v>
      </c>
      <c r="G75" s="4">
        <f>INTERCEPT(F16:F71,E16:E71)</f>
        <v>4.7690012598785962</v>
      </c>
      <c r="H75" s="4">
        <f>RSQ(F16:F71,E16:E71)</f>
        <v>0.9150984772041395</v>
      </c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</row>
    <row r="76" spans="1:20" x14ac:dyDescent="0.25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</row>
    <row r="77" spans="1:20" x14ac:dyDescent="0.25">
      <c r="A77" s="7"/>
      <c r="B77" s="7"/>
      <c r="C77" s="7"/>
      <c r="D77" s="4" t="s">
        <v>40</v>
      </c>
      <c r="E77" s="4"/>
      <c r="F77" s="4" t="s">
        <v>37</v>
      </c>
      <c r="G77" s="4" t="s">
        <v>38</v>
      </c>
      <c r="H77" s="4" t="s">
        <v>39</v>
      </c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</row>
    <row r="78" spans="1:20" x14ac:dyDescent="0.25">
      <c r="A78" s="7"/>
      <c r="B78" s="7"/>
      <c r="C78" s="7"/>
      <c r="D78" s="7"/>
      <c r="E78" s="7"/>
      <c r="F78" s="4">
        <f>SLOPE(K16:K71,J16:J71)</f>
        <v>-2.3986598052505355</v>
      </c>
      <c r="G78" s="4">
        <f>INTERCEPT(K16:K71,J16:J71)</f>
        <v>12.319126064144408</v>
      </c>
      <c r="H78" s="6">
        <f>RSQ(K16:K71,J16:J71)</f>
        <v>0.98570621232501043</v>
      </c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</row>
    <row r="79" spans="1:20" x14ac:dyDescent="0.25">
      <c r="A79" s="7"/>
      <c r="B79" s="7"/>
      <c r="C79" s="7"/>
      <c r="D79" s="7"/>
      <c r="E79" s="7"/>
      <c r="F79" s="4" t="s">
        <v>45</v>
      </c>
      <c r="G79" s="4" t="s">
        <v>46</v>
      </c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</row>
    <row r="80" spans="1:20" x14ac:dyDescent="0.25">
      <c r="A80" s="7"/>
      <c r="B80" s="7"/>
      <c r="C80" s="7"/>
      <c r="D80" s="7"/>
      <c r="E80" s="7"/>
      <c r="F80" s="4">
        <f>F78</f>
        <v>-2.3986598052505355</v>
      </c>
      <c r="G80" s="4">
        <f>10^G78</f>
        <v>2085096043220.9138</v>
      </c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</row>
    <row r="81" spans="1:20" x14ac:dyDescent="0.25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</row>
    <row r="82" spans="1:20" x14ac:dyDescent="0.25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</row>
    <row r="83" spans="1:20" x14ac:dyDescent="0.25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</row>
    <row r="84" spans="1:20" x14ac:dyDescent="0.25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</row>
    <row r="85" spans="1:20" x14ac:dyDescent="0.2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</row>
    <row r="86" spans="1:20" x14ac:dyDescent="0.25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</row>
    <row r="87" spans="1:20" x14ac:dyDescent="0.25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</row>
    <row r="88" spans="1:20" x14ac:dyDescent="0.25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</row>
    <row r="89" spans="1:20" x14ac:dyDescent="0.25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</row>
    <row r="90" spans="1:20" x14ac:dyDescent="0.25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</row>
    <row r="91" spans="1:20" x14ac:dyDescent="0.25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</row>
    <row r="92" spans="1:20" x14ac:dyDescent="0.25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</row>
    <row r="93" spans="1:20" x14ac:dyDescent="0.25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</row>
  </sheetData>
  <dataValidations count="1">
    <dataValidation type="list" allowBlank="1" showInputMessage="1" showErrorMessage="1" sqref="E8" xr:uid="{712EFD27-13F3-4287-ADC9-702F95F51622}">
      <formula1>$I$4:$I$7</formula1>
    </dataValidation>
  </dataValidations>
  <pageMargins left="0.7" right="0.7" top="0.75" bottom="0.75" header="0.3" footer="0.3"/>
  <pageSetup paperSize="9" orientation="portrait" horizontalDpi="300" verticalDpi="300" r:id="rId1"/>
  <drawing r:id="rId2"/>
  <legacyDrawing r:id="rId3"/>
  <tableParts count="1">
    <tablePart r:id="rId4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F3B76C-1A37-470B-9FA0-6E3888EBCF5D}">
  <sheetPr codeName="Hoja6"/>
  <dimension ref="A1:T563"/>
  <sheetViews>
    <sheetView topLeftCell="A523" zoomScale="84" zoomScaleNormal="71" workbookViewId="0">
      <selection activeCell="A15" sqref="A15:A563"/>
    </sheetView>
  </sheetViews>
  <sheetFormatPr baseColWidth="10" defaultColWidth="11.42578125" defaultRowHeight="15" x14ac:dyDescent="0.25"/>
  <cols>
    <col min="2" max="2" width="16.7109375" customWidth="1"/>
    <col min="7" max="7" width="21.28515625" customWidth="1"/>
    <col min="10" max="10" width="14.85546875" customWidth="1"/>
  </cols>
  <sheetData>
    <row r="1" spans="1:20" x14ac:dyDescent="0.2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</row>
    <row r="2" spans="1:20" x14ac:dyDescent="0.25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</row>
    <row r="3" spans="1:20" ht="15.75" x14ac:dyDescent="0.25">
      <c r="A3" s="7"/>
      <c r="B3" s="7"/>
      <c r="C3" s="7"/>
      <c r="D3" s="8" t="s">
        <v>31</v>
      </c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</row>
    <row r="4" spans="1:20" x14ac:dyDescent="0.25">
      <c r="A4" s="7"/>
      <c r="B4" s="7"/>
      <c r="C4" s="7"/>
      <c r="D4" s="9" t="s">
        <v>3</v>
      </c>
      <c r="E4" s="4">
        <v>9.81</v>
      </c>
      <c r="F4" s="7"/>
      <c r="G4" s="7"/>
      <c r="H4" s="4" t="s">
        <v>5</v>
      </c>
      <c r="I4" s="4" t="s">
        <v>9</v>
      </c>
      <c r="J4" s="4">
        <v>0.06</v>
      </c>
      <c r="K4" s="7"/>
      <c r="L4" s="7"/>
      <c r="M4" s="7"/>
      <c r="N4" s="7"/>
      <c r="O4" s="7"/>
      <c r="P4" s="7"/>
      <c r="Q4" s="7"/>
      <c r="R4" s="7"/>
      <c r="S4" s="7"/>
      <c r="T4" s="7"/>
    </row>
    <row r="5" spans="1:20" x14ac:dyDescent="0.25">
      <c r="A5" s="7"/>
      <c r="B5" s="7"/>
      <c r="C5" s="7"/>
      <c r="D5" s="9" t="s">
        <v>1</v>
      </c>
      <c r="E5" s="4">
        <v>1</v>
      </c>
      <c r="F5" s="7"/>
      <c r="G5" s="7"/>
      <c r="H5" s="4" t="s">
        <v>6</v>
      </c>
      <c r="I5" s="4" t="s">
        <v>10</v>
      </c>
      <c r="J5" s="4">
        <v>4.4999999999999998E-2</v>
      </c>
      <c r="K5" s="7"/>
      <c r="L5" s="7"/>
      <c r="M5" s="7"/>
      <c r="N5" s="7"/>
      <c r="O5" s="7"/>
      <c r="P5" s="7"/>
      <c r="Q5" s="7"/>
      <c r="R5" s="7"/>
      <c r="S5" s="7"/>
      <c r="T5" s="7"/>
    </row>
    <row r="6" spans="1:20" x14ac:dyDescent="0.25">
      <c r="A6" s="7"/>
      <c r="B6" s="7"/>
      <c r="C6" s="7"/>
      <c r="D6" s="9" t="s">
        <v>2</v>
      </c>
      <c r="E6" s="4">
        <f>1.02*10^-3</f>
        <v>1.0200000000000001E-3</v>
      </c>
      <c r="F6" s="7"/>
      <c r="G6" s="7"/>
      <c r="H6" s="4" t="s">
        <v>7</v>
      </c>
      <c r="I6" s="4" t="s">
        <v>11</v>
      </c>
      <c r="J6" s="4">
        <f>0.03</f>
        <v>0.03</v>
      </c>
      <c r="K6" s="7"/>
      <c r="L6" s="7"/>
      <c r="M6" s="7"/>
      <c r="N6" s="7"/>
      <c r="O6" s="7"/>
      <c r="P6" s="7"/>
      <c r="Q6" s="7"/>
      <c r="R6" s="7"/>
      <c r="S6" s="7"/>
      <c r="T6" s="7"/>
    </row>
    <row r="7" spans="1:20" x14ac:dyDescent="0.25">
      <c r="A7" s="7"/>
      <c r="B7" s="7"/>
      <c r="C7" s="7"/>
      <c r="D7" s="9" t="s">
        <v>32</v>
      </c>
      <c r="E7" s="4"/>
      <c r="F7" s="7"/>
      <c r="G7" s="7"/>
      <c r="H7" s="4" t="s">
        <v>8</v>
      </c>
      <c r="I7" s="4" t="s">
        <v>12</v>
      </c>
      <c r="J7" s="4">
        <v>7.8E-2</v>
      </c>
      <c r="K7" s="7"/>
      <c r="L7" s="7"/>
      <c r="M7" s="7"/>
      <c r="N7" s="7"/>
      <c r="O7" s="7"/>
      <c r="P7" s="7"/>
      <c r="Q7" s="7"/>
      <c r="R7" s="7"/>
      <c r="S7" s="7"/>
      <c r="T7" s="7"/>
    </row>
    <row r="8" spans="1:20" x14ac:dyDescent="0.25">
      <c r="A8" s="7"/>
      <c r="B8" s="7"/>
      <c r="C8" s="7"/>
      <c r="D8" s="9" t="s">
        <v>29</v>
      </c>
      <c r="E8" s="4" t="s">
        <v>9</v>
      </c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</row>
    <row r="9" spans="1:20" x14ac:dyDescent="0.25">
      <c r="A9" s="7"/>
      <c r="B9" s="7"/>
      <c r="C9" s="7"/>
      <c r="D9" s="9" t="s">
        <v>4</v>
      </c>
      <c r="E9" s="4">
        <f>VLOOKUP(E8,I4:J7,2)</f>
        <v>0.06</v>
      </c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</row>
    <row r="10" spans="1:20" x14ac:dyDescent="0.25">
      <c r="A10" s="7"/>
      <c r="B10" s="7"/>
      <c r="C10" s="7"/>
      <c r="D10" s="9" t="s">
        <v>23</v>
      </c>
      <c r="E10" s="4">
        <f>E9</f>
        <v>0.06</v>
      </c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</row>
    <row r="11" spans="1:20" x14ac:dyDescent="0.25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</row>
    <row r="12" spans="1:20" x14ac:dyDescent="0.25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</row>
    <row r="13" spans="1:20" x14ac:dyDescent="0.25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</row>
    <row r="14" spans="1:20" x14ac:dyDescent="0.25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</row>
    <row r="15" spans="1:20" x14ac:dyDescent="0.25">
      <c r="A15" s="7" t="s">
        <v>74</v>
      </c>
      <c r="B15" s="24" t="s">
        <v>58</v>
      </c>
      <c r="C15" s="25" t="s">
        <v>59</v>
      </c>
      <c r="D15" s="26" t="s">
        <v>0</v>
      </c>
      <c r="E15" s="26" t="s">
        <v>19</v>
      </c>
      <c r="F15" s="26" t="s">
        <v>22</v>
      </c>
      <c r="G15" s="26" t="s">
        <v>13</v>
      </c>
      <c r="H15" s="26" t="s">
        <v>14</v>
      </c>
      <c r="I15" s="26" t="s">
        <v>15</v>
      </c>
      <c r="J15" s="26" t="s">
        <v>42</v>
      </c>
      <c r="K15" s="27" t="s">
        <v>43</v>
      </c>
      <c r="L15" s="26" t="s">
        <v>70</v>
      </c>
      <c r="M15" s="26" t="s">
        <v>71</v>
      </c>
      <c r="N15" s="7"/>
      <c r="O15" s="7"/>
      <c r="P15" s="7"/>
      <c r="Q15" s="7"/>
      <c r="R15" s="7"/>
      <c r="S15" s="7"/>
      <c r="T15" s="7"/>
    </row>
    <row r="16" spans="1:20" x14ac:dyDescent="0.25">
      <c r="A16" s="7" t="s">
        <v>60</v>
      </c>
      <c r="B16" s="16">
        <v>0.06</v>
      </c>
      <c r="C16" s="4">
        <v>0</v>
      </c>
      <c r="D16" s="4">
        <v>100</v>
      </c>
      <c r="E16" s="4">
        <f t="shared" ref="E16:E47" si="0">D16/60</f>
        <v>1.6666666666666667</v>
      </c>
      <c r="F16">
        <v>12</v>
      </c>
      <c r="G16" s="11">
        <f>F16/(B16^5*E16^3*$E$5)</f>
        <v>3333333.3333333326</v>
      </c>
      <c r="H16" s="11">
        <f>(E16*B16^2*$E$5)/$E$6</f>
        <v>5.8823529411764701</v>
      </c>
      <c r="I16" s="4">
        <f t="shared" ref="I16:I79" si="1">(E16^2*B16)/$E$4</f>
        <v>1.6989466530750934E-2</v>
      </c>
      <c r="J16" s="4">
        <f t="shared" ref="J16:J47" si="2">LOG10(H16)</f>
        <v>0.769551078621726</v>
      </c>
      <c r="K16" s="17">
        <f t="shared" ref="K16:K47" si="3">LOG10(G16)</f>
        <v>6.5228787452803374</v>
      </c>
      <c r="L16">
        <f>Tabla2[[#This Row],[n]]*F$135+G$135</f>
        <v>82496.944444444438</v>
      </c>
      <c r="M16">
        <f>Tabla2[[#This Row],[Predd pow]]-Tabla2[[#This Row],[Potència]]</f>
        <v>82484.944444444438</v>
      </c>
      <c r="N16" s="7"/>
      <c r="O16" s="7"/>
      <c r="P16" s="7"/>
      <c r="Q16" s="7"/>
      <c r="R16" s="7"/>
      <c r="S16" s="7"/>
      <c r="T16" s="7"/>
    </row>
    <row r="17" spans="1:20" x14ac:dyDescent="0.25">
      <c r="A17" s="7" t="s">
        <v>60</v>
      </c>
      <c r="B17" s="16">
        <v>0.06</v>
      </c>
      <c r="C17" s="4">
        <v>0</v>
      </c>
      <c r="D17" s="4">
        <f>D16+100</f>
        <v>200</v>
      </c>
      <c r="E17" s="4">
        <f t="shared" si="0"/>
        <v>3.3333333333333335</v>
      </c>
      <c r="F17" s="28">
        <v>16</v>
      </c>
      <c r="G17" s="64">
        <f t="shared" ref="G17:G80" si="4">F17/(B17^5*E17^3*$E$5)</f>
        <v>555555.5555555555</v>
      </c>
      <c r="H17" s="64">
        <f t="shared" ref="H17:H80" si="5">(E17*B17^2*$E$5)/$E$6</f>
        <v>11.76470588235294</v>
      </c>
      <c r="I17" s="62">
        <f t="shared" ref="I17:I80" si="6">(E17^2*B17)/$E$4</f>
        <v>6.7957866123003738E-2</v>
      </c>
      <c r="J17" s="4">
        <f t="shared" si="2"/>
        <v>1.0705810742857071</v>
      </c>
      <c r="K17" s="17">
        <f t="shared" si="3"/>
        <v>5.7447274948966935</v>
      </c>
      <c r="L17">
        <f>Tabla2[[#This Row],[n]]*F$135+G$135</f>
        <v>82528.611111111095</v>
      </c>
      <c r="M17">
        <f>Tabla2[[#This Row],[Predd pow]]-Tabla2[[#This Row],[Potència]]</f>
        <v>82512.611111111095</v>
      </c>
      <c r="N17" s="7"/>
      <c r="O17" s="7"/>
      <c r="P17" s="7"/>
      <c r="Q17" s="7"/>
      <c r="R17" s="7"/>
      <c r="S17" s="7"/>
      <c r="T17" s="7"/>
    </row>
    <row r="18" spans="1:20" x14ac:dyDescent="0.25">
      <c r="A18" s="7" t="s">
        <v>60</v>
      </c>
      <c r="B18" s="16">
        <v>0.06</v>
      </c>
      <c r="C18" s="4">
        <v>0</v>
      </c>
      <c r="D18" s="4">
        <f>D17+100</f>
        <v>300</v>
      </c>
      <c r="E18" s="4">
        <f t="shared" si="0"/>
        <v>5</v>
      </c>
      <c r="F18" s="28">
        <v>18</v>
      </c>
      <c r="G18" s="64">
        <f t="shared" si="4"/>
        <v>185185.1851851852</v>
      </c>
      <c r="H18" s="64">
        <f t="shared" si="5"/>
        <v>17.647058823529409</v>
      </c>
      <c r="I18" s="62">
        <f t="shared" si="6"/>
        <v>0.1529051987767584</v>
      </c>
      <c r="J18" s="4">
        <f t="shared" si="2"/>
        <v>1.2466723333413885</v>
      </c>
      <c r="K18" s="17">
        <f t="shared" si="3"/>
        <v>5.2676062401770318</v>
      </c>
      <c r="L18">
        <f>Tabla2[[#This Row],[n]]*F$135+G$135</f>
        <v>82560.277777777766</v>
      </c>
      <c r="M18">
        <f>Tabla2[[#This Row],[Predd pow]]-Tabla2[[#This Row],[Potència]]</f>
        <v>82542.277777777766</v>
      </c>
      <c r="N18" s="7"/>
      <c r="O18" s="7"/>
      <c r="P18" s="7"/>
      <c r="Q18" s="7"/>
      <c r="R18" s="7"/>
      <c r="S18" s="7"/>
      <c r="T18" s="7"/>
    </row>
    <row r="19" spans="1:20" x14ac:dyDescent="0.25">
      <c r="A19" s="7" t="s">
        <v>60</v>
      </c>
      <c r="B19" s="16">
        <v>0.06</v>
      </c>
      <c r="C19" s="4">
        <v>0</v>
      </c>
      <c r="D19" s="4">
        <f>D18+100</f>
        <v>400</v>
      </c>
      <c r="E19" s="4">
        <f t="shared" si="0"/>
        <v>6.666666666666667</v>
      </c>
      <c r="F19" s="28">
        <v>24</v>
      </c>
      <c r="G19" s="64">
        <f t="shared" si="4"/>
        <v>104166.66666666664</v>
      </c>
      <c r="H19" s="64">
        <f t="shared" si="5"/>
        <v>23.52941176470588</v>
      </c>
      <c r="I19" s="62">
        <f t="shared" si="6"/>
        <v>0.27183146449201495</v>
      </c>
      <c r="J19" s="4">
        <f t="shared" si="2"/>
        <v>1.3716110699496884</v>
      </c>
      <c r="K19" s="17">
        <f t="shared" si="3"/>
        <v>5.0177287669604311</v>
      </c>
      <c r="L19">
        <f>Tabla2[[#This Row],[n]]*F$135+G$135</f>
        <v>82591.944444444438</v>
      </c>
      <c r="M19">
        <f>Tabla2[[#This Row],[Predd pow]]-Tabla2[[#This Row],[Potència]]</f>
        <v>82567.944444444438</v>
      </c>
      <c r="N19" s="7"/>
      <c r="O19" s="7"/>
      <c r="P19" s="7"/>
      <c r="Q19" s="7"/>
      <c r="R19" s="7"/>
      <c r="S19" s="7"/>
      <c r="T19" s="7"/>
    </row>
    <row r="20" spans="1:20" x14ac:dyDescent="0.25">
      <c r="A20" s="7" t="s">
        <v>60</v>
      </c>
      <c r="B20" s="16">
        <v>0.06</v>
      </c>
      <c r="C20" s="4">
        <v>0</v>
      </c>
      <c r="D20" s="4">
        <f>D19+100</f>
        <v>500</v>
      </c>
      <c r="E20" s="4">
        <f t="shared" si="0"/>
        <v>8.3333333333333339</v>
      </c>
      <c r="F20" s="28">
        <v>32</v>
      </c>
      <c r="G20" s="64">
        <f t="shared" si="4"/>
        <v>71111.111111111109</v>
      </c>
      <c r="H20" s="64">
        <f t="shared" si="5"/>
        <v>29.411764705882351</v>
      </c>
      <c r="I20" s="62">
        <f t="shared" si="6"/>
        <v>0.42473666326877335</v>
      </c>
      <c r="J20" s="4">
        <f t="shared" si="2"/>
        <v>1.4685210829577449</v>
      </c>
      <c r="K20" s="17">
        <f t="shared" si="3"/>
        <v>4.8519374645445623</v>
      </c>
      <c r="L20">
        <f>Tabla2[[#This Row],[n]]*F$135+G$135</f>
        <v>82623.611111111095</v>
      </c>
      <c r="M20">
        <f>Tabla2[[#This Row],[Predd pow]]-Tabla2[[#This Row],[Potència]]</f>
        <v>82591.611111111095</v>
      </c>
      <c r="N20" s="7"/>
      <c r="O20" s="7"/>
      <c r="P20" s="7"/>
      <c r="Q20" s="7"/>
      <c r="R20" s="7"/>
      <c r="S20" s="7"/>
      <c r="T20" s="7"/>
    </row>
    <row r="21" spans="1:20" x14ac:dyDescent="0.25">
      <c r="A21" s="7" t="s">
        <v>60</v>
      </c>
      <c r="B21" s="16">
        <v>0.06</v>
      </c>
      <c r="C21" s="4">
        <v>0</v>
      </c>
      <c r="D21" s="4">
        <f>D20+100</f>
        <v>600</v>
      </c>
      <c r="E21" s="4">
        <f t="shared" si="0"/>
        <v>10</v>
      </c>
      <c r="F21" s="28">
        <v>38</v>
      </c>
      <c r="G21" s="64">
        <f t="shared" si="4"/>
        <v>48868.312757201653</v>
      </c>
      <c r="H21" s="64">
        <f t="shared" si="5"/>
        <v>35.294117647058819</v>
      </c>
      <c r="I21" s="62">
        <f t="shared" si="6"/>
        <v>0.6116207951070336</v>
      </c>
      <c r="J21" s="4">
        <f t="shared" si="2"/>
        <v>1.5477023290053697</v>
      </c>
      <c r="K21" s="17">
        <f t="shared" si="3"/>
        <v>4.6890273446985917</v>
      </c>
      <c r="L21">
        <f>Tabla2[[#This Row],[n]]*F$135+G$135</f>
        <v>82655.277777777766</v>
      </c>
      <c r="M21">
        <f>Tabla2[[#This Row],[Predd pow]]-Tabla2[[#This Row],[Potència]]</f>
        <v>82617.277777777766</v>
      </c>
      <c r="N21" s="7"/>
      <c r="O21" s="7"/>
      <c r="P21" s="7"/>
      <c r="Q21" s="7"/>
      <c r="R21" s="7"/>
      <c r="S21" s="7"/>
      <c r="T21" s="7"/>
    </row>
    <row r="22" spans="1:20" x14ac:dyDescent="0.25">
      <c r="A22" s="7" t="s">
        <v>61</v>
      </c>
      <c r="B22" s="16">
        <v>0.06</v>
      </c>
      <c r="C22" s="4">
        <v>0</v>
      </c>
      <c r="D22" s="4">
        <v>100</v>
      </c>
      <c r="E22" s="4">
        <f t="shared" si="0"/>
        <v>1.6666666666666667</v>
      </c>
      <c r="F22" s="4">
        <v>8</v>
      </c>
      <c r="G22" s="64">
        <f t="shared" si="4"/>
        <v>2222222.222222222</v>
      </c>
      <c r="H22" s="64">
        <f t="shared" si="5"/>
        <v>5.8823529411764701</v>
      </c>
      <c r="I22" s="62">
        <f t="shared" si="6"/>
        <v>1.6989466530750934E-2</v>
      </c>
      <c r="J22" s="4">
        <f t="shared" si="2"/>
        <v>0.769551078621726</v>
      </c>
      <c r="K22" s="17">
        <f t="shared" si="3"/>
        <v>6.346787486224656</v>
      </c>
      <c r="L22">
        <f>Tabla2[[#This Row],[n]]*F$135+G$135</f>
        <v>82496.944444444438</v>
      </c>
      <c r="M22">
        <f>Tabla2[[#This Row],[Predd pow]]-Tabla2[[#This Row],[Potència]]</f>
        <v>82488.944444444438</v>
      </c>
      <c r="N22" s="7"/>
      <c r="O22" s="7"/>
      <c r="P22" s="7"/>
      <c r="Q22" s="7"/>
      <c r="R22" s="7"/>
      <c r="S22" s="7"/>
      <c r="T22" s="7"/>
    </row>
    <row r="23" spans="1:20" x14ac:dyDescent="0.25">
      <c r="A23" s="7" t="s">
        <v>61</v>
      </c>
      <c r="B23" s="16">
        <v>0.06</v>
      </c>
      <c r="C23" s="4">
        <v>0</v>
      </c>
      <c r="D23" s="4">
        <f t="shared" ref="D23:D28" si="7">D22+100</f>
        <v>200</v>
      </c>
      <c r="E23" s="4">
        <f t="shared" si="0"/>
        <v>3.3333333333333335</v>
      </c>
      <c r="F23" s="4">
        <v>10</v>
      </c>
      <c r="G23" s="64">
        <f t="shared" si="4"/>
        <v>347222.22222222213</v>
      </c>
      <c r="H23" s="64">
        <f t="shared" si="5"/>
        <v>11.76470588235294</v>
      </c>
      <c r="I23" s="62">
        <f t="shared" si="6"/>
        <v>6.7957866123003738E-2</v>
      </c>
      <c r="J23" s="4">
        <f t="shared" si="2"/>
        <v>1.0705810742857071</v>
      </c>
      <c r="K23" s="17">
        <f t="shared" si="3"/>
        <v>5.5406075122407694</v>
      </c>
      <c r="L23">
        <f>Tabla2[[#This Row],[n]]*F$135+G$135</f>
        <v>82528.611111111095</v>
      </c>
      <c r="M23">
        <f>Tabla2[[#This Row],[Predd pow]]-Tabla2[[#This Row],[Potència]]</f>
        <v>82518.611111111095</v>
      </c>
      <c r="N23" s="7"/>
      <c r="O23" s="7"/>
      <c r="P23" s="7"/>
      <c r="Q23" s="7"/>
      <c r="R23" s="7"/>
      <c r="S23" s="7"/>
      <c r="T23" s="7"/>
    </row>
    <row r="24" spans="1:20" x14ac:dyDescent="0.25">
      <c r="A24" s="7" t="s">
        <v>61</v>
      </c>
      <c r="B24" s="16">
        <v>0.06</v>
      </c>
      <c r="C24" s="4">
        <v>0</v>
      </c>
      <c r="D24" s="4">
        <f t="shared" si="7"/>
        <v>300</v>
      </c>
      <c r="E24" s="4">
        <f t="shared" si="0"/>
        <v>5</v>
      </c>
      <c r="F24" s="4">
        <v>12</v>
      </c>
      <c r="G24" s="64">
        <f t="shared" si="4"/>
        <v>123456.7901234568</v>
      </c>
      <c r="H24" s="64">
        <f t="shared" si="5"/>
        <v>17.647058823529409</v>
      </c>
      <c r="I24" s="62">
        <f t="shared" si="6"/>
        <v>0.1529051987767584</v>
      </c>
      <c r="J24" s="4">
        <f t="shared" si="2"/>
        <v>1.2466723333413885</v>
      </c>
      <c r="K24" s="17">
        <f t="shared" si="3"/>
        <v>5.0915149811213505</v>
      </c>
      <c r="L24">
        <f>Tabla2[[#This Row],[n]]*F$135+G$135</f>
        <v>82560.277777777766</v>
      </c>
      <c r="M24">
        <f>Tabla2[[#This Row],[Predd pow]]-Tabla2[[#This Row],[Potència]]</f>
        <v>82548.277777777766</v>
      </c>
      <c r="N24" s="7"/>
      <c r="O24" s="7"/>
      <c r="P24" s="7"/>
      <c r="Q24" s="7"/>
      <c r="R24" s="7"/>
      <c r="S24" s="7"/>
      <c r="T24" s="7"/>
    </row>
    <row r="25" spans="1:20" x14ac:dyDescent="0.25">
      <c r="A25" s="7" t="s">
        <v>61</v>
      </c>
      <c r="B25" s="16">
        <v>0.06</v>
      </c>
      <c r="C25" s="4">
        <v>0</v>
      </c>
      <c r="D25" s="4">
        <f t="shared" si="7"/>
        <v>400</v>
      </c>
      <c r="E25" s="4">
        <f t="shared" si="0"/>
        <v>6.666666666666667</v>
      </c>
      <c r="F25" s="4">
        <v>14</v>
      </c>
      <c r="G25" s="64">
        <f t="shared" si="4"/>
        <v>60763.888888888876</v>
      </c>
      <c r="H25" s="64">
        <f t="shared" si="5"/>
        <v>23.52941176470588</v>
      </c>
      <c r="I25" s="62">
        <f t="shared" si="6"/>
        <v>0.27183146449201495</v>
      </c>
      <c r="J25" s="4">
        <f t="shared" si="2"/>
        <v>1.3716110699496884</v>
      </c>
      <c r="K25" s="17">
        <f t="shared" si="3"/>
        <v>4.7836455609270638</v>
      </c>
      <c r="L25">
        <f>Tabla2[[#This Row],[n]]*F$135+G$135</f>
        <v>82591.944444444438</v>
      </c>
      <c r="M25">
        <f>Tabla2[[#This Row],[Predd pow]]-Tabla2[[#This Row],[Potència]]</f>
        <v>82577.944444444438</v>
      </c>
      <c r="N25" s="7"/>
      <c r="O25" s="7"/>
      <c r="P25" s="7"/>
      <c r="Q25" s="7"/>
      <c r="R25" s="7"/>
      <c r="S25" s="7"/>
      <c r="T25" s="7"/>
    </row>
    <row r="26" spans="1:20" x14ac:dyDescent="0.25">
      <c r="A26" s="7" t="s">
        <v>61</v>
      </c>
      <c r="B26" s="16">
        <v>0.06</v>
      </c>
      <c r="C26" s="4">
        <v>0</v>
      </c>
      <c r="D26" s="4">
        <f t="shared" si="7"/>
        <v>500</v>
      </c>
      <c r="E26" s="4">
        <f t="shared" si="0"/>
        <v>8.3333333333333339</v>
      </c>
      <c r="F26" s="4">
        <v>16</v>
      </c>
      <c r="G26" s="64">
        <f t="shared" si="4"/>
        <v>35555.555555555555</v>
      </c>
      <c r="H26" s="64">
        <f t="shared" si="5"/>
        <v>29.411764705882351</v>
      </c>
      <c r="I26" s="62">
        <f t="shared" si="6"/>
        <v>0.42473666326877335</v>
      </c>
      <c r="J26" s="4">
        <f t="shared" si="2"/>
        <v>1.4685210829577449</v>
      </c>
      <c r="K26" s="17">
        <f t="shared" si="3"/>
        <v>4.5509074688805811</v>
      </c>
      <c r="L26">
        <f>Tabla2[[#This Row],[n]]*F$135+G$135</f>
        <v>82623.611111111095</v>
      </c>
      <c r="M26">
        <f>Tabla2[[#This Row],[Predd pow]]-Tabla2[[#This Row],[Potència]]</f>
        <v>82607.611111111095</v>
      </c>
      <c r="N26" s="7"/>
      <c r="O26" s="7"/>
      <c r="P26" s="7"/>
      <c r="Q26" s="7"/>
      <c r="R26" s="7"/>
      <c r="S26" s="7"/>
      <c r="T26" s="7"/>
    </row>
    <row r="27" spans="1:20" x14ac:dyDescent="0.25">
      <c r="A27" s="7" t="s">
        <v>61</v>
      </c>
      <c r="B27" s="16">
        <v>0.06</v>
      </c>
      <c r="C27" s="4">
        <v>0</v>
      </c>
      <c r="D27" s="4">
        <f t="shared" si="7"/>
        <v>600</v>
      </c>
      <c r="E27" s="4">
        <f t="shared" si="0"/>
        <v>10</v>
      </c>
      <c r="F27" s="4">
        <v>18</v>
      </c>
      <c r="G27" s="64">
        <f t="shared" si="4"/>
        <v>23148.14814814815</v>
      </c>
      <c r="H27" s="64">
        <f t="shared" si="5"/>
        <v>35.294117647058819</v>
      </c>
      <c r="I27" s="62">
        <f t="shared" si="6"/>
        <v>0.6116207951070336</v>
      </c>
      <c r="J27" s="4">
        <f t="shared" si="2"/>
        <v>1.5477023290053697</v>
      </c>
      <c r="K27" s="17">
        <f t="shared" si="3"/>
        <v>4.3645162531850881</v>
      </c>
      <c r="L27">
        <f>Tabla2[[#This Row],[n]]*F$135+G$135</f>
        <v>82655.277777777766</v>
      </c>
      <c r="M27">
        <f>Tabla2[[#This Row],[Predd pow]]-Tabla2[[#This Row],[Potència]]</f>
        <v>82637.277777777766</v>
      </c>
      <c r="N27" s="7"/>
      <c r="O27" s="7"/>
      <c r="P27" s="7"/>
      <c r="Q27" s="7"/>
      <c r="R27" s="7"/>
      <c r="S27" s="7"/>
      <c r="T27" s="7"/>
    </row>
    <row r="28" spans="1:20" x14ac:dyDescent="0.25">
      <c r="A28" s="7" t="s">
        <v>61</v>
      </c>
      <c r="B28" s="16">
        <v>0.06</v>
      </c>
      <c r="C28" s="4">
        <v>0</v>
      </c>
      <c r="D28" s="4">
        <f t="shared" si="7"/>
        <v>700</v>
      </c>
      <c r="E28" s="4">
        <f t="shared" si="0"/>
        <v>11.666666666666666</v>
      </c>
      <c r="F28" s="4">
        <v>20</v>
      </c>
      <c r="G28" s="64">
        <f t="shared" si="4"/>
        <v>16196.954972465181</v>
      </c>
      <c r="H28" s="64">
        <f t="shared" si="5"/>
        <v>41.17647058823529</v>
      </c>
      <c r="I28" s="62">
        <f t="shared" si="6"/>
        <v>0.83248386000679553</v>
      </c>
      <c r="J28" s="4">
        <f t="shared" si="2"/>
        <v>1.6146491186359828</v>
      </c>
      <c r="K28" s="17">
        <f t="shared" si="3"/>
        <v>4.2094333748539237</v>
      </c>
      <c r="L28">
        <f>Tabla2[[#This Row],[n]]*F$135+G$135</f>
        <v>82686.944444444438</v>
      </c>
      <c r="M28">
        <f>Tabla2[[#This Row],[Predd pow]]-Tabla2[[#This Row],[Potència]]</f>
        <v>82666.944444444438</v>
      </c>
      <c r="N28" s="7"/>
      <c r="O28" s="7"/>
      <c r="P28" s="7"/>
      <c r="Q28" s="7"/>
      <c r="R28" s="7"/>
      <c r="S28" s="7"/>
      <c r="T28" s="7"/>
    </row>
    <row r="29" spans="1:20" x14ac:dyDescent="0.25">
      <c r="A29" s="7" t="s">
        <v>61</v>
      </c>
      <c r="B29" s="16">
        <v>0.06</v>
      </c>
      <c r="C29" s="4">
        <v>0</v>
      </c>
      <c r="D29" s="4">
        <v>1150</v>
      </c>
      <c r="E29" s="4">
        <f t="shared" si="0"/>
        <v>19.166666666666668</v>
      </c>
      <c r="F29" s="4">
        <v>30</v>
      </c>
      <c r="G29" s="64">
        <f t="shared" si="4"/>
        <v>5479.3019369332342</v>
      </c>
      <c r="H29" s="64">
        <f t="shared" si="5"/>
        <v>67.647058823529406</v>
      </c>
      <c r="I29" s="62">
        <f t="shared" si="6"/>
        <v>2.2468569486918111</v>
      </c>
      <c r="J29" s="4">
        <f t="shared" si="2"/>
        <v>1.8302489189753377</v>
      </c>
      <c r="K29" s="17">
        <f t="shared" si="3"/>
        <v>3.7387252328915399</v>
      </c>
      <c r="L29">
        <f>Tabla2[[#This Row],[n]]*F$135+G$135</f>
        <v>82829.444444444438</v>
      </c>
      <c r="M29">
        <f>Tabla2[[#This Row],[Predd pow]]-Tabla2[[#This Row],[Potència]]</f>
        <v>82799.444444444438</v>
      </c>
      <c r="N29" s="7"/>
      <c r="O29" s="7"/>
      <c r="P29" s="7"/>
      <c r="Q29" s="7"/>
      <c r="R29" s="7"/>
      <c r="S29" s="7"/>
      <c r="T29" s="7"/>
    </row>
    <row r="30" spans="1:20" x14ac:dyDescent="0.25">
      <c r="A30" s="7" t="s">
        <v>61</v>
      </c>
      <c r="B30" s="16">
        <v>0.06</v>
      </c>
      <c r="C30" s="4">
        <v>0</v>
      </c>
      <c r="D30" s="4">
        <f>D29+100</f>
        <v>1250</v>
      </c>
      <c r="E30" s="4">
        <f t="shared" si="0"/>
        <v>20.833333333333332</v>
      </c>
      <c r="F30" s="4">
        <f>18*2</f>
        <v>36</v>
      </c>
      <c r="G30" s="64">
        <f t="shared" si="4"/>
        <v>5120.0000000000009</v>
      </c>
      <c r="H30" s="64">
        <f t="shared" si="5"/>
        <v>73.52941176470587</v>
      </c>
      <c r="I30" s="62">
        <f t="shared" si="6"/>
        <v>2.6546041454298326</v>
      </c>
      <c r="J30" s="4">
        <f t="shared" si="2"/>
        <v>1.8664610916297824</v>
      </c>
      <c r="K30" s="17">
        <f t="shared" si="3"/>
        <v>3.7092699609758308</v>
      </c>
      <c r="L30">
        <f>Tabla2[[#This Row],[n]]*F$135+G$135</f>
        <v>82861.111111111095</v>
      </c>
      <c r="M30">
        <f>Tabla2[[#This Row],[Predd pow]]-Tabla2[[#This Row],[Potència]]</f>
        <v>82825.111111111095</v>
      </c>
      <c r="N30" s="7"/>
      <c r="O30" s="7"/>
      <c r="P30" s="7"/>
      <c r="Q30" s="7"/>
      <c r="R30" s="7"/>
      <c r="S30" s="7"/>
      <c r="T30" s="7"/>
    </row>
    <row r="31" spans="1:20" x14ac:dyDescent="0.25">
      <c r="A31" s="7" t="s">
        <v>61</v>
      </c>
      <c r="B31" s="16">
        <v>0.06</v>
      </c>
      <c r="C31" s="4">
        <v>0</v>
      </c>
      <c r="D31" s="4">
        <v>100</v>
      </c>
      <c r="E31" s="4">
        <f t="shared" si="0"/>
        <v>1.6666666666666667</v>
      </c>
      <c r="F31" s="4">
        <v>8</v>
      </c>
      <c r="G31" s="64">
        <f t="shared" si="4"/>
        <v>2222222.222222222</v>
      </c>
      <c r="H31" s="64">
        <f t="shared" si="5"/>
        <v>5.8823529411764701</v>
      </c>
      <c r="I31" s="62">
        <f t="shared" si="6"/>
        <v>1.6989466530750934E-2</v>
      </c>
      <c r="J31" s="4">
        <f t="shared" si="2"/>
        <v>0.769551078621726</v>
      </c>
      <c r="K31" s="17">
        <f t="shared" si="3"/>
        <v>6.346787486224656</v>
      </c>
      <c r="L31">
        <f>Tabla2[[#This Row],[n]]*F$135+G$135</f>
        <v>82496.944444444438</v>
      </c>
      <c r="M31">
        <f>Tabla2[[#This Row],[Predd pow]]-Tabla2[[#This Row],[Potència]]</f>
        <v>82488.944444444438</v>
      </c>
      <c r="N31" s="7"/>
      <c r="O31" s="7"/>
      <c r="P31" s="7"/>
      <c r="Q31" s="7"/>
      <c r="R31" s="7"/>
      <c r="S31" s="7"/>
      <c r="T31" s="7"/>
    </row>
    <row r="32" spans="1:20" x14ac:dyDescent="0.25">
      <c r="A32" s="7" t="s">
        <v>61</v>
      </c>
      <c r="B32" s="16">
        <v>0.06</v>
      </c>
      <c r="C32" s="4">
        <v>0</v>
      </c>
      <c r="D32" s="4">
        <f t="shared" ref="D32:D37" si="8">D31+100</f>
        <v>200</v>
      </c>
      <c r="E32" s="4">
        <f t="shared" si="0"/>
        <v>3.3333333333333335</v>
      </c>
      <c r="F32" s="4">
        <v>10</v>
      </c>
      <c r="G32" s="64">
        <f t="shared" si="4"/>
        <v>347222.22222222213</v>
      </c>
      <c r="H32" s="64">
        <f t="shared" si="5"/>
        <v>11.76470588235294</v>
      </c>
      <c r="I32" s="62">
        <f t="shared" si="6"/>
        <v>6.7957866123003738E-2</v>
      </c>
      <c r="J32" s="4">
        <f t="shared" si="2"/>
        <v>1.0705810742857071</v>
      </c>
      <c r="K32" s="17">
        <f t="shared" si="3"/>
        <v>5.5406075122407694</v>
      </c>
      <c r="L32">
        <f>Tabla2[[#This Row],[n]]*F$135+G$135</f>
        <v>82528.611111111095</v>
      </c>
      <c r="M32">
        <f>Tabla2[[#This Row],[Predd pow]]-Tabla2[[#This Row],[Potència]]</f>
        <v>82518.611111111095</v>
      </c>
      <c r="N32" s="7"/>
      <c r="O32" s="7"/>
      <c r="P32" s="7"/>
      <c r="Q32" s="7"/>
      <c r="R32" s="7"/>
      <c r="S32" s="7"/>
      <c r="T32" s="7"/>
    </row>
    <row r="33" spans="1:20" x14ac:dyDescent="0.25">
      <c r="A33" s="7" t="s">
        <v>61</v>
      </c>
      <c r="B33" s="16">
        <v>0.06</v>
      </c>
      <c r="C33" s="4">
        <v>0</v>
      </c>
      <c r="D33" s="4">
        <f t="shared" si="8"/>
        <v>300</v>
      </c>
      <c r="E33" s="4">
        <f t="shared" si="0"/>
        <v>5</v>
      </c>
      <c r="F33" s="4">
        <v>12</v>
      </c>
      <c r="G33" s="64">
        <f t="shared" si="4"/>
        <v>123456.7901234568</v>
      </c>
      <c r="H33" s="64">
        <f t="shared" si="5"/>
        <v>17.647058823529409</v>
      </c>
      <c r="I33" s="62">
        <f t="shared" si="6"/>
        <v>0.1529051987767584</v>
      </c>
      <c r="J33" s="4">
        <f t="shared" si="2"/>
        <v>1.2466723333413885</v>
      </c>
      <c r="K33" s="17">
        <f t="shared" si="3"/>
        <v>5.0915149811213505</v>
      </c>
      <c r="L33">
        <f>Tabla2[[#This Row],[n]]*F$135+G$135</f>
        <v>82560.277777777766</v>
      </c>
      <c r="M33">
        <f>Tabla2[[#This Row],[Predd pow]]-Tabla2[[#This Row],[Potència]]</f>
        <v>82548.277777777766</v>
      </c>
      <c r="N33" s="7"/>
      <c r="O33" s="7"/>
      <c r="P33" s="7"/>
      <c r="Q33" s="7"/>
      <c r="R33" s="7"/>
      <c r="S33" s="7"/>
      <c r="T33" s="7"/>
    </row>
    <row r="34" spans="1:20" x14ac:dyDescent="0.25">
      <c r="A34" s="7" t="s">
        <v>61</v>
      </c>
      <c r="B34" s="16">
        <v>0.06</v>
      </c>
      <c r="C34" s="4">
        <v>0</v>
      </c>
      <c r="D34" s="4">
        <f t="shared" si="8"/>
        <v>400</v>
      </c>
      <c r="E34" s="4">
        <f t="shared" si="0"/>
        <v>6.666666666666667</v>
      </c>
      <c r="F34" s="4">
        <v>14</v>
      </c>
      <c r="G34" s="64">
        <f t="shared" si="4"/>
        <v>60763.888888888876</v>
      </c>
      <c r="H34" s="64">
        <f t="shared" si="5"/>
        <v>23.52941176470588</v>
      </c>
      <c r="I34" s="62">
        <f t="shared" si="6"/>
        <v>0.27183146449201495</v>
      </c>
      <c r="J34" s="4">
        <f t="shared" si="2"/>
        <v>1.3716110699496884</v>
      </c>
      <c r="K34" s="17">
        <f t="shared" si="3"/>
        <v>4.7836455609270638</v>
      </c>
      <c r="L34">
        <f>Tabla2[[#This Row],[n]]*F$135+G$135</f>
        <v>82591.944444444438</v>
      </c>
      <c r="M34">
        <f>Tabla2[[#This Row],[Predd pow]]-Tabla2[[#This Row],[Potència]]</f>
        <v>82577.944444444438</v>
      </c>
      <c r="N34" s="7"/>
      <c r="O34" s="7"/>
      <c r="P34" s="7"/>
      <c r="Q34" s="7"/>
      <c r="R34" s="7"/>
      <c r="S34" s="7"/>
      <c r="T34" s="7"/>
    </row>
    <row r="35" spans="1:20" x14ac:dyDescent="0.25">
      <c r="A35" s="7" t="s">
        <v>61</v>
      </c>
      <c r="B35" s="16">
        <v>0.06</v>
      </c>
      <c r="C35" s="4">
        <v>0</v>
      </c>
      <c r="D35" s="4">
        <f t="shared" si="8"/>
        <v>500</v>
      </c>
      <c r="E35" s="4">
        <f t="shared" si="0"/>
        <v>8.3333333333333339</v>
      </c>
      <c r="F35" s="4">
        <v>16</v>
      </c>
      <c r="G35" s="64">
        <f t="shared" si="4"/>
        <v>35555.555555555555</v>
      </c>
      <c r="H35" s="64">
        <f t="shared" si="5"/>
        <v>29.411764705882351</v>
      </c>
      <c r="I35" s="62">
        <f t="shared" si="6"/>
        <v>0.42473666326877335</v>
      </c>
      <c r="J35" s="4">
        <f t="shared" si="2"/>
        <v>1.4685210829577449</v>
      </c>
      <c r="K35" s="17">
        <f t="shared" si="3"/>
        <v>4.5509074688805811</v>
      </c>
      <c r="L35">
        <f>Tabla2[[#This Row],[n]]*F$135+G$135</f>
        <v>82623.611111111095</v>
      </c>
      <c r="M35">
        <f>Tabla2[[#This Row],[Predd pow]]-Tabla2[[#This Row],[Potència]]</f>
        <v>82607.611111111095</v>
      </c>
      <c r="N35" s="7"/>
      <c r="O35" s="7"/>
      <c r="P35" s="7"/>
      <c r="Q35" s="7"/>
      <c r="R35" s="7"/>
      <c r="S35" s="7"/>
      <c r="T35" s="7"/>
    </row>
    <row r="36" spans="1:20" x14ac:dyDescent="0.25">
      <c r="A36" s="7" t="s">
        <v>61</v>
      </c>
      <c r="B36" s="16">
        <v>0.06</v>
      </c>
      <c r="C36" s="4">
        <v>0</v>
      </c>
      <c r="D36" s="4">
        <f t="shared" si="8"/>
        <v>600</v>
      </c>
      <c r="E36" s="4">
        <f t="shared" si="0"/>
        <v>10</v>
      </c>
      <c r="F36" s="4">
        <v>18</v>
      </c>
      <c r="G36" s="64">
        <f t="shared" si="4"/>
        <v>23148.14814814815</v>
      </c>
      <c r="H36" s="64">
        <f t="shared" si="5"/>
        <v>35.294117647058819</v>
      </c>
      <c r="I36" s="62">
        <f t="shared" si="6"/>
        <v>0.6116207951070336</v>
      </c>
      <c r="J36" s="4">
        <f t="shared" si="2"/>
        <v>1.5477023290053697</v>
      </c>
      <c r="K36" s="17">
        <f t="shared" si="3"/>
        <v>4.3645162531850881</v>
      </c>
      <c r="L36">
        <f>Tabla2[[#This Row],[n]]*F$135+G$135</f>
        <v>82655.277777777766</v>
      </c>
      <c r="M36">
        <f>Tabla2[[#This Row],[Predd pow]]-Tabla2[[#This Row],[Potència]]</f>
        <v>82637.277777777766</v>
      </c>
      <c r="N36" s="7"/>
      <c r="O36" s="7"/>
      <c r="P36" s="7"/>
      <c r="Q36" s="7"/>
      <c r="R36" s="7"/>
      <c r="S36" s="7"/>
      <c r="T36" s="7"/>
    </row>
    <row r="37" spans="1:20" x14ac:dyDescent="0.25">
      <c r="A37" s="7" t="s">
        <v>61</v>
      </c>
      <c r="B37" s="16">
        <v>0.06</v>
      </c>
      <c r="C37" s="4">
        <v>0</v>
      </c>
      <c r="D37" s="4">
        <f t="shared" si="8"/>
        <v>700</v>
      </c>
      <c r="E37" s="4">
        <f t="shared" si="0"/>
        <v>11.666666666666666</v>
      </c>
      <c r="F37" s="4">
        <v>20</v>
      </c>
      <c r="G37" s="64">
        <f t="shared" si="4"/>
        <v>16196.954972465181</v>
      </c>
      <c r="H37" s="64">
        <f t="shared" si="5"/>
        <v>41.17647058823529</v>
      </c>
      <c r="I37" s="62">
        <f t="shared" si="6"/>
        <v>0.83248386000679553</v>
      </c>
      <c r="J37" s="4">
        <f t="shared" si="2"/>
        <v>1.6146491186359828</v>
      </c>
      <c r="K37" s="17">
        <f t="shared" si="3"/>
        <v>4.2094333748539237</v>
      </c>
      <c r="L37">
        <f>Tabla2[[#This Row],[n]]*F$135+G$135</f>
        <v>82686.944444444438</v>
      </c>
      <c r="M37">
        <f>Tabla2[[#This Row],[Predd pow]]-Tabla2[[#This Row],[Potència]]</f>
        <v>82666.944444444438</v>
      </c>
      <c r="N37" s="7"/>
      <c r="O37" s="7"/>
      <c r="P37" s="7"/>
      <c r="Q37" s="7"/>
      <c r="R37" s="7"/>
      <c r="S37" s="7"/>
      <c r="T37" s="7"/>
    </row>
    <row r="38" spans="1:20" x14ac:dyDescent="0.25">
      <c r="A38" s="7" t="s">
        <v>61</v>
      </c>
      <c r="B38" s="16">
        <v>0.06</v>
      </c>
      <c r="C38" s="4">
        <v>0</v>
      </c>
      <c r="D38" s="4">
        <v>1150</v>
      </c>
      <c r="E38" s="4">
        <f t="shared" si="0"/>
        <v>19.166666666666668</v>
      </c>
      <c r="F38" s="4">
        <f>16*2</f>
        <v>32</v>
      </c>
      <c r="G38" s="64">
        <f t="shared" si="4"/>
        <v>5844.5887327287828</v>
      </c>
      <c r="H38" s="64">
        <f t="shared" si="5"/>
        <v>67.647058823529406</v>
      </c>
      <c r="I38" s="62">
        <f t="shared" si="6"/>
        <v>2.2468569486918111</v>
      </c>
      <c r="J38" s="4">
        <f t="shared" si="2"/>
        <v>1.8302489189753377</v>
      </c>
      <c r="K38" s="17">
        <f t="shared" si="3"/>
        <v>3.7667539564917836</v>
      </c>
      <c r="L38">
        <f>Tabla2[[#This Row],[n]]*F$135+G$135</f>
        <v>82829.444444444438</v>
      </c>
      <c r="M38">
        <f>Tabla2[[#This Row],[Predd pow]]-Tabla2[[#This Row],[Potència]]</f>
        <v>82797.444444444438</v>
      </c>
      <c r="N38" s="7"/>
      <c r="O38" s="7"/>
      <c r="P38" s="7"/>
      <c r="Q38" s="7"/>
      <c r="R38" s="7"/>
      <c r="S38" s="7"/>
      <c r="T38" s="7"/>
    </row>
    <row r="39" spans="1:20" x14ac:dyDescent="0.25">
      <c r="A39" s="7" t="s">
        <v>61</v>
      </c>
      <c r="B39" s="16">
        <v>0.06</v>
      </c>
      <c r="C39" s="4">
        <v>0</v>
      </c>
      <c r="D39" s="4">
        <f>D38+100</f>
        <v>1250</v>
      </c>
      <c r="E39" s="4">
        <f t="shared" si="0"/>
        <v>20.833333333333332</v>
      </c>
      <c r="F39" s="4">
        <v>36</v>
      </c>
      <c r="G39" s="64">
        <f t="shared" si="4"/>
        <v>5120.0000000000009</v>
      </c>
      <c r="H39" s="64">
        <f t="shared" si="5"/>
        <v>73.52941176470587</v>
      </c>
      <c r="I39" s="62">
        <f t="shared" si="6"/>
        <v>2.6546041454298326</v>
      </c>
      <c r="J39" s="4">
        <f t="shared" si="2"/>
        <v>1.8664610916297824</v>
      </c>
      <c r="K39" s="17">
        <f t="shared" si="3"/>
        <v>3.7092699609758308</v>
      </c>
      <c r="L39">
        <f>Tabla2[[#This Row],[n]]*F$135+G$135</f>
        <v>82861.111111111095</v>
      </c>
      <c r="M39">
        <f>Tabla2[[#This Row],[Predd pow]]-Tabla2[[#This Row],[Potència]]</f>
        <v>82825.111111111095</v>
      </c>
      <c r="N39" s="7"/>
      <c r="O39" s="7"/>
      <c r="P39" s="7"/>
      <c r="Q39" s="7"/>
      <c r="R39" s="7"/>
      <c r="S39" s="7"/>
      <c r="T39" s="7"/>
    </row>
    <row r="40" spans="1:20" x14ac:dyDescent="0.25">
      <c r="A40" s="7" t="s">
        <v>62</v>
      </c>
      <c r="B40" s="16">
        <v>0.06</v>
      </c>
      <c r="C40" s="4">
        <v>3</v>
      </c>
      <c r="D40" s="4">
        <v>100</v>
      </c>
      <c r="E40" s="4">
        <f t="shared" si="0"/>
        <v>1.6666666666666667</v>
      </c>
      <c r="F40" s="4">
        <v>8</v>
      </c>
      <c r="G40" s="64">
        <f t="shared" si="4"/>
        <v>2222222.222222222</v>
      </c>
      <c r="H40" s="64">
        <f t="shared" si="5"/>
        <v>5.8823529411764701</v>
      </c>
      <c r="I40" s="62">
        <f t="shared" si="6"/>
        <v>1.6989466530750934E-2</v>
      </c>
      <c r="J40" s="4">
        <f t="shared" si="2"/>
        <v>0.769551078621726</v>
      </c>
      <c r="K40" s="17">
        <f t="shared" si="3"/>
        <v>6.346787486224656</v>
      </c>
      <c r="L40">
        <f>Tabla2[[#This Row],[n]]*F$135+G$135</f>
        <v>82496.944444444438</v>
      </c>
      <c r="M40">
        <f>Tabla2[[#This Row],[Predd pow]]-Tabla2[[#This Row],[Potència]]</f>
        <v>82488.944444444438</v>
      </c>
      <c r="N40" s="7"/>
      <c r="O40" s="7"/>
      <c r="P40" s="7"/>
      <c r="Q40" s="7"/>
      <c r="R40" s="7"/>
      <c r="S40" s="7"/>
      <c r="T40" s="7"/>
    </row>
    <row r="41" spans="1:20" x14ac:dyDescent="0.25">
      <c r="A41" s="7" t="s">
        <v>62</v>
      </c>
      <c r="B41" s="16">
        <v>0.06</v>
      </c>
      <c r="C41" s="4">
        <v>3</v>
      </c>
      <c r="D41" s="4">
        <f>D40+100</f>
        <v>200</v>
      </c>
      <c r="E41" s="4">
        <f t="shared" si="0"/>
        <v>3.3333333333333335</v>
      </c>
      <c r="F41" s="4">
        <v>10</v>
      </c>
      <c r="G41" s="64">
        <f t="shared" si="4"/>
        <v>347222.22222222213</v>
      </c>
      <c r="H41" s="64">
        <f t="shared" si="5"/>
        <v>11.76470588235294</v>
      </c>
      <c r="I41" s="62">
        <f t="shared" si="6"/>
        <v>6.7957866123003738E-2</v>
      </c>
      <c r="J41" s="4">
        <f t="shared" si="2"/>
        <v>1.0705810742857071</v>
      </c>
      <c r="K41" s="17">
        <f t="shared" si="3"/>
        <v>5.5406075122407694</v>
      </c>
      <c r="L41">
        <f>Tabla2[[#This Row],[n]]*F$135+G$135</f>
        <v>82528.611111111095</v>
      </c>
      <c r="M41">
        <f>Tabla2[[#This Row],[Predd pow]]-Tabla2[[#This Row],[Potència]]</f>
        <v>82518.611111111095</v>
      </c>
      <c r="N41" s="7"/>
      <c r="O41" s="7"/>
      <c r="P41" s="7"/>
      <c r="Q41" s="7"/>
      <c r="R41" s="7"/>
      <c r="S41" s="7"/>
      <c r="T41" s="7"/>
    </row>
    <row r="42" spans="1:20" x14ac:dyDescent="0.25">
      <c r="A42" s="7" t="s">
        <v>63</v>
      </c>
      <c r="B42" s="16">
        <v>0.06</v>
      </c>
      <c r="C42" s="4">
        <v>3</v>
      </c>
      <c r="D42" s="4">
        <v>100</v>
      </c>
      <c r="E42" s="4">
        <f t="shared" si="0"/>
        <v>1.6666666666666667</v>
      </c>
      <c r="F42" s="4">
        <v>6</v>
      </c>
      <c r="G42" s="64">
        <f t="shared" si="4"/>
        <v>1666666.6666666663</v>
      </c>
      <c r="H42" s="64">
        <f t="shared" si="5"/>
        <v>5.8823529411764701</v>
      </c>
      <c r="I42" s="62">
        <f t="shared" si="6"/>
        <v>1.6989466530750934E-2</v>
      </c>
      <c r="J42" s="4">
        <f t="shared" si="2"/>
        <v>0.769551078621726</v>
      </c>
      <c r="K42" s="17">
        <f t="shared" si="3"/>
        <v>6.2218487496163561</v>
      </c>
      <c r="L42">
        <f>Tabla2[[#This Row],[n]]*F$135+G$135</f>
        <v>82496.944444444438</v>
      </c>
      <c r="M42">
        <f>Tabla2[[#This Row],[Predd pow]]-Tabla2[[#This Row],[Potència]]</f>
        <v>82490.944444444438</v>
      </c>
      <c r="N42" s="7"/>
      <c r="O42" s="7"/>
      <c r="P42" s="7"/>
      <c r="Q42" s="7"/>
      <c r="R42" s="7"/>
      <c r="S42" s="7"/>
      <c r="T42" s="7"/>
    </row>
    <row r="43" spans="1:20" x14ac:dyDescent="0.25">
      <c r="A43" s="7" t="s">
        <v>63</v>
      </c>
      <c r="B43" s="16">
        <v>0.06</v>
      </c>
      <c r="C43" s="4">
        <v>3</v>
      </c>
      <c r="D43" s="4">
        <f t="shared" ref="D43:D48" si="9">D42+100</f>
        <v>200</v>
      </c>
      <c r="E43" s="4">
        <f t="shared" si="0"/>
        <v>3.3333333333333335</v>
      </c>
      <c r="F43" s="4">
        <v>8</v>
      </c>
      <c r="G43" s="64">
        <f t="shared" si="4"/>
        <v>277777.77777777775</v>
      </c>
      <c r="H43" s="64">
        <f t="shared" si="5"/>
        <v>11.76470588235294</v>
      </c>
      <c r="I43" s="62">
        <f t="shared" si="6"/>
        <v>6.7957866123003738E-2</v>
      </c>
      <c r="J43" s="4">
        <f t="shared" si="2"/>
        <v>1.0705810742857071</v>
      </c>
      <c r="K43" s="17">
        <f t="shared" si="3"/>
        <v>5.4436974992327123</v>
      </c>
      <c r="L43">
        <f>Tabla2[[#This Row],[n]]*F$135+G$135</f>
        <v>82528.611111111095</v>
      </c>
      <c r="M43">
        <f>Tabla2[[#This Row],[Predd pow]]-Tabla2[[#This Row],[Potència]]</f>
        <v>82520.611111111095</v>
      </c>
      <c r="N43" s="7"/>
      <c r="O43" s="7"/>
      <c r="P43" s="7"/>
      <c r="Q43" s="7"/>
      <c r="R43" s="7"/>
      <c r="S43" s="7"/>
      <c r="T43" s="7"/>
    </row>
    <row r="44" spans="1:20" x14ac:dyDescent="0.25">
      <c r="A44" s="7" t="s">
        <v>63</v>
      </c>
      <c r="B44" s="16">
        <v>0.06</v>
      </c>
      <c r="C44" s="4">
        <v>3</v>
      </c>
      <c r="D44" s="4">
        <f t="shared" si="9"/>
        <v>300</v>
      </c>
      <c r="E44" s="4">
        <f t="shared" si="0"/>
        <v>5</v>
      </c>
      <c r="F44" s="4">
        <v>10</v>
      </c>
      <c r="G44" s="64">
        <f t="shared" si="4"/>
        <v>102880.658436214</v>
      </c>
      <c r="H44" s="64">
        <f t="shared" si="5"/>
        <v>17.647058823529409</v>
      </c>
      <c r="I44" s="62">
        <f t="shared" si="6"/>
        <v>0.1529051987767584</v>
      </c>
      <c r="J44" s="4">
        <f t="shared" si="2"/>
        <v>1.2466723333413885</v>
      </c>
      <c r="K44" s="17">
        <f t="shared" si="3"/>
        <v>5.0123337350737254</v>
      </c>
      <c r="L44">
        <f>Tabla2[[#This Row],[n]]*F$135+G$135</f>
        <v>82560.277777777766</v>
      </c>
      <c r="M44">
        <f>Tabla2[[#This Row],[Predd pow]]-Tabla2[[#This Row],[Potència]]</f>
        <v>82550.277777777766</v>
      </c>
      <c r="N44" s="7"/>
      <c r="O44" s="7"/>
      <c r="P44" s="7"/>
      <c r="Q44" s="7"/>
      <c r="R44" s="7"/>
      <c r="S44" s="7"/>
      <c r="T44" s="7"/>
    </row>
    <row r="45" spans="1:20" x14ac:dyDescent="0.25">
      <c r="A45" s="7" t="s">
        <v>63</v>
      </c>
      <c r="B45" s="16">
        <v>0.06</v>
      </c>
      <c r="C45" s="4">
        <v>3</v>
      </c>
      <c r="D45" s="4">
        <f t="shared" si="9"/>
        <v>400</v>
      </c>
      <c r="E45" s="4">
        <f t="shared" si="0"/>
        <v>6.666666666666667</v>
      </c>
      <c r="F45" s="4">
        <v>12</v>
      </c>
      <c r="G45" s="64">
        <f t="shared" si="4"/>
        <v>52083.333333333321</v>
      </c>
      <c r="H45" s="64">
        <f t="shared" si="5"/>
        <v>23.52941176470588</v>
      </c>
      <c r="I45" s="62">
        <f t="shared" si="6"/>
        <v>0.27183146449201495</v>
      </c>
      <c r="J45" s="4">
        <f t="shared" si="2"/>
        <v>1.3716110699496884</v>
      </c>
      <c r="K45" s="17">
        <f t="shared" si="3"/>
        <v>4.7166987712964499</v>
      </c>
      <c r="L45">
        <f>Tabla2[[#This Row],[n]]*F$135+G$135</f>
        <v>82591.944444444438</v>
      </c>
      <c r="M45">
        <f>Tabla2[[#This Row],[Predd pow]]-Tabla2[[#This Row],[Potència]]</f>
        <v>82579.944444444438</v>
      </c>
      <c r="N45" s="7"/>
      <c r="O45" s="7"/>
      <c r="P45" s="7"/>
      <c r="Q45" s="7"/>
      <c r="R45" s="7"/>
      <c r="S45" s="7"/>
      <c r="T45" s="7"/>
    </row>
    <row r="46" spans="1:20" x14ac:dyDescent="0.25">
      <c r="A46" s="7" t="s">
        <v>63</v>
      </c>
      <c r="B46" s="16">
        <v>0.06</v>
      </c>
      <c r="C46" s="4">
        <v>3</v>
      </c>
      <c r="D46" s="4">
        <f t="shared" si="9"/>
        <v>500</v>
      </c>
      <c r="E46" s="4">
        <f t="shared" si="0"/>
        <v>8.3333333333333339</v>
      </c>
      <c r="F46" s="4">
        <v>14</v>
      </c>
      <c r="G46" s="64">
        <f t="shared" si="4"/>
        <v>31111.111111111109</v>
      </c>
      <c r="H46" s="64">
        <f t="shared" si="5"/>
        <v>29.411764705882351</v>
      </c>
      <c r="I46" s="62">
        <f t="shared" si="6"/>
        <v>0.42473666326877335</v>
      </c>
      <c r="J46" s="4">
        <f t="shared" si="2"/>
        <v>1.4685210829577449</v>
      </c>
      <c r="K46" s="17">
        <f t="shared" si="3"/>
        <v>4.4929155219028942</v>
      </c>
      <c r="L46">
        <f>Tabla2[[#This Row],[n]]*F$135+G$135</f>
        <v>82623.611111111095</v>
      </c>
      <c r="M46">
        <f>Tabla2[[#This Row],[Predd pow]]-Tabla2[[#This Row],[Potència]]</f>
        <v>82609.611111111095</v>
      </c>
      <c r="N46" s="7"/>
      <c r="O46" s="7"/>
      <c r="P46" s="7"/>
      <c r="Q46" s="7"/>
      <c r="R46" s="7"/>
      <c r="S46" s="7"/>
      <c r="T46" s="7"/>
    </row>
    <row r="47" spans="1:20" x14ac:dyDescent="0.25">
      <c r="A47" s="7" t="s">
        <v>63</v>
      </c>
      <c r="B47" s="16">
        <v>0.06</v>
      </c>
      <c r="C47" s="4">
        <v>3</v>
      </c>
      <c r="D47" s="4">
        <f t="shared" si="9"/>
        <v>600</v>
      </c>
      <c r="E47" s="4">
        <f t="shared" si="0"/>
        <v>10</v>
      </c>
      <c r="F47" s="4">
        <v>16</v>
      </c>
      <c r="G47" s="64">
        <f t="shared" si="4"/>
        <v>20576.1316872428</v>
      </c>
      <c r="H47" s="64">
        <f t="shared" si="5"/>
        <v>35.294117647058819</v>
      </c>
      <c r="I47" s="62">
        <f t="shared" si="6"/>
        <v>0.6116207951070336</v>
      </c>
      <c r="J47" s="4">
        <f t="shared" si="2"/>
        <v>1.5477023290053697</v>
      </c>
      <c r="K47" s="17">
        <f t="shared" si="3"/>
        <v>4.3133637307377066</v>
      </c>
      <c r="L47">
        <f>Tabla2[[#This Row],[n]]*F$135+G$135</f>
        <v>82655.277777777766</v>
      </c>
      <c r="M47">
        <f>Tabla2[[#This Row],[Predd pow]]-Tabla2[[#This Row],[Potència]]</f>
        <v>82639.277777777766</v>
      </c>
      <c r="N47" s="7"/>
      <c r="O47" s="7"/>
      <c r="P47" s="7"/>
      <c r="Q47" s="7"/>
      <c r="R47" s="7"/>
      <c r="S47" s="7"/>
      <c r="T47" s="7"/>
    </row>
    <row r="48" spans="1:20" x14ac:dyDescent="0.25">
      <c r="A48" s="7" t="s">
        <v>63</v>
      </c>
      <c r="B48" s="16">
        <v>0.06</v>
      </c>
      <c r="C48" s="4">
        <v>3</v>
      </c>
      <c r="D48" s="4">
        <f t="shared" si="9"/>
        <v>700</v>
      </c>
      <c r="E48" s="4">
        <f t="shared" ref="E48:E79" si="10">D48/60</f>
        <v>11.666666666666666</v>
      </c>
      <c r="F48" s="4">
        <v>20</v>
      </c>
      <c r="G48" s="64">
        <f t="shared" si="4"/>
        <v>16196.954972465181</v>
      </c>
      <c r="H48" s="64">
        <f t="shared" si="5"/>
        <v>41.17647058823529</v>
      </c>
      <c r="I48" s="62">
        <f t="shared" si="6"/>
        <v>0.83248386000679553</v>
      </c>
      <c r="J48" s="4">
        <f t="shared" ref="J48:J79" si="11">LOG10(H48)</f>
        <v>1.6146491186359828</v>
      </c>
      <c r="K48" s="17">
        <f t="shared" ref="K48:K79" si="12">LOG10(G48)</f>
        <v>4.2094333748539237</v>
      </c>
      <c r="L48">
        <f>Tabla2[[#This Row],[n]]*F$135+G$135</f>
        <v>82686.944444444438</v>
      </c>
      <c r="M48">
        <f>Tabla2[[#This Row],[Predd pow]]-Tabla2[[#This Row],[Potència]]</f>
        <v>82666.944444444438</v>
      </c>
      <c r="N48" s="7"/>
      <c r="O48" s="7"/>
      <c r="P48" s="7"/>
      <c r="Q48" s="7"/>
      <c r="R48" s="7"/>
      <c r="S48" s="7"/>
      <c r="T48" s="7"/>
    </row>
    <row r="49" spans="1:20" x14ac:dyDescent="0.25">
      <c r="A49" s="7" t="s">
        <v>63</v>
      </c>
      <c r="B49" s="16">
        <v>0.06</v>
      </c>
      <c r="C49" s="4">
        <v>3</v>
      </c>
      <c r="D49" s="4">
        <v>1150</v>
      </c>
      <c r="E49" s="4">
        <f t="shared" si="10"/>
        <v>19.166666666666668</v>
      </c>
      <c r="F49" s="4">
        <v>32</v>
      </c>
      <c r="G49" s="64">
        <f t="shared" si="4"/>
        <v>5844.5887327287828</v>
      </c>
      <c r="H49" s="64">
        <f t="shared" si="5"/>
        <v>67.647058823529406</v>
      </c>
      <c r="I49" s="62">
        <f t="shared" si="6"/>
        <v>2.2468569486918111</v>
      </c>
      <c r="J49" s="4">
        <f t="shared" si="11"/>
        <v>1.8302489189753377</v>
      </c>
      <c r="K49" s="17">
        <f t="shared" si="12"/>
        <v>3.7667539564917836</v>
      </c>
      <c r="L49">
        <f>Tabla2[[#This Row],[n]]*F$135+G$135</f>
        <v>82829.444444444438</v>
      </c>
      <c r="M49">
        <f>Tabla2[[#This Row],[Predd pow]]-Tabla2[[#This Row],[Potència]]</f>
        <v>82797.444444444438</v>
      </c>
      <c r="N49" s="7"/>
      <c r="O49" s="7"/>
      <c r="P49" s="7"/>
      <c r="Q49" s="7"/>
      <c r="R49" s="7"/>
      <c r="S49" s="7"/>
      <c r="T49" s="7"/>
    </row>
    <row r="50" spans="1:20" x14ac:dyDescent="0.25">
      <c r="A50" s="7" t="s">
        <v>63</v>
      </c>
      <c r="B50" s="16">
        <v>0.06</v>
      </c>
      <c r="C50" s="4">
        <v>3</v>
      </c>
      <c r="D50" s="4">
        <f>D49+100</f>
        <v>1250</v>
      </c>
      <c r="E50" s="4">
        <f t="shared" si="10"/>
        <v>20.833333333333332</v>
      </c>
      <c r="F50" s="4">
        <v>36</v>
      </c>
      <c r="G50" s="64">
        <f t="shared" si="4"/>
        <v>5120.0000000000009</v>
      </c>
      <c r="H50" s="64">
        <f t="shared" si="5"/>
        <v>73.52941176470587</v>
      </c>
      <c r="I50" s="62">
        <f t="shared" si="6"/>
        <v>2.6546041454298326</v>
      </c>
      <c r="J50" s="4">
        <f t="shared" si="11"/>
        <v>1.8664610916297824</v>
      </c>
      <c r="K50" s="17">
        <f t="shared" si="12"/>
        <v>3.7092699609758308</v>
      </c>
      <c r="L50">
        <f>Tabla2[[#This Row],[n]]*F$135+G$135</f>
        <v>82861.111111111095</v>
      </c>
      <c r="M50">
        <f>Tabla2[[#This Row],[Predd pow]]-Tabla2[[#This Row],[Potència]]</f>
        <v>82825.111111111095</v>
      </c>
      <c r="N50" s="7"/>
      <c r="O50" s="7"/>
      <c r="P50" s="7"/>
      <c r="Q50" s="7"/>
      <c r="R50" s="7"/>
      <c r="S50" s="7"/>
      <c r="T50" s="7"/>
    </row>
    <row r="51" spans="1:20" x14ac:dyDescent="0.25">
      <c r="A51" s="7" t="s">
        <v>63</v>
      </c>
      <c r="B51" s="16">
        <v>0.06</v>
      </c>
      <c r="C51" s="4">
        <v>3</v>
      </c>
      <c r="D51" s="4">
        <v>100</v>
      </c>
      <c r="E51" s="4">
        <f t="shared" si="10"/>
        <v>1.6666666666666667</v>
      </c>
      <c r="F51" s="4">
        <v>6</v>
      </c>
      <c r="G51" s="64">
        <f t="shared" si="4"/>
        <v>1666666.6666666663</v>
      </c>
      <c r="H51" s="64">
        <f t="shared" si="5"/>
        <v>5.8823529411764701</v>
      </c>
      <c r="I51" s="62">
        <f t="shared" si="6"/>
        <v>1.6989466530750934E-2</v>
      </c>
      <c r="J51" s="4">
        <f t="shared" si="11"/>
        <v>0.769551078621726</v>
      </c>
      <c r="K51" s="17">
        <f t="shared" si="12"/>
        <v>6.2218487496163561</v>
      </c>
      <c r="L51">
        <f>Tabla2[[#This Row],[n]]*F$135+G$135</f>
        <v>82496.944444444438</v>
      </c>
      <c r="M51">
        <f>Tabla2[[#This Row],[Predd pow]]-Tabla2[[#This Row],[Potència]]</f>
        <v>82490.944444444438</v>
      </c>
      <c r="N51" s="7"/>
      <c r="O51" s="7"/>
      <c r="P51" s="7"/>
      <c r="Q51" s="7"/>
      <c r="R51" s="7"/>
      <c r="S51" s="7"/>
      <c r="T51" s="7"/>
    </row>
    <row r="52" spans="1:20" x14ac:dyDescent="0.25">
      <c r="A52" s="7" t="s">
        <v>63</v>
      </c>
      <c r="B52" s="16">
        <v>0.06</v>
      </c>
      <c r="C52" s="4">
        <v>3</v>
      </c>
      <c r="D52" s="4">
        <f t="shared" ref="D52:D57" si="13">D51+100</f>
        <v>200</v>
      </c>
      <c r="E52" s="4">
        <f t="shared" si="10"/>
        <v>3.3333333333333335</v>
      </c>
      <c r="F52" s="4">
        <v>8</v>
      </c>
      <c r="G52" s="64">
        <f t="shared" si="4"/>
        <v>277777.77777777775</v>
      </c>
      <c r="H52" s="64">
        <f t="shared" si="5"/>
        <v>11.76470588235294</v>
      </c>
      <c r="I52" s="62">
        <f t="shared" si="6"/>
        <v>6.7957866123003738E-2</v>
      </c>
      <c r="J52" s="4">
        <f t="shared" si="11"/>
        <v>1.0705810742857071</v>
      </c>
      <c r="K52" s="17">
        <f t="shared" si="12"/>
        <v>5.4436974992327123</v>
      </c>
      <c r="L52">
        <f>Tabla2[[#This Row],[n]]*F$135+G$135</f>
        <v>82528.611111111095</v>
      </c>
      <c r="M52">
        <f>Tabla2[[#This Row],[Predd pow]]-Tabla2[[#This Row],[Potència]]</f>
        <v>82520.611111111095</v>
      </c>
      <c r="N52" s="7"/>
      <c r="O52" s="7"/>
      <c r="P52" s="7"/>
      <c r="Q52" s="7"/>
      <c r="R52" s="7"/>
      <c r="S52" s="7"/>
      <c r="T52" s="7"/>
    </row>
    <row r="53" spans="1:20" x14ac:dyDescent="0.25">
      <c r="A53" s="7" t="s">
        <v>63</v>
      </c>
      <c r="B53" s="16">
        <v>0.06</v>
      </c>
      <c r="C53" s="4">
        <v>3</v>
      </c>
      <c r="D53" s="4">
        <f t="shared" si="13"/>
        <v>300</v>
      </c>
      <c r="E53" s="4">
        <f t="shared" si="10"/>
        <v>5</v>
      </c>
      <c r="F53" s="4">
        <v>10</v>
      </c>
      <c r="G53" s="64">
        <f t="shared" si="4"/>
        <v>102880.658436214</v>
      </c>
      <c r="H53" s="64">
        <f t="shared" si="5"/>
        <v>17.647058823529409</v>
      </c>
      <c r="I53" s="62">
        <f t="shared" si="6"/>
        <v>0.1529051987767584</v>
      </c>
      <c r="J53" s="4">
        <f t="shared" si="11"/>
        <v>1.2466723333413885</v>
      </c>
      <c r="K53" s="17">
        <f t="shared" si="12"/>
        <v>5.0123337350737254</v>
      </c>
      <c r="L53">
        <f>Tabla2[[#This Row],[n]]*F$135+G$135</f>
        <v>82560.277777777766</v>
      </c>
      <c r="M53">
        <f>Tabla2[[#This Row],[Predd pow]]-Tabla2[[#This Row],[Potència]]</f>
        <v>82550.277777777766</v>
      </c>
      <c r="N53" s="7"/>
      <c r="O53" s="7"/>
      <c r="P53" s="7"/>
      <c r="Q53" s="7"/>
      <c r="R53" s="7"/>
      <c r="S53" s="7"/>
      <c r="T53" s="7"/>
    </row>
    <row r="54" spans="1:20" x14ac:dyDescent="0.25">
      <c r="A54" s="7" t="s">
        <v>63</v>
      </c>
      <c r="B54" s="16">
        <v>0.06</v>
      </c>
      <c r="C54" s="4">
        <v>3</v>
      </c>
      <c r="D54" s="4">
        <f t="shared" si="13"/>
        <v>400</v>
      </c>
      <c r="E54" s="4">
        <f t="shared" si="10"/>
        <v>6.666666666666667</v>
      </c>
      <c r="F54" s="4">
        <v>12</v>
      </c>
      <c r="G54" s="64">
        <f t="shared" si="4"/>
        <v>52083.333333333321</v>
      </c>
      <c r="H54" s="64">
        <f t="shared" si="5"/>
        <v>23.52941176470588</v>
      </c>
      <c r="I54" s="62">
        <f t="shared" si="6"/>
        <v>0.27183146449201495</v>
      </c>
      <c r="J54" s="4">
        <f t="shared" si="11"/>
        <v>1.3716110699496884</v>
      </c>
      <c r="K54" s="17">
        <f t="shared" si="12"/>
        <v>4.7166987712964499</v>
      </c>
      <c r="L54">
        <f>Tabla2[[#This Row],[n]]*F$135+G$135</f>
        <v>82591.944444444438</v>
      </c>
      <c r="M54">
        <f>Tabla2[[#This Row],[Predd pow]]-Tabla2[[#This Row],[Potència]]</f>
        <v>82579.944444444438</v>
      </c>
      <c r="N54" s="7"/>
      <c r="O54" s="7"/>
      <c r="P54" s="7"/>
      <c r="Q54" s="7"/>
      <c r="R54" s="7"/>
      <c r="S54" s="7"/>
      <c r="T54" s="7"/>
    </row>
    <row r="55" spans="1:20" x14ac:dyDescent="0.25">
      <c r="A55" s="7" t="s">
        <v>63</v>
      </c>
      <c r="B55" s="16">
        <v>0.06</v>
      </c>
      <c r="C55" s="4">
        <v>3</v>
      </c>
      <c r="D55" s="4">
        <f t="shared" si="13"/>
        <v>500</v>
      </c>
      <c r="E55" s="4">
        <f t="shared" si="10"/>
        <v>8.3333333333333339</v>
      </c>
      <c r="F55" s="4">
        <v>14</v>
      </c>
      <c r="G55" s="64">
        <f t="shared" si="4"/>
        <v>31111.111111111109</v>
      </c>
      <c r="H55" s="64">
        <f t="shared" si="5"/>
        <v>29.411764705882351</v>
      </c>
      <c r="I55" s="62">
        <f t="shared" si="6"/>
        <v>0.42473666326877335</v>
      </c>
      <c r="J55" s="4">
        <f t="shared" si="11"/>
        <v>1.4685210829577449</v>
      </c>
      <c r="K55" s="17">
        <f t="shared" si="12"/>
        <v>4.4929155219028942</v>
      </c>
      <c r="L55">
        <f>Tabla2[[#This Row],[n]]*F$135+G$135</f>
        <v>82623.611111111095</v>
      </c>
      <c r="M55">
        <f>Tabla2[[#This Row],[Predd pow]]-Tabla2[[#This Row],[Potència]]</f>
        <v>82609.611111111095</v>
      </c>
      <c r="N55" s="7"/>
      <c r="O55" s="7"/>
      <c r="P55" s="7"/>
      <c r="Q55" s="7"/>
      <c r="R55" s="7"/>
      <c r="S55" s="7"/>
      <c r="T55" s="7"/>
    </row>
    <row r="56" spans="1:20" x14ac:dyDescent="0.25">
      <c r="A56" s="7" t="s">
        <v>63</v>
      </c>
      <c r="B56" s="16">
        <v>0.06</v>
      </c>
      <c r="C56" s="4">
        <v>3</v>
      </c>
      <c r="D56" s="4">
        <f t="shared" si="13"/>
        <v>600</v>
      </c>
      <c r="E56" s="4">
        <f t="shared" si="10"/>
        <v>10</v>
      </c>
      <c r="F56" s="4">
        <v>16</v>
      </c>
      <c r="G56" s="64">
        <f t="shared" si="4"/>
        <v>20576.1316872428</v>
      </c>
      <c r="H56" s="64">
        <f t="shared" si="5"/>
        <v>35.294117647058819</v>
      </c>
      <c r="I56" s="62">
        <f t="shared" si="6"/>
        <v>0.6116207951070336</v>
      </c>
      <c r="J56" s="4">
        <f t="shared" si="11"/>
        <v>1.5477023290053697</v>
      </c>
      <c r="K56" s="17">
        <f t="shared" si="12"/>
        <v>4.3133637307377066</v>
      </c>
      <c r="L56">
        <f>Tabla2[[#This Row],[n]]*F$135+G$135</f>
        <v>82655.277777777766</v>
      </c>
      <c r="M56">
        <f>Tabla2[[#This Row],[Predd pow]]-Tabla2[[#This Row],[Potència]]</f>
        <v>82639.277777777766</v>
      </c>
      <c r="N56" s="7"/>
      <c r="O56" s="7"/>
      <c r="P56" s="7"/>
      <c r="Q56" s="7"/>
      <c r="R56" s="7"/>
      <c r="S56" s="7"/>
      <c r="T56" s="7"/>
    </row>
    <row r="57" spans="1:20" x14ac:dyDescent="0.25">
      <c r="A57" s="7" t="s">
        <v>63</v>
      </c>
      <c r="B57" s="16">
        <v>0.06</v>
      </c>
      <c r="C57" s="4">
        <v>3</v>
      </c>
      <c r="D57" s="4">
        <f t="shared" si="13"/>
        <v>700</v>
      </c>
      <c r="E57" s="4">
        <f t="shared" si="10"/>
        <v>11.666666666666666</v>
      </c>
      <c r="F57" s="4">
        <v>18</v>
      </c>
      <c r="G57" s="64">
        <f t="shared" si="4"/>
        <v>14577.259475218663</v>
      </c>
      <c r="H57" s="64">
        <f t="shared" si="5"/>
        <v>41.17647058823529</v>
      </c>
      <c r="I57" s="62">
        <f t="shared" si="6"/>
        <v>0.83248386000679553</v>
      </c>
      <c r="J57" s="4">
        <f t="shared" si="11"/>
        <v>1.6146491186359828</v>
      </c>
      <c r="K57" s="17">
        <f t="shared" si="12"/>
        <v>4.1636758842932489</v>
      </c>
      <c r="L57">
        <f>Tabla2[[#This Row],[n]]*F$135+G$135</f>
        <v>82686.944444444438</v>
      </c>
      <c r="M57">
        <f>Tabla2[[#This Row],[Predd pow]]-Tabla2[[#This Row],[Potència]]</f>
        <v>82668.944444444438</v>
      </c>
      <c r="N57" s="7"/>
      <c r="O57" s="7"/>
      <c r="P57" s="7"/>
      <c r="Q57" s="7"/>
      <c r="R57" s="7"/>
      <c r="S57" s="7"/>
      <c r="T57" s="7"/>
    </row>
    <row r="58" spans="1:20" x14ac:dyDescent="0.25">
      <c r="A58" s="7" t="s">
        <v>63</v>
      </c>
      <c r="B58" s="16">
        <v>0.06</v>
      </c>
      <c r="C58" s="4">
        <v>3</v>
      </c>
      <c r="D58" s="4">
        <v>1150</v>
      </c>
      <c r="E58" s="4">
        <f t="shared" si="10"/>
        <v>19.166666666666668</v>
      </c>
      <c r="F58" s="4">
        <v>32</v>
      </c>
      <c r="G58" s="64">
        <f t="shared" si="4"/>
        <v>5844.5887327287828</v>
      </c>
      <c r="H58" s="64">
        <f t="shared" si="5"/>
        <v>67.647058823529406</v>
      </c>
      <c r="I58" s="62">
        <f t="shared" si="6"/>
        <v>2.2468569486918111</v>
      </c>
      <c r="J58" s="4">
        <f t="shared" si="11"/>
        <v>1.8302489189753377</v>
      </c>
      <c r="K58" s="17">
        <f t="shared" si="12"/>
        <v>3.7667539564917836</v>
      </c>
      <c r="L58">
        <f>Tabla2[[#This Row],[n]]*F$135+G$135</f>
        <v>82829.444444444438</v>
      </c>
      <c r="M58">
        <f>Tabla2[[#This Row],[Predd pow]]-Tabla2[[#This Row],[Potència]]</f>
        <v>82797.444444444438</v>
      </c>
      <c r="N58" s="7"/>
      <c r="O58" s="7"/>
      <c r="P58" s="7"/>
      <c r="Q58" s="7"/>
      <c r="R58" s="7"/>
      <c r="S58" s="7"/>
      <c r="T58" s="7"/>
    </row>
    <row r="59" spans="1:20" x14ac:dyDescent="0.25">
      <c r="A59" s="7" t="s">
        <v>63</v>
      </c>
      <c r="B59" s="16">
        <v>0.06</v>
      </c>
      <c r="C59" s="4">
        <v>3</v>
      </c>
      <c r="D59" s="4">
        <f>D58+100</f>
        <v>1250</v>
      </c>
      <c r="E59" s="4">
        <f t="shared" si="10"/>
        <v>20.833333333333332</v>
      </c>
      <c r="F59" s="4">
        <v>36</v>
      </c>
      <c r="G59" s="64">
        <f t="shared" si="4"/>
        <v>5120.0000000000009</v>
      </c>
      <c r="H59" s="64">
        <f t="shared" si="5"/>
        <v>73.52941176470587</v>
      </c>
      <c r="I59" s="62">
        <f t="shared" si="6"/>
        <v>2.6546041454298326</v>
      </c>
      <c r="J59" s="4">
        <f t="shared" si="11"/>
        <v>1.8664610916297824</v>
      </c>
      <c r="K59" s="17">
        <f t="shared" si="12"/>
        <v>3.7092699609758308</v>
      </c>
      <c r="L59">
        <f>Tabla2[[#This Row],[n]]*F$135+G$135</f>
        <v>82861.111111111095</v>
      </c>
      <c r="M59">
        <f>Tabla2[[#This Row],[Predd pow]]-Tabla2[[#This Row],[Potència]]</f>
        <v>82825.111111111095</v>
      </c>
      <c r="N59" s="7"/>
      <c r="O59" s="7"/>
      <c r="P59" s="7"/>
      <c r="Q59" s="7"/>
      <c r="R59" s="7"/>
      <c r="S59" s="7"/>
      <c r="T59" s="7"/>
    </row>
    <row r="60" spans="1:20" x14ac:dyDescent="0.25">
      <c r="A60" s="7" t="s">
        <v>64</v>
      </c>
      <c r="B60" s="16">
        <v>4.4999999999999998E-2</v>
      </c>
      <c r="C60" s="4">
        <v>0</v>
      </c>
      <c r="D60" s="4">
        <v>100</v>
      </c>
      <c r="E60" s="4">
        <f t="shared" si="10"/>
        <v>1.6666666666666667</v>
      </c>
      <c r="F60" s="4">
        <v>8</v>
      </c>
      <c r="G60" s="64">
        <f t="shared" si="4"/>
        <v>9364426.1545496117</v>
      </c>
      <c r="H60" s="64">
        <f t="shared" si="5"/>
        <v>3.3088235294117645</v>
      </c>
      <c r="I60" s="62">
        <f t="shared" si="6"/>
        <v>1.27420998980632E-2</v>
      </c>
      <c r="J60" s="4">
        <f t="shared" si="11"/>
        <v>0.51967360540512608</v>
      </c>
      <c r="K60" s="17">
        <f t="shared" si="12"/>
        <v>6.9714811692661565</v>
      </c>
      <c r="L60">
        <f>Tabla2[[#This Row],[n]]*F$135+G$135</f>
        <v>82496.944444444438</v>
      </c>
      <c r="M60">
        <f>Tabla2[[#This Row],[Predd pow]]-Tabla2[[#This Row],[Potència]]</f>
        <v>82488.944444444438</v>
      </c>
      <c r="N60" s="7"/>
      <c r="O60" s="7"/>
      <c r="P60" s="7"/>
      <c r="Q60" s="7"/>
      <c r="R60" s="7"/>
      <c r="S60" s="7"/>
      <c r="T60" s="7"/>
    </row>
    <row r="61" spans="1:20" x14ac:dyDescent="0.25">
      <c r="A61" s="7" t="s">
        <v>64</v>
      </c>
      <c r="B61" s="16">
        <v>4.4999999999999998E-2</v>
      </c>
      <c r="C61" s="4">
        <v>0</v>
      </c>
      <c r="D61" s="4">
        <f t="shared" ref="D61:D66" si="14">D60+100</f>
        <v>200</v>
      </c>
      <c r="E61" s="4">
        <f t="shared" si="10"/>
        <v>3.3333333333333335</v>
      </c>
      <c r="F61" s="4">
        <v>10</v>
      </c>
      <c r="G61" s="64">
        <f t="shared" si="4"/>
        <v>1463191.5866483767</v>
      </c>
      <c r="H61" s="64">
        <f t="shared" si="5"/>
        <v>6.617647058823529</v>
      </c>
      <c r="I61" s="62">
        <f t="shared" si="6"/>
        <v>5.09683995922528E-2</v>
      </c>
      <c r="J61" s="4">
        <f t="shared" si="11"/>
        <v>0.82070360106910734</v>
      </c>
      <c r="K61" s="17">
        <f t="shared" si="12"/>
        <v>6.1653011952822689</v>
      </c>
      <c r="L61">
        <f>Tabla2[[#This Row],[n]]*F$135+G$135</f>
        <v>82528.611111111095</v>
      </c>
      <c r="M61">
        <f>Tabla2[[#This Row],[Predd pow]]-Tabla2[[#This Row],[Potència]]</f>
        <v>82518.611111111095</v>
      </c>
      <c r="N61" s="7"/>
      <c r="O61" s="7"/>
      <c r="P61" s="7"/>
      <c r="Q61" s="7"/>
      <c r="R61" s="7"/>
      <c r="S61" s="7"/>
      <c r="T61" s="7"/>
    </row>
    <row r="62" spans="1:20" x14ac:dyDescent="0.25">
      <c r="A62" s="7" t="s">
        <v>64</v>
      </c>
      <c r="B62" s="16">
        <v>4.4999999999999998E-2</v>
      </c>
      <c r="C62" s="4">
        <v>0</v>
      </c>
      <c r="D62" s="4">
        <f t="shared" si="14"/>
        <v>300</v>
      </c>
      <c r="E62" s="4">
        <f t="shared" si="10"/>
        <v>5</v>
      </c>
      <c r="F62" s="4">
        <v>12</v>
      </c>
      <c r="G62" s="64">
        <f t="shared" si="4"/>
        <v>520245.89747497847</v>
      </c>
      <c r="H62" s="64">
        <f t="shared" si="5"/>
        <v>9.9264705882352917</v>
      </c>
      <c r="I62" s="62">
        <f t="shared" si="6"/>
        <v>0.1146788990825688</v>
      </c>
      <c r="J62" s="4">
        <f t="shared" si="11"/>
        <v>0.99679486012478846</v>
      </c>
      <c r="K62" s="17">
        <f t="shared" si="12"/>
        <v>5.71620866416285</v>
      </c>
      <c r="L62">
        <f>Tabla2[[#This Row],[n]]*F$135+G$135</f>
        <v>82560.277777777766</v>
      </c>
      <c r="M62">
        <f>Tabla2[[#This Row],[Predd pow]]-Tabla2[[#This Row],[Potència]]</f>
        <v>82548.277777777766</v>
      </c>
      <c r="N62" s="7"/>
      <c r="O62" s="7"/>
      <c r="P62" s="7"/>
      <c r="Q62" s="7"/>
      <c r="R62" s="7"/>
      <c r="S62" s="7"/>
      <c r="T62" s="7"/>
    </row>
    <row r="63" spans="1:20" x14ac:dyDescent="0.25">
      <c r="A63" s="7" t="s">
        <v>64</v>
      </c>
      <c r="B63" s="16">
        <v>4.4999999999999998E-2</v>
      </c>
      <c r="C63" s="4">
        <v>0</v>
      </c>
      <c r="D63" s="4">
        <f t="shared" si="14"/>
        <v>400</v>
      </c>
      <c r="E63" s="4">
        <f t="shared" si="10"/>
        <v>6.666666666666667</v>
      </c>
      <c r="F63" s="4">
        <v>14</v>
      </c>
      <c r="G63" s="64">
        <f t="shared" si="4"/>
        <v>256058.52766346594</v>
      </c>
      <c r="H63" s="64">
        <f t="shared" si="5"/>
        <v>13.235294117647058</v>
      </c>
      <c r="I63" s="62">
        <f t="shared" si="6"/>
        <v>0.2038735983690112</v>
      </c>
      <c r="J63" s="4">
        <f t="shared" si="11"/>
        <v>1.1217335967330886</v>
      </c>
      <c r="K63" s="17">
        <f t="shared" si="12"/>
        <v>5.4083392439685634</v>
      </c>
      <c r="L63">
        <f>Tabla2[[#This Row],[n]]*F$135+G$135</f>
        <v>82591.944444444438</v>
      </c>
      <c r="M63">
        <f>Tabla2[[#This Row],[Predd pow]]-Tabla2[[#This Row],[Potència]]</f>
        <v>82577.944444444438</v>
      </c>
      <c r="N63" s="7"/>
      <c r="O63" s="7"/>
      <c r="P63" s="7"/>
      <c r="Q63" s="7"/>
      <c r="R63" s="7"/>
      <c r="S63" s="7"/>
      <c r="T63" s="7"/>
    </row>
    <row r="64" spans="1:20" x14ac:dyDescent="0.25">
      <c r="A64" s="7" t="s">
        <v>64</v>
      </c>
      <c r="B64" s="16">
        <v>4.4999999999999998E-2</v>
      </c>
      <c r="C64" s="4">
        <v>0</v>
      </c>
      <c r="D64" s="4">
        <f t="shared" si="14"/>
        <v>500</v>
      </c>
      <c r="E64" s="4">
        <f t="shared" si="10"/>
        <v>8.3333333333333339</v>
      </c>
      <c r="F64" s="4">
        <v>16</v>
      </c>
      <c r="G64" s="64">
        <f t="shared" si="4"/>
        <v>149830.81847279379</v>
      </c>
      <c r="H64" s="64">
        <f t="shared" si="5"/>
        <v>16.544117647058822</v>
      </c>
      <c r="I64" s="62">
        <f t="shared" si="6"/>
        <v>0.31855249745158004</v>
      </c>
      <c r="J64" s="4">
        <f t="shared" si="11"/>
        <v>1.2186436097411451</v>
      </c>
      <c r="K64" s="17">
        <f t="shared" si="12"/>
        <v>5.1756011519220806</v>
      </c>
      <c r="L64">
        <f>Tabla2[[#This Row],[n]]*F$135+G$135</f>
        <v>82623.611111111095</v>
      </c>
      <c r="M64">
        <f>Tabla2[[#This Row],[Predd pow]]-Tabla2[[#This Row],[Potència]]</f>
        <v>82607.611111111095</v>
      </c>
      <c r="N64" s="7"/>
      <c r="O64" s="7"/>
      <c r="P64" s="7"/>
      <c r="Q64" s="7"/>
      <c r="R64" s="7"/>
      <c r="S64" s="7"/>
      <c r="T64" s="7"/>
    </row>
    <row r="65" spans="1:20" x14ac:dyDescent="0.25">
      <c r="A65" s="7" t="s">
        <v>64</v>
      </c>
      <c r="B65" s="16">
        <v>4.4999999999999998E-2</v>
      </c>
      <c r="C65" s="4">
        <v>0</v>
      </c>
      <c r="D65" s="4">
        <f t="shared" si="14"/>
        <v>600</v>
      </c>
      <c r="E65" s="4">
        <f t="shared" si="10"/>
        <v>10</v>
      </c>
      <c r="F65" s="4">
        <v>18</v>
      </c>
      <c r="G65" s="64">
        <f t="shared" si="4"/>
        <v>97546.105776558456</v>
      </c>
      <c r="H65" s="64">
        <f t="shared" si="5"/>
        <v>19.852941176470583</v>
      </c>
      <c r="I65" s="62">
        <f t="shared" si="6"/>
        <v>0.4587155963302752</v>
      </c>
      <c r="J65" s="4">
        <f t="shared" si="11"/>
        <v>1.2978248557887697</v>
      </c>
      <c r="K65" s="17">
        <f t="shared" si="12"/>
        <v>4.9892099362265876</v>
      </c>
      <c r="L65">
        <f>Tabla2[[#This Row],[n]]*F$135+G$135</f>
        <v>82655.277777777766</v>
      </c>
      <c r="M65">
        <f>Tabla2[[#This Row],[Predd pow]]-Tabla2[[#This Row],[Potència]]</f>
        <v>82637.277777777766</v>
      </c>
      <c r="N65" s="7"/>
      <c r="O65" s="7"/>
      <c r="P65" s="7"/>
      <c r="Q65" s="7"/>
      <c r="R65" s="7"/>
      <c r="S65" s="7"/>
      <c r="T65" s="7"/>
    </row>
    <row r="66" spans="1:20" x14ac:dyDescent="0.25">
      <c r="A66" s="7" t="s">
        <v>64</v>
      </c>
      <c r="B66" s="16">
        <v>4.4999999999999998E-2</v>
      </c>
      <c r="C66" s="4">
        <v>0</v>
      </c>
      <c r="D66" s="4">
        <f t="shared" si="14"/>
        <v>700</v>
      </c>
      <c r="E66" s="4">
        <f t="shared" si="10"/>
        <v>11.666666666666666</v>
      </c>
      <c r="F66" s="4">
        <v>20</v>
      </c>
      <c r="G66" s="64">
        <f t="shared" si="4"/>
        <v>68253.834945696901</v>
      </c>
      <c r="H66" s="64">
        <f t="shared" si="5"/>
        <v>23.161764705882348</v>
      </c>
      <c r="I66" s="62">
        <f t="shared" si="6"/>
        <v>0.62436289500509667</v>
      </c>
      <c r="J66" s="4">
        <f t="shared" si="11"/>
        <v>1.364771645419383</v>
      </c>
      <c r="K66" s="17">
        <f t="shared" si="12"/>
        <v>4.8341270578954232</v>
      </c>
      <c r="L66">
        <f>Tabla2[[#This Row],[n]]*F$135+G$135</f>
        <v>82686.944444444438</v>
      </c>
      <c r="M66">
        <f>Tabla2[[#This Row],[Predd pow]]-Tabla2[[#This Row],[Potència]]</f>
        <v>82666.944444444438</v>
      </c>
      <c r="N66" s="7"/>
      <c r="O66" s="7"/>
      <c r="P66" s="7"/>
      <c r="Q66" s="7"/>
      <c r="R66" s="7"/>
      <c r="S66" s="7"/>
      <c r="T66" s="7"/>
    </row>
    <row r="67" spans="1:20" x14ac:dyDescent="0.25">
      <c r="A67" s="7" t="s">
        <v>64</v>
      </c>
      <c r="B67" s="16">
        <v>4.4999999999999998E-2</v>
      </c>
      <c r="C67" s="4">
        <v>0</v>
      </c>
      <c r="D67" s="4">
        <v>1150</v>
      </c>
      <c r="E67" s="4">
        <f t="shared" si="10"/>
        <v>19.166666666666668</v>
      </c>
      <c r="F67" s="4">
        <v>32</v>
      </c>
      <c r="G67" s="64">
        <f t="shared" si="4"/>
        <v>24629.048816108123</v>
      </c>
      <c r="H67" s="64">
        <f t="shared" si="5"/>
        <v>38.05147058823529</v>
      </c>
      <c r="I67" s="62">
        <f t="shared" si="6"/>
        <v>1.6851427115188582</v>
      </c>
      <c r="J67" s="4">
        <f t="shared" si="11"/>
        <v>1.5803714457587379</v>
      </c>
      <c r="K67" s="17">
        <f t="shared" si="12"/>
        <v>4.3914476395332835</v>
      </c>
      <c r="L67">
        <f>Tabla2[[#This Row],[n]]*F$135+G$135</f>
        <v>82829.444444444438</v>
      </c>
      <c r="M67">
        <f>Tabla2[[#This Row],[Predd pow]]-Tabla2[[#This Row],[Potència]]</f>
        <v>82797.444444444438</v>
      </c>
      <c r="N67" s="7"/>
      <c r="O67" s="7"/>
      <c r="P67" s="7"/>
      <c r="Q67" s="7"/>
      <c r="R67" s="7"/>
      <c r="S67" s="7"/>
      <c r="T67" s="7"/>
    </row>
    <row r="68" spans="1:20" x14ac:dyDescent="0.25">
      <c r="A68" s="7" t="s">
        <v>64</v>
      </c>
      <c r="B68" s="16">
        <v>4.4999999999999998E-2</v>
      </c>
      <c r="C68" s="4">
        <v>0</v>
      </c>
      <c r="D68" s="4">
        <f>D67+100</f>
        <v>1250</v>
      </c>
      <c r="E68" s="4">
        <f t="shared" si="10"/>
        <v>20.833333333333332</v>
      </c>
      <c r="F68" s="4">
        <v>34</v>
      </c>
      <c r="G68" s="64">
        <f t="shared" si="4"/>
        <v>20376.991312299961</v>
      </c>
      <c r="H68" s="64">
        <f t="shared" si="5"/>
        <v>41.360294117647051</v>
      </c>
      <c r="I68" s="62">
        <f t="shared" si="6"/>
        <v>1.9909531090723747</v>
      </c>
      <c r="J68" s="4">
        <f t="shared" si="11"/>
        <v>1.6165836184131825</v>
      </c>
      <c r="K68" s="17">
        <f t="shared" si="12"/>
        <v>4.3091400602922985</v>
      </c>
      <c r="L68">
        <f>Tabla2[[#This Row],[n]]*F$135+G$135</f>
        <v>82861.111111111095</v>
      </c>
      <c r="M68">
        <f>Tabla2[[#This Row],[Predd pow]]-Tabla2[[#This Row],[Potència]]</f>
        <v>82827.111111111095</v>
      </c>
      <c r="N68" s="7"/>
      <c r="O68" s="7"/>
      <c r="P68" s="7"/>
      <c r="Q68" s="7"/>
      <c r="R68" s="7"/>
      <c r="S68" s="7"/>
      <c r="T68" s="7"/>
    </row>
    <row r="69" spans="1:20" x14ac:dyDescent="0.25">
      <c r="A69" s="7" t="s">
        <v>64</v>
      </c>
      <c r="B69" s="16">
        <v>4.4999999999999998E-2</v>
      </c>
      <c r="C69" s="4">
        <v>0</v>
      </c>
      <c r="D69" s="4">
        <v>100</v>
      </c>
      <c r="E69" s="4">
        <f t="shared" si="10"/>
        <v>1.6666666666666667</v>
      </c>
      <c r="F69" s="4">
        <v>6</v>
      </c>
      <c r="G69" s="64">
        <f t="shared" si="4"/>
        <v>7023319.6159122083</v>
      </c>
      <c r="H69" s="64">
        <f t="shared" si="5"/>
        <v>3.3088235294117645</v>
      </c>
      <c r="I69" s="62">
        <f t="shared" si="6"/>
        <v>1.27420998980632E-2</v>
      </c>
      <c r="J69" s="4">
        <f t="shared" si="11"/>
        <v>0.51967360540512608</v>
      </c>
      <c r="K69" s="17">
        <f t="shared" si="12"/>
        <v>6.8465424326578566</v>
      </c>
      <c r="L69">
        <f>Tabla2[[#This Row],[n]]*F$135+G$135</f>
        <v>82496.944444444438</v>
      </c>
      <c r="M69">
        <f>Tabla2[[#This Row],[Predd pow]]-Tabla2[[#This Row],[Potència]]</f>
        <v>82490.944444444438</v>
      </c>
      <c r="N69" s="7"/>
      <c r="O69" s="7"/>
      <c r="P69" s="7"/>
      <c r="Q69" s="7"/>
      <c r="R69" s="7"/>
      <c r="S69" s="7"/>
      <c r="T69" s="7"/>
    </row>
    <row r="70" spans="1:20" x14ac:dyDescent="0.25">
      <c r="A70" s="7" t="s">
        <v>64</v>
      </c>
      <c r="B70" s="16">
        <v>4.4999999999999998E-2</v>
      </c>
      <c r="C70" s="4">
        <v>0</v>
      </c>
      <c r="D70" s="4">
        <f t="shared" ref="D70:D75" si="15">D69+100</f>
        <v>200</v>
      </c>
      <c r="E70" s="4">
        <f t="shared" si="10"/>
        <v>3.3333333333333335</v>
      </c>
      <c r="F70" s="4">
        <v>8</v>
      </c>
      <c r="G70" s="64">
        <f t="shared" si="4"/>
        <v>1170553.2693187015</v>
      </c>
      <c r="H70" s="64">
        <f t="shared" si="5"/>
        <v>6.617647058823529</v>
      </c>
      <c r="I70" s="62">
        <f t="shared" si="6"/>
        <v>5.09683995922528E-2</v>
      </c>
      <c r="J70" s="4">
        <f t="shared" si="11"/>
        <v>0.82070360106910734</v>
      </c>
      <c r="K70" s="17">
        <f t="shared" si="12"/>
        <v>6.0683911822742127</v>
      </c>
      <c r="L70">
        <f>Tabla2[[#This Row],[n]]*F$135+G$135</f>
        <v>82528.611111111095</v>
      </c>
      <c r="M70">
        <f>Tabla2[[#This Row],[Predd pow]]-Tabla2[[#This Row],[Potència]]</f>
        <v>82520.611111111095</v>
      </c>
      <c r="N70" s="7"/>
      <c r="O70" s="7"/>
      <c r="P70" s="7"/>
      <c r="Q70" s="7"/>
      <c r="R70" s="7"/>
      <c r="S70" s="7"/>
      <c r="T70" s="7"/>
    </row>
    <row r="71" spans="1:20" x14ac:dyDescent="0.25">
      <c r="A71" s="7" t="s">
        <v>64</v>
      </c>
      <c r="B71" s="16">
        <v>4.4999999999999998E-2</v>
      </c>
      <c r="C71" s="4">
        <v>0</v>
      </c>
      <c r="D71" s="4">
        <f t="shared" si="15"/>
        <v>300</v>
      </c>
      <c r="E71" s="4">
        <f t="shared" si="10"/>
        <v>5</v>
      </c>
      <c r="F71" s="4">
        <v>10</v>
      </c>
      <c r="G71" s="64">
        <f t="shared" si="4"/>
        <v>433538.24789581541</v>
      </c>
      <c r="H71" s="64">
        <f t="shared" si="5"/>
        <v>9.9264705882352917</v>
      </c>
      <c r="I71" s="62">
        <f t="shared" si="6"/>
        <v>0.1146788990825688</v>
      </c>
      <c r="J71" s="4">
        <f t="shared" si="11"/>
        <v>0.99679486012478846</v>
      </c>
      <c r="K71" s="17">
        <f t="shared" si="12"/>
        <v>5.6370274181152249</v>
      </c>
      <c r="L71">
        <f>Tabla2[[#This Row],[n]]*F$135+G$135</f>
        <v>82560.277777777766</v>
      </c>
      <c r="M71">
        <f>Tabla2[[#This Row],[Predd pow]]-Tabla2[[#This Row],[Potència]]</f>
        <v>82550.277777777766</v>
      </c>
      <c r="N71" s="7"/>
      <c r="O71" s="7"/>
      <c r="P71" s="7"/>
      <c r="Q71" s="7"/>
      <c r="R71" s="7"/>
      <c r="S71" s="7"/>
      <c r="T71" s="7"/>
    </row>
    <row r="72" spans="1:20" x14ac:dyDescent="0.25">
      <c r="A72" s="7" t="s">
        <v>64</v>
      </c>
      <c r="B72" s="16">
        <v>4.4999999999999998E-2</v>
      </c>
      <c r="C72" s="4">
        <v>0</v>
      </c>
      <c r="D72" s="4">
        <f t="shared" si="15"/>
        <v>400</v>
      </c>
      <c r="E72" s="4">
        <f t="shared" si="10"/>
        <v>6.666666666666667</v>
      </c>
      <c r="F72" s="4">
        <v>12</v>
      </c>
      <c r="G72" s="64">
        <f t="shared" si="4"/>
        <v>219478.73799725651</v>
      </c>
      <c r="H72" s="64">
        <f t="shared" si="5"/>
        <v>13.235294117647058</v>
      </c>
      <c r="I72" s="62">
        <f t="shared" si="6"/>
        <v>0.2038735983690112</v>
      </c>
      <c r="J72" s="4">
        <f t="shared" si="11"/>
        <v>1.1217335967330886</v>
      </c>
      <c r="K72" s="17">
        <f t="shared" si="12"/>
        <v>5.3413924543379503</v>
      </c>
      <c r="L72">
        <f>Tabla2[[#This Row],[n]]*F$135+G$135</f>
        <v>82591.944444444438</v>
      </c>
      <c r="M72">
        <f>Tabla2[[#This Row],[Predd pow]]-Tabla2[[#This Row],[Potència]]</f>
        <v>82579.944444444438</v>
      </c>
      <c r="N72" s="7"/>
      <c r="O72" s="7"/>
      <c r="P72" s="7"/>
      <c r="Q72" s="7"/>
      <c r="R72" s="7"/>
      <c r="S72" s="7"/>
      <c r="T72" s="7"/>
    </row>
    <row r="73" spans="1:20" x14ac:dyDescent="0.25">
      <c r="A73" s="7" t="s">
        <v>64</v>
      </c>
      <c r="B73" s="16">
        <v>4.4999999999999998E-2</v>
      </c>
      <c r="C73" s="4">
        <v>0</v>
      </c>
      <c r="D73" s="4">
        <f t="shared" si="15"/>
        <v>500</v>
      </c>
      <c r="E73" s="4">
        <f t="shared" si="10"/>
        <v>8.3333333333333339</v>
      </c>
      <c r="F73" s="4">
        <v>14</v>
      </c>
      <c r="G73" s="64">
        <f t="shared" si="4"/>
        <v>131101.96616369457</v>
      </c>
      <c r="H73" s="64">
        <f t="shared" si="5"/>
        <v>16.544117647058822</v>
      </c>
      <c r="I73" s="62">
        <f t="shared" si="6"/>
        <v>0.31855249745158004</v>
      </c>
      <c r="J73" s="4">
        <f t="shared" si="11"/>
        <v>1.2186436097411451</v>
      </c>
      <c r="K73" s="17">
        <f t="shared" si="12"/>
        <v>5.1176092049443938</v>
      </c>
      <c r="L73">
        <f>Tabla2[[#This Row],[n]]*F$135+G$135</f>
        <v>82623.611111111095</v>
      </c>
      <c r="M73">
        <f>Tabla2[[#This Row],[Predd pow]]-Tabla2[[#This Row],[Potència]]</f>
        <v>82609.611111111095</v>
      </c>
      <c r="N73" s="7"/>
      <c r="O73" s="7"/>
      <c r="P73" s="7"/>
      <c r="Q73" s="7"/>
      <c r="R73" s="7"/>
      <c r="S73" s="7"/>
      <c r="T73" s="7"/>
    </row>
    <row r="74" spans="1:20" x14ac:dyDescent="0.25">
      <c r="A74" s="7" t="s">
        <v>64</v>
      </c>
      <c r="B74" s="16">
        <v>4.4999999999999998E-2</v>
      </c>
      <c r="C74" s="4">
        <v>0</v>
      </c>
      <c r="D74" s="4">
        <f t="shared" si="15"/>
        <v>600</v>
      </c>
      <c r="E74" s="4">
        <f t="shared" si="10"/>
        <v>10</v>
      </c>
      <c r="F74" s="4">
        <v>18</v>
      </c>
      <c r="G74" s="64">
        <f t="shared" si="4"/>
        <v>97546.105776558456</v>
      </c>
      <c r="H74" s="64">
        <f t="shared" si="5"/>
        <v>19.852941176470583</v>
      </c>
      <c r="I74" s="62">
        <f t="shared" si="6"/>
        <v>0.4587155963302752</v>
      </c>
      <c r="J74" s="4">
        <f t="shared" si="11"/>
        <v>1.2978248557887697</v>
      </c>
      <c r="K74" s="17">
        <f t="shared" si="12"/>
        <v>4.9892099362265876</v>
      </c>
      <c r="L74">
        <f>Tabla2[[#This Row],[n]]*F$135+G$135</f>
        <v>82655.277777777766</v>
      </c>
      <c r="M74">
        <f>Tabla2[[#This Row],[Predd pow]]-Tabla2[[#This Row],[Potència]]</f>
        <v>82637.277777777766</v>
      </c>
      <c r="N74" s="7"/>
      <c r="O74" s="7"/>
      <c r="P74" s="7"/>
      <c r="Q74" s="7"/>
      <c r="R74" s="7"/>
      <c r="S74" s="7"/>
      <c r="T74" s="7"/>
    </row>
    <row r="75" spans="1:20" x14ac:dyDescent="0.25">
      <c r="A75" s="7" t="s">
        <v>64</v>
      </c>
      <c r="B75" s="16">
        <v>4.4999999999999998E-2</v>
      </c>
      <c r="C75" s="4">
        <v>0</v>
      </c>
      <c r="D75" s="4">
        <f t="shared" si="15"/>
        <v>700</v>
      </c>
      <c r="E75" s="4">
        <f t="shared" si="10"/>
        <v>11.666666666666666</v>
      </c>
      <c r="F75" s="4">
        <v>20</v>
      </c>
      <c r="G75" s="64">
        <f t="shared" si="4"/>
        <v>68253.834945696901</v>
      </c>
      <c r="H75" s="64">
        <f t="shared" si="5"/>
        <v>23.161764705882348</v>
      </c>
      <c r="I75" s="62">
        <f t="shared" si="6"/>
        <v>0.62436289500509667</v>
      </c>
      <c r="J75" s="4">
        <f t="shared" si="11"/>
        <v>1.364771645419383</v>
      </c>
      <c r="K75" s="17">
        <f t="shared" si="12"/>
        <v>4.8341270578954232</v>
      </c>
      <c r="L75">
        <f>Tabla2[[#This Row],[n]]*F$135+G$135</f>
        <v>82686.944444444438</v>
      </c>
      <c r="M75">
        <f>Tabla2[[#This Row],[Predd pow]]-Tabla2[[#This Row],[Potència]]</f>
        <v>82666.944444444438</v>
      </c>
      <c r="N75" s="7"/>
      <c r="O75" s="7"/>
      <c r="P75" s="7"/>
      <c r="Q75" s="7"/>
      <c r="R75" s="7"/>
      <c r="S75" s="7"/>
      <c r="T75" s="7"/>
    </row>
    <row r="76" spans="1:20" x14ac:dyDescent="0.25">
      <c r="A76" s="7" t="s">
        <v>64</v>
      </c>
      <c r="B76" s="16">
        <v>4.4999999999999998E-2</v>
      </c>
      <c r="C76" s="4">
        <v>0</v>
      </c>
      <c r="D76" s="4">
        <v>1150</v>
      </c>
      <c r="E76" s="4">
        <f t="shared" si="10"/>
        <v>19.166666666666668</v>
      </c>
      <c r="F76" s="4">
        <v>30</v>
      </c>
      <c r="G76" s="64">
        <f t="shared" si="4"/>
        <v>23089.733265101368</v>
      </c>
      <c r="H76" s="64">
        <f t="shared" si="5"/>
        <v>38.05147058823529</v>
      </c>
      <c r="I76" s="62">
        <f t="shared" si="6"/>
        <v>1.6851427115188582</v>
      </c>
      <c r="J76" s="4">
        <f t="shared" si="11"/>
        <v>1.5803714457587379</v>
      </c>
      <c r="K76" s="17">
        <f t="shared" si="12"/>
        <v>4.3634189159330399</v>
      </c>
      <c r="L76">
        <f>Tabla2[[#This Row],[n]]*F$135+G$135</f>
        <v>82829.444444444438</v>
      </c>
      <c r="M76">
        <f>Tabla2[[#This Row],[Predd pow]]-Tabla2[[#This Row],[Potència]]</f>
        <v>82799.444444444438</v>
      </c>
      <c r="N76" s="7"/>
      <c r="O76" s="7"/>
      <c r="P76" s="7"/>
      <c r="Q76" s="7"/>
      <c r="R76" s="7"/>
      <c r="S76" s="7"/>
      <c r="T76" s="7"/>
    </row>
    <row r="77" spans="1:20" x14ac:dyDescent="0.25">
      <c r="A77" s="7" t="s">
        <v>64</v>
      </c>
      <c r="B77" s="16">
        <v>4.4999999999999998E-2</v>
      </c>
      <c r="C77" s="4">
        <v>0</v>
      </c>
      <c r="D77" s="4">
        <f>D76+100</f>
        <v>1250</v>
      </c>
      <c r="E77" s="4">
        <f t="shared" si="10"/>
        <v>20.833333333333332</v>
      </c>
      <c r="F77" s="4">
        <v>34</v>
      </c>
      <c r="G77" s="64">
        <f t="shared" si="4"/>
        <v>20376.991312299961</v>
      </c>
      <c r="H77" s="64">
        <f t="shared" si="5"/>
        <v>41.360294117647051</v>
      </c>
      <c r="I77" s="62">
        <f t="shared" si="6"/>
        <v>1.9909531090723747</v>
      </c>
      <c r="J77" s="4">
        <f t="shared" si="11"/>
        <v>1.6165836184131825</v>
      </c>
      <c r="K77" s="17">
        <f t="shared" si="12"/>
        <v>4.3091400602922985</v>
      </c>
      <c r="L77">
        <f>Tabla2[[#This Row],[n]]*F$135+G$135</f>
        <v>82861.111111111095</v>
      </c>
      <c r="M77">
        <f>Tabla2[[#This Row],[Predd pow]]-Tabla2[[#This Row],[Potència]]</f>
        <v>82827.111111111095</v>
      </c>
      <c r="N77" s="7"/>
      <c r="O77" s="7"/>
      <c r="P77" s="7"/>
      <c r="Q77" s="7"/>
      <c r="R77" s="7"/>
      <c r="S77" s="7"/>
      <c r="T77" s="7"/>
    </row>
    <row r="78" spans="1:20" x14ac:dyDescent="0.25">
      <c r="A78" s="7" t="s">
        <v>65</v>
      </c>
      <c r="B78" s="16">
        <v>4.4999999999999998E-2</v>
      </c>
      <c r="C78" s="4">
        <v>3</v>
      </c>
      <c r="D78" s="4">
        <v>100</v>
      </c>
      <c r="E78" s="4">
        <f t="shared" si="10"/>
        <v>1.6666666666666667</v>
      </c>
      <c r="F78" s="4">
        <v>8</v>
      </c>
      <c r="G78" s="64">
        <f t="shared" si="4"/>
        <v>9364426.1545496117</v>
      </c>
      <c r="H78" s="64">
        <f t="shared" si="5"/>
        <v>3.3088235294117645</v>
      </c>
      <c r="I78" s="62">
        <f t="shared" si="6"/>
        <v>1.27420998980632E-2</v>
      </c>
      <c r="J78" s="4">
        <f t="shared" si="11"/>
        <v>0.51967360540512608</v>
      </c>
      <c r="K78" s="17">
        <f t="shared" si="12"/>
        <v>6.9714811692661565</v>
      </c>
      <c r="L78">
        <f>Tabla2[[#This Row],[n]]*F$135+G$135</f>
        <v>82496.944444444438</v>
      </c>
      <c r="M78">
        <f>Tabla2[[#This Row],[Predd pow]]-Tabla2[[#This Row],[Potència]]</f>
        <v>82488.944444444438</v>
      </c>
      <c r="N78" s="7"/>
      <c r="O78" s="7"/>
      <c r="P78" s="7"/>
      <c r="Q78" s="7"/>
      <c r="R78" s="7"/>
      <c r="S78" s="7"/>
      <c r="T78" s="7"/>
    </row>
    <row r="79" spans="1:20" x14ac:dyDescent="0.25">
      <c r="A79" s="7" t="s">
        <v>65</v>
      </c>
      <c r="B79" s="16">
        <v>4.4999999999999998E-2</v>
      </c>
      <c r="C79" s="4">
        <v>3</v>
      </c>
      <c r="D79" s="4">
        <f t="shared" ref="D79:D84" si="16">D78+100</f>
        <v>200</v>
      </c>
      <c r="E79" s="4">
        <f t="shared" si="10"/>
        <v>3.3333333333333335</v>
      </c>
      <c r="F79" s="4">
        <v>8</v>
      </c>
      <c r="G79" s="64">
        <f t="shared" si="4"/>
        <v>1170553.2693187015</v>
      </c>
      <c r="H79" s="64">
        <f t="shared" si="5"/>
        <v>6.617647058823529</v>
      </c>
      <c r="I79" s="62">
        <f t="shared" si="6"/>
        <v>5.09683995922528E-2</v>
      </c>
      <c r="J79" s="4">
        <f t="shared" si="11"/>
        <v>0.82070360106910734</v>
      </c>
      <c r="K79" s="17">
        <f t="shared" si="12"/>
        <v>6.0683911822742127</v>
      </c>
      <c r="L79">
        <f>Tabla2[[#This Row],[n]]*F$135+G$135</f>
        <v>82528.611111111095</v>
      </c>
      <c r="M79">
        <f>Tabla2[[#This Row],[Predd pow]]-Tabla2[[#This Row],[Potència]]</f>
        <v>82520.611111111095</v>
      </c>
      <c r="N79" s="7"/>
      <c r="O79" s="7"/>
      <c r="P79" s="7"/>
      <c r="Q79" s="7"/>
      <c r="R79" s="7"/>
      <c r="S79" s="7"/>
      <c r="T79" s="7"/>
    </row>
    <row r="80" spans="1:20" x14ac:dyDescent="0.25">
      <c r="A80" s="7" t="s">
        <v>65</v>
      </c>
      <c r="B80" s="16">
        <v>4.4999999999999998E-2</v>
      </c>
      <c r="C80" s="4">
        <v>3</v>
      </c>
      <c r="D80" s="4">
        <f t="shared" si="16"/>
        <v>300</v>
      </c>
      <c r="E80" s="4">
        <f t="shared" ref="E80:E111" si="17">D80/60</f>
        <v>5</v>
      </c>
      <c r="F80" s="4">
        <v>10</v>
      </c>
      <c r="G80" s="64">
        <f t="shared" si="4"/>
        <v>433538.24789581541</v>
      </c>
      <c r="H80" s="64">
        <f t="shared" si="5"/>
        <v>9.9264705882352917</v>
      </c>
      <c r="I80" s="62">
        <f t="shared" si="6"/>
        <v>0.1146788990825688</v>
      </c>
      <c r="J80" s="4">
        <f t="shared" ref="J80:J111" si="18">LOG10(H80)</f>
        <v>0.99679486012478846</v>
      </c>
      <c r="K80" s="17">
        <f t="shared" ref="K80:K111" si="19">LOG10(G80)</f>
        <v>5.6370274181152249</v>
      </c>
      <c r="L80">
        <f>Tabla2[[#This Row],[n]]*F$135+G$135</f>
        <v>82560.277777777766</v>
      </c>
      <c r="M80">
        <f>Tabla2[[#This Row],[Predd pow]]-Tabla2[[#This Row],[Potència]]</f>
        <v>82550.277777777766</v>
      </c>
      <c r="N80" s="7"/>
      <c r="O80" s="7"/>
      <c r="P80" s="7"/>
      <c r="Q80" s="7"/>
      <c r="R80" s="7"/>
      <c r="S80" s="7"/>
      <c r="T80" s="7"/>
    </row>
    <row r="81" spans="1:20" x14ac:dyDescent="0.25">
      <c r="A81" s="7" t="s">
        <v>65</v>
      </c>
      <c r="B81" s="16">
        <v>4.4999999999999998E-2</v>
      </c>
      <c r="C81" s="4">
        <v>3</v>
      </c>
      <c r="D81" s="4">
        <f t="shared" si="16"/>
        <v>400</v>
      </c>
      <c r="E81" s="4">
        <f t="shared" si="17"/>
        <v>6.666666666666667</v>
      </c>
      <c r="F81" s="4">
        <v>12</v>
      </c>
      <c r="G81" s="64">
        <f t="shared" ref="G81:G144" si="20">F81/(B81^5*E81^3*$E$5)</f>
        <v>219478.73799725651</v>
      </c>
      <c r="H81" s="64">
        <f t="shared" ref="H81:H144" si="21">(E81*B81^2*$E$5)/$E$6</f>
        <v>13.235294117647058</v>
      </c>
      <c r="I81" s="62">
        <f t="shared" ref="I81:I144" si="22">(E81^2*B81)/$E$4</f>
        <v>0.2038735983690112</v>
      </c>
      <c r="J81" s="4">
        <f t="shared" si="18"/>
        <v>1.1217335967330886</v>
      </c>
      <c r="K81" s="17">
        <f t="shared" si="19"/>
        <v>5.3413924543379503</v>
      </c>
      <c r="L81">
        <f>Tabla2[[#This Row],[n]]*F$135+G$135</f>
        <v>82591.944444444438</v>
      </c>
      <c r="M81">
        <f>Tabla2[[#This Row],[Predd pow]]-Tabla2[[#This Row],[Potència]]</f>
        <v>82579.944444444438</v>
      </c>
      <c r="N81" s="7"/>
      <c r="O81" s="7"/>
      <c r="P81" s="7"/>
      <c r="Q81" s="7"/>
      <c r="R81" s="7"/>
      <c r="S81" s="7"/>
      <c r="T81" s="7"/>
    </row>
    <row r="82" spans="1:20" x14ac:dyDescent="0.25">
      <c r="A82" s="7" t="s">
        <v>65</v>
      </c>
      <c r="B82" s="16">
        <v>4.4999999999999998E-2</v>
      </c>
      <c r="C82" s="4">
        <v>3</v>
      </c>
      <c r="D82" s="4">
        <f t="shared" si="16"/>
        <v>500</v>
      </c>
      <c r="E82" s="4">
        <f t="shared" si="17"/>
        <v>8.3333333333333339</v>
      </c>
      <c r="F82" s="4">
        <v>16</v>
      </c>
      <c r="G82" s="64">
        <f t="shared" si="20"/>
        <v>149830.81847279379</v>
      </c>
      <c r="H82" s="64">
        <f t="shared" si="21"/>
        <v>16.544117647058822</v>
      </c>
      <c r="I82" s="62">
        <f t="shared" si="22"/>
        <v>0.31855249745158004</v>
      </c>
      <c r="J82" s="4">
        <f t="shared" si="18"/>
        <v>1.2186436097411451</v>
      </c>
      <c r="K82" s="17">
        <f t="shared" si="19"/>
        <v>5.1756011519220806</v>
      </c>
      <c r="L82">
        <f>Tabla2[[#This Row],[n]]*F$135+G$135</f>
        <v>82623.611111111095</v>
      </c>
      <c r="M82">
        <f>Tabla2[[#This Row],[Predd pow]]-Tabla2[[#This Row],[Potència]]</f>
        <v>82607.611111111095</v>
      </c>
      <c r="N82" s="7"/>
      <c r="O82" s="7"/>
      <c r="P82" s="7"/>
      <c r="Q82" s="7"/>
      <c r="R82" s="7"/>
      <c r="S82" s="7"/>
      <c r="T82" s="7"/>
    </row>
    <row r="83" spans="1:20" x14ac:dyDescent="0.25">
      <c r="A83" s="7" t="s">
        <v>65</v>
      </c>
      <c r="B83" s="16">
        <v>4.4999999999999998E-2</v>
      </c>
      <c r="C83" s="4">
        <v>3</v>
      </c>
      <c r="D83" s="4">
        <f t="shared" si="16"/>
        <v>600</v>
      </c>
      <c r="E83" s="4">
        <f t="shared" si="17"/>
        <v>10</v>
      </c>
      <c r="F83" s="4">
        <v>18</v>
      </c>
      <c r="G83" s="64">
        <f t="shared" si="20"/>
        <v>97546.105776558456</v>
      </c>
      <c r="H83" s="64">
        <f t="shared" si="21"/>
        <v>19.852941176470583</v>
      </c>
      <c r="I83" s="62">
        <f t="shared" si="22"/>
        <v>0.4587155963302752</v>
      </c>
      <c r="J83" s="4">
        <f t="shared" si="18"/>
        <v>1.2978248557887697</v>
      </c>
      <c r="K83" s="17">
        <f t="shared" si="19"/>
        <v>4.9892099362265876</v>
      </c>
      <c r="L83">
        <f>Tabla2[[#This Row],[n]]*F$135+G$135</f>
        <v>82655.277777777766</v>
      </c>
      <c r="M83">
        <f>Tabla2[[#This Row],[Predd pow]]-Tabla2[[#This Row],[Potència]]</f>
        <v>82637.277777777766</v>
      </c>
      <c r="N83" s="7"/>
      <c r="O83" s="7"/>
      <c r="P83" s="7"/>
      <c r="Q83" s="7"/>
      <c r="R83" s="7"/>
      <c r="S83" s="7"/>
      <c r="T83" s="7"/>
    </row>
    <row r="84" spans="1:20" x14ac:dyDescent="0.25">
      <c r="A84" s="7" t="s">
        <v>65</v>
      </c>
      <c r="B84" s="16">
        <v>4.4999999999999998E-2</v>
      </c>
      <c r="C84" s="4">
        <v>3</v>
      </c>
      <c r="D84" s="4">
        <f t="shared" si="16"/>
        <v>700</v>
      </c>
      <c r="E84" s="4">
        <f t="shared" si="17"/>
        <v>11.666666666666666</v>
      </c>
      <c r="F84" s="4">
        <v>20</v>
      </c>
      <c r="G84" s="64">
        <f t="shared" si="20"/>
        <v>68253.834945696901</v>
      </c>
      <c r="H84" s="64">
        <f t="shared" si="21"/>
        <v>23.161764705882348</v>
      </c>
      <c r="I84" s="62">
        <f t="shared" si="22"/>
        <v>0.62436289500509667</v>
      </c>
      <c r="J84" s="4">
        <f t="shared" si="18"/>
        <v>1.364771645419383</v>
      </c>
      <c r="K84" s="17">
        <f t="shared" si="19"/>
        <v>4.8341270578954232</v>
      </c>
      <c r="L84">
        <f>Tabla2[[#This Row],[n]]*F$135+G$135</f>
        <v>82686.944444444438</v>
      </c>
      <c r="M84">
        <f>Tabla2[[#This Row],[Predd pow]]-Tabla2[[#This Row],[Potència]]</f>
        <v>82666.944444444438</v>
      </c>
      <c r="N84" s="7"/>
      <c r="O84" s="7"/>
      <c r="P84" s="7"/>
      <c r="Q84" s="7"/>
      <c r="R84" s="7"/>
      <c r="S84" s="7"/>
      <c r="T84" s="7"/>
    </row>
    <row r="85" spans="1:20" x14ac:dyDescent="0.25">
      <c r="A85" s="7" t="s">
        <v>65</v>
      </c>
      <c r="B85" s="16">
        <v>4.4999999999999998E-2</v>
      </c>
      <c r="C85" s="4">
        <v>3</v>
      </c>
      <c r="D85" s="4">
        <v>1150</v>
      </c>
      <c r="E85" s="4">
        <f t="shared" si="17"/>
        <v>19.166666666666668</v>
      </c>
      <c r="F85" s="4">
        <v>32</v>
      </c>
      <c r="G85" s="64">
        <f t="shared" si="20"/>
        <v>24629.048816108123</v>
      </c>
      <c r="H85" s="64">
        <f t="shared" si="21"/>
        <v>38.05147058823529</v>
      </c>
      <c r="I85" s="62">
        <f t="shared" si="22"/>
        <v>1.6851427115188582</v>
      </c>
      <c r="J85" s="4">
        <f t="shared" si="18"/>
        <v>1.5803714457587379</v>
      </c>
      <c r="K85" s="17">
        <f t="shared" si="19"/>
        <v>4.3914476395332835</v>
      </c>
      <c r="L85">
        <f>Tabla2[[#This Row],[n]]*F$135+G$135</f>
        <v>82829.444444444438</v>
      </c>
      <c r="M85">
        <f>Tabla2[[#This Row],[Predd pow]]-Tabla2[[#This Row],[Potència]]</f>
        <v>82797.444444444438</v>
      </c>
      <c r="N85" s="7"/>
      <c r="O85" s="7"/>
      <c r="P85" s="7"/>
      <c r="Q85" s="7"/>
      <c r="R85" s="7"/>
      <c r="S85" s="7"/>
      <c r="T85" s="7"/>
    </row>
    <row r="86" spans="1:20" x14ac:dyDescent="0.25">
      <c r="A86" s="7" t="s">
        <v>65</v>
      </c>
      <c r="B86" s="16">
        <v>4.4999999999999998E-2</v>
      </c>
      <c r="C86" s="4">
        <v>3</v>
      </c>
      <c r="D86" s="4">
        <f>D85+100</f>
        <v>1250</v>
      </c>
      <c r="E86" s="4">
        <f t="shared" si="17"/>
        <v>20.833333333333332</v>
      </c>
      <c r="F86" s="4">
        <v>36</v>
      </c>
      <c r="G86" s="64">
        <f t="shared" si="20"/>
        <v>21575.637860082312</v>
      </c>
      <c r="H86" s="64">
        <f t="shared" si="21"/>
        <v>41.360294117647051</v>
      </c>
      <c r="I86" s="62">
        <f t="shared" si="22"/>
        <v>1.9909531090723747</v>
      </c>
      <c r="J86" s="4">
        <f t="shared" si="18"/>
        <v>1.6165836184131825</v>
      </c>
      <c r="K86" s="17">
        <f t="shared" si="19"/>
        <v>4.3339636440173308</v>
      </c>
      <c r="L86">
        <f>Tabla2[[#This Row],[n]]*F$135+G$135</f>
        <v>82861.111111111095</v>
      </c>
      <c r="M86">
        <f>Tabla2[[#This Row],[Predd pow]]-Tabla2[[#This Row],[Potència]]</f>
        <v>82825.111111111095</v>
      </c>
      <c r="N86" s="7"/>
      <c r="O86" s="7"/>
      <c r="P86" s="7"/>
      <c r="Q86" s="7"/>
      <c r="R86" s="7"/>
      <c r="S86" s="7"/>
      <c r="T86" s="7"/>
    </row>
    <row r="87" spans="1:20" x14ac:dyDescent="0.25">
      <c r="A87" s="7" t="s">
        <v>65</v>
      </c>
      <c r="B87" s="16">
        <v>4.4999999999999998E-2</v>
      </c>
      <c r="C87" s="4">
        <v>3</v>
      </c>
      <c r="D87" s="4">
        <v>100</v>
      </c>
      <c r="E87" s="4">
        <f t="shared" si="17"/>
        <v>1.6666666666666667</v>
      </c>
      <c r="F87" s="4">
        <v>8</v>
      </c>
      <c r="G87" s="64">
        <f t="shared" si="20"/>
        <v>9364426.1545496117</v>
      </c>
      <c r="H87" s="64">
        <f t="shared" si="21"/>
        <v>3.3088235294117645</v>
      </c>
      <c r="I87" s="62">
        <f t="shared" si="22"/>
        <v>1.27420998980632E-2</v>
      </c>
      <c r="J87" s="4">
        <f t="shared" si="18"/>
        <v>0.51967360540512608</v>
      </c>
      <c r="K87" s="17">
        <f t="shared" si="19"/>
        <v>6.9714811692661565</v>
      </c>
      <c r="L87">
        <f>Tabla2[[#This Row],[n]]*F$135+G$135</f>
        <v>82496.944444444438</v>
      </c>
      <c r="M87">
        <f>Tabla2[[#This Row],[Predd pow]]-Tabla2[[#This Row],[Potència]]</f>
        <v>82488.944444444438</v>
      </c>
      <c r="N87" s="7"/>
      <c r="O87" s="7"/>
      <c r="P87" s="7"/>
      <c r="Q87" s="7"/>
      <c r="R87" s="7"/>
      <c r="S87" s="7"/>
      <c r="T87" s="7"/>
    </row>
    <row r="88" spans="1:20" x14ac:dyDescent="0.25">
      <c r="A88" s="7" t="s">
        <v>65</v>
      </c>
      <c r="B88" s="16">
        <v>4.4999999999999998E-2</v>
      </c>
      <c r="C88" s="4">
        <v>3</v>
      </c>
      <c r="D88" s="4">
        <f t="shared" ref="D88:D93" si="23">D87+100</f>
        <v>200</v>
      </c>
      <c r="E88" s="4">
        <f t="shared" si="17"/>
        <v>3.3333333333333335</v>
      </c>
      <c r="F88" s="4">
        <v>8</v>
      </c>
      <c r="G88" s="64">
        <f t="shared" si="20"/>
        <v>1170553.2693187015</v>
      </c>
      <c r="H88" s="64">
        <f t="shared" si="21"/>
        <v>6.617647058823529</v>
      </c>
      <c r="I88" s="62">
        <f t="shared" si="22"/>
        <v>5.09683995922528E-2</v>
      </c>
      <c r="J88" s="4">
        <f t="shared" si="18"/>
        <v>0.82070360106910734</v>
      </c>
      <c r="K88" s="17">
        <f t="shared" si="19"/>
        <v>6.0683911822742127</v>
      </c>
      <c r="L88">
        <f>Tabla2[[#This Row],[n]]*F$135+G$135</f>
        <v>82528.611111111095</v>
      </c>
      <c r="M88">
        <f>Tabla2[[#This Row],[Predd pow]]-Tabla2[[#This Row],[Potència]]</f>
        <v>82520.611111111095</v>
      </c>
      <c r="N88" s="7"/>
      <c r="O88" s="7"/>
      <c r="P88" s="7"/>
      <c r="Q88" s="7"/>
      <c r="R88" s="7"/>
      <c r="S88" s="7"/>
      <c r="T88" s="7"/>
    </row>
    <row r="89" spans="1:20" x14ac:dyDescent="0.25">
      <c r="A89" s="7" t="s">
        <v>65</v>
      </c>
      <c r="B89" s="16">
        <v>4.4999999999999998E-2</v>
      </c>
      <c r="C89" s="4">
        <v>3</v>
      </c>
      <c r="D89" s="4">
        <f t="shared" si="23"/>
        <v>300</v>
      </c>
      <c r="E89" s="4">
        <f t="shared" si="17"/>
        <v>5</v>
      </c>
      <c r="F89" s="4">
        <v>10</v>
      </c>
      <c r="G89" s="64">
        <f t="shared" si="20"/>
        <v>433538.24789581541</v>
      </c>
      <c r="H89" s="64">
        <f t="shared" si="21"/>
        <v>9.9264705882352917</v>
      </c>
      <c r="I89" s="62">
        <f t="shared" si="22"/>
        <v>0.1146788990825688</v>
      </c>
      <c r="J89" s="4">
        <f t="shared" si="18"/>
        <v>0.99679486012478846</v>
      </c>
      <c r="K89" s="17">
        <f t="shared" si="19"/>
        <v>5.6370274181152249</v>
      </c>
      <c r="L89">
        <f>Tabla2[[#This Row],[n]]*F$135+G$135</f>
        <v>82560.277777777766</v>
      </c>
      <c r="M89">
        <f>Tabla2[[#This Row],[Predd pow]]-Tabla2[[#This Row],[Potència]]</f>
        <v>82550.277777777766</v>
      </c>
      <c r="N89" s="7"/>
      <c r="O89" s="7"/>
      <c r="P89" s="7"/>
      <c r="Q89" s="7"/>
      <c r="R89" s="7"/>
      <c r="S89" s="7"/>
      <c r="T89" s="7"/>
    </row>
    <row r="90" spans="1:20" x14ac:dyDescent="0.25">
      <c r="A90" s="7" t="s">
        <v>65</v>
      </c>
      <c r="B90" s="16">
        <v>4.4999999999999998E-2</v>
      </c>
      <c r="C90" s="4">
        <v>3</v>
      </c>
      <c r="D90" s="4">
        <f t="shared" si="23"/>
        <v>400</v>
      </c>
      <c r="E90" s="4">
        <f t="shared" si="17"/>
        <v>6.666666666666667</v>
      </c>
      <c r="F90" s="4">
        <v>12</v>
      </c>
      <c r="G90" s="64">
        <f t="shared" si="20"/>
        <v>219478.73799725651</v>
      </c>
      <c r="H90" s="64">
        <f t="shared" si="21"/>
        <v>13.235294117647058</v>
      </c>
      <c r="I90" s="62">
        <f t="shared" si="22"/>
        <v>0.2038735983690112</v>
      </c>
      <c r="J90" s="4">
        <f t="shared" si="18"/>
        <v>1.1217335967330886</v>
      </c>
      <c r="K90" s="17">
        <f t="shared" si="19"/>
        <v>5.3413924543379503</v>
      </c>
      <c r="L90">
        <f>Tabla2[[#This Row],[n]]*F$135+G$135</f>
        <v>82591.944444444438</v>
      </c>
      <c r="M90">
        <f>Tabla2[[#This Row],[Predd pow]]-Tabla2[[#This Row],[Potència]]</f>
        <v>82579.944444444438</v>
      </c>
      <c r="N90" s="7"/>
      <c r="O90" s="7"/>
      <c r="P90" s="7"/>
      <c r="Q90" s="7"/>
      <c r="R90" s="7"/>
      <c r="S90" s="7"/>
      <c r="T90" s="7"/>
    </row>
    <row r="91" spans="1:20" x14ac:dyDescent="0.25">
      <c r="A91" s="7" t="s">
        <v>65</v>
      </c>
      <c r="B91" s="16">
        <v>4.4999999999999998E-2</v>
      </c>
      <c r="C91" s="4">
        <v>3</v>
      </c>
      <c r="D91" s="4">
        <f t="shared" si="23"/>
        <v>500</v>
      </c>
      <c r="E91" s="4">
        <f t="shared" si="17"/>
        <v>8.3333333333333339</v>
      </c>
      <c r="F91" s="4">
        <v>14</v>
      </c>
      <c r="G91" s="64">
        <f t="shared" si="20"/>
        <v>131101.96616369457</v>
      </c>
      <c r="H91" s="64">
        <f t="shared" si="21"/>
        <v>16.544117647058822</v>
      </c>
      <c r="I91" s="62">
        <f t="shared" si="22"/>
        <v>0.31855249745158004</v>
      </c>
      <c r="J91" s="4">
        <f t="shared" si="18"/>
        <v>1.2186436097411451</v>
      </c>
      <c r="K91" s="17">
        <f t="shared" si="19"/>
        <v>5.1176092049443938</v>
      </c>
      <c r="L91">
        <f>Tabla2[[#This Row],[n]]*F$135+G$135</f>
        <v>82623.611111111095</v>
      </c>
      <c r="M91">
        <f>Tabla2[[#This Row],[Predd pow]]-Tabla2[[#This Row],[Potència]]</f>
        <v>82609.611111111095</v>
      </c>
      <c r="N91" s="7"/>
      <c r="O91" s="7"/>
      <c r="P91" s="7"/>
      <c r="Q91" s="7"/>
      <c r="R91" s="7"/>
      <c r="S91" s="7"/>
      <c r="T91" s="7"/>
    </row>
    <row r="92" spans="1:20" x14ac:dyDescent="0.25">
      <c r="A92" s="7" t="s">
        <v>65</v>
      </c>
      <c r="B92" s="16">
        <v>4.4999999999999998E-2</v>
      </c>
      <c r="C92" s="4">
        <v>3</v>
      </c>
      <c r="D92" s="4">
        <f t="shared" si="23"/>
        <v>600</v>
      </c>
      <c r="E92" s="4">
        <f t="shared" si="17"/>
        <v>10</v>
      </c>
      <c r="F92" s="4">
        <v>16</v>
      </c>
      <c r="G92" s="64">
        <f t="shared" si="20"/>
        <v>86707.649579163073</v>
      </c>
      <c r="H92" s="64">
        <f t="shared" si="21"/>
        <v>19.852941176470583</v>
      </c>
      <c r="I92" s="62">
        <f t="shared" si="22"/>
        <v>0.4587155963302752</v>
      </c>
      <c r="J92" s="4">
        <f t="shared" si="18"/>
        <v>1.2978248557887697</v>
      </c>
      <c r="K92" s="17">
        <f t="shared" si="19"/>
        <v>4.9380574137792062</v>
      </c>
      <c r="L92">
        <f>Tabla2[[#This Row],[n]]*F$135+G$135</f>
        <v>82655.277777777766</v>
      </c>
      <c r="M92">
        <f>Tabla2[[#This Row],[Predd pow]]-Tabla2[[#This Row],[Potència]]</f>
        <v>82639.277777777766</v>
      </c>
      <c r="N92" s="7"/>
      <c r="O92" s="7"/>
      <c r="P92" s="7"/>
      <c r="Q92" s="7"/>
      <c r="R92" s="7"/>
      <c r="S92" s="7"/>
      <c r="T92" s="7"/>
    </row>
    <row r="93" spans="1:20" x14ac:dyDescent="0.25">
      <c r="A93" s="7" t="s">
        <v>65</v>
      </c>
      <c r="B93" s="16">
        <v>4.4999999999999998E-2</v>
      </c>
      <c r="C93" s="4">
        <v>3</v>
      </c>
      <c r="D93" s="4">
        <f t="shared" si="23"/>
        <v>700</v>
      </c>
      <c r="E93" s="4">
        <f t="shared" si="17"/>
        <v>11.666666666666666</v>
      </c>
      <c r="F93" s="4">
        <v>20</v>
      </c>
      <c r="G93" s="64">
        <f t="shared" si="20"/>
        <v>68253.834945696901</v>
      </c>
      <c r="H93" s="64">
        <f t="shared" si="21"/>
        <v>23.161764705882348</v>
      </c>
      <c r="I93" s="62">
        <f t="shared" si="22"/>
        <v>0.62436289500509667</v>
      </c>
      <c r="J93" s="4">
        <f t="shared" si="18"/>
        <v>1.364771645419383</v>
      </c>
      <c r="K93" s="17">
        <f t="shared" si="19"/>
        <v>4.8341270578954232</v>
      </c>
      <c r="L93">
        <f>Tabla2[[#This Row],[n]]*F$135+G$135</f>
        <v>82686.944444444438</v>
      </c>
      <c r="M93">
        <f>Tabla2[[#This Row],[Predd pow]]-Tabla2[[#This Row],[Potència]]</f>
        <v>82666.944444444438</v>
      </c>
      <c r="N93" s="7"/>
      <c r="O93" s="7"/>
      <c r="P93" s="7"/>
      <c r="Q93" s="7"/>
      <c r="R93" s="7"/>
      <c r="S93" s="7"/>
      <c r="T93" s="7"/>
    </row>
    <row r="94" spans="1:20" x14ac:dyDescent="0.25">
      <c r="A94" s="7" t="s">
        <v>65</v>
      </c>
      <c r="B94" s="16">
        <v>4.4999999999999998E-2</v>
      </c>
      <c r="C94" s="4">
        <v>3</v>
      </c>
      <c r="D94" s="4">
        <v>1150</v>
      </c>
      <c r="E94" s="4">
        <f t="shared" si="17"/>
        <v>19.166666666666668</v>
      </c>
      <c r="F94" s="4">
        <v>32</v>
      </c>
      <c r="G94" s="64">
        <f t="shared" si="20"/>
        <v>24629.048816108123</v>
      </c>
      <c r="H94" s="64">
        <f t="shared" si="21"/>
        <v>38.05147058823529</v>
      </c>
      <c r="I94" s="62">
        <f t="shared" si="22"/>
        <v>1.6851427115188582</v>
      </c>
      <c r="J94" s="4">
        <f t="shared" si="18"/>
        <v>1.5803714457587379</v>
      </c>
      <c r="K94" s="17">
        <f t="shared" si="19"/>
        <v>4.3914476395332835</v>
      </c>
      <c r="L94">
        <f>Tabla2[[#This Row],[n]]*F$135+G$135</f>
        <v>82829.444444444438</v>
      </c>
      <c r="M94">
        <f>Tabla2[[#This Row],[Predd pow]]-Tabla2[[#This Row],[Potència]]</f>
        <v>82797.444444444438</v>
      </c>
      <c r="N94" s="7"/>
      <c r="O94" s="7"/>
      <c r="P94" s="7"/>
      <c r="Q94" s="7"/>
      <c r="R94" s="7"/>
      <c r="S94" s="7"/>
      <c r="T94" s="7"/>
    </row>
    <row r="95" spans="1:20" x14ac:dyDescent="0.25">
      <c r="A95" s="7" t="s">
        <v>65</v>
      </c>
      <c r="B95" s="16">
        <v>4.4999999999999998E-2</v>
      </c>
      <c r="C95" s="4">
        <v>3</v>
      </c>
      <c r="D95" s="4">
        <f>D94+100</f>
        <v>1250</v>
      </c>
      <c r="E95" s="4">
        <f t="shared" si="17"/>
        <v>20.833333333333332</v>
      </c>
      <c r="F95" s="4">
        <v>36</v>
      </c>
      <c r="G95" s="64">
        <f t="shared" si="20"/>
        <v>21575.637860082312</v>
      </c>
      <c r="H95" s="64">
        <f t="shared" si="21"/>
        <v>41.360294117647051</v>
      </c>
      <c r="I95" s="62">
        <f t="shared" si="22"/>
        <v>1.9909531090723747</v>
      </c>
      <c r="J95" s="4">
        <f t="shared" si="18"/>
        <v>1.6165836184131825</v>
      </c>
      <c r="K95" s="17">
        <f t="shared" si="19"/>
        <v>4.3339636440173308</v>
      </c>
      <c r="L95">
        <f>Tabla2[[#This Row],[n]]*F$135+G$135</f>
        <v>82861.111111111095</v>
      </c>
      <c r="M95">
        <f>Tabla2[[#This Row],[Predd pow]]-Tabla2[[#This Row],[Potència]]</f>
        <v>82825.111111111095</v>
      </c>
      <c r="N95" s="7"/>
      <c r="O95" s="7"/>
      <c r="P95" s="7"/>
      <c r="Q95" s="7"/>
      <c r="R95" s="7"/>
      <c r="S95" s="7"/>
      <c r="T95" s="7"/>
    </row>
    <row r="96" spans="1:20" x14ac:dyDescent="0.25">
      <c r="A96" s="7" t="s">
        <v>66</v>
      </c>
      <c r="B96" s="16">
        <v>7.8E-2</v>
      </c>
      <c r="C96" s="4">
        <v>0</v>
      </c>
      <c r="D96" s="13">
        <v>100</v>
      </c>
      <c r="E96" s="4">
        <f t="shared" si="17"/>
        <v>1.6666666666666667</v>
      </c>
      <c r="F96" s="14">
        <v>12.5</v>
      </c>
      <c r="G96" s="64">
        <f t="shared" si="20"/>
        <v>935170.3970239734</v>
      </c>
      <c r="H96" s="64">
        <f t="shared" si="21"/>
        <v>9.9411764705882337</v>
      </c>
      <c r="I96" s="62">
        <f t="shared" si="22"/>
        <v>2.2086306489976216E-2</v>
      </c>
      <c r="J96" s="4">
        <f t="shared" si="18"/>
        <v>0.99743778323539956</v>
      </c>
      <c r="K96" s="17">
        <f t="shared" si="19"/>
        <v>5.9708907507065856</v>
      </c>
      <c r="L96">
        <f>Tabla2[[#This Row],[n]]*F$135+G$135</f>
        <v>82496.944444444438</v>
      </c>
      <c r="M96">
        <f>Tabla2[[#This Row],[Predd pow]]-Tabla2[[#This Row],[Potència]]</f>
        <v>82484.444444444438</v>
      </c>
      <c r="N96" s="7"/>
      <c r="O96" s="7"/>
      <c r="P96" s="7"/>
      <c r="Q96" s="7"/>
      <c r="R96" s="7"/>
      <c r="S96" s="7"/>
      <c r="T96" s="7"/>
    </row>
    <row r="97" spans="1:20" x14ac:dyDescent="0.25">
      <c r="A97" s="7" t="s">
        <v>66</v>
      </c>
      <c r="B97" s="16">
        <v>7.8E-2</v>
      </c>
      <c r="C97" s="4">
        <v>0</v>
      </c>
      <c r="D97" s="13">
        <v>200</v>
      </c>
      <c r="E97" s="4">
        <f t="shared" si="17"/>
        <v>3.3333333333333335</v>
      </c>
      <c r="F97" s="14">
        <v>14</v>
      </c>
      <c r="G97" s="64">
        <f t="shared" si="20"/>
        <v>130923.85558335627</v>
      </c>
      <c r="H97" s="64">
        <f t="shared" si="21"/>
        <v>19.882352941176467</v>
      </c>
      <c r="I97" s="62">
        <f t="shared" si="22"/>
        <v>8.8345225959904863E-2</v>
      </c>
      <c r="J97" s="4">
        <f t="shared" si="18"/>
        <v>1.2984677788993808</v>
      </c>
      <c r="K97" s="17">
        <f t="shared" si="19"/>
        <v>5.1170187863848229</v>
      </c>
      <c r="L97">
        <f>Tabla2[[#This Row],[n]]*F$135+G$135</f>
        <v>82528.611111111095</v>
      </c>
      <c r="M97">
        <f>Tabla2[[#This Row],[Predd pow]]-Tabla2[[#This Row],[Potència]]</f>
        <v>82514.611111111095</v>
      </c>
      <c r="N97" s="7"/>
      <c r="O97" s="7"/>
      <c r="P97" s="7"/>
      <c r="Q97" s="7"/>
      <c r="R97" s="7"/>
      <c r="S97" s="7"/>
      <c r="T97" s="7"/>
    </row>
    <row r="98" spans="1:20" x14ac:dyDescent="0.25">
      <c r="A98" s="7" t="s">
        <v>66</v>
      </c>
      <c r="B98" s="16">
        <v>7.8E-2</v>
      </c>
      <c r="C98" s="4">
        <v>0</v>
      </c>
      <c r="D98" s="13">
        <v>300</v>
      </c>
      <c r="E98" s="4">
        <f t="shared" si="17"/>
        <v>5</v>
      </c>
      <c r="F98" s="14">
        <v>16</v>
      </c>
      <c r="G98" s="64">
        <f t="shared" si="20"/>
        <v>44334.004007062453</v>
      </c>
      <c r="H98" s="64">
        <f t="shared" si="21"/>
        <v>29.823529411764703</v>
      </c>
      <c r="I98" s="62">
        <f t="shared" si="22"/>
        <v>0.19877675840978593</v>
      </c>
      <c r="J98" s="4">
        <f t="shared" si="18"/>
        <v>1.4745590379550619</v>
      </c>
      <c r="K98" s="17">
        <f t="shared" si="19"/>
        <v>4.6467369561954666</v>
      </c>
      <c r="L98">
        <f>Tabla2[[#This Row],[n]]*F$135+G$135</f>
        <v>82560.277777777766</v>
      </c>
      <c r="M98">
        <f>Tabla2[[#This Row],[Predd pow]]-Tabla2[[#This Row],[Potència]]</f>
        <v>82544.277777777766</v>
      </c>
      <c r="N98" s="7"/>
      <c r="O98" s="7"/>
      <c r="P98" s="7"/>
      <c r="Q98" s="7"/>
      <c r="R98" s="7"/>
      <c r="S98" s="7"/>
      <c r="T98" s="7"/>
    </row>
    <row r="99" spans="1:20" x14ac:dyDescent="0.25">
      <c r="A99" s="7" t="s">
        <v>66</v>
      </c>
      <c r="B99" s="16">
        <v>7.8E-2</v>
      </c>
      <c r="C99" s="4">
        <v>0</v>
      </c>
      <c r="D99" s="13">
        <v>400</v>
      </c>
      <c r="E99" s="4">
        <f t="shared" si="17"/>
        <v>6.666666666666667</v>
      </c>
      <c r="F99" s="14">
        <v>18</v>
      </c>
      <c r="G99" s="64">
        <f t="shared" si="20"/>
        <v>21041.333933039401</v>
      </c>
      <c r="H99" s="64">
        <f t="shared" si="21"/>
        <v>39.764705882352935</v>
      </c>
      <c r="I99" s="62">
        <f t="shared" si="22"/>
        <v>0.35338090383961945</v>
      </c>
      <c r="J99" s="4">
        <f t="shared" si="18"/>
        <v>1.5994977745633618</v>
      </c>
      <c r="K99" s="17">
        <f t="shared" si="19"/>
        <v>4.3230732688179474</v>
      </c>
      <c r="L99">
        <f>Tabla2[[#This Row],[n]]*F$135+G$135</f>
        <v>82591.944444444438</v>
      </c>
      <c r="M99">
        <f>Tabla2[[#This Row],[Predd pow]]-Tabla2[[#This Row],[Potència]]</f>
        <v>82573.944444444438</v>
      </c>
      <c r="N99" s="7"/>
      <c r="O99" s="7"/>
      <c r="P99" s="7"/>
      <c r="Q99" s="7"/>
      <c r="R99" s="7"/>
      <c r="S99" s="7"/>
      <c r="T99" s="7"/>
    </row>
    <row r="100" spans="1:20" x14ac:dyDescent="0.25">
      <c r="A100" s="7" t="s">
        <v>66</v>
      </c>
      <c r="B100" s="16">
        <v>7.8E-2</v>
      </c>
      <c r="C100" s="4">
        <v>0</v>
      </c>
      <c r="D100" s="13">
        <v>500</v>
      </c>
      <c r="E100" s="4">
        <f t="shared" si="17"/>
        <v>8.3333333333333339</v>
      </c>
      <c r="F100" s="14">
        <v>19.5</v>
      </c>
      <c r="G100" s="64">
        <f t="shared" si="20"/>
        <v>11670.926554859188</v>
      </c>
      <c r="H100" s="64">
        <f t="shared" si="21"/>
        <v>49.705882352941174</v>
      </c>
      <c r="I100" s="62">
        <f t="shared" si="22"/>
        <v>0.55215766224940543</v>
      </c>
      <c r="J100" s="4">
        <f t="shared" si="18"/>
        <v>1.6964077875714183</v>
      </c>
      <c r="K100" s="17">
        <f t="shared" si="19"/>
        <v>4.0671053360529905</v>
      </c>
      <c r="L100">
        <f>Tabla2[[#This Row],[n]]*F$135+G$135</f>
        <v>82623.611111111095</v>
      </c>
      <c r="M100">
        <f>Tabla2[[#This Row],[Predd pow]]-Tabla2[[#This Row],[Potència]]</f>
        <v>82604.111111111095</v>
      </c>
      <c r="N100" s="7"/>
      <c r="O100" s="7"/>
      <c r="P100" s="7"/>
      <c r="Q100" s="7"/>
      <c r="R100" s="7"/>
      <c r="S100" s="7"/>
      <c r="T100" s="7"/>
    </row>
    <row r="101" spans="1:20" x14ac:dyDescent="0.25">
      <c r="A101" s="7" t="s">
        <v>66</v>
      </c>
      <c r="B101" s="16">
        <v>7.8E-2</v>
      </c>
      <c r="C101" s="4">
        <v>0</v>
      </c>
      <c r="D101" s="13">
        <v>600</v>
      </c>
      <c r="E101" s="4">
        <f t="shared" si="17"/>
        <v>10</v>
      </c>
      <c r="F101" s="14">
        <v>21</v>
      </c>
      <c r="G101" s="64">
        <f t="shared" si="20"/>
        <v>7273.5475324086838</v>
      </c>
      <c r="H101" s="64">
        <f t="shared" si="21"/>
        <v>59.647058823529406</v>
      </c>
      <c r="I101" s="62">
        <f t="shared" si="22"/>
        <v>0.7951070336391437</v>
      </c>
      <c r="J101" s="4">
        <f t="shared" si="18"/>
        <v>1.7755890336190432</v>
      </c>
      <c r="K101" s="17">
        <f t="shared" si="19"/>
        <v>3.8617462812815173</v>
      </c>
      <c r="L101">
        <f>Tabla2[[#This Row],[n]]*F$135+G$135</f>
        <v>82655.277777777766</v>
      </c>
      <c r="M101">
        <f>Tabla2[[#This Row],[Predd pow]]-Tabla2[[#This Row],[Potència]]</f>
        <v>82634.277777777766</v>
      </c>
      <c r="N101" s="7"/>
      <c r="O101" s="7"/>
      <c r="P101" s="7"/>
      <c r="Q101" s="7"/>
      <c r="R101" s="7"/>
      <c r="S101" s="7"/>
      <c r="T101" s="7"/>
    </row>
    <row r="102" spans="1:20" x14ac:dyDescent="0.25">
      <c r="A102" s="7" t="s">
        <v>66</v>
      </c>
      <c r="B102" s="16">
        <v>7.8E-2</v>
      </c>
      <c r="C102" s="4">
        <v>0</v>
      </c>
      <c r="D102" s="13">
        <v>700</v>
      </c>
      <c r="E102" s="4">
        <f t="shared" si="17"/>
        <v>11.666666666666666</v>
      </c>
      <c r="F102" s="14">
        <v>23</v>
      </c>
      <c r="G102" s="64">
        <f t="shared" si="20"/>
        <v>5016.6575233939129</v>
      </c>
      <c r="H102" s="64">
        <f t="shared" si="21"/>
        <v>69.588235294117638</v>
      </c>
      <c r="I102" s="62">
        <f t="shared" si="22"/>
        <v>1.0822290180088343</v>
      </c>
      <c r="J102" s="4">
        <f t="shared" si="18"/>
        <v>1.8425358232496565</v>
      </c>
      <c r="K102" s="17">
        <f t="shared" si="19"/>
        <v>3.7004144536733516</v>
      </c>
      <c r="L102">
        <f>Tabla2[[#This Row],[n]]*F$135+G$135</f>
        <v>82686.944444444438</v>
      </c>
      <c r="M102">
        <f>Tabla2[[#This Row],[Predd pow]]-Tabla2[[#This Row],[Potència]]</f>
        <v>82663.944444444438</v>
      </c>
      <c r="N102" s="7"/>
      <c r="O102" s="7"/>
      <c r="P102" s="7"/>
      <c r="Q102" s="7"/>
      <c r="R102" s="7"/>
      <c r="S102" s="7"/>
      <c r="T102" s="7"/>
    </row>
    <row r="103" spans="1:20" x14ac:dyDescent="0.25">
      <c r="A103" s="7" t="s">
        <v>66</v>
      </c>
      <c r="B103" s="16">
        <v>7.8E-2</v>
      </c>
      <c r="C103" s="4">
        <v>0</v>
      </c>
      <c r="D103" s="13">
        <v>1100</v>
      </c>
      <c r="E103" s="4">
        <f t="shared" si="17"/>
        <v>18.333333333333332</v>
      </c>
      <c r="F103" s="14">
        <v>31.5</v>
      </c>
      <c r="G103" s="64">
        <f t="shared" si="20"/>
        <v>1770.5705488357728</v>
      </c>
      <c r="H103" s="64">
        <f t="shared" si="21"/>
        <v>109.35294117647057</v>
      </c>
      <c r="I103" s="62">
        <f t="shared" si="22"/>
        <v>2.6724430852871217</v>
      </c>
      <c r="J103" s="4">
        <f t="shared" si="18"/>
        <v>2.0388304683936247</v>
      </c>
      <c r="K103" s="17">
        <f t="shared" si="19"/>
        <v>3.2481132360134541</v>
      </c>
      <c r="L103">
        <f>Tabla2[[#This Row],[n]]*F$135+G$135</f>
        <v>82813.611111111095</v>
      </c>
      <c r="M103">
        <f>Tabla2[[#This Row],[Predd pow]]-Tabla2[[#This Row],[Potència]]</f>
        <v>82782.111111111095</v>
      </c>
      <c r="N103" s="7"/>
      <c r="O103" s="7"/>
      <c r="P103" s="7"/>
      <c r="Q103" s="7"/>
      <c r="R103" s="7"/>
      <c r="S103" s="7"/>
      <c r="T103" s="7"/>
    </row>
    <row r="104" spans="1:20" x14ac:dyDescent="0.25">
      <c r="A104" s="7" t="s">
        <v>66</v>
      </c>
      <c r="B104" s="16">
        <v>7.8E-2</v>
      </c>
      <c r="C104" s="4">
        <v>0</v>
      </c>
      <c r="D104" s="13">
        <v>1200</v>
      </c>
      <c r="E104" s="4">
        <f t="shared" si="17"/>
        <v>20</v>
      </c>
      <c r="F104" s="14">
        <v>34</v>
      </c>
      <c r="G104" s="64">
        <f t="shared" si="20"/>
        <v>1472.0274767969954</v>
      </c>
      <c r="H104" s="64">
        <f t="shared" si="21"/>
        <v>119.29411764705881</v>
      </c>
      <c r="I104" s="62">
        <f t="shared" si="22"/>
        <v>3.1804281345565748</v>
      </c>
      <c r="J104" s="4">
        <f t="shared" si="18"/>
        <v>2.0766190292830244</v>
      </c>
      <c r="K104" s="17">
        <f t="shared" si="19"/>
        <v>3.1679159165979094</v>
      </c>
      <c r="L104">
        <f>Tabla2[[#This Row],[n]]*F$135+G$135</f>
        <v>82845.277777777766</v>
      </c>
      <c r="M104">
        <f>Tabla2[[#This Row],[Predd pow]]-Tabla2[[#This Row],[Potència]]</f>
        <v>82811.277777777766</v>
      </c>
      <c r="N104" s="7"/>
      <c r="O104" s="7"/>
      <c r="P104" s="7"/>
      <c r="Q104" s="7"/>
      <c r="R104" s="7"/>
      <c r="S104" s="7"/>
      <c r="T104" s="7"/>
    </row>
    <row r="105" spans="1:20" x14ac:dyDescent="0.25">
      <c r="A105" s="7" t="s">
        <v>66</v>
      </c>
      <c r="B105" s="16">
        <v>7.8E-2</v>
      </c>
      <c r="C105" s="4">
        <v>0</v>
      </c>
      <c r="D105" s="13">
        <v>100</v>
      </c>
      <c r="E105" s="4">
        <f t="shared" si="17"/>
        <v>1.6666666666666667</v>
      </c>
      <c r="F105" s="14">
        <v>12</v>
      </c>
      <c r="G105" s="64">
        <f t="shared" si="20"/>
        <v>897763.58114301448</v>
      </c>
      <c r="H105" s="64">
        <f t="shared" si="21"/>
        <v>9.9411764705882337</v>
      </c>
      <c r="I105" s="62">
        <f t="shared" si="22"/>
        <v>2.2086306489976216E-2</v>
      </c>
      <c r="J105" s="4">
        <f t="shared" si="18"/>
        <v>0.99743778323539956</v>
      </c>
      <c r="K105" s="17">
        <f t="shared" si="19"/>
        <v>5.9531619837461536</v>
      </c>
      <c r="L105">
        <f>Tabla2[[#This Row],[n]]*F$135+G$135</f>
        <v>82496.944444444438</v>
      </c>
      <c r="M105">
        <f>Tabla2[[#This Row],[Predd pow]]-Tabla2[[#This Row],[Potència]]</f>
        <v>82484.944444444438</v>
      </c>
      <c r="N105" s="7"/>
      <c r="O105" s="7"/>
      <c r="P105" s="7"/>
      <c r="Q105" s="7"/>
      <c r="R105" s="7"/>
      <c r="S105" s="7"/>
      <c r="T105" s="7"/>
    </row>
    <row r="106" spans="1:20" x14ac:dyDescent="0.25">
      <c r="A106" s="7" t="s">
        <v>66</v>
      </c>
      <c r="B106" s="16">
        <v>7.8E-2</v>
      </c>
      <c r="C106" s="4">
        <v>0</v>
      </c>
      <c r="D106" s="13">
        <v>200</v>
      </c>
      <c r="E106" s="4">
        <f t="shared" si="17"/>
        <v>3.3333333333333335</v>
      </c>
      <c r="F106" s="14">
        <v>14</v>
      </c>
      <c r="G106" s="64">
        <f t="shared" si="20"/>
        <v>130923.85558335627</v>
      </c>
      <c r="H106" s="64">
        <f t="shared" si="21"/>
        <v>19.882352941176467</v>
      </c>
      <c r="I106" s="62">
        <f t="shared" si="22"/>
        <v>8.8345225959904863E-2</v>
      </c>
      <c r="J106" s="4">
        <f t="shared" si="18"/>
        <v>1.2984677788993808</v>
      </c>
      <c r="K106" s="17">
        <f t="shared" si="19"/>
        <v>5.1170187863848229</v>
      </c>
      <c r="L106">
        <f>Tabla2[[#This Row],[n]]*F$135+G$135</f>
        <v>82528.611111111095</v>
      </c>
      <c r="M106">
        <f>Tabla2[[#This Row],[Predd pow]]-Tabla2[[#This Row],[Potència]]</f>
        <v>82514.611111111095</v>
      </c>
      <c r="N106" s="7"/>
      <c r="O106" s="7"/>
      <c r="P106" s="7"/>
      <c r="Q106" s="7"/>
      <c r="R106" s="7"/>
      <c r="S106" s="7"/>
      <c r="T106" s="7"/>
    </row>
    <row r="107" spans="1:20" x14ac:dyDescent="0.25">
      <c r="A107" s="7" t="s">
        <v>66</v>
      </c>
      <c r="B107" s="16">
        <v>7.8E-2</v>
      </c>
      <c r="C107" s="4">
        <v>0</v>
      </c>
      <c r="D107" s="13">
        <v>300</v>
      </c>
      <c r="E107" s="4">
        <f t="shared" si="17"/>
        <v>5</v>
      </c>
      <c r="F107" s="14">
        <v>16</v>
      </c>
      <c r="G107" s="64">
        <f t="shared" si="20"/>
        <v>44334.004007062453</v>
      </c>
      <c r="H107" s="64">
        <f t="shared" si="21"/>
        <v>29.823529411764703</v>
      </c>
      <c r="I107" s="62">
        <f t="shared" si="22"/>
        <v>0.19877675840978593</v>
      </c>
      <c r="J107" s="4">
        <f t="shared" si="18"/>
        <v>1.4745590379550619</v>
      </c>
      <c r="K107" s="17">
        <f t="shared" si="19"/>
        <v>4.6467369561954666</v>
      </c>
      <c r="L107">
        <f>Tabla2[[#This Row],[n]]*F$135+G$135</f>
        <v>82560.277777777766</v>
      </c>
      <c r="M107">
        <f>Tabla2[[#This Row],[Predd pow]]-Tabla2[[#This Row],[Potència]]</f>
        <v>82544.277777777766</v>
      </c>
      <c r="N107" s="7"/>
      <c r="O107" s="7"/>
      <c r="P107" s="7"/>
      <c r="Q107" s="7"/>
      <c r="R107" s="7"/>
      <c r="S107" s="7"/>
      <c r="T107" s="7"/>
    </row>
    <row r="108" spans="1:20" x14ac:dyDescent="0.25">
      <c r="A108" s="7" t="s">
        <v>66</v>
      </c>
      <c r="B108" s="16">
        <v>7.8E-2</v>
      </c>
      <c r="C108" s="4">
        <v>0</v>
      </c>
      <c r="D108" s="13">
        <v>400</v>
      </c>
      <c r="E108" s="4">
        <f t="shared" si="17"/>
        <v>6.666666666666667</v>
      </c>
      <c r="F108" s="14">
        <v>17</v>
      </c>
      <c r="G108" s="64">
        <f t="shared" si="20"/>
        <v>19872.370936759435</v>
      </c>
      <c r="H108" s="64">
        <f t="shared" si="21"/>
        <v>39.764705882352935</v>
      </c>
      <c r="I108" s="62">
        <f t="shared" si="22"/>
        <v>0.35338090383961945</v>
      </c>
      <c r="J108" s="4">
        <f t="shared" si="18"/>
        <v>1.5994977745633618</v>
      </c>
      <c r="K108" s="17">
        <f t="shared" si="19"/>
        <v>4.2982496850929159</v>
      </c>
      <c r="L108">
        <f>Tabla2[[#This Row],[n]]*F$135+G$135</f>
        <v>82591.944444444438</v>
      </c>
      <c r="M108">
        <f>Tabla2[[#This Row],[Predd pow]]-Tabla2[[#This Row],[Potència]]</f>
        <v>82574.944444444438</v>
      </c>
      <c r="N108" s="7"/>
      <c r="O108" s="7"/>
      <c r="P108" s="7"/>
      <c r="Q108" s="7"/>
      <c r="R108" s="7"/>
      <c r="S108" s="7"/>
      <c r="T108" s="7"/>
    </row>
    <row r="109" spans="1:20" x14ac:dyDescent="0.25">
      <c r="A109" s="7" t="s">
        <v>66</v>
      </c>
      <c r="B109" s="16">
        <v>7.8E-2</v>
      </c>
      <c r="C109" s="4">
        <v>0</v>
      </c>
      <c r="D109" s="13">
        <v>500</v>
      </c>
      <c r="E109" s="4">
        <f t="shared" si="17"/>
        <v>8.3333333333333339</v>
      </c>
      <c r="F109" s="14">
        <v>18.5</v>
      </c>
      <c r="G109" s="64">
        <f t="shared" si="20"/>
        <v>11072.417500763846</v>
      </c>
      <c r="H109" s="64">
        <f t="shared" si="21"/>
        <v>49.705882352941174</v>
      </c>
      <c r="I109" s="62">
        <f t="shared" si="22"/>
        <v>0.55215766224940543</v>
      </c>
      <c r="J109" s="4">
        <f t="shared" si="18"/>
        <v>1.6964077875714183</v>
      </c>
      <c r="K109" s="17">
        <f t="shared" si="19"/>
        <v>4.044242453093486</v>
      </c>
      <c r="L109">
        <f>Tabla2[[#This Row],[n]]*F$135+G$135</f>
        <v>82623.611111111095</v>
      </c>
      <c r="M109">
        <f>Tabla2[[#This Row],[Predd pow]]-Tabla2[[#This Row],[Potència]]</f>
        <v>82605.111111111095</v>
      </c>
      <c r="N109" s="7"/>
      <c r="O109" s="7"/>
      <c r="P109" s="7"/>
      <c r="Q109" s="7"/>
      <c r="R109" s="7"/>
      <c r="S109" s="7"/>
      <c r="T109" s="7"/>
    </row>
    <row r="110" spans="1:20" x14ac:dyDescent="0.25">
      <c r="A110" s="7" t="s">
        <v>66</v>
      </c>
      <c r="B110" s="16">
        <v>7.8E-2</v>
      </c>
      <c r="C110" s="4">
        <v>0</v>
      </c>
      <c r="D110" s="13">
        <v>600</v>
      </c>
      <c r="E110" s="4">
        <f t="shared" si="17"/>
        <v>10</v>
      </c>
      <c r="F110" s="14">
        <v>20.5</v>
      </c>
      <c r="G110" s="64">
        <f t="shared" si="20"/>
        <v>7100.3678292560953</v>
      </c>
      <c r="H110" s="64">
        <f t="shared" si="21"/>
        <v>59.647058823529406</v>
      </c>
      <c r="I110" s="62">
        <f t="shared" si="22"/>
        <v>0.7951070336391437</v>
      </c>
      <c r="J110" s="4">
        <f t="shared" si="18"/>
        <v>1.7755890336190432</v>
      </c>
      <c r="K110" s="17">
        <f t="shared" si="19"/>
        <v>3.8512808476033524</v>
      </c>
      <c r="L110">
        <f>Tabla2[[#This Row],[n]]*F$135+G$135</f>
        <v>82655.277777777766</v>
      </c>
      <c r="M110">
        <f>Tabla2[[#This Row],[Predd pow]]-Tabla2[[#This Row],[Potència]]</f>
        <v>82634.777777777766</v>
      </c>
      <c r="N110" s="7"/>
      <c r="O110" s="7"/>
      <c r="P110" s="7"/>
      <c r="Q110" s="7"/>
      <c r="R110" s="7"/>
      <c r="S110" s="7"/>
      <c r="T110" s="7"/>
    </row>
    <row r="111" spans="1:20" x14ac:dyDescent="0.25">
      <c r="A111" s="7" t="s">
        <v>66</v>
      </c>
      <c r="B111" s="16">
        <v>7.8E-2</v>
      </c>
      <c r="C111" s="4">
        <v>0</v>
      </c>
      <c r="D111" s="13">
        <v>700</v>
      </c>
      <c r="E111" s="4">
        <f t="shared" si="17"/>
        <v>11.666666666666666</v>
      </c>
      <c r="F111" s="14">
        <v>23</v>
      </c>
      <c r="G111" s="64">
        <f t="shared" si="20"/>
        <v>5016.6575233939129</v>
      </c>
      <c r="H111" s="64">
        <f t="shared" si="21"/>
        <v>69.588235294117638</v>
      </c>
      <c r="I111" s="62">
        <f t="shared" si="22"/>
        <v>1.0822290180088343</v>
      </c>
      <c r="J111" s="4">
        <f t="shared" si="18"/>
        <v>1.8425358232496565</v>
      </c>
      <c r="K111" s="17">
        <f t="shared" si="19"/>
        <v>3.7004144536733516</v>
      </c>
      <c r="L111">
        <f>Tabla2[[#This Row],[n]]*F$135+G$135</f>
        <v>82686.944444444438</v>
      </c>
      <c r="M111">
        <f>Tabla2[[#This Row],[Predd pow]]-Tabla2[[#This Row],[Potència]]</f>
        <v>82663.944444444438</v>
      </c>
      <c r="N111" s="7"/>
      <c r="O111" s="7"/>
      <c r="P111" s="7"/>
      <c r="Q111" s="7"/>
      <c r="R111" s="7"/>
      <c r="S111" s="7"/>
      <c r="T111" s="7"/>
    </row>
    <row r="112" spans="1:20" x14ac:dyDescent="0.25">
      <c r="A112" s="7" t="s">
        <v>66</v>
      </c>
      <c r="B112" s="16">
        <v>7.8E-2</v>
      </c>
      <c r="C112" s="4">
        <v>0</v>
      </c>
      <c r="D112" s="13">
        <v>1100</v>
      </c>
      <c r="E112" s="4">
        <f t="shared" ref="E112:E131" si="24">D112/60</f>
        <v>18.333333333333332</v>
      </c>
      <c r="F112" s="14">
        <v>32</v>
      </c>
      <c r="G112" s="64">
        <f t="shared" si="20"/>
        <v>1798.6748432617376</v>
      </c>
      <c r="H112" s="64">
        <f t="shared" si="21"/>
        <v>109.35294117647057</v>
      </c>
      <c r="I112" s="62">
        <f t="shared" si="22"/>
        <v>2.6724430852871217</v>
      </c>
      <c r="J112" s="4">
        <f t="shared" ref="J112:J131" si="25">LOG10(H112)</f>
        <v>2.0388304683936247</v>
      </c>
      <c r="K112" s="17">
        <f t="shared" ref="K112:K131" si="26">LOG10(G112)</f>
        <v>3.25495266054376</v>
      </c>
      <c r="L112">
        <f>Tabla2[[#This Row],[n]]*F$135+G$135</f>
        <v>82813.611111111095</v>
      </c>
      <c r="M112">
        <f>Tabla2[[#This Row],[Predd pow]]-Tabla2[[#This Row],[Potència]]</f>
        <v>82781.611111111095</v>
      </c>
      <c r="N112" s="7"/>
      <c r="O112" s="7"/>
      <c r="P112" s="7"/>
      <c r="Q112" s="7"/>
      <c r="R112" s="7"/>
      <c r="S112" s="7"/>
      <c r="T112" s="7"/>
    </row>
    <row r="113" spans="1:20" x14ac:dyDescent="0.25">
      <c r="A113" s="7" t="s">
        <v>66</v>
      </c>
      <c r="B113" s="16">
        <v>7.8E-2</v>
      </c>
      <c r="C113" s="4">
        <v>0</v>
      </c>
      <c r="D113" s="13">
        <v>1200</v>
      </c>
      <c r="E113" s="4">
        <f t="shared" si="24"/>
        <v>20</v>
      </c>
      <c r="F113" s="14">
        <v>34</v>
      </c>
      <c r="G113" s="64">
        <f t="shared" si="20"/>
        <v>1472.0274767969954</v>
      </c>
      <c r="H113" s="64">
        <f t="shared" si="21"/>
        <v>119.29411764705881</v>
      </c>
      <c r="I113" s="62">
        <f t="shared" si="22"/>
        <v>3.1804281345565748</v>
      </c>
      <c r="J113" s="4">
        <f t="shared" si="25"/>
        <v>2.0766190292830244</v>
      </c>
      <c r="K113" s="17">
        <f t="shared" si="26"/>
        <v>3.1679159165979094</v>
      </c>
      <c r="L113">
        <f>Tabla2[[#This Row],[n]]*F$135+G$135</f>
        <v>82845.277777777766</v>
      </c>
      <c r="M113">
        <f>Tabla2[[#This Row],[Predd pow]]-Tabla2[[#This Row],[Potència]]</f>
        <v>82811.277777777766</v>
      </c>
      <c r="N113" s="7"/>
      <c r="O113" s="7"/>
      <c r="P113" s="7"/>
      <c r="Q113" s="7"/>
      <c r="R113" s="7"/>
      <c r="S113" s="7"/>
      <c r="T113" s="7"/>
    </row>
    <row r="114" spans="1:20" x14ac:dyDescent="0.25">
      <c r="A114" s="7" t="s">
        <v>67</v>
      </c>
      <c r="B114" s="16">
        <v>7.8E-2</v>
      </c>
      <c r="C114" s="4">
        <v>3</v>
      </c>
      <c r="D114" s="13">
        <v>100</v>
      </c>
      <c r="E114" s="4">
        <f t="shared" si="24"/>
        <v>1.6666666666666667</v>
      </c>
      <c r="F114" s="14">
        <v>12</v>
      </c>
      <c r="G114" s="64">
        <f t="shared" si="20"/>
        <v>897763.58114301448</v>
      </c>
      <c r="H114" s="64">
        <f t="shared" si="21"/>
        <v>9.9411764705882337</v>
      </c>
      <c r="I114" s="62">
        <f t="shared" si="22"/>
        <v>2.2086306489976216E-2</v>
      </c>
      <c r="J114" s="4">
        <f t="shared" si="25"/>
        <v>0.99743778323539956</v>
      </c>
      <c r="K114" s="17">
        <f t="shared" si="26"/>
        <v>5.9531619837461536</v>
      </c>
      <c r="L114">
        <f>Tabla2[[#This Row],[n]]*F$135+G$135</f>
        <v>82496.944444444438</v>
      </c>
      <c r="M114">
        <f>Tabla2[[#This Row],[Predd pow]]-Tabla2[[#This Row],[Potència]]</f>
        <v>82484.944444444438</v>
      </c>
      <c r="N114" s="7"/>
      <c r="O114" s="7"/>
      <c r="P114" s="7"/>
      <c r="Q114" s="7"/>
      <c r="R114" s="7"/>
      <c r="S114" s="7"/>
      <c r="T114" s="7"/>
    </row>
    <row r="115" spans="1:20" x14ac:dyDescent="0.25">
      <c r="A115" s="7" t="s">
        <v>67</v>
      </c>
      <c r="B115" s="16">
        <v>7.8E-2</v>
      </c>
      <c r="C115" s="4">
        <v>3</v>
      </c>
      <c r="D115" s="13">
        <v>200</v>
      </c>
      <c r="E115" s="4">
        <f t="shared" si="24"/>
        <v>3.3333333333333335</v>
      </c>
      <c r="F115" s="14">
        <v>13.75</v>
      </c>
      <c r="G115" s="64">
        <f t="shared" si="20"/>
        <v>128585.92959079634</v>
      </c>
      <c r="H115" s="64">
        <f t="shared" si="21"/>
        <v>19.882352941176467</v>
      </c>
      <c r="I115" s="62">
        <f t="shared" si="22"/>
        <v>8.8345225959904863E-2</v>
      </c>
      <c r="J115" s="4">
        <f t="shared" si="25"/>
        <v>1.2984677788993808</v>
      </c>
      <c r="K115" s="17">
        <f t="shared" si="26"/>
        <v>5.1091934488728663</v>
      </c>
      <c r="L115">
        <f>Tabla2[[#This Row],[n]]*F$135+G$135</f>
        <v>82528.611111111095</v>
      </c>
      <c r="M115">
        <f>Tabla2[[#This Row],[Predd pow]]-Tabla2[[#This Row],[Potència]]</f>
        <v>82514.861111111095</v>
      </c>
      <c r="N115" s="7"/>
      <c r="O115" s="7"/>
      <c r="P115" s="7"/>
      <c r="Q115" s="7"/>
      <c r="R115" s="7"/>
      <c r="S115" s="7"/>
      <c r="T115" s="7"/>
    </row>
    <row r="116" spans="1:20" x14ac:dyDescent="0.25">
      <c r="A116" s="7" t="s">
        <v>67</v>
      </c>
      <c r="B116" s="16">
        <v>7.8E-2</v>
      </c>
      <c r="C116" s="4">
        <v>3</v>
      </c>
      <c r="D116" s="13">
        <v>300</v>
      </c>
      <c r="E116" s="4">
        <f t="shared" si="24"/>
        <v>5</v>
      </c>
      <c r="F116" s="14">
        <v>17</v>
      </c>
      <c r="G116" s="64">
        <f t="shared" si="20"/>
        <v>47104.879257503853</v>
      </c>
      <c r="H116" s="64">
        <f t="shared" si="21"/>
        <v>29.823529411764703</v>
      </c>
      <c r="I116" s="62">
        <f t="shared" si="22"/>
        <v>0.19877675840978593</v>
      </c>
      <c r="J116" s="4">
        <f t="shared" si="25"/>
        <v>1.4745590379550619</v>
      </c>
      <c r="K116" s="17">
        <f t="shared" si="26"/>
        <v>4.6730658949178157</v>
      </c>
      <c r="L116">
        <f>Tabla2[[#This Row],[n]]*F$135+G$135</f>
        <v>82560.277777777766</v>
      </c>
      <c r="M116">
        <f>Tabla2[[#This Row],[Predd pow]]-Tabla2[[#This Row],[Potència]]</f>
        <v>82543.277777777766</v>
      </c>
      <c r="N116" s="7"/>
      <c r="O116" s="7"/>
      <c r="P116" s="7"/>
      <c r="Q116" s="7"/>
      <c r="R116" s="7"/>
      <c r="S116" s="7"/>
      <c r="T116" s="7"/>
    </row>
    <row r="117" spans="1:20" x14ac:dyDescent="0.25">
      <c r="A117" s="7" t="s">
        <v>67</v>
      </c>
      <c r="B117" s="16">
        <v>7.8E-2</v>
      </c>
      <c r="C117" s="4">
        <v>3</v>
      </c>
      <c r="D117" s="13">
        <v>400</v>
      </c>
      <c r="E117" s="4">
        <f t="shared" si="24"/>
        <v>6.666666666666667</v>
      </c>
      <c r="F117" s="14">
        <v>19</v>
      </c>
      <c r="G117" s="64">
        <f t="shared" si="20"/>
        <v>22210.296929319367</v>
      </c>
      <c r="H117" s="64">
        <f t="shared" si="21"/>
        <v>39.764705882352935</v>
      </c>
      <c r="I117" s="62">
        <f t="shared" si="22"/>
        <v>0.35338090383961945</v>
      </c>
      <c r="J117" s="4">
        <f t="shared" si="25"/>
        <v>1.5994977745633618</v>
      </c>
      <c r="K117" s="17">
        <f t="shared" si="26"/>
        <v>4.3465543646674707</v>
      </c>
      <c r="L117">
        <f>Tabla2[[#This Row],[n]]*F$135+G$135</f>
        <v>82591.944444444438</v>
      </c>
      <c r="M117">
        <f>Tabla2[[#This Row],[Predd pow]]-Tabla2[[#This Row],[Potència]]</f>
        <v>82572.944444444438</v>
      </c>
      <c r="N117" s="7"/>
      <c r="O117" s="7"/>
      <c r="P117" s="7"/>
      <c r="Q117" s="7"/>
      <c r="R117" s="7"/>
      <c r="S117" s="7"/>
      <c r="T117" s="7"/>
    </row>
    <row r="118" spans="1:20" x14ac:dyDescent="0.25">
      <c r="A118" s="7" t="s">
        <v>67</v>
      </c>
      <c r="B118" s="16">
        <v>7.8E-2</v>
      </c>
      <c r="C118" s="4">
        <v>3</v>
      </c>
      <c r="D118" s="13">
        <v>500</v>
      </c>
      <c r="E118" s="4">
        <f t="shared" si="24"/>
        <v>8.3333333333333339</v>
      </c>
      <c r="F118" s="14">
        <v>21</v>
      </c>
      <c r="G118" s="64">
        <f t="shared" si="20"/>
        <v>12568.690136002202</v>
      </c>
      <c r="H118" s="64">
        <f t="shared" si="21"/>
        <v>49.705882352941174</v>
      </c>
      <c r="I118" s="62">
        <f t="shared" si="22"/>
        <v>0.55215766224940543</v>
      </c>
      <c r="J118" s="4">
        <f t="shared" si="25"/>
        <v>1.6964077875714183</v>
      </c>
      <c r="K118" s="17">
        <f t="shared" si="26"/>
        <v>4.0992900194243918</v>
      </c>
      <c r="L118">
        <f>Tabla2[[#This Row],[n]]*F$135+G$135</f>
        <v>82623.611111111095</v>
      </c>
      <c r="M118">
        <f>Tabla2[[#This Row],[Predd pow]]-Tabla2[[#This Row],[Potència]]</f>
        <v>82602.611111111095</v>
      </c>
      <c r="N118" s="7"/>
      <c r="O118" s="7"/>
      <c r="P118" s="7"/>
      <c r="Q118" s="7"/>
      <c r="R118" s="7"/>
      <c r="S118" s="7"/>
      <c r="T118" s="7"/>
    </row>
    <row r="119" spans="1:20" x14ac:dyDescent="0.25">
      <c r="A119" s="7" t="s">
        <v>67</v>
      </c>
      <c r="B119" s="16">
        <v>7.8E-2</v>
      </c>
      <c r="C119" s="4">
        <v>3</v>
      </c>
      <c r="D119" s="13">
        <v>600</v>
      </c>
      <c r="E119" s="4">
        <f t="shared" si="24"/>
        <v>10</v>
      </c>
      <c r="F119" s="14">
        <v>23</v>
      </c>
      <c r="G119" s="64">
        <f t="shared" si="20"/>
        <v>7966.2663450190339</v>
      </c>
      <c r="H119" s="64">
        <f t="shared" si="21"/>
        <v>59.647058823529406</v>
      </c>
      <c r="I119" s="62">
        <f t="shared" si="22"/>
        <v>0.7951070336391437</v>
      </c>
      <c r="J119" s="4">
        <f t="shared" si="25"/>
        <v>1.7755890336190432</v>
      </c>
      <c r="K119" s="17">
        <f t="shared" si="26"/>
        <v>3.9012548225651908</v>
      </c>
      <c r="L119">
        <f>Tabla2[[#This Row],[n]]*F$135+G$135</f>
        <v>82655.277777777766</v>
      </c>
      <c r="M119">
        <f>Tabla2[[#This Row],[Predd pow]]-Tabla2[[#This Row],[Potència]]</f>
        <v>82632.277777777766</v>
      </c>
      <c r="N119" s="7"/>
      <c r="O119" s="7"/>
      <c r="P119" s="7"/>
      <c r="Q119" s="7"/>
      <c r="R119" s="7"/>
      <c r="S119" s="7"/>
      <c r="T119" s="7"/>
    </row>
    <row r="120" spans="1:20" x14ac:dyDescent="0.25">
      <c r="A120" s="7" t="s">
        <v>67</v>
      </c>
      <c r="B120" s="16">
        <v>7.8E-2</v>
      </c>
      <c r="C120" s="4">
        <v>3</v>
      </c>
      <c r="D120" s="13">
        <v>700</v>
      </c>
      <c r="E120" s="4">
        <f t="shared" si="24"/>
        <v>11.666666666666666</v>
      </c>
      <c r="F120" s="14">
        <v>25</v>
      </c>
      <c r="G120" s="64">
        <f t="shared" si="20"/>
        <v>5452.8886123846878</v>
      </c>
      <c r="H120" s="64">
        <f t="shared" si="21"/>
        <v>69.588235294117638</v>
      </c>
      <c r="I120" s="62">
        <f t="shared" si="22"/>
        <v>1.0822290180088343</v>
      </c>
      <c r="J120" s="4">
        <f t="shared" si="25"/>
        <v>1.8425358232496565</v>
      </c>
      <c r="K120" s="17">
        <f t="shared" si="26"/>
        <v>3.7366266263277961</v>
      </c>
      <c r="L120">
        <f>Tabla2[[#This Row],[n]]*F$135+G$135</f>
        <v>82686.944444444438</v>
      </c>
      <c r="M120">
        <f>Tabla2[[#This Row],[Predd pow]]-Tabla2[[#This Row],[Potència]]</f>
        <v>82661.944444444438</v>
      </c>
      <c r="N120" s="7"/>
      <c r="O120" s="7"/>
      <c r="P120" s="7"/>
      <c r="Q120" s="7"/>
      <c r="R120" s="7"/>
      <c r="S120" s="7"/>
      <c r="T120" s="7"/>
    </row>
    <row r="121" spans="1:20" x14ac:dyDescent="0.25">
      <c r="A121" s="7" t="s">
        <v>67</v>
      </c>
      <c r="B121" s="16">
        <v>7.8E-2</v>
      </c>
      <c r="C121" s="4">
        <v>3</v>
      </c>
      <c r="D121" s="13">
        <v>1100</v>
      </c>
      <c r="E121" s="4">
        <f t="shared" si="24"/>
        <v>18.333333333333332</v>
      </c>
      <c r="F121" s="14">
        <v>35</v>
      </c>
      <c r="G121" s="64">
        <f t="shared" si="20"/>
        <v>1967.3006098175254</v>
      </c>
      <c r="H121" s="64">
        <f t="shared" si="21"/>
        <v>109.35294117647057</v>
      </c>
      <c r="I121" s="62">
        <f t="shared" si="22"/>
        <v>2.6724430852871217</v>
      </c>
      <c r="J121" s="4">
        <f t="shared" si="25"/>
        <v>2.0388304683936247</v>
      </c>
      <c r="K121" s="17">
        <f t="shared" si="26"/>
        <v>3.2938707265741294</v>
      </c>
      <c r="L121">
        <f>Tabla2[[#This Row],[n]]*F$135+G$135</f>
        <v>82813.611111111095</v>
      </c>
      <c r="M121">
        <f>Tabla2[[#This Row],[Predd pow]]-Tabla2[[#This Row],[Potència]]</f>
        <v>82778.611111111095</v>
      </c>
      <c r="N121" s="7"/>
      <c r="O121" s="7"/>
      <c r="P121" s="7"/>
      <c r="Q121" s="7"/>
      <c r="R121" s="7"/>
      <c r="S121" s="7"/>
      <c r="T121" s="7"/>
    </row>
    <row r="122" spans="1:20" x14ac:dyDescent="0.25">
      <c r="A122" s="7" t="s">
        <v>67</v>
      </c>
      <c r="B122" s="16">
        <v>7.8E-2</v>
      </c>
      <c r="C122" s="4">
        <v>3</v>
      </c>
      <c r="D122" s="13">
        <v>1200</v>
      </c>
      <c r="E122" s="4">
        <f t="shared" si="24"/>
        <v>20</v>
      </c>
      <c r="F122" s="14">
        <v>38.5</v>
      </c>
      <c r="G122" s="64">
        <f t="shared" si="20"/>
        <v>1666.8546428436566</v>
      </c>
      <c r="H122" s="64">
        <f t="shared" si="21"/>
        <v>119.29411764705881</v>
      </c>
      <c r="I122" s="62">
        <f t="shared" si="22"/>
        <v>3.1804281345565748</v>
      </c>
      <c r="J122" s="4">
        <f t="shared" si="25"/>
        <v>2.0766190292830244</v>
      </c>
      <c r="K122" s="17">
        <f t="shared" si="26"/>
        <v>3.2218977290641551</v>
      </c>
      <c r="L122">
        <f>Tabla2[[#This Row],[n]]*F$135+G$135</f>
        <v>82845.277777777766</v>
      </c>
      <c r="M122">
        <f>Tabla2[[#This Row],[Predd pow]]-Tabla2[[#This Row],[Potència]]</f>
        <v>82806.777777777766</v>
      </c>
      <c r="N122" s="7"/>
      <c r="O122" s="7"/>
      <c r="P122" s="7"/>
      <c r="Q122" s="7"/>
      <c r="R122" s="7"/>
      <c r="S122" s="7"/>
      <c r="T122" s="7"/>
    </row>
    <row r="123" spans="1:20" x14ac:dyDescent="0.25">
      <c r="A123" s="7" t="s">
        <v>67</v>
      </c>
      <c r="B123" s="16">
        <v>7.8E-2</v>
      </c>
      <c r="C123" s="4">
        <v>3</v>
      </c>
      <c r="D123" s="13">
        <v>100</v>
      </c>
      <c r="E123" s="4">
        <f t="shared" si="24"/>
        <v>1.6666666666666667</v>
      </c>
      <c r="F123" s="14">
        <v>12.5</v>
      </c>
      <c r="G123" s="64">
        <f t="shared" si="20"/>
        <v>935170.3970239734</v>
      </c>
      <c r="H123" s="64">
        <f t="shared" si="21"/>
        <v>9.9411764705882337</v>
      </c>
      <c r="I123" s="62">
        <f t="shared" si="22"/>
        <v>2.2086306489976216E-2</v>
      </c>
      <c r="J123" s="4">
        <f t="shared" si="25"/>
        <v>0.99743778323539956</v>
      </c>
      <c r="K123" s="17">
        <f t="shared" si="26"/>
        <v>5.9708907507065856</v>
      </c>
      <c r="L123">
        <f>Tabla2[[#This Row],[n]]*F$135+G$135</f>
        <v>82496.944444444438</v>
      </c>
      <c r="M123">
        <f>Tabla2[[#This Row],[Predd pow]]-Tabla2[[#This Row],[Potència]]</f>
        <v>82484.444444444438</v>
      </c>
      <c r="N123" s="7"/>
      <c r="O123" s="7"/>
      <c r="P123" s="7"/>
      <c r="Q123" s="7"/>
      <c r="R123" s="7"/>
      <c r="S123" s="7"/>
      <c r="T123" s="7"/>
    </row>
    <row r="124" spans="1:20" x14ac:dyDescent="0.25">
      <c r="A124" s="7" t="s">
        <v>67</v>
      </c>
      <c r="B124" s="16">
        <v>7.8E-2</v>
      </c>
      <c r="C124" s="4">
        <v>3</v>
      </c>
      <c r="D124" s="13">
        <v>200</v>
      </c>
      <c r="E124" s="4">
        <f t="shared" si="24"/>
        <v>3.3333333333333335</v>
      </c>
      <c r="F124" s="14">
        <v>15</v>
      </c>
      <c r="G124" s="64">
        <f t="shared" si="20"/>
        <v>140275.55955359602</v>
      </c>
      <c r="H124" s="64">
        <f t="shared" si="21"/>
        <v>19.882352941176467</v>
      </c>
      <c r="I124" s="62">
        <f t="shared" si="22"/>
        <v>8.8345225959904863E-2</v>
      </c>
      <c r="J124" s="4">
        <f t="shared" si="25"/>
        <v>1.2984677788993808</v>
      </c>
      <c r="K124" s="17">
        <f t="shared" si="26"/>
        <v>5.1469820097622661</v>
      </c>
      <c r="L124">
        <f>Tabla2[[#This Row],[n]]*F$135+G$135</f>
        <v>82528.611111111095</v>
      </c>
      <c r="M124">
        <f>Tabla2[[#This Row],[Predd pow]]-Tabla2[[#This Row],[Potència]]</f>
        <v>82513.611111111095</v>
      </c>
      <c r="N124" s="7"/>
      <c r="O124" s="7"/>
      <c r="P124" s="7"/>
      <c r="Q124" s="7"/>
      <c r="R124" s="7"/>
      <c r="S124" s="7"/>
      <c r="T124" s="7"/>
    </row>
    <row r="125" spans="1:20" x14ac:dyDescent="0.25">
      <c r="A125" s="7" t="s">
        <v>67</v>
      </c>
      <c r="B125" s="16">
        <v>7.8E-2</v>
      </c>
      <c r="C125" s="4">
        <v>3</v>
      </c>
      <c r="D125" s="13">
        <v>300</v>
      </c>
      <c r="E125" s="4">
        <f t="shared" si="24"/>
        <v>5</v>
      </c>
      <c r="F125" s="14">
        <v>16</v>
      </c>
      <c r="G125" s="64">
        <f t="shared" si="20"/>
        <v>44334.004007062453</v>
      </c>
      <c r="H125" s="64">
        <f t="shared" si="21"/>
        <v>29.823529411764703</v>
      </c>
      <c r="I125" s="62">
        <f t="shared" si="22"/>
        <v>0.19877675840978593</v>
      </c>
      <c r="J125" s="4">
        <f t="shared" si="25"/>
        <v>1.4745590379550619</v>
      </c>
      <c r="K125" s="17">
        <f t="shared" si="26"/>
        <v>4.6467369561954666</v>
      </c>
      <c r="L125">
        <f>Tabla2[[#This Row],[n]]*F$135+G$135</f>
        <v>82560.277777777766</v>
      </c>
      <c r="M125">
        <f>Tabla2[[#This Row],[Predd pow]]-Tabla2[[#This Row],[Potència]]</f>
        <v>82544.277777777766</v>
      </c>
      <c r="N125" s="7"/>
      <c r="O125" s="7"/>
      <c r="P125" s="7"/>
      <c r="Q125" s="7"/>
      <c r="R125" s="7"/>
      <c r="S125" s="7"/>
      <c r="T125" s="7"/>
    </row>
    <row r="126" spans="1:20" x14ac:dyDescent="0.25">
      <c r="A126" s="7" t="s">
        <v>67</v>
      </c>
      <c r="B126" s="16">
        <v>7.8E-2</v>
      </c>
      <c r="C126" s="4">
        <v>3</v>
      </c>
      <c r="D126" s="13">
        <v>400</v>
      </c>
      <c r="E126" s="4">
        <f t="shared" si="24"/>
        <v>6.666666666666667</v>
      </c>
      <c r="F126" s="14">
        <v>17.5</v>
      </c>
      <c r="G126" s="64">
        <f t="shared" si="20"/>
        <v>20456.852434899418</v>
      </c>
      <c r="H126" s="64">
        <f t="shared" si="21"/>
        <v>39.764705882352935</v>
      </c>
      <c r="I126" s="62">
        <f t="shared" si="22"/>
        <v>0.35338090383961945</v>
      </c>
      <c r="J126" s="4">
        <f t="shared" si="25"/>
        <v>1.5994977745633618</v>
      </c>
      <c r="K126" s="17">
        <f t="shared" si="26"/>
        <v>4.3108388124009362</v>
      </c>
      <c r="L126">
        <f>Tabla2[[#This Row],[n]]*F$135+G$135</f>
        <v>82591.944444444438</v>
      </c>
      <c r="M126">
        <f>Tabla2[[#This Row],[Predd pow]]-Tabla2[[#This Row],[Potència]]</f>
        <v>82574.444444444438</v>
      </c>
      <c r="N126" s="7"/>
      <c r="O126" s="7"/>
      <c r="P126" s="7"/>
      <c r="Q126" s="7"/>
      <c r="R126" s="7"/>
      <c r="S126" s="7"/>
      <c r="T126" s="7"/>
    </row>
    <row r="127" spans="1:20" x14ac:dyDescent="0.25">
      <c r="A127" s="7" t="s">
        <v>67</v>
      </c>
      <c r="B127" s="16">
        <v>7.8E-2</v>
      </c>
      <c r="C127" s="4">
        <v>3</v>
      </c>
      <c r="D127" s="13">
        <v>500</v>
      </c>
      <c r="E127" s="4">
        <f t="shared" si="24"/>
        <v>8.3333333333333339</v>
      </c>
      <c r="F127" s="14">
        <v>20</v>
      </c>
      <c r="G127" s="64">
        <f t="shared" si="20"/>
        <v>11970.18108190686</v>
      </c>
      <c r="H127" s="64">
        <f t="shared" si="21"/>
        <v>49.705882352941174</v>
      </c>
      <c r="I127" s="62">
        <f t="shared" si="22"/>
        <v>0.55215766224940543</v>
      </c>
      <c r="J127" s="4">
        <f t="shared" si="25"/>
        <v>1.6964077875714183</v>
      </c>
      <c r="K127" s="17">
        <f t="shared" si="26"/>
        <v>4.0781007203544535</v>
      </c>
      <c r="L127">
        <f>Tabla2[[#This Row],[n]]*F$135+G$135</f>
        <v>82623.611111111095</v>
      </c>
      <c r="M127">
        <f>Tabla2[[#This Row],[Predd pow]]-Tabla2[[#This Row],[Potència]]</f>
        <v>82603.611111111095</v>
      </c>
      <c r="N127" s="7"/>
      <c r="O127" s="7"/>
      <c r="P127" s="7"/>
      <c r="Q127" s="7"/>
      <c r="R127" s="7"/>
      <c r="S127" s="7"/>
      <c r="T127" s="7"/>
    </row>
    <row r="128" spans="1:20" x14ac:dyDescent="0.25">
      <c r="A128" s="7" t="s">
        <v>67</v>
      </c>
      <c r="B128" s="16">
        <v>7.8E-2</v>
      </c>
      <c r="C128" s="4">
        <v>3</v>
      </c>
      <c r="D128" s="13">
        <v>600</v>
      </c>
      <c r="E128" s="4">
        <f t="shared" si="24"/>
        <v>10</v>
      </c>
      <c r="F128" s="14">
        <v>22</v>
      </c>
      <c r="G128" s="64">
        <f t="shared" si="20"/>
        <v>7619.9069387138588</v>
      </c>
      <c r="H128" s="64">
        <f t="shared" si="21"/>
        <v>59.647058823529406</v>
      </c>
      <c r="I128" s="62">
        <f t="shared" si="22"/>
        <v>0.7951070336391437</v>
      </c>
      <c r="J128" s="4">
        <f t="shared" si="25"/>
        <v>1.7755890336190432</v>
      </c>
      <c r="K128" s="17">
        <f t="shared" si="26"/>
        <v>3.8819496673698044</v>
      </c>
      <c r="L128">
        <f>Tabla2[[#This Row],[n]]*F$135+G$135</f>
        <v>82655.277777777766</v>
      </c>
      <c r="M128">
        <f>Tabla2[[#This Row],[Predd pow]]-Tabla2[[#This Row],[Potència]]</f>
        <v>82633.277777777766</v>
      </c>
      <c r="N128" s="7"/>
      <c r="O128" s="7"/>
      <c r="P128" s="7"/>
      <c r="Q128" s="7"/>
      <c r="R128" s="7"/>
      <c r="S128" s="7"/>
      <c r="T128" s="7"/>
    </row>
    <row r="129" spans="1:20" x14ac:dyDescent="0.25">
      <c r="A129" s="7" t="s">
        <v>67</v>
      </c>
      <c r="B129" s="16">
        <v>7.8E-2</v>
      </c>
      <c r="C129" s="4">
        <v>3</v>
      </c>
      <c r="D129" s="13">
        <v>700</v>
      </c>
      <c r="E129" s="4">
        <f t="shared" si="24"/>
        <v>11.666666666666666</v>
      </c>
      <c r="F129" s="14">
        <v>25.5</v>
      </c>
      <c r="G129" s="64">
        <f t="shared" si="20"/>
        <v>5561.9463846323815</v>
      </c>
      <c r="H129" s="64">
        <f t="shared" si="21"/>
        <v>69.588235294117638</v>
      </c>
      <c r="I129" s="62">
        <f t="shared" si="22"/>
        <v>1.0822290180088343</v>
      </c>
      <c r="J129" s="4">
        <f t="shared" si="25"/>
        <v>1.8425358232496565</v>
      </c>
      <c r="K129" s="17">
        <f t="shared" si="26"/>
        <v>3.7452267980897136</v>
      </c>
      <c r="L129">
        <f>Tabla2[[#This Row],[n]]*F$135+G$135</f>
        <v>82686.944444444438</v>
      </c>
      <c r="M129">
        <f>Tabla2[[#This Row],[Predd pow]]-Tabla2[[#This Row],[Potència]]</f>
        <v>82661.444444444438</v>
      </c>
      <c r="N129" s="7"/>
      <c r="O129" s="7"/>
      <c r="P129" s="7"/>
      <c r="Q129" s="7"/>
      <c r="R129" s="7"/>
      <c r="S129" s="7"/>
      <c r="T129" s="7"/>
    </row>
    <row r="130" spans="1:20" x14ac:dyDescent="0.25">
      <c r="A130" s="7" t="s">
        <v>67</v>
      </c>
      <c r="B130" s="16">
        <v>7.8E-2</v>
      </c>
      <c r="C130" s="4">
        <v>3</v>
      </c>
      <c r="D130" s="13">
        <v>1100</v>
      </c>
      <c r="E130" s="4">
        <f t="shared" si="24"/>
        <v>18.333333333333332</v>
      </c>
      <c r="F130" s="14">
        <v>36</v>
      </c>
      <c r="G130" s="64">
        <f t="shared" si="20"/>
        <v>2023.5091986694547</v>
      </c>
      <c r="H130" s="64">
        <f t="shared" si="21"/>
        <v>109.35294117647057</v>
      </c>
      <c r="I130" s="62">
        <f t="shared" si="22"/>
        <v>2.6724430852871217</v>
      </c>
      <c r="J130" s="4">
        <f t="shared" si="25"/>
        <v>2.0388304683936247</v>
      </c>
      <c r="K130" s="17">
        <f t="shared" si="26"/>
        <v>3.306105182991141</v>
      </c>
      <c r="L130">
        <f>Tabla2[[#This Row],[n]]*F$135+G$135</f>
        <v>82813.611111111095</v>
      </c>
      <c r="M130">
        <f>Tabla2[[#This Row],[Predd pow]]-Tabla2[[#This Row],[Potència]]</f>
        <v>82777.611111111095</v>
      </c>
      <c r="N130" s="7"/>
      <c r="O130" s="7"/>
      <c r="P130" s="7"/>
      <c r="Q130" s="7"/>
      <c r="R130" s="7"/>
      <c r="S130" s="7"/>
      <c r="T130" s="7"/>
    </row>
    <row r="131" spans="1:20" x14ac:dyDescent="0.25">
      <c r="A131" s="7" t="s">
        <v>67</v>
      </c>
      <c r="B131" s="18">
        <v>7.8E-2</v>
      </c>
      <c r="C131" s="19">
        <v>3</v>
      </c>
      <c r="D131" s="20">
        <v>1200</v>
      </c>
      <c r="E131" s="19">
        <f t="shared" si="24"/>
        <v>20</v>
      </c>
      <c r="F131" s="21">
        <v>38.5</v>
      </c>
      <c r="G131" s="64">
        <f t="shared" si="20"/>
        <v>1666.8546428436566</v>
      </c>
      <c r="H131" s="64">
        <f t="shared" si="21"/>
        <v>119.29411764705881</v>
      </c>
      <c r="I131" s="62">
        <f t="shared" si="22"/>
        <v>3.1804281345565748</v>
      </c>
      <c r="J131" s="19">
        <f t="shared" si="25"/>
        <v>2.0766190292830244</v>
      </c>
      <c r="K131" s="23">
        <f t="shared" si="26"/>
        <v>3.2218977290641551</v>
      </c>
      <c r="L131">
        <f>Tabla2[[#This Row],[n]]*F$135+G$135</f>
        <v>82845.277777777766</v>
      </c>
      <c r="M131">
        <f>Tabla2[[#This Row],[Predd pow]]-Tabla2[[#This Row],[Potència]]</f>
        <v>82806.777777777766</v>
      </c>
      <c r="N131" s="7"/>
      <c r="O131" s="7"/>
      <c r="P131" s="7"/>
      <c r="Q131" s="7"/>
      <c r="R131" s="7"/>
      <c r="S131" s="7"/>
      <c r="T131" s="7"/>
    </row>
    <row r="132" spans="1:20" x14ac:dyDescent="0.25">
      <c r="A132" s="7" t="s">
        <v>89</v>
      </c>
      <c r="B132" s="16">
        <v>0.06</v>
      </c>
      <c r="C132" s="16">
        <v>0</v>
      </c>
      <c r="D132" s="13">
        <v>100</v>
      </c>
      <c r="E132" s="4">
        <f>D132/60</f>
        <v>1.6666666666666667</v>
      </c>
      <c r="F132" s="46">
        <v>13.75</v>
      </c>
      <c r="G132" s="64">
        <f t="shared" si="20"/>
        <v>3819444.4444444436</v>
      </c>
      <c r="H132" s="64">
        <f t="shared" si="21"/>
        <v>5.8823529411764701</v>
      </c>
      <c r="I132" s="62">
        <f t="shared" si="22"/>
        <v>1.6989466530750934E-2</v>
      </c>
      <c r="J132" s="4">
        <f t="shared" ref="J132:J163" si="27">LOG10(H132)</f>
        <v>0.769551078621726</v>
      </c>
      <c r="K132" s="17">
        <f t="shared" ref="K132:K163" si="28">LOG10(G132)</f>
        <v>6.5820001973989939</v>
      </c>
      <c r="L132" s="47">
        <f>Tabla2[[#This Row],[n]]*F$135+G$135</f>
        <v>82496.944444444438</v>
      </c>
      <c r="M132" s="47">
        <f>Tabla2[[#This Row],[Predd pow]]-Tabla2[[#This Row],[Potència]]</f>
        <v>82483.194444444438</v>
      </c>
      <c r="N132" s="7"/>
      <c r="O132" s="7"/>
      <c r="P132" s="7"/>
      <c r="Q132" s="7"/>
      <c r="R132" s="7"/>
      <c r="S132" s="7"/>
      <c r="T132" s="7"/>
    </row>
    <row r="133" spans="1:20" x14ac:dyDescent="0.25">
      <c r="A133" s="7" t="s">
        <v>89</v>
      </c>
      <c r="B133" s="16">
        <v>0.06</v>
      </c>
      <c r="C133" s="16">
        <v>0</v>
      </c>
      <c r="D133" s="13">
        <v>200</v>
      </c>
      <c r="E133" s="4">
        <f t="shared" ref="E133:E140" si="29">D133/60</f>
        <v>3.3333333333333335</v>
      </c>
      <c r="F133" s="46">
        <v>14.75</v>
      </c>
      <c r="G133" s="64">
        <f t="shared" si="20"/>
        <v>512152.77777777769</v>
      </c>
      <c r="H133" s="64">
        <f t="shared" si="21"/>
        <v>11.76470588235294</v>
      </c>
      <c r="I133" s="62">
        <f t="shared" si="22"/>
        <v>6.7957866123003738E-2</v>
      </c>
      <c r="J133" s="4">
        <f t="shared" si="27"/>
        <v>1.0705810742857071</v>
      </c>
      <c r="K133" s="17">
        <f t="shared" si="28"/>
        <v>5.7093995325549507</v>
      </c>
      <c r="L133" s="47">
        <f>Tabla2[[#This Row],[n]]*F$135+G$135</f>
        <v>82528.611111111095</v>
      </c>
      <c r="M133" s="47">
        <f>Tabla2[[#This Row],[Predd pow]]-Tabla2[[#This Row],[Potència]]</f>
        <v>82513.861111111095</v>
      </c>
      <c r="N133" s="7"/>
      <c r="O133" s="7"/>
      <c r="P133" s="7"/>
      <c r="Q133" s="7"/>
      <c r="R133" s="7"/>
      <c r="S133" s="7"/>
      <c r="T133" s="7"/>
    </row>
    <row r="134" spans="1:20" x14ac:dyDescent="0.25">
      <c r="A134" s="7" t="s">
        <v>89</v>
      </c>
      <c r="B134" s="16">
        <v>0.06</v>
      </c>
      <c r="C134" s="16">
        <v>0</v>
      </c>
      <c r="D134" s="13">
        <v>300</v>
      </c>
      <c r="E134" s="4">
        <f t="shared" si="29"/>
        <v>5</v>
      </c>
      <c r="F134" s="46">
        <v>16.5</v>
      </c>
      <c r="G134" s="64">
        <f t="shared" si="20"/>
        <v>169753.08641975309</v>
      </c>
      <c r="H134" s="64">
        <f t="shared" si="21"/>
        <v>17.647058823529409</v>
      </c>
      <c r="I134" s="62">
        <f t="shared" si="22"/>
        <v>0.1529051987767584</v>
      </c>
      <c r="J134" s="4">
        <f t="shared" si="27"/>
        <v>1.2466723333413885</v>
      </c>
      <c r="K134" s="17">
        <f t="shared" si="28"/>
        <v>5.2298176792876321</v>
      </c>
      <c r="L134" s="47">
        <f>Tabla2[[#This Row],[n]]*F$135+G$135</f>
        <v>82560.277777777766</v>
      </c>
      <c r="M134" s="47">
        <f>Tabla2[[#This Row],[Predd pow]]-Tabla2[[#This Row],[Potència]]</f>
        <v>82543.777777777766</v>
      </c>
      <c r="N134" s="7"/>
      <c r="O134" s="7"/>
      <c r="P134" s="7"/>
      <c r="Q134" s="7"/>
      <c r="R134" s="7"/>
      <c r="S134" s="7"/>
      <c r="T134" s="7"/>
    </row>
    <row r="135" spans="1:20" x14ac:dyDescent="0.25">
      <c r="A135" s="7" t="s">
        <v>89</v>
      </c>
      <c r="B135" s="16">
        <v>0.06</v>
      </c>
      <c r="C135" s="16">
        <v>0</v>
      </c>
      <c r="D135" s="13">
        <v>400</v>
      </c>
      <c r="E135" s="4">
        <f t="shared" si="29"/>
        <v>6.666666666666667</v>
      </c>
      <c r="F135" s="46">
        <v>19</v>
      </c>
      <c r="G135" s="64">
        <f t="shared" si="20"/>
        <v>82465.277777777766</v>
      </c>
      <c r="H135" s="64">
        <f t="shared" si="21"/>
        <v>23.52941176470588</v>
      </c>
      <c r="I135" s="62">
        <f t="shared" si="22"/>
        <v>0.27183146449201495</v>
      </c>
      <c r="J135" s="4">
        <f t="shared" si="27"/>
        <v>1.3716110699496884</v>
      </c>
      <c r="K135" s="17">
        <f t="shared" si="28"/>
        <v>4.9162711262016545</v>
      </c>
      <c r="L135" s="47">
        <f>Tabla2[[#This Row],[n]]*F$135+G$135</f>
        <v>82591.944444444438</v>
      </c>
      <c r="M135" s="47">
        <f>Tabla2[[#This Row],[Predd pow]]-Tabla2[[#This Row],[Potència]]</f>
        <v>82572.944444444438</v>
      </c>
      <c r="N135" s="7"/>
      <c r="O135" s="7"/>
      <c r="P135" s="7"/>
      <c r="Q135" s="7"/>
      <c r="R135" s="7"/>
      <c r="S135" s="7"/>
      <c r="T135" s="7"/>
    </row>
    <row r="136" spans="1:20" x14ac:dyDescent="0.25">
      <c r="A136" s="7" t="s">
        <v>89</v>
      </c>
      <c r="B136" s="16">
        <v>0.06</v>
      </c>
      <c r="C136" s="16">
        <v>0</v>
      </c>
      <c r="D136" s="13">
        <v>500</v>
      </c>
      <c r="E136" s="4">
        <f t="shared" si="29"/>
        <v>8.3333333333333339</v>
      </c>
      <c r="F136" s="46">
        <v>21</v>
      </c>
      <c r="G136" s="64">
        <f t="shared" si="20"/>
        <v>46666.666666666664</v>
      </c>
      <c r="H136" s="64">
        <f t="shared" si="21"/>
        <v>29.411764705882351</v>
      </c>
      <c r="I136" s="62">
        <f t="shared" si="22"/>
        <v>0.42473666326877335</v>
      </c>
      <c r="J136" s="4">
        <f t="shared" si="27"/>
        <v>1.4685210829577449</v>
      </c>
      <c r="K136" s="17">
        <f t="shared" si="28"/>
        <v>4.6690067809585756</v>
      </c>
      <c r="L136" s="47">
        <f>Tabla2[[#This Row],[n]]*F$135+G$135</f>
        <v>82623.611111111095</v>
      </c>
      <c r="M136" s="47">
        <f>Tabla2[[#This Row],[Predd pow]]-Tabla2[[#This Row],[Potència]]</f>
        <v>82602.611111111095</v>
      </c>
      <c r="N136" s="7"/>
      <c r="O136" s="7"/>
      <c r="P136" s="7"/>
      <c r="Q136" s="7"/>
      <c r="R136" s="7"/>
      <c r="S136" s="7"/>
      <c r="T136" s="7"/>
    </row>
    <row r="137" spans="1:20" x14ac:dyDescent="0.25">
      <c r="A137" s="7" t="s">
        <v>89</v>
      </c>
      <c r="B137" s="16">
        <v>0.06</v>
      </c>
      <c r="C137" s="16">
        <v>0</v>
      </c>
      <c r="D137" s="13">
        <v>600</v>
      </c>
      <c r="E137" s="4">
        <f t="shared" si="29"/>
        <v>10</v>
      </c>
      <c r="F137" s="46">
        <v>23.5</v>
      </c>
      <c r="G137" s="64">
        <f t="shared" si="20"/>
        <v>30221.193415637863</v>
      </c>
      <c r="H137" s="64">
        <f t="shared" si="21"/>
        <v>35.294117647058819</v>
      </c>
      <c r="I137" s="62">
        <f t="shared" si="22"/>
        <v>0.6116207951070336</v>
      </c>
      <c r="J137" s="4">
        <f t="shared" si="27"/>
        <v>1.5477023290053697</v>
      </c>
      <c r="K137" s="17">
        <f t="shared" si="28"/>
        <v>4.4803116103535183</v>
      </c>
      <c r="L137" s="47">
        <f>Tabla2[[#This Row],[n]]*F$135+G$135</f>
        <v>82655.277777777766</v>
      </c>
      <c r="M137" s="47">
        <f>Tabla2[[#This Row],[Predd pow]]-Tabla2[[#This Row],[Potència]]</f>
        <v>82631.777777777766</v>
      </c>
      <c r="N137" s="7"/>
      <c r="O137" s="7"/>
      <c r="P137" s="7"/>
      <c r="Q137" s="7"/>
      <c r="R137" s="7"/>
      <c r="S137" s="7"/>
      <c r="T137" s="7"/>
    </row>
    <row r="138" spans="1:20" x14ac:dyDescent="0.25">
      <c r="A138" s="7" t="s">
        <v>89</v>
      </c>
      <c r="B138" s="16">
        <v>0.06</v>
      </c>
      <c r="C138" s="16">
        <v>0</v>
      </c>
      <c r="D138" s="13">
        <v>700</v>
      </c>
      <c r="E138" s="4">
        <f t="shared" si="29"/>
        <v>11.666666666666666</v>
      </c>
      <c r="F138" s="46">
        <v>26.5</v>
      </c>
      <c r="G138" s="64">
        <f t="shared" si="20"/>
        <v>21460.965338516366</v>
      </c>
      <c r="H138" s="64">
        <f t="shared" si="21"/>
        <v>41.17647058823529</v>
      </c>
      <c r="I138" s="62">
        <f t="shared" si="22"/>
        <v>0.83248386000679553</v>
      </c>
      <c r="J138" s="4">
        <f t="shared" si="27"/>
        <v>1.6146491186359828</v>
      </c>
      <c r="K138" s="17">
        <f t="shared" si="28"/>
        <v>4.3316492531267503</v>
      </c>
      <c r="L138" s="47">
        <f>Tabla2[[#This Row],[n]]*F$135+G$135</f>
        <v>82686.944444444438</v>
      </c>
      <c r="M138" s="47">
        <f>Tabla2[[#This Row],[Predd pow]]-Tabla2[[#This Row],[Potència]]</f>
        <v>82660.444444444438</v>
      </c>
      <c r="N138" s="7"/>
      <c r="O138" s="7"/>
      <c r="P138" s="7"/>
      <c r="Q138" s="7"/>
      <c r="R138" s="7"/>
      <c r="S138" s="7"/>
      <c r="T138" s="7"/>
    </row>
    <row r="139" spans="1:20" x14ac:dyDescent="0.25">
      <c r="A139" s="7" t="s">
        <v>89</v>
      </c>
      <c r="B139" s="16">
        <v>0.06</v>
      </c>
      <c r="C139" s="16">
        <v>0</v>
      </c>
      <c r="D139" s="13">
        <v>1100</v>
      </c>
      <c r="E139" s="4">
        <f t="shared" si="29"/>
        <v>18.333333333333332</v>
      </c>
      <c r="F139" s="46">
        <v>36.75</v>
      </c>
      <c r="G139" s="64">
        <f t="shared" si="20"/>
        <v>7669.6719258702742</v>
      </c>
      <c r="H139" s="64">
        <f t="shared" si="21"/>
        <v>64.70588235294116</v>
      </c>
      <c r="I139" s="62">
        <f t="shared" si="22"/>
        <v>2.0557254502208626</v>
      </c>
      <c r="J139" s="4">
        <f t="shared" si="27"/>
        <v>1.810943763779951</v>
      </c>
      <c r="K139" s="17">
        <f t="shared" si="28"/>
        <v>3.8847767871782515</v>
      </c>
      <c r="L139" s="47">
        <f>Tabla2[[#This Row],[n]]*F$135+G$135</f>
        <v>82813.611111111095</v>
      </c>
      <c r="M139" s="47">
        <f>Tabla2[[#This Row],[Predd pow]]-Tabla2[[#This Row],[Potència]]</f>
        <v>82776.861111111095</v>
      </c>
      <c r="N139" s="7"/>
      <c r="O139" s="7"/>
      <c r="P139" s="7"/>
      <c r="Q139" s="7"/>
      <c r="R139" s="7"/>
      <c r="S139" s="7"/>
      <c r="T139" s="7"/>
    </row>
    <row r="140" spans="1:20" x14ac:dyDescent="0.25">
      <c r="A140" s="7" t="s">
        <v>89</v>
      </c>
      <c r="B140" s="16">
        <v>0.06</v>
      </c>
      <c r="C140" s="16">
        <v>0</v>
      </c>
      <c r="D140" s="13">
        <v>1200</v>
      </c>
      <c r="E140" s="4">
        <f t="shared" si="29"/>
        <v>20</v>
      </c>
      <c r="F140" s="46">
        <v>40.5</v>
      </c>
      <c r="G140" s="64">
        <f t="shared" si="20"/>
        <v>6510.416666666667</v>
      </c>
      <c r="H140" s="64">
        <f t="shared" si="21"/>
        <v>70.588235294117638</v>
      </c>
      <c r="I140" s="62">
        <f t="shared" si="22"/>
        <v>2.4464831804281344</v>
      </c>
      <c r="J140" s="4">
        <f t="shared" si="27"/>
        <v>1.8487323246693508</v>
      </c>
      <c r="K140" s="17">
        <f t="shared" si="28"/>
        <v>3.813608784304507</v>
      </c>
      <c r="L140" s="47">
        <f>Tabla2[[#This Row],[n]]*F$135+G$135</f>
        <v>82845.277777777766</v>
      </c>
      <c r="M140" s="47">
        <f>Tabla2[[#This Row],[Predd pow]]-Tabla2[[#This Row],[Potència]]</f>
        <v>82804.777777777766</v>
      </c>
      <c r="N140" s="7"/>
      <c r="O140" s="7"/>
      <c r="P140" s="7"/>
      <c r="Q140" s="7"/>
      <c r="R140" s="7"/>
      <c r="S140" s="7"/>
      <c r="T140" s="7"/>
    </row>
    <row r="141" spans="1:20" x14ac:dyDescent="0.25">
      <c r="A141" s="7" t="s">
        <v>89</v>
      </c>
      <c r="B141" s="16">
        <v>0.06</v>
      </c>
      <c r="C141" s="16">
        <v>0</v>
      </c>
      <c r="D141" s="13">
        <v>100</v>
      </c>
      <c r="E141" s="4">
        <f>D141/60</f>
        <v>1.6666666666666667</v>
      </c>
      <c r="F141" s="46">
        <v>14.5</v>
      </c>
      <c r="G141" s="64">
        <f t="shared" si="20"/>
        <v>4027777.7777777771</v>
      </c>
      <c r="H141" s="64">
        <f t="shared" si="21"/>
        <v>5.8823529411764701</v>
      </c>
      <c r="I141" s="62">
        <f t="shared" si="22"/>
        <v>1.6989466530750934E-2</v>
      </c>
      <c r="J141" s="4">
        <f t="shared" si="27"/>
        <v>0.769551078621726</v>
      </c>
      <c r="K141" s="17">
        <f t="shared" si="28"/>
        <v>6.6050655014676876</v>
      </c>
      <c r="L141" s="47">
        <f>Tabla2[[#This Row],[n]]*F$135+G$135</f>
        <v>82496.944444444438</v>
      </c>
      <c r="M141" s="47">
        <f>Tabla2[[#This Row],[Predd pow]]-Tabla2[[#This Row],[Potència]]</f>
        <v>82482.444444444438</v>
      </c>
      <c r="N141" s="7"/>
      <c r="O141" s="7"/>
      <c r="P141" s="7"/>
      <c r="Q141" s="7"/>
      <c r="R141" s="7"/>
      <c r="S141" s="7"/>
      <c r="T141" s="7"/>
    </row>
    <row r="142" spans="1:20" x14ac:dyDescent="0.25">
      <c r="A142" s="7" t="s">
        <v>89</v>
      </c>
      <c r="B142" s="16">
        <v>0.06</v>
      </c>
      <c r="C142" s="16">
        <v>0</v>
      </c>
      <c r="D142" s="13">
        <v>200</v>
      </c>
      <c r="E142" s="4">
        <f t="shared" ref="E142:E149" si="30">D142/60</f>
        <v>3.3333333333333335</v>
      </c>
      <c r="F142" s="46">
        <v>15.75</v>
      </c>
      <c r="G142" s="64">
        <f t="shared" si="20"/>
        <v>546874.99999999988</v>
      </c>
      <c r="H142" s="64">
        <f t="shared" si="21"/>
        <v>11.76470588235294</v>
      </c>
      <c r="I142" s="62">
        <f t="shared" si="22"/>
        <v>6.7957866123003738E-2</v>
      </c>
      <c r="J142" s="4">
        <f t="shared" si="27"/>
        <v>1.0705810742857071</v>
      </c>
      <c r="K142" s="17">
        <f t="shared" si="28"/>
        <v>5.7378880703663881</v>
      </c>
      <c r="L142" s="47">
        <f>Tabla2[[#This Row],[n]]*F$135+G$135</f>
        <v>82528.611111111095</v>
      </c>
      <c r="M142" s="47">
        <f>Tabla2[[#This Row],[Predd pow]]-Tabla2[[#This Row],[Potència]]</f>
        <v>82512.861111111095</v>
      </c>
      <c r="N142" s="7"/>
      <c r="O142" s="7"/>
      <c r="P142" s="7"/>
      <c r="Q142" s="7"/>
      <c r="R142" s="7"/>
      <c r="S142" s="7"/>
      <c r="T142" s="7"/>
    </row>
    <row r="143" spans="1:20" x14ac:dyDescent="0.25">
      <c r="A143" s="7" t="s">
        <v>89</v>
      </c>
      <c r="B143" s="16">
        <v>0.06</v>
      </c>
      <c r="C143" s="16">
        <v>0</v>
      </c>
      <c r="D143" s="13">
        <v>300</v>
      </c>
      <c r="E143" s="4">
        <f t="shared" si="30"/>
        <v>5</v>
      </c>
      <c r="F143" s="46">
        <v>17.5</v>
      </c>
      <c r="G143" s="64">
        <f t="shared" si="20"/>
        <v>180041.1522633745</v>
      </c>
      <c r="H143" s="64">
        <f t="shared" si="21"/>
        <v>17.647058823529409</v>
      </c>
      <c r="I143" s="62">
        <f t="shared" si="22"/>
        <v>0.1529051987767584</v>
      </c>
      <c r="J143" s="4">
        <f t="shared" si="27"/>
        <v>1.2466723333413885</v>
      </c>
      <c r="K143" s="17">
        <f t="shared" si="28"/>
        <v>5.2553717837600198</v>
      </c>
      <c r="L143" s="47">
        <f>Tabla2[[#This Row],[n]]*F$135+G$135</f>
        <v>82560.277777777766</v>
      </c>
      <c r="M143" s="47">
        <f>Tabla2[[#This Row],[Predd pow]]-Tabla2[[#This Row],[Potència]]</f>
        <v>82542.777777777766</v>
      </c>
      <c r="N143" s="7"/>
      <c r="O143" s="7"/>
      <c r="P143" s="7"/>
      <c r="Q143" s="7"/>
      <c r="R143" s="7"/>
      <c r="S143" s="7"/>
      <c r="T143" s="7"/>
    </row>
    <row r="144" spans="1:20" x14ac:dyDescent="0.25">
      <c r="A144" s="7" t="s">
        <v>89</v>
      </c>
      <c r="B144" s="16">
        <v>0.06</v>
      </c>
      <c r="C144" s="16">
        <v>0</v>
      </c>
      <c r="D144" s="13">
        <v>400</v>
      </c>
      <c r="E144" s="4">
        <f t="shared" si="30"/>
        <v>6.666666666666667</v>
      </c>
      <c r="F144" s="46">
        <v>19.5</v>
      </c>
      <c r="G144" s="64">
        <f t="shared" si="20"/>
        <v>84635.416666666657</v>
      </c>
      <c r="H144" s="64">
        <f t="shared" si="21"/>
        <v>23.52941176470588</v>
      </c>
      <c r="I144" s="62">
        <f t="shared" si="22"/>
        <v>0.27183146449201495</v>
      </c>
      <c r="J144" s="4">
        <f t="shared" si="27"/>
        <v>1.3716110699496884</v>
      </c>
      <c r="K144" s="17">
        <f t="shared" si="28"/>
        <v>4.9275521366113439</v>
      </c>
      <c r="L144" s="47">
        <f>Tabla2[[#This Row],[n]]*F$135+G$135</f>
        <v>82591.944444444438</v>
      </c>
      <c r="M144" s="47">
        <f>Tabla2[[#This Row],[Predd pow]]-Tabla2[[#This Row],[Potència]]</f>
        <v>82572.444444444438</v>
      </c>
      <c r="N144" s="7"/>
      <c r="O144" s="7"/>
      <c r="P144" s="7"/>
      <c r="Q144" s="7"/>
      <c r="R144" s="7"/>
      <c r="S144" s="7"/>
      <c r="T144" s="7"/>
    </row>
    <row r="145" spans="1:20" x14ac:dyDescent="0.25">
      <c r="A145" s="7" t="s">
        <v>89</v>
      </c>
      <c r="B145" s="16">
        <v>0.06</v>
      </c>
      <c r="C145" s="16">
        <v>0</v>
      </c>
      <c r="D145" s="13">
        <v>500</v>
      </c>
      <c r="E145" s="4">
        <f t="shared" si="30"/>
        <v>8.3333333333333339</v>
      </c>
      <c r="F145" s="46">
        <v>22.5</v>
      </c>
      <c r="G145" s="64">
        <f t="shared" ref="G145:G208" si="31">F145/(B145^5*E145^3*$E$5)</f>
        <v>49999.999999999993</v>
      </c>
      <c r="H145" s="64">
        <f t="shared" ref="H145:H208" si="32">(E145*B145^2*$E$5)/$E$6</f>
        <v>29.411764705882351</v>
      </c>
      <c r="I145" s="62">
        <f t="shared" ref="I145:I208" si="33">(E145^2*B145)/$E$4</f>
        <v>0.42473666326877335</v>
      </c>
      <c r="J145" s="4">
        <f t="shared" si="27"/>
        <v>1.4685210829577449</v>
      </c>
      <c r="K145" s="17">
        <f t="shared" si="28"/>
        <v>4.6989700043360187</v>
      </c>
      <c r="L145" s="47">
        <f>Tabla2[[#This Row],[n]]*F$135+G$135</f>
        <v>82623.611111111095</v>
      </c>
      <c r="M145" s="47">
        <f>Tabla2[[#This Row],[Predd pow]]-Tabla2[[#This Row],[Potència]]</f>
        <v>82601.111111111095</v>
      </c>
      <c r="N145" s="7"/>
      <c r="O145" s="7"/>
      <c r="P145" s="7"/>
      <c r="Q145" s="7"/>
      <c r="R145" s="7"/>
      <c r="S145" s="7"/>
      <c r="T145" s="7"/>
    </row>
    <row r="146" spans="1:20" x14ac:dyDescent="0.25">
      <c r="A146" s="7" t="s">
        <v>89</v>
      </c>
      <c r="B146" s="16">
        <v>0.06</v>
      </c>
      <c r="C146" s="16">
        <v>0</v>
      </c>
      <c r="D146" s="13">
        <v>600</v>
      </c>
      <c r="E146" s="4">
        <f t="shared" si="30"/>
        <v>10</v>
      </c>
      <c r="F146" s="46">
        <v>24</v>
      </c>
      <c r="G146" s="64">
        <f t="shared" si="31"/>
        <v>30864.1975308642</v>
      </c>
      <c r="H146" s="64">
        <f t="shared" si="32"/>
        <v>35.294117647058819</v>
      </c>
      <c r="I146" s="62">
        <f t="shared" si="33"/>
        <v>0.6116207951070336</v>
      </c>
      <c r="J146" s="4">
        <f t="shared" si="27"/>
        <v>1.5477023290053697</v>
      </c>
      <c r="K146" s="17">
        <f t="shared" si="28"/>
        <v>4.489454989793388</v>
      </c>
      <c r="L146" s="47">
        <f>Tabla2[[#This Row],[n]]*F$135+G$135</f>
        <v>82655.277777777766</v>
      </c>
      <c r="M146" s="47">
        <f>Tabla2[[#This Row],[Predd pow]]-Tabla2[[#This Row],[Potència]]</f>
        <v>82631.277777777766</v>
      </c>
      <c r="N146" s="7"/>
      <c r="O146" s="7"/>
      <c r="P146" s="7"/>
      <c r="Q146" s="7"/>
      <c r="R146" s="7"/>
      <c r="S146" s="7"/>
      <c r="T146" s="7"/>
    </row>
    <row r="147" spans="1:20" x14ac:dyDescent="0.25">
      <c r="A147" s="7" t="s">
        <v>89</v>
      </c>
      <c r="B147" s="16">
        <v>0.06</v>
      </c>
      <c r="C147" s="16">
        <v>0</v>
      </c>
      <c r="D147" s="13">
        <v>700</v>
      </c>
      <c r="E147" s="4">
        <f t="shared" si="30"/>
        <v>11.666666666666666</v>
      </c>
      <c r="F147" s="46">
        <v>27.5</v>
      </c>
      <c r="G147" s="64">
        <f t="shared" si="31"/>
        <v>22270.813087139624</v>
      </c>
      <c r="H147" s="64">
        <f t="shared" si="32"/>
        <v>41.17647058823529</v>
      </c>
      <c r="I147" s="62">
        <f t="shared" si="33"/>
        <v>0.83248386000679553</v>
      </c>
      <c r="J147" s="4">
        <f t="shared" si="27"/>
        <v>1.6146491186359828</v>
      </c>
      <c r="K147" s="17">
        <f t="shared" si="28"/>
        <v>4.3477360730202053</v>
      </c>
      <c r="L147" s="47">
        <f>Tabla2[[#This Row],[n]]*F$135+G$135</f>
        <v>82686.944444444438</v>
      </c>
      <c r="M147" s="47">
        <f>Tabla2[[#This Row],[Predd pow]]-Tabla2[[#This Row],[Potència]]</f>
        <v>82659.444444444438</v>
      </c>
      <c r="N147" s="7"/>
      <c r="O147" s="7"/>
      <c r="P147" s="7"/>
      <c r="Q147" s="7"/>
      <c r="R147" s="7"/>
      <c r="S147" s="7"/>
      <c r="T147" s="7"/>
    </row>
    <row r="148" spans="1:20" x14ac:dyDescent="0.25">
      <c r="A148" s="7" t="s">
        <v>89</v>
      </c>
      <c r="B148" s="16">
        <v>0.06</v>
      </c>
      <c r="C148" s="16">
        <v>0</v>
      </c>
      <c r="D148" s="13">
        <v>1100</v>
      </c>
      <c r="E148" s="4">
        <f t="shared" si="30"/>
        <v>18.333333333333332</v>
      </c>
      <c r="F148" s="46">
        <v>37.5</v>
      </c>
      <c r="G148" s="64">
        <f t="shared" si="31"/>
        <v>7826.19584272477</v>
      </c>
      <c r="H148" s="64">
        <f t="shared" si="32"/>
        <v>64.70588235294116</v>
      </c>
      <c r="I148" s="62">
        <f t="shared" si="33"/>
        <v>2.0557254502208626</v>
      </c>
      <c r="J148" s="4">
        <f t="shared" si="27"/>
        <v>1.810943763779951</v>
      </c>
      <c r="K148" s="17">
        <f t="shared" si="28"/>
        <v>3.8935507114857564</v>
      </c>
      <c r="L148" s="47">
        <f>Tabla2[[#This Row],[n]]*F$135+G$135</f>
        <v>82813.611111111095</v>
      </c>
      <c r="M148" s="47">
        <f>Tabla2[[#This Row],[Predd pow]]-Tabla2[[#This Row],[Potència]]</f>
        <v>82776.111111111095</v>
      </c>
      <c r="N148" s="7"/>
      <c r="O148" s="7"/>
      <c r="P148" s="7"/>
      <c r="Q148" s="7"/>
      <c r="R148" s="7"/>
      <c r="S148" s="7"/>
      <c r="T148" s="7"/>
    </row>
    <row r="149" spans="1:20" x14ac:dyDescent="0.25">
      <c r="A149" s="7" t="s">
        <v>89</v>
      </c>
      <c r="B149" s="16">
        <v>0.06</v>
      </c>
      <c r="C149" s="4">
        <v>0</v>
      </c>
      <c r="D149" s="13">
        <v>1200</v>
      </c>
      <c r="E149" s="4">
        <f t="shared" si="30"/>
        <v>20</v>
      </c>
      <c r="F149" s="46">
        <v>41</v>
      </c>
      <c r="G149" s="64">
        <f t="shared" si="31"/>
        <v>6590.792181069959</v>
      </c>
      <c r="H149" s="64">
        <f t="shared" si="32"/>
        <v>70.588235294117638</v>
      </c>
      <c r="I149" s="62">
        <f t="shared" si="33"/>
        <v>2.4464831804281344</v>
      </c>
      <c r="J149" s="4">
        <f t="shared" si="27"/>
        <v>1.8487323246693508</v>
      </c>
      <c r="K149" s="17">
        <f t="shared" si="28"/>
        <v>3.8189376178095737</v>
      </c>
      <c r="L149" s="47">
        <f>Tabla2[[#This Row],[n]]*F$135+G$135</f>
        <v>82845.277777777766</v>
      </c>
      <c r="M149" s="47">
        <f>Tabla2[[#This Row],[Predd pow]]-Tabla2[[#This Row],[Potència]]</f>
        <v>82804.277777777766</v>
      </c>
      <c r="N149" s="7"/>
      <c r="O149" s="7"/>
      <c r="P149" s="7"/>
      <c r="Q149" s="7"/>
      <c r="R149" s="7"/>
      <c r="S149" s="7"/>
      <c r="T149" s="7"/>
    </row>
    <row r="150" spans="1:20" x14ac:dyDescent="0.25">
      <c r="A150" s="7" t="s">
        <v>90</v>
      </c>
      <c r="B150" s="16">
        <v>0.06</v>
      </c>
      <c r="C150" s="4">
        <v>3</v>
      </c>
      <c r="D150" s="13">
        <v>100</v>
      </c>
      <c r="E150" s="4">
        <f>D150/60</f>
        <v>1.6666666666666667</v>
      </c>
      <c r="F150" s="46">
        <v>13.5</v>
      </c>
      <c r="G150" s="64">
        <f t="shared" si="31"/>
        <v>3749999.9999999991</v>
      </c>
      <c r="H150" s="64">
        <f t="shared" si="32"/>
        <v>5.8823529411764701</v>
      </c>
      <c r="I150" s="62">
        <f t="shared" si="33"/>
        <v>1.6989466530750934E-2</v>
      </c>
      <c r="J150" s="4">
        <f t="shared" si="27"/>
        <v>0.769551078621726</v>
      </c>
      <c r="K150" s="17">
        <f t="shared" si="28"/>
        <v>6.5740312677277188</v>
      </c>
      <c r="L150" s="47">
        <f>Tabla2[[#This Row],[n]]*F$135+G$135</f>
        <v>82496.944444444438</v>
      </c>
      <c r="M150" s="47">
        <f>Tabla2[[#This Row],[Predd pow]]-Tabla2[[#This Row],[Potència]]</f>
        <v>82483.444444444438</v>
      </c>
      <c r="N150" s="7"/>
      <c r="O150" s="7"/>
      <c r="P150" s="7"/>
      <c r="Q150" s="7"/>
      <c r="R150" s="7"/>
      <c r="S150" s="7"/>
      <c r="T150" s="7"/>
    </row>
    <row r="151" spans="1:20" x14ac:dyDescent="0.25">
      <c r="A151" s="7" t="s">
        <v>90</v>
      </c>
      <c r="B151" s="16">
        <v>0.06</v>
      </c>
      <c r="C151" s="4">
        <v>3</v>
      </c>
      <c r="D151" s="13">
        <v>200</v>
      </c>
      <c r="E151" s="4">
        <f t="shared" ref="E151:E158" si="34">D151/60</f>
        <v>3.3333333333333335</v>
      </c>
      <c r="F151" s="46">
        <v>15.5</v>
      </c>
      <c r="G151" s="64">
        <f t="shared" si="31"/>
        <v>538194.44444444438</v>
      </c>
      <c r="H151" s="64">
        <f t="shared" si="32"/>
        <v>11.76470588235294</v>
      </c>
      <c r="I151" s="62">
        <f t="shared" si="33"/>
        <v>6.7957866123003738E-2</v>
      </c>
      <c r="J151" s="4">
        <f t="shared" si="27"/>
        <v>1.0705810742857071</v>
      </c>
      <c r="K151" s="17">
        <f t="shared" si="28"/>
        <v>5.7309392104110604</v>
      </c>
      <c r="L151" s="47">
        <f>Tabla2[[#This Row],[n]]*F$135+G$135</f>
        <v>82528.611111111095</v>
      </c>
      <c r="M151" s="47">
        <f>Tabla2[[#This Row],[Predd pow]]-Tabla2[[#This Row],[Potència]]</f>
        <v>82513.111111111095</v>
      </c>
      <c r="N151" s="7"/>
      <c r="O151" s="7"/>
      <c r="P151" s="7"/>
      <c r="Q151" s="7"/>
      <c r="R151" s="7"/>
      <c r="S151" s="7"/>
      <c r="T151" s="7"/>
    </row>
    <row r="152" spans="1:20" x14ac:dyDescent="0.25">
      <c r="A152" s="7" t="s">
        <v>90</v>
      </c>
      <c r="B152" s="16">
        <v>0.06</v>
      </c>
      <c r="C152" s="4">
        <v>3</v>
      </c>
      <c r="D152" s="13">
        <v>300</v>
      </c>
      <c r="E152" s="4">
        <f t="shared" si="34"/>
        <v>5</v>
      </c>
      <c r="F152" s="46">
        <v>17.5</v>
      </c>
      <c r="G152" s="64">
        <f t="shared" si="31"/>
        <v>180041.1522633745</v>
      </c>
      <c r="H152" s="64">
        <f t="shared" si="32"/>
        <v>17.647058823529409</v>
      </c>
      <c r="I152" s="62">
        <f t="shared" si="33"/>
        <v>0.1529051987767584</v>
      </c>
      <c r="J152" s="4">
        <f t="shared" si="27"/>
        <v>1.2466723333413885</v>
      </c>
      <c r="K152" s="17">
        <f t="shared" si="28"/>
        <v>5.2553717837600198</v>
      </c>
      <c r="L152" s="47">
        <f>Tabla2[[#This Row],[n]]*F$135+G$135</f>
        <v>82560.277777777766</v>
      </c>
      <c r="M152" s="47">
        <f>Tabla2[[#This Row],[Predd pow]]-Tabla2[[#This Row],[Potència]]</f>
        <v>82542.777777777766</v>
      </c>
      <c r="N152" s="7"/>
      <c r="O152" s="7"/>
      <c r="P152" s="7"/>
      <c r="Q152" s="7"/>
      <c r="R152" s="7"/>
      <c r="S152" s="7"/>
      <c r="T152" s="7"/>
    </row>
    <row r="153" spans="1:20" x14ac:dyDescent="0.25">
      <c r="A153" s="7" t="s">
        <v>90</v>
      </c>
      <c r="B153" s="16">
        <v>0.06</v>
      </c>
      <c r="C153" s="4">
        <v>3</v>
      </c>
      <c r="D153" s="13">
        <v>400</v>
      </c>
      <c r="E153" s="4">
        <f t="shared" si="34"/>
        <v>6.666666666666667</v>
      </c>
      <c r="F153" s="46">
        <v>19.5</v>
      </c>
      <c r="G153" s="64">
        <f t="shared" si="31"/>
        <v>84635.416666666657</v>
      </c>
      <c r="H153" s="64">
        <f t="shared" si="32"/>
        <v>23.52941176470588</v>
      </c>
      <c r="I153" s="62">
        <f t="shared" si="33"/>
        <v>0.27183146449201495</v>
      </c>
      <c r="J153" s="4">
        <f t="shared" si="27"/>
        <v>1.3716110699496884</v>
      </c>
      <c r="K153" s="17">
        <f t="shared" si="28"/>
        <v>4.9275521366113439</v>
      </c>
      <c r="L153" s="47">
        <f>Tabla2[[#This Row],[n]]*F$135+G$135</f>
        <v>82591.944444444438</v>
      </c>
      <c r="M153" s="47">
        <f>Tabla2[[#This Row],[Predd pow]]-Tabla2[[#This Row],[Potència]]</f>
        <v>82572.444444444438</v>
      </c>
      <c r="N153" s="7"/>
      <c r="O153" s="7"/>
      <c r="P153" s="7"/>
      <c r="Q153" s="7"/>
      <c r="R153" s="7"/>
      <c r="S153" s="7"/>
      <c r="T153" s="7"/>
    </row>
    <row r="154" spans="1:20" x14ac:dyDescent="0.25">
      <c r="A154" s="7" t="s">
        <v>90</v>
      </c>
      <c r="B154" s="16">
        <v>0.06</v>
      </c>
      <c r="C154" s="4">
        <v>3</v>
      </c>
      <c r="D154" s="13">
        <v>500</v>
      </c>
      <c r="E154" s="4">
        <f t="shared" si="34"/>
        <v>8.3333333333333339</v>
      </c>
      <c r="F154" s="46">
        <v>21.5</v>
      </c>
      <c r="G154" s="64">
        <f t="shared" si="31"/>
        <v>47777.777777777774</v>
      </c>
      <c r="H154" s="64">
        <f t="shared" si="32"/>
        <v>29.411764705882351</v>
      </c>
      <c r="I154" s="62">
        <f t="shared" si="33"/>
        <v>0.42473666326877335</v>
      </c>
      <c r="J154" s="4">
        <f t="shared" si="27"/>
        <v>1.4685210829577449</v>
      </c>
      <c r="K154" s="17">
        <f t="shared" si="28"/>
        <v>4.6792259461402619</v>
      </c>
      <c r="L154" s="47">
        <f>Tabla2[[#This Row],[n]]*F$135+G$135</f>
        <v>82623.611111111095</v>
      </c>
      <c r="M154" s="47">
        <f>Tabla2[[#This Row],[Predd pow]]-Tabla2[[#This Row],[Potència]]</f>
        <v>82602.111111111095</v>
      </c>
    </row>
    <row r="155" spans="1:20" x14ac:dyDescent="0.25">
      <c r="A155" s="7" t="s">
        <v>90</v>
      </c>
      <c r="B155" s="16">
        <v>0.06</v>
      </c>
      <c r="C155" s="4">
        <v>3</v>
      </c>
      <c r="D155" s="13">
        <v>600</v>
      </c>
      <c r="E155" s="4">
        <f t="shared" si="34"/>
        <v>10</v>
      </c>
      <c r="F155" s="46">
        <v>24</v>
      </c>
      <c r="G155" s="64">
        <f t="shared" si="31"/>
        <v>30864.1975308642</v>
      </c>
      <c r="H155" s="64">
        <f t="shared" si="32"/>
        <v>35.294117647058819</v>
      </c>
      <c r="I155" s="62">
        <f t="shared" si="33"/>
        <v>0.6116207951070336</v>
      </c>
      <c r="J155" s="4">
        <f t="shared" si="27"/>
        <v>1.5477023290053697</v>
      </c>
      <c r="K155" s="17">
        <f t="shared" si="28"/>
        <v>4.489454989793388</v>
      </c>
      <c r="L155" s="47">
        <f>Tabla2[[#This Row],[n]]*F$135+G$135</f>
        <v>82655.277777777766</v>
      </c>
      <c r="M155" s="47">
        <f>Tabla2[[#This Row],[Predd pow]]-Tabla2[[#This Row],[Potència]]</f>
        <v>82631.277777777766</v>
      </c>
    </row>
    <row r="156" spans="1:20" x14ac:dyDescent="0.25">
      <c r="A156" s="7" t="s">
        <v>90</v>
      </c>
      <c r="B156" s="16">
        <v>0.06</v>
      </c>
      <c r="C156" s="4">
        <v>3</v>
      </c>
      <c r="D156" s="13">
        <v>700</v>
      </c>
      <c r="E156" s="4">
        <f t="shared" si="34"/>
        <v>11.666666666666666</v>
      </c>
      <c r="F156" s="46">
        <v>26.75</v>
      </c>
      <c r="G156" s="64">
        <f t="shared" si="31"/>
        <v>21663.42727567218</v>
      </c>
      <c r="H156" s="64">
        <f t="shared" si="32"/>
        <v>41.17647058823529</v>
      </c>
      <c r="I156" s="62">
        <f t="shared" si="33"/>
        <v>0.83248386000679553</v>
      </c>
      <c r="J156" s="4">
        <f t="shared" si="27"/>
        <v>1.6146491186359828</v>
      </c>
      <c r="K156" s="17">
        <f t="shared" si="28"/>
        <v>4.3357271655471896</v>
      </c>
      <c r="L156" s="47">
        <f>Tabla2[[#This Row],[n]]*F$135+G$135</f>
        <v>82686.944444444438</v>
      </c>
      <c r="M156" s="47">
        <f>Tabla2[[#This Row],[Predd pow]]-Tabla2[[#This Row],[Potència]]</f>
        <v>82660.194444444438</v>
      </c>
    </row>
    <row r="157" spans="1:20" x14ac:dyDescent="0.25">
      <c r="A157" s="7" t="s">
        <v>90</v>
      </c>
      <c r="B157" s="16">
        <v>0.06</v>
      </c>
      <c r="C157" s="4">
        <v>3</v>
      </c>
      <c r="D157" s="13">
        <v>1100</v>
      </c>
      <c r="E157" s="4">
        <f t="shared" si="34"/>
        <v>18.333333333333332</v>
      </c>
      <c r="F157" s="46">
        <v>40</v>
      </c>
      <c r="G157" s="64">
        <f t="shared" si="31"/>
        <v>8347.942232239755</v>
      </c>
      <c r="H157" s="64">
        <f t="shared" si="32"/>
        <v>64.70588235294116</v>
      </c>
      <c r="I157" s="62">
        <f t="shared" si="33"/>
        <v>2.0557254502208626</v>
      </c>
      <c r="J157" s="4">
        <f t="shared" si="27"/>
        <v>1.810943763779951</v>
      </c>
      <c r="K157" s="17">
        <f t="shared" si="28"/>
        <v>3.921579435086</v>
      </c>
      <c r="L157" s="47">
        <f>Tabla2[[#This Row],[n]]*F$135+G$135</f>
        <v>82813.611111111095</v>
      </c>
      <c r="M157" s="47">
        <f>Tabla2[[#This Row],[Predd pow]]-Tabla2[[#This Row],[Potència]]</f>
        <v>82773.611111111095</v>
      </c>
    </row>
    <row r="158" spans="1:20" x14ac:dyDescent="0.25">
      <c r="A158" s="7" t="s">
        <v>90</v>
      </c>
      <c r="B158" s="16">
        <v>0.06</v>
      </c>
      <c r="C158" s="4">
        <v>3</v>
      </c>
      <c r="D158" s="13">
        <v>1200</v>
      </c>
      <c r="E158" s="4">
        <f t="shared" si="34"/>
        <v>20</v>
      </c>
      <c r="F158" s="46">
        <v>43.5</v>
      </c>
      <c r="G158" s="64">
        <f t="shared" si="31"/>
        <v>6992.6697530864203</v>
      </c>
      <c r="H158" s="64">
        <f t="shared" si="32"/>
        <v>70.588235294117638</v>
      </c>
      <c r="I158" s="62">
        <f t="shared" si="33"/>
        <v>2.4464831804281344</v>
      </c>
      <c r="J158" s="4">
        <f t="shared" si="27"/>
        <v>1.8487323246693508</v>
      </c>
      <c r="K158" s="17">
        <f t="shared" si="28"/>
        <v>3.8446430180444757</v>
      </c>
      <c r="L158" s="47">
        <f>Tabla2[[#This Row],[n]]*F$135+G$135</f>
        <v>82845.277777777766</v>
      </c>
      <c r="M158" s="47">
        <f>Tabla2[[#This Row],[Predd pow]]-Tabla2[[#This Row],[Potència]]</f>
        <v>82801.777777777766</v>
      </c>
    </row>
    <row r="159" spans="1:20" x14ac:dyDescent="0.25">
      <c r="A159" s="7" t="s">
        <v>90</v>
      </c>
      <c r="B159" s="16">
        <v>0.06</v>
      </c>
      <c r="C159" s="4">
        <v>3</v>
      </c>
      <c r="D159" s="13">
        <v>100</v>
      </c>
      <c r="E159" s="4">
        <f>D159/60</f>
        <v>1.6666666666666667</v>
      </c>
      <c r="F159" s="46">
        <v>14</v>
      </c>
      <c r="G159" s="64">
        <f t="shared" si="31"/>
        <v>3888888.8888888881</v>
      </c>
      <c r="H159" s="64">
        <f t="shared" si="32"/>
        <v>5.8823529411764701</v>
      </c>
      <c r="I159" s="62">
        <f t="shared" si="33"/>
        <v>1.6989466530750934E-2</v>
      </c>
      <c r="J159" s="4">
        <f t="shared" si="27"/>
        <v>0.769551078621726</v>
      </c>
      <c r="K159" s="17">
        <f t="shared" si="28"/>
        <v>6.5898255349109505</v>
      </c>
      <c r="L159" s="47">
        <f>Tabla2[[#This Row],[n]]*F$135+G$135</f>
        <v>82496.944444444438</v>
      </c>
      <c r="M159" s="47">
        <f>Tabla2[[#This Row],[Predd pow]]-Tabla2[[#This Row],[Potència]]</f>
        <v>82482.944444444438</v>
      </c>
    </row>
    <row r="160" spans="1:20" x14ac:dyDescent="0.25">
      <c r="A160" s="7" t="s">
        <v>90</v>
      </c>
      <c r="B160" s="16">
        <v>0.06</v>
      </c>
      <c r="C160" s="4">
        <v>3</v>
      </c>
      <c r="D160" s="13">
        <v>200</v>
      </c>
      <c r="E160" s="4">
        <f t="shared" ref="E160:E167" si="35">D160/60</f>
        <v>3.3333333333333335</v>
      </c>
      <c r="F160" s="46">
        <v>15.75</v>
      </c>
      <c r="G160" s="64">
        <f t="shared" si="31"/>
        <v>546874.99999999988</v>
      </c>
      <c r="H160" s="64">
        <f t="shared" si="32"/>
        <v>11.76470588235294</v>
      </c>
      <c r="I160" s="62">
        <f t="shared" si="33"/>
        <v>6.7957866123003738E-2</v>
      </c>
      <c r="J160" s="4">
        <f t="shared" si="27"/>
        <v>1.0705810742857071</v>
      </c>
      <c r="K160" s="17">
        <f t="shared" si="28"/>
        <v>5.7378880703663881</v>
      </c>
      <c r="L160" s="47">
        <f>Tabla2[[#This Row],[n]]*F$135+G$135</f>
        <v>82528.611111111095</v>
      </c>
      <c r="M160" s="47">
        <f>Tabla2[[#This Row],[Predd pow]]-Tabla2[[#This Row],[Potència]]</f>
        <v>82512.861111111095</v>
      </c>
    </row>
    <row r="161" spans="1:13" x14ac:dyDescent="0.25">
      <c r="A161" s="7" t="s">
        <v>90</v>
      </c>
      <c r="B161" s="16">
        <v>0.06</v>
      </c>
      <c r="C161" s="4">
        <v>3</v>
      </c>
      <c r="D161" s="13">
        <v>300</v>
      </c>
      <c r="E161" s="4">
        <f t="shared" si="35"/>
        <v>5</v>
      </c>
      <c r="F161" s="46">
        <v>18.5</v>
      </c>
      <c r="G161" s="64">
        <f t="shared" si="31"/>
        <v>190329.21810699589</v>
      </c>
      <c r="H161" s="64">
        <f t="shared" si="32"/>
        <v>17.647058823529409</v>
      </c>
      <c r="I161" s="62">
        <f t="shared" si="33"/>
        <v>0.1529051987767584</v>
      </c>
      <c r="J161" s="4">
        <f t="shared" si="27"/>
        <v>1.2466723333413885</v>
      </c>
      <c r="K161" s="17">
        <f t="shared" si="28"/>
        <v>5.2795054634767391</v>
      </c>
      <c r="L161" s="47">
        <f>Tabla2[[#This Row],[n]]*F$135+G$135</f>
        <v>82560.277777777766</v>
      </c>
      <c r="M161" s="47">
        <f>Tabla2[[#This Row],[Predd pow]]-Tabla2[[#This Row],[Potència]]</f>
        <v>82541.777777777766</v>
      </c>
    </row>
    <row r="162" spans="1:13" x14ac:dyDescent="0.25">
      <c r="A162" s="7" t="s">
        <v>90</v>
      </c>
      <c r="B162" s="16">
        <v>0.06</v>
      </c>
      <c r="C162" s="4">
        <v>3</v>
      </c>
      <c r="D162" s="13">
        <v>400</v>
      </c>
      <c r="E162" s="4">
        <f t="shared" si="35"/>
        <v>6.666666666666667</v>
      </c>
      <c r="F162" s="46">
        <v>20</v>
      </c>
      <c r="G162" s="64">
        <f t="shared" si="31"/>
        <v>86805.555555555533</v>
      </c>
      <c r="H162" s="64">
        <f t="shared" si="32"/>
        <v>23.52941176470588</v>
      </c>
      <c r="I162" s="62">
        <f t="shared" si="33"/>
        <v>0.27183146449201495</v>
      </c>
      <c r="J162" s="4">
        <f t="shared" si="27"/>
        <v>1.3716110699496884</v>
      </c>
      <c r="K162" s="17">
        <f t="shared" si="28"/>
        <v>4.9385475209128069</v>
      </c>
      <c r="L162" s="47">
        <f>Tabla2[[#This Row],[n]]*F$135+G$135</f>
        <v>82591.944444444438</v>
      </c>
      <c r="M162" s="47">
        <f>Tabla2[[#This Row],[Predd pow]]-Tabla2[[#This Row],[Potència]]</f>
        <v>82571.944444444438</v>
      </c>
    </row>
    <row r="163" spans="1:13" x14ac:dyDescent="0.25">
      <c r="A163" s="7" t="s">
        <v>90</v>
      </c>
      <c r="B163" s="16">
        <v>0.06</v>
      </c>
      <c r="C163" s="4">
        <v>3</v>
      </c>
      <c r="D163" s="13">
        <v>500</v>
      </c>
      <c r="E163" s="4">
        <f t="shared" si="35"/>
        <v>8.3333333333333339</v>
      </c>
      <c r="F163" s="46">
        <v>22</v>
      </c>
      <c r="G163" s="64">
        <f t="shared" si="31"/>
        <v>48888.888888888883</v>
      </c>
      <c r="H163" s="64">
        <f t="shared" si="32"/>
        <v>29.411764705882351</v>
      </c>
      <c r="I163" s="62">
        <f t="shared" si="33"/>
        <v>0.42473666326877335</v>
      </c>
      <c r="J163" s="4">
        <f t="shared" si="27"/>
        <v>1.4685210829577449</v>
      </c>
      <c r="K163" s="17">
        <f t="shared" si="28"/>
        <v>4.6892101670468627</v>
      </c>
      <c r="L163" s="47">
        <f>Tabla2[[#This Row],[n]]*F$135+G$135</f>
        <v>82623.611111111095</v>
      </c>
      <c r="M163" s="47">
        <f>Tabla2[[#This Row],[Predd pow]]-Tabla2[[#This Row],[Potència]]</f>
        <v>82601.611111111095</v>
      </c>
    </row>
    <row r="164" spans="1:13" x14ac:dyDescent="0.25">
      <c r="A164" s="7" t="s">
        <v>90</v>
      </c>
      <c r="B164" s="16">
        <v>0.06</v>
      </c>
      <c r="C164" s="4">
        <v>3</v>
      </c>
      <c r="D164" s="13">
        <v>600</v>
      </c>
      <c r="E164" s="4">
        <f t="shared" si="35"/>
        <v>10</v>
      </c>
      <c r="F164" s="46">
        <v>24.5</v>
      </c>
      <c r="G164" s="64">
        <f t="shared" si="31"/>
        <v>31507.20164609054</v>
      </c>
      <c r="H164" s="64">
        <f t="shared" si="32"/>
        <v>35.294117647058819</v>
      </c>
      <c r="I164" s="62">
        <f t="shared" si="33"/>
        <v>0.6116207951070336</v>
      </c>
      <c r="J164" s="4">
        <f t="shared" ref="J164:J195" si="36">LOG10(H164)</f>
        <v>1.5477023290053697</v>
      </c>
      <c r="K164" s="17">
        <f t="shared" ref="K164:K195" si="37">LOG10(G164)</f>
        <v>4.4984098324463142</v>
      </c>
      <c r="L164" s="47">
        <f>Tabla2[[#This Row],[n]]*F$135+G$135</f>
        <v>82655.277777777766</v>
      </c>
      <c r="M164" s="47">
        <f>Tabla2[[#This Row],[Predd pow]]-Tabla2[[#This Row],[Potència]]</f>
        <v>82630.777777777766</v>
      </c>
    </row>
    <row r="165" spans="1:13" x14ac:dyDescent="0.25">
      <c r="A165" s="7" t="s">
        <v>90</v>
      </c>
      <c r="B165" s="16">
        <v>0.06</v>
      </c>
      <c r="C165" s="4">
        <v>3</v>
      </c>
      <c r="D165" s="13">
        <v>700</v>
      </c>
      <c r="E165" s="4">
        <f t="shared" si="35"/>
        <v>11.666666666666666</v>
      </c>
      <c r="F165" s="46">
        <v>27.5</v>
      </c>
      <c r="G165" s="64">
        <f t="shared" si="31"/>
        <v>22270.813087139624</v>
      </c>
      <c r="H165" s="64">
        <f t="shared" si="32"/>
        <v>41.17647058823529</v>
      </c>
      <c r="I165" s="62">
        <f t="shared" si="33"/>
        <v>0.83248386000679553</v>
      </c>
      <c r="J165" s="4">
        <f t="shared" si="36"/>
        <v>1.6146491186359828</v>
      </c>
      <c r="K165" s="17">
        <f t="shared" si="37"/>
        <v>4.3477360730202053</v>
      </c>
      <c r="L165" s="47">
        <f>Tabla2[[#This Row],[n]]*F$135+G$135</f>
        <v>82686.944444444438</v>
      </c>
      <c r="M165" s="47">
        <f>Tabla2[[#This Row],[Predd pow]]-Tabla2[[#This Row],[Potència]]</f>
        <v>82659.444444444438</v>
      </c>
    </row>
    <row r="166" spans="1:13" x14ac:dyDescent="0.25">
      <c r="A166" s="7" t="s">
        <v>90</v>
      </c>
      <c r="B166" s="16">
        <v>0.06</v>
      </c>
      <c r="C166" s="4">
        <v>3</v>
      </c>
      <c r="D166" s="13">
        <v>1100</v>
      </c>
      <c r="E166" s="4">
        <f t="shared" si="35"/>
        <v>18.333333333333332</v>
      </c>
      <c r="F166" s="46">
        <v>40.5</v>
      </c>
      <c r="G166" s="64">
        <f t="shared" si="31"/>
        <v>8452.2915101427516</v>
      </c>
      <c r="H166" s="64">
        <f t="shared" si="32"/>
        <v>64.70588235294116</v>
      </c>
      <c r="I166" s="62">
        <f t="shared" si="33"/>
        <v>2.0557254502208626</v>
      </c>
      <c r="J166" s="4">
        <f t="shared" si="36"/>
        <v>1.810943763779951</v>
      </c>
      <c r="K166" s="17">
        <f t="shared" si="37"/>
        <v>3.9269744669727062</v>
      </c>
      <c r="L166" s="47">
        <f>Tabla2[[#This Row],[n]]*F$135+G$135</f>
        <v>82813.611111111095</v>
      </c>
      <c r="M166" s="47">
        <f>Tabla2[[#This Row],[Predd pow]]-Tabla2[[#This Row],[Potència]]</f>
        <v>82773.111111111095</v>
      </c>
    </row>
    <row r="167" spans="1:13" x14ac:dyDescent="0.25">
      <c r="A167" s="7" t="s">
        <v>90</v>
      </c>
      <c r="B167" s="16">
        <v>0.06</v>
      </c>
      <c r="C167" s="4">
        <v>3</v>
      </c>
      <c r="D167" s="13">
        <v>1200</v>
      </c>
      <c r="E167" s="4">
        <f t="shared" si="35"/>
        <v>20</v>
      </c>
      <c r="F167" s="46">
        <v>44</v>
      </c>
      <c r="G167" s="64">
        <f t="shared" si="31"/>
        <v>7073.0452674897124</v>
      </c>
      <c r="H167" s="64">
        <f t="shared" si="32"/>
        <v>70.588235294117638</v>
      </c>
      <c r="I167" s="62">
        <f t="shared" si="33"/>
        <v>2.4464831804281344</v>
      </c>
      <c r="J167" s="4">
        <f t="shared" si="36"/>
        <v>1.8487323246693508</v>
      </c>
      <c r="K167" s="17">
        <f t="shared" si="37"/>
        <v>3.8496064375760257</v>
      </c>
      <c r="L167" s="47">
        <f>Tabla2[[#This Row],[n]]*F$135+G$135</f>
        <v>82845.277777777766</v>
      </c>
      <c r="M167" s="47">
        <f>Tabla2[[#This Row],[Predd pow]]-Tabla2[[#This Row],[Potència]]</f>
        <v>82801.277777777766</v>
      </c>
    </row>
    <row r="168" spans="1:13" x14ac:dyDescent="0.25">
      <c r="A168" t="s">
        <v>92</v>
      </c>
      <c r="B168" s="16">
        <v>4.4999999999999998E-2</v>
      </c>
      <c r="C168" s="4">
        <v>0</v>
      </c>
      <c r="D168" s="13">
        <v>100</v>
      </c>
      <c r="E168" s="4">
        <f>D168/60</f>
        <v>1.6666666666666667</v>
      </c>
      <c r="F168" s="46">
        <v>12</v>
      </c>
      <c r="G168" s="64">
        <f t="shared" si="31"/>
        <v>14046639.231824417</v>
      </c>
      <c r="H168" s="64">
        <f t="shared" si="32"/>
        <v>3.3088235294117645</v>
      </c>
      <c r="I168" s="62">
        <f t="shared" si="33"/>
        <v>1.27420998980632E-2</v>
      </c>
      <c r="J168" s="4">
        <f t="shared" si="36"/>
        <v>0.51967360540512608</v>
      </c>
      <c r="K168" s="17">
        <f t="shared" si="37"/>
        <v>7.1475724283218369</v>
      </c>
      <c r="L168" s="47">
        <f>Tabla2[[#This Row],[n]]*F$135+G$135</f>
        <v>82496.944444444438</v>
      </c>
      <c r="M168" s="47">
        <f>Tabla2[[#This Row],[Predd pow]]-Tabla2[[#This Row],[Potència]]</f>
        <v>82484.944444444438</v>
      </c>
    </row>
    <row r="169" spans="1:13" x14ac:dyDescent="0.25">
      <c r="A169" t="s">
        <v>92</v>
      </c>
      <c r="B169" s="16">
        <v>4.4999999999999998E-2</v>
      </c>
      <c r="C169" s="4">
        <v>0</v>
      </c>
      <c r="D169" s="13">
        <f t="shared" ref="D169:D174" si="38">D168+100</f>
        <v>200</v>
      </c>
      <c r="E169" s="4">
        <f t="shared" ref="E169:E176" si="39">D169/60</f>
        <v>3.3333333333333335</v>
      </c>
      <c r="F169" s="46">
        <v>14</v>
      </c>
      <c r="G169" s="64">
        <f t="shared" si="31"/>
        <v>2048468.2213077275</v>
      </c>
      <c r="H169" s="64">
        <f t="shared" si="32"/>
        <v>6.617647058823529</v>
      </c>
      <c r="I169" s="62">
        <f t="shared" si="33"/>
        <v>5.09683995922528E-2</v>
      </c>
      <c r="J169" s="4">
        <f t="shared" si="36"/>
        <v>0.82070360106910734</v>
      </c>
      <c r="K169" s="17">
        <f t="shared" si="37"/>
        <v>6.3114292309605071</v>
      </c>
      <c r="L169" s="47">
        <f>Tabla2[[#This Row],[n]]*F$135+G$135</f>
        <v>82528.611111111095</v>
      </c>
      <c r="M169" s="47">
        <f>Tabla2[[#This Row],[Predd pow]]-Tabla2[[#This Row],[Potència]]</f>
        <v>82514.611111111095</v>
      </c>
    </row>
    <row r="170" spans="1:13" x14ac:dyDescent="0.25">
      <c r="A170" t="s">
        <v>92</v>
      </c>
      <c r="B170" s="16">
        <v>4.4999999999999998E-2</v>
      </c>
      <c r="C170" s="4">
        <v>0</v>
      </c>
      <c r="D170" s="13">
        <f t="shared" si="38"/>
        <v>300</v>
      </c>
      <c r="E170" s="4">
        <f t="shared" si="39"/>
        <v>5</v>
      </c>
      <c r="F170" s="46">
        <v>16</v>
      </c>
      <c r="G170" s="64">
        <f t="shared" si="31"/>
        <v>693661.19663330459</v>
      </c>
      <c r="H170" s="64">
        <f t="shared" si="32"/>
        <v>9.9264705882352917</v>
      </c>
      <c r="I170" s="62">
        <f t="shared" si="33"/>
        <v>0.1146788990825688</v>
      </c>
      <c r="J170" s="4">
        <f t="shared" si="36"/>
        <v>0.99679486012478846</v>
      </c>
      <c r="K170" s="17">
        <f t="shared" si="37"/>
        <v>5.8411474007711499</v>
      </c>
      <c r="L170" s="47">
        <f>Tabla2[[#This Row],[n]]*F$135+G$135</f>
        <v>82560.277777777766</v>
      </c>
      <c r="M170" s="47">
        <f>Tabla2[[#This Row],[Predd pow]]-Tabla2[[#This Row],[Potència]]</f>
        <v>82544.277777777766</v>
      </c>
    </row>
    <row r="171" spans="1:13" x14ac:dyDescent="0.25">
      <c r="A171" t="s">
        <v>92</v>
      </c>
      <c r="B171" s="16">
        <v>4.4999999999999998E-2</v>
      </c>
      <c r="C171" s="4">
        <v>0</v>
      </c>
      <c r="D171" s="13">
        <f t="shared" si="38"/>
        <v>400</v>
      </c>
      <c r="E171" s="4">
        <f t="shared" si="39"/>
        <v>6.666666666666667</v>
      </c>
      <c r="F171" s="46">
        <v>17.5</v>
      </c>
      <c r="G171" s="64">
        <f t="shared" si="31"/>
        <v>320073.15957933239</v>
      </c>
      <c r="H171" s="64">
        <f t="shared" si="32"/>
        <v>13.235294117647058</v>
      </c>
      <c r="I171" s="62">
        <f t="shared" si="33"/>
        <v>0.2038735983690112</v>
      </c>
      <c r="J171" s="4">
        <f t="shared" si="36"/>
        <v>1.1217335967330886</v>
      </c>
      <c r="K171" s="17">
        <f t="shared" si="37"/>
        <v>5.5052492569766196</v>
      </c>
      <c r="L171" s="47">
        <f>Tabla2[[#This Row],[n]]*F$135+G$135</f>
        <v>82591.944444444438</v>
      </c>
      <c r="M171" s="47">
        <f>Tabla2[[#This Row],[Predd pow]]-Tabla2[[#This Row],[Potència]]</f>
        <v>82574.444444444438</v>
      </c>
    </row>
    <row r="172" spans="1:13" x14ac:dyDescent="0.25">
      <c r="A172" t="s">
        <v>92</v>
      </c>
      <c r="B172" s="16">
        <v>4.4999999999999998E-2</v>
      </c>
      <c r="C172" s="4">
        <v>0</v>
      </c>
      <c r="D172" s="13">
        <f t="shared" si="38"/>
        <v>500</v>
      </c>
      <c r="E172" s="4">
        <f t="shared" si="39"/>
        <v>8.3333333333333339</v>
      </c>
      <c r="F172" s="46">
        <v>19.5</v>
      </c>
      <c r="G172" s="64">
        <f t="shared" si="31"/>
        <v>182606.31001371742</v>
      </c>
      <c r="H172" s="64">
        <f t="shared" si="32"/>
        <v>16.544117647058822</v>
      </c>
      <c r="I172" s="62">
        <f t="shared" si="33"/>
        <v>0.31855249745158004</v>
      </c>
      <c r="J172" s="4">
        <f t="shared" si="36"/>
        <v>1.2186436097411451</v>
      </c>
      <c r="K172" s="17">
        <f t="shared" si="37"/>
        <v>5.2615157806286739</v>
      </c>
      <c r="L172" s="47">
        <f>Tabla2[[#This Row],[n]]*F$135+G$135</f>
        <v>82623.611111111095</v>
      </c>
      <c r="M172" s="47">
        <f>Tabla2[[#This Row],[Predd pow]]-Tabla2[[#This Row],[Potència]]</f>
        <v>82604.111111111095</v>
      </c>
    </row>
    <row r="173" spans="1:13" x14ac:dyDescent="0.25">
      <c r="A173" t="s">
        <v>92</v>
      </c>
      <c r="B173" s="16">
        <v>4.4999999999999998E-2</v>
      </c>
      <c r="C173" s="4">
        <v>0</v>
      </c>
      <c r="D173" s="13">
        <f t="shared" si="38"/>
        <v>600</v>
      </c>
      <c r="E173" s="4">
        <f t="shared" si="39"/>
        <v>10</v>
      </c>
      <c r="F173" s="46">
        <v>23</v>
      </c>
      <c r="G173" s="64">
        <f t="shared" si="31"/>
        <v>124642.24627004692</v>
      </c>
      <c r="H173" s="64">
        <f t="shared" si="32"/>
        <v>19.852941176470583</v>
      </c>
      <c r="I173" s="62">
        <f t="shared" si="33"/>
        <v>0.4587155963302752</v>
      </c>
      <c r="J173" s="4">
        <f t="shared" si="36"/>
        <v>1.2978248557887697</v>
      </c>
      <c r="K173" s="17">
        <f t="shared" si="37"/>
        <v>5.0956652671408742</v>
      </c>
      <c r="L173" s="47">
        <f>Tabla2[[#This Row],[n]]*F$135+G$135</f>
        <v>82655.277777777766</v>
      </c>
      <c r="M173" s="47">
        <f>Tabla2[[#This Row],[Predd pow]]-Tabla2[[#This Row],[Potència]]</f>
        <v>82632.277777777766</v>
      </c>
    </row>
    <row r="174" spans="1:13" x14ac:dyDescent="0.25">
      <c r="A174" t="s">
        <v>92</v>
      </c>
      <c r="B174" s="16">
        <v>4.4999999999999998E-2</v>
      </c>
      <c r="C174" s="4">
        <v>0</v>
      </c>
      <c r="D174" s="13">
        <f t="shared" si="38"/>
        <v>700</v>
      </c>
      <c r="E174" s="4">
        <f t="shared" si="39"/>
        <v>11.666666666666666</v>
      </c>
      <c r="F174" s="46">
        <v>25</v>
      </c>
      <c r="G174" s="64">
        <f t="shared" si="31"/>
        <v>85317.293682121119</v>
      </c>
      <c r="H174" s="64">
        <f t="shared" si="32"/>
        <v>23.161764705882348</v>
      </c>
      <c r="I174" s="62">
        <f t="shared" si="33"/>
        <v>0.62436289500509667</v>
      </c>
      <c r="J174" s="4">
        <f t="shared" si="36"/>
        <v>1.364771645419383</v>
      </c>
      <c r="K174" s="17">
        <f t="shared" si="37"/>
        <v>4.9310370709034794</v>
      </c>
      <c r="L174" s="47">
        <f>Tabla2[[#This Row],[n]]*F$135+G$135</f>
        <v>82686.944444444438</v>
      </c>
      <c r="M174" s="47">
        <f>Tabla2[[#This Row],[Predd pow]]-Tabla2[[#This Row],[Potència]]</f>
        <v>82661.944444444438</v>
      </c>
    </row>
    <row r="175" spans="1:13" x14ac:dyDescent="0.25">
      <c r="A175" t="s">
        <v>92</v>
      </c>
      <c r="B175" s="16">
        <v>4.4999999999999998E-2</v>
      </c>
      <c r="C175" s="4">
        <v>0</v>
      </c>
      <c r="D175" s="13">
        <v>1100</v>
      </c>
      <c r="E175" s="4">
        <f t="shared" si="39"/>
        <v>18.333333333333332</v>
      </c>
      <c r="F175" s="46">
        <v>36</v>
      </c>
      <c r="G175" s="64">
        <f t="shared" si="31"/>
        <v>31660.343873383365</v>
      </c>
      <c r="H175" s="64">
        <f t="shared" si="32"/>
        <v>36.397058823529406</v>
      </c>
      <c r="I175" s="62">
        <f t="shared" si="33"/>
        <v>1.5417940876656471</v>
      </c>
      <c r="J175" s="4">
        <f t="shared" si="36"/>
        <v>1.5610662905633512</v>
      </c>
      <c r="K175" s="17">
        <f t="shared" si="37"/>
        <v>4.5005156275668243</v>
      </c>
      <c r="L175" s="47">
        <f>Tabla2[[#This Row],[n]]*F$135+G$135</f>
        <v>82813.611111111095</v>
      </c>
      <c r="M175" s="47">
        <f>Tabla2[[#This Row],[Predd pow]]-Tabla2[[#This Row],[Potència]]</f>
        <v>82777.611111111095</v>
      </c>
    </row>
    <row r="176" spans="1:13" x14ac:dyDescent="0.25">
      <c r="A176" t="s">
        <v>92</v>
      </c>
      <c r="B176" s="16">
        <v>4.4999999999999998E-2</v>
      </c>
      <c r="C176" s="4">
        <v>0</v>
      </c>
      <c r="D176" s="13">
        <f>D175+100</f>
        <v>1200</v>
      </c>
      <c r="E176" s="4">
        <f t="shared" si="39"/>
        <v>20</v>
      </c>
      <c r="F176" s="46">
        <v>37.5</v>
      </c>
      <c r="G176" s="64">
        <f t="shared" si="31"/>
        <v>25402.631712645434</v>
      </c>
      <c r="H176" s="64">
        <f t="shared" si="32"/>
        <v>39.705882352941167</v>
      </c>
      <c r="I176" s="62">
        <f t="shared" si="33"/>
        <v>1.8348623853211008</v>
      </c>
      <c r="J176" s="4">
        <f t="shared" si="36"/>
        <v>1.598854851452751</v>
      </c>
      <c r="K176" s="17">
        <f t="shared" si="37"/>
        <v>4.4048787118590571</v>
      </c>
      <c r="L176" s="47">
        <f>Tabla2[[#This Row],[n]]*F$135+G$135</f>
        <v>82845.277777777766</v>
      </c>
      <c r="M176" s="47">
        <f>Tabla2[[#This Row],[Predd pow]]-Tabla2[[#This Row],[Potència]]</f>
        <v>82807.777777777766</v>
      </c>
    </row>
    <row r="177" spans="1:13" x14ac:dyDescent="0.25">
      <c r="A177" t="s">
        <v>92</v>
      </c>
      <c r="B177" s="16">
        <v>4.4999999999999998E-2</v>
      </c>
      <c r="C177" s="4">
        <v>0</v>
      </c>
      <c r="D177" s="13">
        <v>100</v>
      </c>
      <c r="E177" s="4">
        <f>D177/60</f>
        <v>1.6666666666666667</v>
      </c>
      <c r="F177" s="46">
        <v>13</v>
      </c>
      <c r="G177" s="64">
        <f t="shared" si="31"/>
        <v>15217192.501143118</v>
      </c>
      <c r="H177" s="64">
        <f t="shared" si="32"/>
        <v>3.3088235294117645</v>
      </c>
      <c r="I177" s="62">
        <f t="shared" si="33"/>
        <v>1.27420998980632E-2</v>
      </c>
      <c r="J177" s="4">
        <f t="shared" si="36"/>
        <v>0.51967360540512608</v>
      </c>
      <c r="K177" s="17">
        <f t="shared" si="37"/>
        <v>7.1823345345810496</v>
      </c>
      <c r="L177" s="47">
        <f>Tabla2[[#This Row],[n]]*F$135+G$135</f>
        <v>82496.944444444438</v>
      </c>
      <c r="M177" s="47">
        <f>Tabla2[[#This Row],[Predd pow]]-Tabla2[[#This Row],[Potència]]</f>
        <v>82483.944444444438</v>
      </c>
    </row>
    <row r="178" spans="1:13" x14ac:dyDescent="0.25">
      <c r="A178" t="s">
        <v>92</v>
      </c>
      <c r="B178" s="16">
        <v>4.4999999999999998E-2</v>
      </c>
      <c r="C178" s="4">
        <v>0</v>
      </c>
      <c r="D178" s="13">
        <f t="shared" ref="D178:D183" si="40">D177+100</f>
        <v>200</v>
      </c>
      <c r="E178" s="4">
        <f t="shared" ref="E178:E185" si="41">D178/60</f>
        <v>3.3333333333333335</v>
      </c>
      <c r="F178" s="46">
        <v>15</v>
      </c>
      <c r="G178" s="64">
        <f t="shared" si="31"/>
        <v>2194787.379972565</v>
      </c>
      <c r="H178" s="64">
        <f t="shared" si="32"/>
        <v>6.617647058823529</v>
      </c>
      <c r="I178" s="62">
        <f t="shared" si="33"/>
        <v>5.09683995922528E-2</v>
      </c>
      <c r="J178" s="4">
        <f t="shared" si="36"/>
        <v>0.82070360106910734</v>
      </c>
      <c r="K178" s="17">
        <f t="shared" si="37"/>
        <v>6.3413924543379503</v>
      </c>
      <c r="L178" s="47">
        <f>Tabla2[[#This Row],[n]]*F$135+G$135</f>
        <v>82528.611111111095</v>
      </c>
      <c r="M178" s="47">
        <f>Tabla2[[#This Row],[Predd pow]]-Tabla2[[#This Row],[Potència]]</f>
        <v>82513.611111111095</v>
      </c>
    </row>
    <row r="179" spans="1:13" x14ac:dyDescent="0.25">
      <c r="A179" t="s">
        <v>92</v>
      </c>
      <c r="B179" s="16">
        <v>4.4999999999999998E-2</v>
      </c>
      <c r="C179" s="4">
        <v>0</v>
      </c>
      <c r="D179" s="13">
        <f t="shared" si="40"/>
        <v>300</v>
      </c>
      <c r="E179" s="4">
        <f t="shared" si="41"/>
        <v>5</v>
      </c>
      <c r="F179" s="46">
        <v>16.5</v>
      </c>
      <c r="G179" s="64">
        <f t="shared" si="31"/>
        <v>715338.10902809538</v>
      </c>
      <c r="H179" s="64">
        <f t="shared" si="32"/>
        <v>9.9264705882352917</v>
      </c>
      <c r="I179" s="62">
        <f t="shared" si="33"/>
        <v>0.1146788990825688</v>
      </c>
      <c r="J179" s="4">
        <f t="shared" si="36"/>
        <v>0.99679486012478846</v>
      </c>
      <c r="K179" s="17">
        <f t="shared" si="37"/>
        <v>5.8545113623291316</v>
      </c>
      <c r="L179" s="47">
        <f>Tabla2[[#This Row],[n]]*F$135+G$135</f>
        <v>82560.277777777766</v>
      </c>
      <c r="M179" s="47">
        <f>Tabla2[[#This Row],[Predd pow]]-Tabla2[[#This Row],[Potència]]</f>
        <v>82543.777777777766</v>
      </c>
    </row>
    <row r="180" spans="1:13" x14ac:dyDescent="0.25">
      <c r="A180" t="s">
        <v>92</v>
      </c>
      <c r="B180" s="16">
        <v>4.4999999999999998E-2</v>
      </c>
      <c r="C180" s="4">
        <v>0</v>
      </c>
      <c r="D180" s="13">
        <f t="shared" si="40"/>
        <v>400</v>
      </c>
      <c r="E180" s="4">
        <f t="shared" si="41"/>
        <v>6.666666666666667</v>
      </c>
      <c r="F180" s="46">
        <v>18.5</v>
      </c>
      <c r="G180" s="64">
        <f t="shared" si="31"/>
        <v>338363.05441243714</v>
      </c>
      <c r="H180" s="64">
        <f t="shared" si="32"/>
        <v>13.235294117647058</v>
      </c>
      <c r="I180" s="62">
        <f t="shared" si="33"/>
        <v>0.2038735983690112</v>
      </c>
      <c r="J180" s="4">
        <f t="shared" si="36"/>
        <v>1.1217335967330886</v>
      </c>
      <c r="K180" s="17">
        <f t="shared" si="37"/>
        <v>5.5293829366933389</v>
      </c>
      <c r="L180" s="47">
        <f>Tabla2[[#This Row],[n]]*F$135+G$135</f>
        <v>82591.944444444438</v>
      </c>
      <c r="M180" s="47">
        <f>Tabla2[[#This Row],[Predd pow]]-Tabla2[[#This Row],[Potència]]</f>
        <v>82573.444444444438</v>
      </c>
    </row>
    <row r="181" spans="1:13" x14ac:dyDescent="0.25">
      <c r="A181" t="s">
        <v>92</v>
      </c>
      <c r="B181" s="16">
        <v>4.4999999999999998E-2</v>
      </c>
      <c r="C181" s="4">
        <v>0</v>
      </c>
      <c r="D181" s="13">
        <f t="shared" si="40"/>
        <v>500</v>
      </c>
      <c r="E181" s="4">
        <f t="shared" si="41"/>
        <v>8.3333333333333339</v>
      </c>
      <c r="F181" s="46">
        <v>20.5</v>
      </c>
      <c r="G181" s="64">
        <f t="shared" si="31"/>
        <v>191970.73616826703</v>
      </c>
      <c r="H181" s="64">
        <f t="shared" si="32"/>
        <v>16.544117647058822</v>
      </c>
      <c r="I181" s="62">
        <f t="shared" si="33"/>
        <v>0.31855249745158004</v>
      </c>
      <c r="J181" s="4">
        <f t="shared" si="36"/>
        <v>1.2186436097411451</v>
      </c>
      <c r="K181" s="17">
        <f t="shared" si="37"/>
        <v>5.2832350303219107</v>
      </c>
      <c r="L181" s="47">
        <f>Tabla2[[#This Row],[n]]*F$135+G$135</f>
        <v>82623.611111111095</v>
      </c>
      <c r="M181" s="47">
        <f>Tabla2[[#This Row],[Predd pow]]-Tabla2[[#This Row],[Potència]]</f>
        <v>82603.111111111095</v>
      </c>
    </row>
    <row r="182" spans="1:13" x14ac:dyDescent="0.25">
      <c r="A182" t="s">
        <v>92</v>
      </c>
      <c r="B182" s="16">
        <v>4.4999999999999998E-2</v>
      </c>
      <c r="C182" s="4">
        <v>0</v>
      </c>
      <c r="D182" s="13">
        <f t="shared" si="40"/>
        <v>600</v>
      </c>
      <c r="E182" s="4">
        <f t="shared" si="41"/>
        <v>10</v>
      </c>
      <c r="F182" s="46">
        <v>22.5</v>
      </c>
      <c r="G182" s="64">
        <f t="shared" si="31"/>
        <v>121932.63222069808</v>
      </c>
      <c r="H182" s="64">
        <f t="shared" si="32"/>
        <v>19.852941176470583</v>
      </c>
      <c r="I182" s="62">
        <f t="shared" si="33"/>
        <v>0.4587155963302752</v>
      </c>
      <c r="J182" s="4">
        <f t="shared" si="36"/>
        <v>1.2978248557887697</v>
      </c>
      <c r="K182" s="17">
        <f t="shared" si="37"/>
        <v>5.0861199492346438</v>
      </c>
      <c r="L182" s="47">
        <f>Tabla2[[#This Row],[n]]*F$135+G$135</f>
        <v>82655.277777777766</v>
      </c>
      <c r="M182" s="47">
        <f>Tabla2[[#This Row],[Predd pow]]-Tabla2[[#This Row],[Potència]]</f>
        <v>82632.777777777766</v>
      </c>
    </row>
    <row r="183" spans="1:13" x14ac:dyDescent="0.25">
      <c r="A183" t="s">
        <v>92</v>
      </c>
      <c r="B183" s="16">
        <v>4.4999999999999998E-2</v>
      </c>
      <c r="C183" s="4">
        <v>0</v>
      </c>
      <c r="D183" s="13">
        <f t="shared" si="40"/>
        <v>700</v>
      </c>
      <c r="E183" s="4">
        <f t="shared" si="41"/>
        <v>11.666666666666666</v>
      </c>
      <c r="F183" s="46">
        <v>25.5</v>
      </c>
      <c r="G183" s="64">
        <f t="shared" si="31"/>
        <v>87023.639555763555</v>
      </c>
      <c r="H183" s="64">
        <f t="shared" si="32"/>
        <v>23.161764705882348</v>
      </c>
      <c r="I183" s="62">
        <f t="shared" si="33"/>
        <v>0.62436289500509667</v>
      </c>
      <c r="J183" s="4">
        <f t="shared" si="36"/>
        <v>1.364771645419383</v>
      </c>
      <c r="K183" s="17">
        <f t="shared" si="37"/>
        <v>4.9396372426653974</v>
      </c>
      <c r="L183" s="47">
        <f>Tabla2[[#This Row],[n]]*F$135+G$135</f>
        <v>82686.944444444438</v>
      </c>
      <c r="M183" s="47">
        <f>Tabla2[[#This Row],[Predd pow]]-Tabla2[[#This Row],[Potència]]</f>
        <v>82661.444444444438</v>
      </c>
    </row>
    <row r="184" spans="1:13" x14ac:dyDescent="0.25">
      <c r="A184" t="s">
        <v>92</v>
      </c>
      <c r="B184" s="16">
        <v>4.4999999999999998E-2</v>
      </c>
      <c r="C184" s="4">
        <v>0</v>
      </c>
      <c r="D184" s="13">
        <v>1100</v>
      </c>
      <c r="E184" s="4">
        <f t="shared" si="41"/>
        <v>18.333333333333332</v>
      </c>
      <c r="F184" s="46">
        <v>37</v>
      </c>
      <c r="G184" s="64">
        <f t="shared" si="31"/>
        <v>32539.797869866237</v>
      </c>
      <c r="H184" s="64">
        <f t="shared" si="32"/>
        <v>36.397058823529406</v>
      </c>
      <c r="I184" s="62">
        <f t="shared" si="33"/>
        <v>1.5417940876656471</v>
      </c>
      <c r="J184" s="4">
        <f t="shared" si="36"/>
        <v>1.5610662905633512</v>
      </c>
      <c r="K184" s="17">
        <f t="shared" si="37"/>
        <v>4.5124148508665325</v>
      </c>
      <c r="L184" s="47">
        <f>Tabla2[[#This Row],[n]]*F$135+G$135</f>
        <v>82813.611111111095</v>
      </c>
      <c r="M184" s="47">
        <f>Tabla2[[#This Row],[Predd pow]]-Tabla2[[#This Row],[Potència]]</f>
        <v>82776.611111111095</v>
      </c>
    </row>
    <row r="185" spans="1:13" x14ac:dyDescent="0.25">
      <c r="A185" t="s">
        <v>92</v>
      </c>
      <c r="B185" s="16">
        <v>4.4999999999999998E-2</v>
      </c>
      <c r="C185" s="4">
        <v>0</v>
      </c>
      <c r="D185" s="13">
        <f>D184+100</f>
        <v>1200</v>
      </c>
      <c r="E185" s="4">
        <f t="shared" si="41"/>
        <v>20</v>
      </c>
      <c r="F185" s="46">
        <v>38</v>
      </c>
      <c r="G185" s="64">
        <f t="shared" si="31"/>
        <v>25741.333468814038</v>
      </c>
      <c r="H185" s="64">
        <f t="shared" si="32"/>
        <v>39.705882352941167</v>
      </c>
      <c r="I185" s="62">
        <f t="shared" si="33"/>
        <v>1.8348623853211008</v>
      </c>
      <c r="J185" s="4">
        <f t="shared" si="36"/>
        <v>1.598854851452751</v>
      </c>
      <c r="K185" s="17">
        <f t="shared" si="37"/>
        <v>4.4106310407481484</v>
      </c>
      <c r="L185" s="47">
        <f>Tabla2[[#This Row],[n]]*F$135+G$135</f>
        <v>82845.277777777766</v>
      </c>
      <c r="M185" s="47">
        <f>Tabla2[[#This Row],[Predd pow]]-Tabla2[[#This Row],[Potència]]</f>
        <v>82807.277777777766</v>
      </c>
    </row>
    <row r="186" spans="1:13" x14ac:dyDescent="0.25">
      <c r="A186" t="s">
        <v>93</v>
      </c>
      <c r="B186" s="16">
        <v>4.4999999999999998E-2</v>
      </c>
      <c r="C186" s="4">
        <v>3</v>
      </c>
      <c r="D186" s="13">
        <v>100</v>
      </c>
      <c r="E186" s="4">
        <f>D186/60</f>
        <v>1.6666666666666667</v>
      </c>
      <c r="F186" s="46">
        <v>12.75</v>
      </c>
      <c r="G186" s="64">
        <f t="shared" si="31"/>
        <v>14924554.183813443</v>
      </c>
      <c r="H186" s="64">
        <f t="shared" si="32"/>
        <v>3.3088235294117645</v>
      </c>
      <c r="I186" s="62">
        <f t="shared" si="33"/>
        <v>1.27420998980632E-2</v>
      </c>
      <c r="J186" s="4">
        <f t="shared" si="36"/>
        <v>0.51967360540512608</v>
      </c>
      <c r="K186" s="17">
        <f t="shared" si="37"/>
        <v>7.1739013670441869</v>
      </c>
      <c r="L186" s="47">
        <f>Tabla2[[#This Row],[n]]*F$135+G$135</f>
        <v>82496.944444444438</v>
      </c>
      <c r="M186" s="47">
        <f>Tabla2[[#This Row],[Predd pow]]-Tabla2[[#This Row],[Potència]]</f>
        <v>82484.194444444438</v>
      </c>
    </row>
    <row r="187" spans="1:13" x14ac:dyDescent="0.25">
      <c r="A187" t="s">
        <v>93</v>
      </c>
      <c r="B187" s="16">
        <v>4.4999999999999998E-2</v>
      </c>
      <c r="C187" s="4">
        <v>3</v>
      </c>
      <c r="D187" s="13">
        <f t="shared" ref="D187:D192" si="42">D186+100</f>
        <v>200</v>
      </c>
      <c r="E187" s="4">
        <f t="shared" ref="E187:E194" si="43">D187/60</f>
        <v>3.3333333333333335</v>
      </c>
      <c r="F187" s="46">
        <v>14.25</v>
      </c>
      <c r="G187" s="64">
        <f t="shared" si="31"/>
        <v>2085048.0109739369</v>
      </c>
      <c r="H187" s="64">
        <f t="shared" si="32"/>
        <v>6.617647058823529</v>
      </c>
      <c r="I187" s="62">
        <f t="shared" si="33"/>
        <v>5.09683995922528E-2</v>
      </c>
      <c r="J187" s="4">
        <f t="shared" si="36"/>
        <v>0.82070360106910734</v>
      </c>
      <c r="K187" s="17">
        <f t="shared" si="37"/>
        <v>6.3191160596267979</v>
      </c>
      <c r="L187" s="47">
        <f>Tabla2[[#This Row],[n]]*F$135+G$135</f>
        <v>82528.611111111095</v>
      </c>
      <c r="M187" s="47">
        <f>Tabla2[[#This Row],[Predd pow]]-Tabla2[[#This Row],[Potència]]</f>
        <v>82514.361111111095</v>
      </c>
    </row>
    <row r="188" spans="1:13" x14ac:dyDescent="0.25">
      <c r="A188" t="s">
        <v>93</v>
      </c>
      <c r="B188" s="16">
        <v>4.4999999999999998E-2</v>
      </c>
      <c r="C188" s="4">
        <v>3</v>
      </c>
      <c r="D188" s="13">
        <f t="shared" si="42"/>
        <v>300</v>
      </c>
      <c r="E188" s="4">
        <f t="shared" si="43"/>
        <v>5</v>
      </c>
      <c r="F188" s="46">
        <v>17</v>
      </c>
      <c r="G188" s="64">
        <f t="shared" si="31"/>
        <v>737015.02142288617</v>
      </c>
      <c r="H188" s="64">
        <f t="shared" si="32"/>
        <v>9.9264705882352917</v>
      </c>
      <c r="I188" s="62">
        <f t="shared" si="33"/>
        <v>0.1146788990825688</v>
      </c>
      <c r="J188" s="4">
        <f t="shared" si="36"/>
        <v>0.99679486012478846</v>
      </c>
      <c r="K188" s="17">
        <f t="shared" si="37"/>
        <v>5.867476339493499</v>
      </c>
      <c r="L188" s="47">
        <f>Tabla2[[#This Row],[n]]*F$135+G$135</f>
        <v>82560.277777777766</v>
      </c>
      <c r="M188" s="47">
        <f>Tabla2[[#This Row],[Predd pow]]-Tabla2[[#This Row],[Potència]]</f>
        <v>82543.277777777766</v>
      </c>
    </row>
    <row r="189" spans="1:13" x14ac:dyDescent="0.25">
      <c r="A189" t="s">
        <v>93</v>
      </c>
      <c r="B189" s="16">
        <v>4.4999999999999998E-2</v>
      </c>
      <c r="C189" s="4">
        <v>3</v>
      </c>
      <c r="D189" s="13">
        <f t="shared" si="42"/>
        <v>400</v>
      </c>
      <c r="E189" s="4">
        <f t="shared" si="43"/>
        <v>6.666666666666667</v>
      </c>
      <c r="F189" s="46">
        <v>18.5</v>
      </c>
      <c r="G189" s="64">
        <f t="shared" si="31"/>
        <v>338363.05441243714</v>
      </c>
      <c r="H189" s="64">
        <f t="shared" si="32"/>
        <v>13.235294117647058</v>
      </c>
      <c r="I189" s="62">
        <f t="shared" si="33"/>
        <v>0.2038735983690112</v>
      </c>
      <c r="J189" s="4">
        <f t="shared" si="36"/>
        <v>1.1217335967330886</v>
      </c>
      <c r="K189" s="17">
        <f t="shared" si="37"/>
        <v>5.5293829366933389</v>
      </c>
      <c r="L189" s="47">
        <f>Tabla2[[#This Row],[n]]*F$135+G$135</f>
        <v>82591.944444444438</v>
      </c>
      <c r="M189" s="47">
        <f>Tabla2[[#This Row],[Predd pow]]-Tabla2[[#This Row],[Potència]]</f>
        <v>82573.444444444438</v>
      </c>
    </row>
    <row r="190" spans="1:13" x14ac:dyDescent="0.25">
      <c r="A190" t="s">
        <v>93</v>
      </c>
      <c r="B190" s="16">
        <v>4.4999999999999998E-2</v>
      </c>
      <c r="C190" s="4">
        <v>3</v>
      </c>
      <c r="D190" s="13">
        <f t="shared" si="42"/>
        <v>500</v>
      </c>
      <c r="E190" s="4">
        <f t="shared" si="43"/>
        <v>8.3333333333333339</v>
      </c>
      <c r="F190" s="46">
        <v>21.5</v>
      </c>
      <c r="G190" s="64">
        <f t="shared" si="31"/>
        <v>201335.16232281664</v>
      </c>
      <c r="H190" s="64">
        <f t="shared" si="32"/>
        <v>16.544117647058822</v>
      </c>
      <c r="I190" s="62">
        <f t="shared" si="33"/>
        <v>0.31855249745158004</v>
      </c>
      <c r="J190" s="4">
        <f t="shared" si="36"/>
        <v>1.2186436097411451</v>
      </c>
      <c r="K190" s="17">
        <f t="shared" si="37"/>
        <v>5.3039196291817614</v>
      </c>
      <c r="L190" s="47">
        <f>Tabla2[[#This Row],[n]]*F$135+G$135</f>
        <v>82623.611111111095</v>
      </c>
      <c r="M190" s="47">
        <f>Tabla2[[#This Row],[Predd pow]]-Tabla2[[#This Row],[Potència]]</f>
        <v>82602.111111111095</v>
      </c>
    </row>
    <row r="191" spans="1:13" x14ac:dyDescent="0.25">
      <c r="A191" t="s">
        <v>93</v>
      </c>
      <c r="B191" s="16">
        <v>4.4999999999999998E-2</v>
      </c>
      <c r="C191" s="4">
        <v>3</v>
      </c>
      <c r="D191" s="13">
        <f t="shared" si="42"/>
        <v>600</v>
      </c>
      <c r="E191" s="4">
        <f t="shared" si="43"/>
        <v>10</v>
      </c>
      <c r="F191" s="46">
        <v>24.5</v>
      </c>
      <c r="G191" s="64">
        <f t="shared" si="31"/>
        <v>132771.08841809345</v>
      </c>
      <c r="H191" s="64">
        <f t="shared" si="32"/>
        <v>19.852941176470583</v>
      </c>
      <c r="I191" s="62">
        <f t="shared" si="33"/>
        <v>0.4587155963302752</v>
      </c>
      <c r="J191" s="4">
        <f t="shared" si="36"/>
        <v>1.2978248557887697</v>
      </c>
      <c r="K191" s="17">
        <f t="shared" si="37"/>
        <v>5.1231035154878137</v>
      </c>
      <c r="L191" s="47">
        <f>Tabla2[[#This Row],[n]]*F$135+G$135</f>
        <v>82655.277777777766</v>
      </c>
      <c r="M191" s="47">
        <f>Tabla2[[#This Row],[Predd pow]]-Tabla2[[#This Row],[Potència]]</f>
        <v>82630.777777777766</v>
      </c>
    </row>
    <row r="192" spans="1:13" x14ac:dyDescent="0.25">
      <c r="A192" t="s">
        <v>93</v>
      </c>
      <c r="B192" s="16">
        <v>4.4999999999999998E-2</v>
      </c>
      <c r="C192" s="4">
        <v>3</v>
      </c>
      <c r="D192" s="13">
        <f t="shared" si="42"/>
        <v>700</v>
      </c>
      <c r="E192" s="4">
        <f t="shared" si="43"/>
        <v>11.666666666666666</v>
      </c>
      <c r="F192" s="46">
        <v>27</v>
      </c>
      <c r="G192" s="64">
        <f t="shared" si="31"/>
        <v>92142.67717669082</v>
      </c>
      <c r="H192" s="64">
        <f t="shared" si="32"/>
        <v>23.161764705882348</v>
      </c>
      <c r="I192" s="62">
        <f t="shared" si="33"/>
        <v>0.62436289500509667</v>
      </c>
      <c r="J192" s="4">
        <f t="shared" si="36"/>
        <v>1.364771645419383</v>
      </c>
      <c r="K192" s="17">
        <f t="shared" si="37"/>
        <v>4.9644608263904297</v>
      </c>
      <c r="L192" s="47">
        <f>Tabla2[[#This Row],[n]]*F$135+G$135</f>
        <v>82686.944444444438</v>
      </c>
      <c r="M192" s="47">
        <f>Tabla2[[#This Row],[Predd pow]]-Tabla2[[#This Row],[Potència]]</f>
        <v>82659.944444444438</v>
      </c>
    </row>
    <row r="193" spans="1:13" x14ac:dyDescent="0.25">
      <c r="A193" t="s">
        <v>93</v>
      </c>
      <c r="B193" s="16">
        <v>4.4999999999999998E-2</v>
      </c>
      <c r="C193" s="4">
        <v>3</v>
      </c>
      <c r="D193" s="13">
        <v>1100</v>
      </c>
      <c r="E193" s="4">
        <f t="shared" si="43"/>
        <v>18.333333333333332</v>
      </c>
      <c r="F193" s="46">
        <v>43.5</v>
      </c>
      <c r="G193" s="64">
        <f t="shared" si="31"/>
        <v>38256.248847004899</v>
      </c>
      <c r="H193" s="64">
        <f t="shared" si="32"/>
        <v>36.397058823529406</v>
      </c>
      <c r="I193" s="62">
        <f t="shared" si="33"/>
        <v>1.5417940876656471</v>
      </c>
      <c r="J193" s="4">
        <f t="shared" si="36"/>
        <v>1.5610662905633512</v>
      </c>
      <c r="K193" s="17">
        <f t="shared" si="37"/>
        <v>4.5827023837541745</v>
      </c>
      <c r="L193" s="47">
        <f>Tabla2[[#This Row],[n]]*F$135+G$135</f>
        <v>82813.611111111095</v>
      </c>
      <c r="M193" s="47">
        <f>Tabla2[[#This Row],[Predd pow]]-Tabla2[[#This Row],[Potència]]</f>
        <v>82770.111111111095</v>
      </c>
    </row>
    <row r="194" spans="1:13" x14ac:dyDescent="0.25">
      <c r="A194" t="s">
        <v>93</v>
      </c>
      <c r="B194" s="16">
        <v>4.4999999999999998E-2</v>
      </c>
      <c r="C194" s="4">
        <v>3</v>
      </c>
      <c r="D194" s="13">
        <f>D193+100</f>
        <v>1200</v>
      </c>
      <c r="E194" s="4">
        <f t="shared" si="43"/>
        <v>20</v>
      </c>
      <c r="F194" s="46">
        <v>49.5</v>
      </c>
      <c r="G194" s="64">
        <f t="shared" si="31"/>
        <v>33531.473860691971</v>
      </c>
      <c r="H194" s="64">
        <f t="shared" si="32"/>
        <v>39.705882352941167</v>
      </c>
      <c r="I194" s="62">
        <f t="shared" si="33"/>
        <v>1.8348623853211008</v>
      </c>
      <c r="J194" s="4">
        <f t="shared" si="36"/>
        <v>1.598854851452751</v>
      </c>
      <c r="K194" s="17">
        <f t="shared" si="37"/>
        <v>4.5254526430649067</v>
      </c>
      <c r="L194" s="47">
        <f>Tabla2[[#This Row],[n]]*F$135+G$135</f>
        <v>82845.277777777766</v>
      </c>
      <c r="M194" s="47">
        <f>Tabla2[[#This Row],[Predd pow]]-Tabla2[[#This Row],[Potència]]</f>
        <v>82795.777777777766</v>
      </c>
    </row>
    <row r="195" spans="1:13" x14ac:dyDescent="0.25">
      <c r="A195" t="s">
        <v>93</v>
      </c>
      <c r="B195" s="16">
        <v>4.4999999999999998E-2</v>
      </c>
      <c r="C195" s="4">
        <v>3</v>
      </c>
      <c r="D195" s="13">
        <v>100</v>
      </c>
      <c r="E195" s="4">
        <f>D195/60</f>
        <v>1.6666666666666667</v>
      </c>
      <c r="F195" s="46">
        <v>12.25</v>
      </c>
      <c r="G195" s="64">
        <f t="shared" si="31"/>
        <v>14339277.549154092</v>
      </c>
      <c r="H195" s="64">
        <f t="shared" si="32"/>
        <v>3.3088235294117645</v>
      </c>
      <c r="I195" s="62">
        <f t="shared" si="33"/>
        <v>1.27420998980632E-2</v>
      </c>
      <c r="J195" s="4">
        <f t="shared" si="36"/>
        <v>0.51967360540512608</v>
      </c>
      <c r="K195" s="17">
        <f t="shared" si="37"/>
        <v>7.156527270974764</v>
      </c>
      <c r="L195" s="47">
        <f>Tabla2[[#This Row],[n]]*F$135+G$135</f>
        <v>82496.944444444438</v>
      </c>
      <c r="M195" s="47">
        <f>Tabla2[[#This Row],[Predd pow]]-Tabla2[[#This Row],[Potència]]</f>
        <v>82484.694444444438</v>
      </c>
    </row>
    <row r="196" spans="1:13" x14ac:dyDescent="0.25">
      <c r="A196" t="s">
        <v>93</v>
      </c>
      <c r="B196" s="16">
        <v>4.4999999999999998E-2</v>
      </c>
      <c r="C196" s="4">
        <v>3</v>
      </c>
      <c r="D196" s="13">
        <f t="shared" ref="D196:D201" si="44">D195+100</f>
        <v>200</v>
      </c>
      <c r="E196" s="4">
        <f t="shared" ref="E196:E203" si="45">D196/60</f>
        <v>3.3333333333333335</v>
      </c>
      <c r="F196" s="46">
        <v>14</v>
      </c>
      <c r="G196" s="64">
        <f t="shared" si="31"/>
        <v>2048468.2213077275</v>
      </c>
      <c r="H196" s="64">
        <f t="shared" si="32"/>
        <v>6.617647058823529</v>
      </c>
      <c r="I196" s="62">
        <f t="shared" si="33"/>
        <v>5.09683995922528E-2</v>
      </c>
      <c r="J196" s="4">
        <f t="shared" ref="J196:J227" si="46">LOG10(H196)</f>
        <v>0.82070360106910734</v>
      </c>
      <c r="K196" s="17">
        <f t="shared" ref="K196:K227" si="47">LOG10(G196)</f>
        <v>6.3114292309605071</v>
      </c>
      <c r="L196" s="47">
        <f>Tabla2[[#This Row],[n]]*F$135+G$135</f>
        <v>82528.611111111095</v>
      </c>
      <c r="M196" s="47">
        <f>Tabla2[[#This Row],[Predd pow]]-Tabla2[[#This Row],[Potència]]</f>
        <v>82514.611111111095</v>
      </c>
    </row>
    <row r="197" spans="1:13" x14ac:dyDescent="0.25">
      <c r="A197" t="s">
        <v>93</v>
      </c>
      <c r="B197" s="16">
        <v>4.4999999999999998E-2</v>
      </c>
      <c r="C197" s="4">
        <v>3</v>
      </c>
      <c r="D197" s="13">
        <f t="shared" si="44"/>
        <v>300</v>
      </c>
      <c r="E197" s="4">
        <f t="shared" si="45"/>
        <v>5</v>
      </c>
      <c r="F197" s="46">
        <v>16</v>
      </c>
      <c r="G197" s="64">
        <f t="shared" si="31"/>
        <v>693661.19663330459</v>
      </c>
      <c r="H197" s="64">
        <f t="shared" si="32"/>
        <v>9.9264705882352917</v>
      </c>
      <c r="I197" s="62">
        <f t="shared" si="33"/>
        <v>0.1146788990825688</v>
      </c>
      <c r="J197" s="4">
        <f t="shared" si="46"/>
        <v>0.99679486012478846</v>
      </c>
      <c r="K197" s="17">
        <f t="shared" si="47"/>
        <v>5.8411474007711499</v>
      </c>
      <c r="L197" s="47">
        <f>Tabla2[[#This Row],[n]]*F$135+G$135</f>
        <v>82560.277777777766</v>
      </c>
      <c r="M197" s="47">
        <f>Tabla2[[#This Row],[Predd pow]]-Tabla2[[#This Row],[Potència]]</f>
        <v>82544.277777777766</v>
      </c>
    </row>
    <row r="198" spans="1:13" x14ac:dyDescent="0.25">
      <c r="A198" t="s">
        <v>93</v>
      </c>
      <c r="B198" s="16">
        <v>4.4999999999999998E-2</v>
      </c>
      <c r="C198" s="4">
        <v>3</v>
      </c>
      <c r="D198" s="13">
        <f t="shared" si="44"/>
        <v>400</v>
      </c>
      <c r="E198" s="4">
        <f t="shared" si="45"/>
        <v>6.666666666666667</v>
      </c>
      <c r="F198" s="46">
        <v>17.5</v>
      </c>
      <c r="G198" s="64">
        <f t="shared" si="31"/>
        <v>320073.15957933239</v>
      </c>
      <c r="H198" s="64">
        <f t="shared" si="32"/>
        <v>13.235294117647058</v>
      </c>
      <c r="I198" s="62">
        <f t="shared" si="33"/>
        <v>0.2038735983690112</v>
      </c>
      <c r="J198" s="4">
        <f t="shared" si="46"/>
        <v>1.1217335967330886</v>
      </c>
      <c r="K198" s="17">
        <f t="shared" si="47"/>
        <v>5.5052492569766196</v>
      </c>
      <c r="L198" s="47">
        <f>Tabla2[[#This Row],[n]]*F$135+G$135</f>
        <v>82591.944444444438</v>
      </c>
      <c r="M198" s="47">
        <f>Tabla2[[#This Row],[Predd pow]]-Tabla2[[#This Row],[Potència]]</f>
        <v>82574.444444444438</v>
      </c>
    </row>
    <row r="199" spans="1:13" x14ac:dyDescent="0.25">
      <c r="A199" t="s">
        <v>93</v>
      </c>
      <c r="B199" s="16">
        <v>4.4999999999999998E-2</v>
      </c>
      <c r="C199" s="4">
        <v>3</v>
      </c>
      <c r="D199" s="13">
        <f t="shared" si="44"/>
        <v>500</v>
      </c>
      <c r="E199" s="4">
        <f t="shared" si="45"/>
        <v>8.3333333333333339</v>
      </c>
      <c r="F199" s="46">
        <v>20.5</v>
      </c>
      <c r="G199" s="64">
        <f t="shared" si="31"/>
        <v>191970.73616826703</v>
      </c>
      <c r="H199" s="64">
        <f t="shared" si="32"/>
        <v>16.544117647058822</v>
      </c>
      <c r="I199" s="62">
        <f t="shared" si="33"/>
        <v>0.31855249745158004</v>
      </c>
      <c r="J199" s="4">
        <f t="shared" si="46"/>
        <v>1.2186436097411451</v>
      </c>
      <c r="K199" s="17">
        <f t="shared" si="47"/>
        <v>5.2832350303219107</v>
      </c>
      <c r="L199" s="47">
        <f>Tabla2[[#This Row],[n]]*F$135+G$135</f>
        <v>82623.611111111095</v>
      </c>
      <c r="M199" s="47">
        <f>Tabla2[[#This Row],[Predd pow]]-Tabla2[[#This Row],[Potència]]</f>
        <v>82603.111111111095</v>
      </c>
    </row>
    <row r="200" spans="1:13" x14ac:dyDescent="0.25">
      <c r="A200" t="s">
        <v>93</v>
      </c>
      <c r="B200" s="16">
        <v>4.4999999999999998E-2</v>
      </c>
      <c r="C200" s="4">
        <v>3</v>
      </c>
      <c r="D200" s="13">
        <f t="shared" si="44"/>
        <v>600</v>
      </c>
      <c r="E200" s="4">
        <f t="shared" si="45"/>
        <v>10</v>
      </c>
      <c r="F200" s="46">
        <v>23.5</v>
      </c>
      <c r="G200" s="64">
        <f t="shared" si="31"/>
        <v>127351.86031939577</v>
      </c>
      <c r="H200" s="64">
        <f t="shared" si="32"/>
        <v>19.852941176470583</v>
      </c>
      <c r="I200" s="62">
        <f t="shared" si="33"/>
        <v>0.4587155963302752</v>
      </c>
      <c r="J200" s="4">
        <f t="shared" si="46"/>
        <v>1.2978248557887697</v>
      </c>
      <c r="K200" s="17">
        <f t="shared" si="47"/>
        <v>5.1050052933950179</v>
      </c>
      <c r="L200" s="47">
        <f>Tabla2[[#This Row],[n]]*F$135+G$135</f>
        <v>82655.277777777766</v>
      </c>
      <c r="M200" s="47">
        <f>Tabla2[[#This Row],[Predd pow]]-Tabla2[[#This Row],[Potència]]</f>
        <v>82631.777777777766</v>
      </c>
    </row>
    <row r="201" spans="1:13" x14ac:dyDescent="0.25">
      <c r="A201" t="s">
        <v>93</v>
      </c>
      <c r="B201" s="16">
        <v>4.4999999999999998E-2</v>
      </c>
      <c r="C201" s="4">
        <v>3</v>
      </c>
      <c r="D201" s="13">
        <f t="shared" si="44"/>
        <v>700</v>
      </c>
      <c r="E201" s="4">
        <f t="shared" si="45"/>
        <v>11.666666666666666</v>
      </c>
      <c r="F201" s="46">
        <v>26.5</v>
      </c>
      <c r="G201" s="64">
        <f t="shared" si="31"/>
        <v>90436.331303048399</v>
      </c>
      <c r="H201" s="64">
        <f t="shared" si="32"/>
        <v>23.161764705882348</v>
      </c>
      <c r="I201" s="62">
        <f t="shared" si="33"/>
        <v>0.62436289500509667</v>
      </c>
      <c r="J201" s="4">
        <f t="shared" si="46"/>
        <v>1.364771645419383</v>
      </c>
      <c r="K201" s="17">
        <f t="shared" si="47"/>
        <v>4.9563429361682498</v>
      </c>
      <c r="L201" s="47">
        <f>Tabla2[[#This Row],[n]]*F$135+G$135</f>
        <v>82686.944444444438</v>
      </c>
      <c r="M201" s="47">
        <f>Tabla2[[#This Row],[Predd pow]]-Tabla2[[#This Row],[Potència]]</f>
        <v>82660.444444444438</v>
      </c>
    </row>
    <row r="202" spans="1:13" x14ac:dyDescent="0.25">
      <c r="A202" t="s">
        <v>93</v>
      </c>
      <c r="B202" s="16">
        <v>4.4999999999999998E-2</v>
      </c>
      <c r="C202" s="4">
        <v>3</v>
      </c>
      <c r="D202" s="13">
        <v>1100</v>
      </c>
      <c r="E202" s="4">
        <f t="shared" si="45"/>
        <v>18.333333333333332</v>
      </c>
      <c r="F202" s="46">
        <v>44</v>
      </c>
      <c r="G202" s="64">
        <f t="shared" si="31"/>
        <v>38695.975845246336</v>
      </c>
      <c r="H202" s="64">
        <f t="shared" si="32"/>
        <v>36.397058823529406</v>
      </c>
      <c r="I202" s="62">
        <f t="shared" si="33"/>
        <v>1.5417940876656471</v>
      </c>
      <c r="J202" s="4">
        <f t="shared" si="46"/>
        <v>1.5610662905633512</v>
      </c>
      <c r="K202" s="17">
        <f t="shared" si="47"/>
        <v>4.5876658032857245</v>
      </c>
      <c r="L202" s="47">
        <f>Tabla2[[#This Row],[n]]*F$135+G$135</f>
        <v>82813.611111111095</v>
      </c>
      <c r="M202" s="47">
        <f>Tabla2[[#This Row],[Predd pow]]-Tabla2[[#This Row],[Potència]]</f>
        <v>82769.611111111095</v>
      </c>
    </row>
    <row r="203" spans="1:13" x14ac:dyDescent="0.25">
      <c r="A203" t="s">
        <v>93</v>
      </c>
      <c r="B203" s="16">
        <v>4.4999999999999998E-2</v>
      </c>
      <c r="C203" s="4">
        <v>3</v>
      </c>
      <c r="D203" s="13">
        <f>D202+100</f>
        <v>1200</v>
      </c>
      <c r="E203" s="4">
        <f t="shared" si="45"/>
        <v>20</v>
      </c>
      <c r="F203" s="46">
        <v>49</v>
      </c>
      <c r="G203" s="64">
        <f t="shared" si="31"/>
        <v>33192.772104523363</v>
      </c>
      <c r="H203" s="64">
        <f t="shared" si="32"/>
        <v>39.705882352941167</v>
      </c>
      <c r="I203" s="62">
        <f t="shared" si="33"/>
        <v>1.8348623853211008</v>
      </c>
      <c r="J203" s="4">
        <f t="shared" si="46"/>
        <v>1.598854851452751</v>
      </c>
      <c r="K203" s="17">
        <f t="shared" si="47"/>
        <v>4.5210435241598521</v>
      </c>
      <c r="L203" s="47">
        <f>Tabla2[[#This Row],[n]]*F$135+G$135</f>
        <v>82845.277777777766</v>
      </c>
      <c r="M203" s="47">
        <f>Tabla2[[#This Row],[Predd pow]]-Tabla2[[#This Row],[Potència]]</f>
        <v>82796.277777777766</v>
      </c>
    </row>
    <row r="204" spans="1:13" x14ac:dyDescent="0.25">
      <c r="A204" t="s">
        <v>91</v>
      </c>
      <c r="B204" s="16">
        <v>4.4999999999999998E-2</v>
      </c>
      <c r="C204" s="4">
        <v>0</v>
      </c>
      <c r="D204" s="13">
        <v>100</v>
      </c>
      <c r="E204" s="4">
        <f>D204/60</f>
        <v>1.6666666666666667</v>
      </c>
      <c r="F204" s="46">
        <v>14.5</v>
      </c>
      <c r="G204" s="64">
        <f t="shared" si="31"/>
        <v>16973022.40512117</v>
      </c>
      <c r="H204" s="64">
        <f t="shared" si="32"/>
        <v>3.3088235294117645</v>
      </c>
      <c r="I204" s="62">
        <f t="shared" si="33"/>
        <v>1.27420998980632E-2</v>
      </c>
      <c r="J204" s="4">
        <f t="shared" si="46"/>
        <v>0.51967360540512608</v>
      </c>
      <c r="K204" s="17">
        <f t="shared" si="47"/>
        <v>7.2297591845091871</v>
      </c>
      <c r="L204" s="47">
        <f>Tabla2[[#This Row],[n]]*F$135+G$135</f>
        <v>82496.944444444438</v>
      </c>
      <c r="M204" s="47">
        <f>Tabla2[[#This Row],[Predd pow]]-Tabla2[[#This Row],[Potència]]</f>
        <v>82482.444444444438</v>
      </c>
    </row>
    <row r="205" spans="1:13" x14ac:dyDescent="0.25">
      <c r="A205" t="s">
        <v>91</v>
      </c>
      <c r="B205" s="16">
        <v>4.4999999999999998E-2</v>
      </c>
      <c r="C205" s="4">
        <v>0</v>
      </c>
      <c r="D205" s="13">
        <f t="shared" ref="D205:D210" si="48">D204+100</f>
        <v>200</v>
      </c>
      <c r="E205" s="4">
        <f t="shared" ref="E205:E212" si="49">D205/60</f>
        <v>3.3333333333333335</v>
      </c>
      <c r="F205" s="46">
        <v>15.75</v>
      </c>
      <c r="G205" s="64">
        <f t="shared" si="31"/>
        <v>2304526.7489711936</v>
      </c>
      <c r="H205" s="64">
        <f t="shared" si="32"/>
        <v>6.617647058823529</v>
      </c>
      <c r="I205" s="62">
        <f t="shared" si="33"/>
        <v>5.09683995922528E-2</v>
      </c>
      <c r="J205" s="4">
        <f t="shared" si="46"/>
        <v>0.82070360106910734</v>
      </c>
      <c r="K205" s="17">
        <f t="shared" si="47"/>
        <v>6.3625817534078886</v>
      </c>
      <c r="L205" s="47">
        <f>Tabla2[[#This Row],[n]]*F$135+G$135</f>
        <v>82528.611111111095</v>
      </c>
      <c r="M205" s="47">
        <f>Tabla2[[#This Row],[Predd pow]]-Tabla2[[#This Row],[Potència]]</f>
        <v>82512.861111111095</v>
      </c>
    </row>
    <row r="206" spans="1:13" x14ac:dyDescent="0.25">
      <c r="A206" t="s">
        <v>91</v>
      </c>
      <c r="B206" s="16">
        <v>4.4999999999999998E-2</v>
      </c>
      <c r="C206" s="4">
        <v>0</v>
      </c>
      <c r="D206" s="13">
        <f t="shared" si="48"/>
        <v>300</v>
      </c>
      <c r="E206" s="4">
        <f t="shared" si="49"/>
        <v>5</v>
      </c>
      <c r="F206" s="46">
        <v>17</v>
      </c>
      <c r="G206" s="64">
        <f t="shared" si="31"/>
        <v>737015.02142288617</v>
      </c>
      <c r="H206" s="64">
        <f t="shared" si="32"/>
        <v>9.9264705882352917</v>
      </c>
      <c r="I206" s="62">
        <f t="shared" si="33"/>
        <v>0.1146788990825688</v>
      </c>
      <c r="J206" s="4">
        <f t="shared" si="46"/>
        <v>0.99679486012478846</v>
      </c>
      <c r="K206" s="17">
        <f t="shared" si="47"/>
        <v>5.867476339493499</v>
      </c>
      <c r="L206" s="47">
        <f>Tabla2[[#This Row],[n]]*F$135+G$135</f>
        <v>82560.277777777766</v>
      </c>
      <c r="M206" s="47">
        <f>Tabla2[[#This Row],[Predd pow]]-Tabla2[[#This Row],[Potència]]</f>
        <v>82543.277777777766</v>
      </c>
    </row>
    <row r="207" spans="1:13" x14ac:dyDescent="0.25">
      <c r="A207" t="s">
        <v>91</v>
      </c>
      <c r="B207" s="16">
        <v>4.4999999999999998E-2</v>
      </c>
      <c r="C207" s="4">
        <v>0</v>
      </c>
      <c r="D207" s="13">
        <f t="shared" si="48"/>
        <v>400</v>
      </c>
      <c r="E207" s="4">
        <f t="shared" si="49"/>
        <v>6.666666666666667</v>
      </c>
      <c r="F207" s="46">
        <v>19</v>
      </c>
      <c r="G207" s="64">
        <f t="shared" si="31"/>
        <v>347508.00182898948</v>
      </c>
      <c r="H207" s="64">
        <f t="shared" si="32"/>
        <v>13.235294117647058</v>
      </c>
      <c r="I207" s="62">
        <f t="shared" si="33"/>
        <v>0.2038735983690112</v>
      </c>
      <c r="J207" s="4">
        <f t="shared" si="46"/>
        <v>1.1217335967330886</v>
      </c>
      <c r="K207" s="17">
        <f t="shared" si="47"/>
        <v>5.540964809243154</v>
      </c>
      <c r="L207" s="47">
        <f>Tabla2[[#This Row],[n]]*F$135+G$135</f>
        <v>82591.944444444438</v>
      </c>
      <c r="M207" s="47">
        <f>Tabla2[[#This Row],[Predd pow]]-Tabla2[[#This Row],[Potència]]</f>
        <v>82572.944444444438</v>
      </c>
    </row>
    <row r="208" spans="1:13" x14ac:dyDescent="0.25">
      <c r="A208" t="s">
        <v>91</v>
      </c>
      <c r="B208" s="16">
        <v>4.4999999999999998E-2</v>
      </c>
      <c r="C208" s="4">
        <v>0</v>
      </c>
      <c r="D208" s="13">
        <f t="shared" si="48"/>
        <v>500</v>
      </c>
      <c r="E208" s="4">
        <f t="shared" si="49"/>
        <v>8.3333333333333339</v>
      </c>
      <c r="F208" s="46">
        <v>21.5</v>
      </c>
      <c r="G208" s="64">
        <f t="shared" si="31"/>
        <v>201335.16232281664</v>
      </c>
      <c r="H208" s="64">
        <f t="shared" si="32"/>
        <v>16.544117647058822</v>
      </c>
      <c r="I208" s="62">
        <f t="shared" si="33"/>
        <v>0.31855249745158004</v>
      </c>
      <c r="J208" s="4">
        <f t="shared" si="46"/>
        <v>1.2186436097411451</v>
      </c>
      <c r="K208" s="17">
        <f t="shared" si="47"/>
        <v>5.3039196291817614</v>
      </c>
      <c r="L208" s="47">
        <f>Tabla2[[#This Row],[n]]*F$135+G$135</f>
        <v>82623.611111111095</v>
      </c>
      <c r="M208" s="47">
        <f>Tabla2[[#This Row],[Predd pow]]-Tabla2[[#This Row],[Potència]]</f>
        <v>82602.111111111095</v>
      </c>
    </row>
    <row r="209" spans="1:13" x14ac:dyDescent="0.25">
      <c r="A209" t="s">
        <v>91</v>
      </c>
      <c r="B209" s="16">
        <v>4.4999999999999998E-2</v>
      </c>
      <c r="C209" s="4">
        <v>0</v>
      </c>
      <c r="D209" s="13">
        <f t="shared" si="48"/>
        <v>600</v>
      </c>
      <c r="E209" s="4">
        <f t="shared" si="49"/>
        <v>10</v>
      </c>
      <c r="F209" s="46">
        <v>23.75</v>
      </c>
      <c r="G209" s="64">
        <f t="shared" ref="G209:G272" si="50">F209/(B209^5*E209^3*$E$5)</f>
        <v>128706.66734407019</v>
      </c>
      <c r="H209" s="64">
        <f t="shared" ref="H209:H272" si="51">(E209*B209^2*$E$5)/$E$6</f>
        <v>19.852941176470583</v>
      </c>
      <c r="I209" s="62">
        <f t="shared" ref="I209:I272" si="52">(E209^2*B209)/$E$4</f>
        <v>0.4587155963302752</v>
      </c>
      <c r="J209" s="4">
        <f t="shared" si="46"/>
        <v>1.2978248557887697</v>
      </c>
      <c r="K209" s="17">
        <f t="shared" si="47"/>
        <v>5.1096010450841671</v>
      </c>
      <c r="L209" s="47">
        <f>Tabla2[[#This Row],[n]]*F$135+G$135</f>
        <v>82655.277777777766</v>
      </c>
      <c r="M209" s="47">
        <f>Tabla2[[#This Row],[Predd pow]]-Tabla2[[#This Row],[Potència]]</f>
        <v>82631.527777777766</v>
      </c>
    </row>
    <row r="210" spans="1:13" x14ac:dyDescent="0.25">
      <c r="A210" t="s">
        <v>91</v>
      </c>
      <c r="B210" s="16">
        <v>4.4999999999999998E-2</v>
      </c>
      <c r="C210" s="4">
        <v>0</v>
      </c>
      <c r="D210" s="13">
        <f t="shared" si="48"/>
        <v>700</v>
      </c>
      <c r="E210" s="4">
        <f t="shared" si="49"/>
        <v>11.666666666666666</v>
      </c>
      <c r="F210" s="46">
        <v>26.5</v>
      </c>
      <c r="G210" s="64">
        <f t="shared" si="50"/>
        <v>90436.331303048399</v>
      </c>
      <c r="H210" s="64">
        <f t="shared" si="51"/>
        <v>23.161764705882348</v>
      </c>
      <c r="I210" s="62">
        <f t="shared" si="52"/>
        <v>0.62436289500509667</v>
      </c>
      <c r="J210" s="4">
        <f t="shared" si="46"/>
        <v>1.364771645419383</v>
      </c>
      <c r="K210" s="17">
        <f t="shared" si="47"/>
        <v>4.9563429361682498</v>
      </c>
      <c r="L210" s="47">
        <f>Tabla2[[#This Row],[n]]*F$135+G$135</f>
        <v>82686.944444444438</v>
      </c>
      <c r="M210" s="47">
        <f>Tabla2[[#This Row],[Predd pow]]-Tabla2[[#This Row],[Potència]]</f>
        <v>82660.444444444438</v>
      </c>
    </row>
    <row r="211" spans="1:13" x14ac:dyDescent="0.25">
      <c r="A211" t="s">
        <v>91</v>
      </c>
      <c r="B211" s="16">
        <v>4.4999999999999998E-2</v>
      </c>
      <c r="C211" s="4">
        <v>0</v>
      </c>
      <c r="D211" s="13">
        <v>1100</v>
      </c>
      <c r="E211" s="4">
        <f t="shared" si="49"/>
        <v>18.333333333333332</v>
      </c>
      <c r="F211" s="46">
        <v>36.75</v>
      </c>
      <c r="G211" s="64">
        <f t="shared" si="50"/>
        <v>32319.934370745519</v>
      </c>
      <c r="H211" s="64">
        <f t="shared" si="51"/>
        <v>36.397058823529406</v>
      </c>
      <c r="I211" s="62">
        <f t="shared" si="52"/>
        <v>1.5417940876656471</v>
      </c>
      <c r="J211" s="4">
        <f t="shared" si="46"/>
        <v>1.5610662905633512</v>
      </c>
      <c r="K211" s="17">
        <f t="shared" si="47"/>
        <v>4.5094704702197514</v>
      </c>
      <c r="L211" s="47">
        <f>Tabla2[[#This Row],[n]]*F$135+G$135</f>
        <v>82813.611111111095</v>
      </c>
      <c r="M211" s="47">
        <f>Tabla2[[#This Row],[Predd pow]]-Tabla2[[#This Row],[Potència]]</f>
        <v>82776.861111111095</v>
      </c>
    </row>
    <row r="212" spans="1:13" x14ac:dyDescent="0.25">
      <c r="A212" t="s">
        <v>91</v>
      </c>
      <c r="B212" s="16">
        <v>4.4999999999999998E-2</v>
      </c>
      <c r="C212" s="4">
        <v>0</v>
      </c>
      <c r="D212" s="13">
        <f>D211+100</f>
        <v>1200</v>
      </c>
      <c r="E212" s="4">
        <f t="shared" si="49"/>
        <v>20</v>
      </c>
      <c r="F212" s="46">
        <v>42</v>
      </c>
      <c r="G212" s="64">
        <f t="shared" si="50"/>
        <v>28450.947518162884</v>
      </c>
      <c r="H212" s="64">
        <f t="shared" si="51"/>
        <v>39.705882352941167</v>
      </c>
      <c r="I212" s="62">
        <f t="shared" si="52"/>
        <v>1.8348623853211008</v>
      </c>
      <c r="J212" s="4">
        <f t="shared" si="46"/>
        <v>1.598854851452751</v>
      </c>
      <c r="K212" s="17">
        <f t="shared" si="47"/>
        <v>4.4540967345292382</v>
      </c>
      <c r="L212" s="47">
        <f>Tabla2[[#This Row],[n]]*F$135+G$135</f>
        <v>82845.277777777766</v>
      </c>
      <c r="M212" s="47">
        <f>Tabla2[[#This Row],[Predd pow]]-Tabla2[[#This Row],[Potència]]</f>
        <v>82803.277777777766</v>
      </c>
    </row>
    <row r="213" spans="1:13" x14ac:dyDescent="0.25">
      <c r="A213" t="s">
        <v>91</v>
      </c>
      <c r="B213" s="16">
        <v>4.4999999999999998E-2</v>
      </c>
      <c r="C213" s="4">
        <v>0</v>
      </c>
      <c r="D213" s="13">
        <v>100</v>
      </c>
      <c r="E213" s="4">
        <f>D213/60</f>
        <v>1.6666666666666667</v>
      </c>
      <c r="F213" s="46">
        <v>13.75</v>
      </c>
      <c r="G213" s="64">
        <f t="shared" si="50"/>
        <v>16095107.453132145</v>
      </c>
      <c r="H213" s="64">
        <f t="shared" si="51"/>
        <v>3.3088235294117645</v>
      </c>
      <c r="I213" s="62">
        <f t="shared" si="52"/>
        <v>1.27420998980632E-2</v>
      </c>
      <c r="J213" s="4">
        <f t="shared" si="46"/>
        <v>0.51967360540512608</v>
      </c>
      <c r="K213" s="17">
        <f t="shared" si="47"/>
        <v>7.2066938804404943</v>
      </c>
      <c r="L213" s="47">
        <f>Tabla2[[#This Row],[n]]*F$135+G$135</f>
        <v>82496.944444444438</v>
      </c>
      <c r="M213" s="47">
        <f>Tabla2[[#This Row],[Predd pow]]-Tabla2[[#This Row],[Potència]]</f>
        <v>82483.194444444438</v>
      </c>
    </row>
    <row r="214" spans="1:13" x14ac:dyDescent="0.25">
      <c r="A214" t="s">
        <v>91</v>
      </c>
      <c r="B214" s="16">
        <v>4.4999999999999998E-2</v>
      </c>
      <c r="C214" s="4">
        <v>0</v>
      </c>
      <c r="D214" s="13">
        <f t="shared" ref="D214:D219" si="53">D213+100</f>
        <v>200</v>
      </c>
      <c r="E214" s="4">
        <f t="shared" ref="E214:E221" si="54">D214/60</f>
        <v>3.3333333333333335</v>
      </c>
      <c r="F214" s="46">
        <v>15.75</v>
      </c>
      <c r="G214" s="64">
        <f t="shared" si="50"/>
        <v>2304526.7489711936</v>
      </c>
      <c r="H214" s="64">
        <f t="shared" si="51"/>
        <v>6.617647058823529</v>
      </c>
      <c r="I214" s="62">
        <f t="shared" si="52"/>
        <v>5.09683995922528E-2</v>
      </c>
      <c r="J214" s="4">
        <f t="shared" si="46"/>
        <v>0.82070360106910734</v>
      </c>
      <c r="K214" s="17">
        <f t="shared" si="47"/>
        <v>6.3625817534078886</v>
      </c>
      <c r="L214" s="47">
        <f>Tabla2[[#This Row],[n]]*F$135+G$135</f>
        <v>82528.611111111095</v>
      </c>
      <c r="M214" s="47">
        <f>Tabla2[[#This Row],[Predd pow]]-Tabla2[[#This Row],[Potència]]</f>
        <v>82512.861111111095</v>
      </c>
    </row>
    <row r="215" spans="1:13" x14ac:dyDescent="0.25">
      <c r="A215" t="s">
        <v>91</v>
      </c>
      <c r="B215" s="16">
        <v>4.4999999999999998E-2</v>
      </c>
      <c r="C215" s="4">
        <v>0</v>
      </c>
      <c r="D215" s="13">
        <f t="shared" si="53"/>
        <v>300</v>
      </c>
      <c r="E215" s="4">
        <f t="shared" si="54"/>
        <v>5</v>
      </c>
      <c r="F215" s="46">
        <v>17.5</v>
      </c>
      <c r="G215" s="64">
        <f t="shared" si="50"/>
        <v>758691.93381767697</v>
      </c>
      <c r="H215" s="64">
        <f t="shared" si="51"/>
        <v>9.9264705882352917</v>
      </c>
      <c r="I215" s="62">
        <f t="shared" si="52"/>
        <v>0.1146788990825688</v>
      </c>
      <c r="J215" s="4">
        <f t="shared" si="46"/>
        <v>0.99679486012478846</v>
      </c>
      <c r="K215" s="17">
        <f t="shared" si="47"/>
        <v>5.8800654668015193</v>
      </c>
      <c r="L215" s="47">
        <f>Tabla2[[#This Row],[n]]*F$135+G$135</f>
        <v>82560.277777777766</v>
      </c>
      <c r="M215" s="47">
        <f>Tabla2[[#This Row],[Predd pow]]-Tabla2[[#This Row],[Potència]]</f>
        <v>82542.777777777766</v>
      </c>
    </row>
    <row r="216" spans="1:13" x14ac:dyDescent="0.25">
      <c r="A216" t="s">
        <v>91</v>
      </c>
      <c r="B216" s="16">
        <v>4.4999999999999998E-2</v>
      </c>
      <c r="C216" s="4">
        <v>0</v>
      </c>
      <c r="D216" s="13">
        <f t="shared" si="53"/>
        <v>400</v>
      </c>
      <c r="E216" s="4">
        <f t="shared" si="54"/>
        <v>6.666666666666667</v>
      </c>
      <c r="F216" s="46">
        <v>19.5</v>
      </c>
      <c r="G216" s="64">
        <f t="shared" si="50"/>
        <v>356652.94924554182</v>
      </c>
      <c r="H216" s="64">
        <f t="shared" si="51"/>
        <v>13.235294117647058</v>
      </c>
      <c r="I216" s="62">
        <f t="shared" si="52"/>
        <v>0.2038735983690112</v>
      </c>
      <c r="J216" s="4">
        <f t="shared" si="46"/>
        <v>1.1217335967330886</v>
      </c>
      <c r="K216" s="17">
        <f t="shared" si="47"/>
        <v>5.5522458196528435</v>
      </c>
      <c r="L216" s="47">
        <f>Tabla2[[#This Row],[n]]*F$135+G$135</f>
        <v>82591.944444444438</v>
      </c>
      <c r="M216" s="47">
        <f>Tabla2[[#This Row],[Predd pow]]-Tabla2[[#This Row],[Potència]]</f>
        <v>82572.444444444438</v>
      </c>
    </row>
    <row r="217" spans="1:13" x14ac:dyDescent="0.25">
      <c r="A217" t="s">
        <v>91</v>
      </c>
      <c r="B217" s="16">
        <v>4.4999999999999998E-2</v>
      </c>
      <c r="C217" s="4">
        <v>0</v>
      </c>
      <c r="D217" s="13">
        <f t="shared" si="53"/>
        <v>500</v>
      </c>
      <c r="E217" s="4">
        <f t="shared" si="54"/>
        <v>8.3333333333333339</v>
      </c>
      <c r="F217" s="46">
        <v>22</v>
      </c>
      <c r="G217" s="64">
        <f t="shared" si="50"/>
        <v>206017.37540009143</v>
      </c>
      <c r="H217" s="64">
        <f t="shared" si="51"/>
        <v>16.544117647058822</v>
      </c>
      <c r="I217" s="62">
        <f t="shared" si="52"/>
        <v>0.31855249745158004</v>
      </c>
      <c r="J217" s="4">
        <f t="shared" si="46"/>
        <v>1.2186436097411451</v>
      </c>
      <c r="K217" s="17">
        <f t="shared" si="47"/>
        <v>5.3139038500883622</v>
      </c>
      <c r="L217" s="47">
        <f>Tabla2[[#This Row],[n]]*F$135+G$135</f>
        <v>82623.611111111095</v>
      </c>
      <c r="M217" s="47">
        <f>Tabla2[[#This Row],[Predd pow]]-Tabla2[[#This Row],[Potència]]</f>
        <v>82601.611111111095</v>
      </c>
    </row>
    <row r="218" spans="1:13" x14ac:dyDescent="0.25">
      <c r="A218" t="s">
        <v>91</v>
      </c>
      <c r="B218" s="16">
        <v>4.4999999999999998E-2</v>
      </c>
      <c r="C218" s="4">
        <v>0</v>
      </c>
      <c r="D218" s="13">
        <f t="shared" si="53"/>
        <v>600</v>
      </c>
      <c r="E218" s="4">
        <f t="shared" si="54"/>
        <v>10</v>
      </c>
      <c r="F218" s="46">
        <v>24</v>
      </c>
      <c r="G218" s="64">
        <f t="shared" si="50"/>
        <v>130061.47436874462</v>
      </c>
      <c r="H218" s="64">
        <f t="shared" si="51"/>
        <v>19.852941176470583</v>
      </c>
      <c r="I218" s="62">
        <f t="shared" si="52"/>
        <v>0.4587155963302752</v>
      </c>
      <c r="J218" s="4">
        <f t="shared" si="46"/>
        <v>1.2978248557887697</v>
      </c>
      <c r="K218" s="17">
        <f t="shared" si="47"/>
        <v>5.1141486728348875</v>
      </c>
      <c r="L218" s="47">
        <f>Tabla2[[#This Row],[n]]*F$135+G$135</f>
        <v>82655.277777777766</v>
      </c>
      <c r="M218" s="47">
        <f>Tabla2[[#This Row],[Predd pow]]-Tabla2[[#This Row],[Potència]]</f>
        <v>82631.277777777766</v>
      </c>
    </row>
    <row r="219" spans="1:13" x14ac:dyDescent="0.25">
      <c r="A219" t="s">
        <v>91</v>
      </c>
      <c r="B219" s="16">
        <v>4.4999999999999998E-2</v>
      </c>
      <c r="C219" s="4">
        <v>0</v>
      </c>
      <c r="D219" s="13">
        <f t="shared" si="53"/>
        <v>700</v>
      </c>
      <c r="E219" s="4">
        <f t="shared" si="54"/>
        <v>11.666666666666666</v>
      </c>
      <c r="F219" s="46">
        <v>26.75</v>
      </c>
      <c r="G219" s="64">
        <f t="shared" si="50"/>
        <v>91289.50423986961</v>
      </c>
      <c r="H219" s="64">
        <f t="shared" si="51"/>
        <v>23.161764705882348</v>
      </c>
      <c r="I219" s="62">
        <f t="shared" si="52"/>
        <v>0.62436289500509667</v>
      </c>
      <c r="J219" s="4">
        <f t="shared" si="46"/>
        <v>1.364771645419383</v>
      </c>
      <c r="K219" s="17">
        <f t="shared" si="47"/>
        <v>4.9604208485886891</v>
      </c>
      <c r="L219" s="47">
        <f>Tabla2[[#This Row],[n]]*F$135+G$135</f>
        <v>82686.944444444438</v>
      </c>
      <c r="M219" s="47">
        <f>Tabla2[[#This Row],[Predd pow]]-Tabla2[[#This Row],[Potència]]</f>
        <v>82660.194444444438</v>
      </c>
    </row>
    <row r="220" spans="1:13" x14ac:dyDescent="0.25">
      <c r="A220" t="s">
        <v>91</v>
      </c>
      <c r="B220" s="16">
        <v>4.4999999999999998E-2</v>
      </c>
      <c r="C220" s="4">
        <v>0</v>
      </c>
      <c r="D220" s="13">
        <v>1100</v>
      </c>
      <c r="E220" s="4">
        <f t="shared" si="54"/>
        <v>18.333333333333332</v>
      </c>
      <c r="F220" s="46">
        <v>37</v>
      </c>
      <c r="G220" s="64">
        <f t="shared" si="50"/>
        <v>32539.797869866237</v>
      </c>
      <c r="H220" s="64">
        <f t="shared" si="51"/>
        <v>36.397058823529406</v>
      </c>
      <c r="I220" s="62">
        <f t="shared" si="52"/>
        <v>1.5417940876656471</v>
      </c>
      <c r="J220" s="4">
        <f t="shared" si="46"/>
        <v>1.5610662905633512</v>
      </c>
      <c r="K220" s="17">
        <f t="shared" si="47"/>
        <v>4.5124148508665325</v>
      </c>
      <c r="L220" s="47">
        <f>Tabla2[[#This Row],[n]]*F$135+G$135</f>
        <v>82813.611111111095</v>
      </c>
      <c r="M220" s="47">
        <f>Tabla2[[#This Row],[Predd pow]]-Tabla2[[#This Row],[Potència]]</f>
        <v>82776.611111111095</v>
      </c>
    </row>
    <row r="221" spans="1:13" x14ac:dyDescent="0.25">
      <c r="A221" t="s">
        <v>91</v>
      </c>
      <c r="B221" s="16">
        <v>4.4999999999999998E-2</v>
      </c>
      <c r="C221" s="4">
        <v>0</v>
      </c>
      <c r="D221" s="13">
        <f>D220+100</f>
        <v>1200</v>
      </c>
      <c r="E221" s="4">
        <f t="shared" si="54"/>
        <v>20</v>
      </c>
      <c r="F221" s="46">
        <v>41.75</v>
      </c>
      <c r="G221" s="64">
        <f t="shared" si="50"/>
        <v>28281.59664007858</v>
      </c>
      <c r="H221" s="64">
        <f t="shared" si="51"/>
        <v>39.705882352941167</v>
      </c>
      <c r="I221" s="62">
        <f t="shared" si="52"/>
        <v>1.8348623853211008</v>
      </c>
      <c r="J221" s="4">
        <f t="shared" si="46"/>
        <v>1.598854851452751</v>
      </c>
      <c r="K221" s="17">
        <f t="shared" si="47"/>
        <v>4.4515039239509591</v>
      </c>
      <c r="L221" s="47">
        <f>Tabla2[[#This Row],[n]]*F$135+G$135</f>
        <v>82845.277777777766</v>
      </c>
      <c r="M221" s="47">
        <f>Tabla2[[#This Row],[Predd pow]]-Tabla2[[#This Row],[Potència]]</f>
        <v>82803.527777777766</v>
      </c>
    </row>
    <row r="222" spans="1:13" x14ac:dyDescent="0.25">
      <c r="A222" t="s">
        <v>94</v>
      </c>
      <c r="B222" s="16">
        <v>4.4999999999999998E-2</v>
      </c>
      <c r="C222" s="4">
        <v>3</v>
      </c>
      <c r="D222" s="13">
        <v>100</v>
      </c>
      <c r="E222" s="4">
        <f>D222/60</f>
        <v>1.6666666666666667</v>
      </c>
      <c r="F222" s="46">
        <v>14</v>
      </c>
      <c r="G222" s="64">
        <f t="shared" si="50"/>
        <v>16387745.77046182</v>
      </c>
      <c r="H222" s="64">
        <f t="shared" si="51"/>
        <v>3.3088235294117645</v>
      </c>
      <c r="I222" s="62">
        <f t="shared" si="52"/>
        <v>1.27420998980632E-2</v>
      </c>
      <c r="J222" s="4">
        <f t="shared" si="46"/>
        <v>0.51967360540512608</v>
      </c>
      <c r="K222" s="17">
        <f t="shared" si="47"/>
        <v>7.2145192179524509</v>
      </c>
      <c r="L222" s="47">
        <f>Tabla2[[#This Row],[n]]*F$135+G$135</f>
        <v>82496.944444444438</v>
      </c>
      <c r="M222" s="47">
        <f>Tabla2[[#This Row],[Predd pow]]-Tabla2[[#This Row],[Potència]]</f>
        <v>82482.944444444438</v>
      </c>
    </row>
    <row r="223" spans="1:13" x14ac:dyDescent="0.25">
      <c r="A223" t="s">
        <v>94</v>
      </c>
      <c r="B223" s="16">
        <v>4.4999999999999998E-2</v>
      </c>
      <c r="C223" s="4">
        <v>3</v>
      </c>
      <c r="D223" s="13">
        <f t="shared" ref="D223:D228" si="55">D222+100</f>
        <v>200</v>
      </c>
      <c r="E223" s="4">
        <f t="shared" ref="E223:E230" si="56">D223/60</f>
        <v>3.3333333333333335</v>
      </c>
      <c r="F223" s="46">
        <v>16</v>
      </c>
      <c r="G223" s="64">
        <f t="shared" si="50"/>
        <v>2341106.5386374029</v>
      </c>
      <c r="H223" s="64">
        <f t="shared" si="51"/>
        <v>6.617647058823529</v>
      </c>
      <c r="I223" s="62">
        <f t="shared" si="52"/>
        <v>5.09683995922528E-2</v>
      </c>
      <c r="J223" s="4">
        <f t="shared" si="46"/>
        <v>0.82070360106910734</v>
      </c>
      <c r="K223" s="17">
        <f t="shared" si="47"/>
        <v>6.369421177938194</v>
      </c>
      <c r="L223" s="47">
        <f>Tabla2[[#This Row],[n]]*F$135+G$135</f>
        <v>82528.611111111095</v>
      </c>
      <c r="M223" s="47">
        <f>Tabla2[[#This Row],[Predd pow]]-Tabla2[[#This Row],[Potència]]</f>
        <v>82512.611111111095</v>
      </c>
    </row>
    <row r="224" spans="1:13" x14ac:dyDescent="0.25">
      <c r="A224" t="s">
        <v>94</v>
      </c>
      <c r="B224" s="16">
        <v>4.4999999999999998E-2</v>
      </c>
      <c r="C224" s="4">
        <v>3</v>
      </c>
      <c r="D224" s="13">
        <f t="shared" si="55"/>
        <v>300</v>
      </c>
      <c r="E224" s="4">
        <f t="shared" si="56"/>
        <v>5</v>
      </c>
      <c r="F224" s="46">
        <v>18</v>
      </c>
      <c r="G224" s="64">
        <f t="shared" si="50"/>
        <v>780368.84621246764</v>
      </c>
      <c r="H224" s="64">
        <f t="shared" si="51"/>
        <v>9.9264705882352917</v>
      </c>
      <c r="I224" s="62">
        <f t="shared" si="52"/>
        <v>0.1146788990825688</v>
      </c>
      <c r="J224" s="4">
        <f t="shared" si="46"/>
        <v>0.99679486012478846</v>
      </c>
      <c r="K224" s="17">
        <f t="shared" si="47"/>
        <v>5.8922999232185314</v>
      </c>
      <c r="L224" s="47">
        <f>Tabla2[[#This Row],[n]]*F$135+G$135</f>
        <v>82560.277777777766</v>
      </c>
      <c r="M224" s="47">
        <f>Tabla2[[#This Row],[Predd pow]]-Tabla2[[#This Row],[Potència]]</f>
        <v>82542.277777777766</v>
      </c>
    </row>
    <row r="225" spans="1:13" x14ac:dyDescent="0.25">
      <c r="A225" t="s">
        <v>94</v>
      </c>
      <c r="B225" s="16">
        <v>4.4999999999999998E-2</v>
      </c>
      <c r="C225" s="4">
        <v>3</v>
      </c>
      <c r="D225" s="13">
        <f t="shared" si="55"/>
        <v>400</v>
      </c>
      <c r="E225" s="4">
        <f t="shared" si="56"/>
        <v>6.666666666666667</v>
      </c>
      <c r="F225" s="46">
        <v>20.5</v>
      </c>
      <c r="G225" s="64">
        <f t="shared" si="50"/>
        <v>374942.84407864657</v>
      </c>
      <c r="H225" s="64">
        <f t="shared" si="51"/>
        <v>13.235294117647058</v>
      </c>
      <c r="I225" s="62">
        <f t="shared" si="52"/>
        <v>0.2038735983690112</v>
      </c>
      <c r="J225" s="4">
        <f t="shared" si="46"/>
        <v>1.1217335967330886</v>
      </c>
      <c r="K225" s="17">
        <f t="shared" si="47"/>
        <v>5.5739650693460794</v>
      </c>
      <c r="L225" s="47">
        <f>Tabla2[[#This Row],[n]]*F$135+G$135</f>
        <v>82591.944444444438</v>
      </c>
      <c r="M225" s="47">
        <f>Tabla2[[#This Row],[Predd pow]]-Tabla2[[#This Row],[Potència]]</f>
        <v>82571.444444444438</v>
      </c>
    </row>
    <row r="226" spans="1:13" x14ac:dyDescent="0.25">
      <c r="A226" t="s">
        <v>94</v>
      </c>
      <c r="B226" s="16">
        <v>4.4999999999999998E-2</v>
      </c>
      <c r="C226" s="4">
        <v>3</v>
      </c>
      <c r="D226" s="13">
        <f t="shared" si="55"/>
        <v>500</v>
      </c>
      <c r="E226" s="4">
        <f t="shared" si="56"/>
        <v>8.3333333333333339</v>
      </c>
      <c r="F226" s="46">
        <v>22.5</v>
      </c>
      <c r="G226" s="64">
        <f t="shared" si="50"/>
        <v>210699.58847736625</v>
      </c>
      <c r="H226" s="64">
        <f t="shared" si="51"/>
        <v>16.544117647058822</v>
      </c>
      <c r="I226" s="62">
        <f t="shared" si="52"/>
        <v>0.31855249745158004</v>
      </c>
      <c r="J226" s="4">
        <f t="shared" si="46"/>
        <v>1.2186436097411451</v>
      </c>
      <c r="K226" s="17">
        <f t="shared" si="47"/>
        <v>5.3236636873775183</v>
      </c>
      <c r="L226" s="47">
        <f>Tabla2[[#This Row],[n]]*F$135+G$135</f>
        <v>82623.611111111095</v>
      </c>
      <c r="M226" s="47">
        <f>Tabla2[[#This Row],[Predd pow]]-Tabla2[[#This Row],[Potència]]</f>
        <v>82601.111111111095</v>
      </c>
    </row>
    <row r="227" spans="1:13" x14ac:dyDescent="0.25">
      <c r="A227" t="s">
        <v>94</v>
      </c>
      <c r="B227" s="16">
        <v>4.4999999999999998E-2</v>
      </c>
      <c r="C227" s="4">
        <v>3</v>
      </c>
      <c r="D227" s="13">
        <f t="shared" si="55"/>
        <v>600</v>
      </c>
      <c r="E227" s="4">
        <f t="shared" si="56"/>
        <v>10</v>
      </c>
      <c r="F227" s="46">
        <v>24.75</v>
      </c>
      <c r="G227" s="64">
        <f t="shared" si="50"/>
        <v>134125.89544276788</v>
      </c>
      <c r="H227" s="64">
        <f t="shared" si="51"/>
        <v>19.852941176470583</v>
      </c>
      <c r="I227" s="62">
        <f t="shared" si="52"/>
        <v>0.4587155963302752</v>
      </c>
      <c r="J227" s="4">
        <f t="shared" si="46"/>
        <v>1.2978248557887697</v>
      </c>
      <c r="K227" s="17">
        <f t="shared" si="47"/>
        <v>5.1275126343928692</v>
      </c>
      <c r="L227" s="47">
        <f>Tabla2[[#This Row],[n]]*F$135+G$135</f>
        <v>82655.277777777766</v>
      </c>
      <c r="M227" s="47">
        <f>Tabla2[[#This Row],[Predd pow]]-Tabla2[[#This Row],[Potència]]</f>
        <v>82630.527777777766</v>
      </c>
    </row>
    <row r="228" spans="1:13" x14ac:dyDescent="0.25">
      <c r="A228" t="s">
        <v>94</v>
      </c>
      <c r="B228" s="16">
        <v>4.4999999999999998E-2</v>
      </c>
      <c r="C228" s="4">
        <v>3</v>
      </c>
      <c r="D228" s="13">
        <f t="shared" si="55"/>
        <v>700</v>
      </c>
      <c r="E228" s="4">
        <f t="shared" si="56"/>
        <v>11.666666666666666</v>
      </c>
      <c r="F228" s="46">
        <v>28</v>
      </c>
      <c r="G228" s="64">
        <f t="shared" si="50"/>
        <v>95555.368923975664</v>
      </c>
      <c r="H228" s="64">
        <f t="shared" si="51"/>
        <v>23.161764705882348</v>
      </c>
      <c r="I228" s="62">
        <f t="shared" si="52"/>
        <v>0.62436289500509667</v>
      </c>
      <c r="J228" s="4">
        <f t="shared" ref="J228:J259" si="57">LOG10(H228)</f>
        <v>1.364771645419383</v>
      </c>
      <c r="K228" s="17">
        <f t="shared" ref="K228:K259" si="58">LOG10(G228)</f>
        <v>4.9802550935736614</v>
      </c>
      <c r="L228" s="47">
        <f>Tabla2[[#This Row],[n]]*F$135+G$135</f>
        <v>82686.944444444438</v>
      </c>
      <c r="M228" s="47">
        <f>Tabla2[[#This Row],[Predd pow]]-Tabla2[[#This Row],[Potència]]</f>
        <v>82658.944444444438</v>
      </c>
    </row>
    <row r="229" spans="1:13" x14ac:dyDescent="0.25">
      <c r="A229" t="s">
        <v>94</v>
      </c>
      <c r="B229" s="16">
        <v>4.4999999999999998E-2</v>
      </c>
      <c r="C229" s="4">
        <v>3</v>
      </c>
      <c r="D229" s="13">
        <v>1100</v>
      </c>
      <c r="E229" s="4">
        <f t="shared" si="56"/>
        <v>18.333333333333332</v>
      </c>
      <c r="F229" s="46">
        <v>40</v>
      </c>
      <c r="G229" s="64">
        <f t="shared" si="50"/>
        <v>35178.159859314852</v>
      </c>
      <c r="H229" s="64">
        <f t="shared" si="51"/>
        <v>36.397058823529406</v>
      </c>
      <c r="I229" s="62">
        <f t="shared" si="52"/>
        <v>1.5417940876656471</v>
      </c>
      <c r="J229" s="4">
        <f t="shared" si="57"/>
        <v>1.5610662905633512</v>
      </c>
      <c r="K229" s="17">
        <f t="shared" si="58"/>
        <v>4.5462731181275</v>
      </c>
      <c r="L229" s="47">
        <f>Tabla2[[#This Row],[n]]*F$135+G$135</f>
        <v>82813.611111111095</v>
      </c>
      <c r="M229" s="47">
        <f>Tabla2[[#This Row],[Predd pow]]-Tabla2[[#This Row],[Potència]]</f>
        <v>82773.611111111095</v>
      </c>
    </row>
    <row r="230" spans="1:13" x14ac:dyDescent="0.25">
      <c r="A230" t="s">
        <v>94</v>
      </c>
      <c r="B230" s="16">
        <v>4.4999999999999998E-2</v>
      </c>
      <c r="C230" s="4">
        <v>3</v>
      </c>
      <c r="D230" s="13">
        <f>D229+100</f>
        <v>1200</v>
      </c>
      <c r="E230" s="4">
        <f t="shared" si="56"/>
        <v>20</v>
      </c>
      <c r="F230" s="46">
        <v>43.5</v>
      </c>
      <c r="G230" s="64">
        <f t="shared" si="50"/>
        <v>29467.052786668701</v>
      </c>
      <c r="H230" s="64">
        <f t="shared" si="51"/>
        <v>39.705882352941167</v>
      </c>
      <c r="I230" s="62">
        <f t="shared" si="52"/>
        <v>1.8348623853211008</v>
      </c>
      <c r="J230" s="4">
        <f t="shared" si="57"/>
        <v>1.598854851452751</v>
      </c>
      <c r="K230" s="17">
        <f t="shared" si="58"/>
        <v>4.4693367010859752</v>
      </c>
      <c r="L230" s="47">
        <f>Tabla2[[#This Row],[n]]*F$135+G$135</f>
        <v>82845.277777777766</v>
      </c>
      <c r="M230" s="47">
        <f>Tabla2[[#This Row],[Predd pow]]-Tabla2[[#This Row],[Potència]]</f>
        <v>82801.777777777766</v>
      </c>
    </row>
    <row r="231" spans="1:13" x14ac:dyDescent="0.25">
      <c r="A231" t="s">
        <v>94</v>
      </c>
      <c r="B231" s="16">
        <v>4.4999999999999998E-2</v>
      </c>
      <c r="C231" s="4">
        <v>3</v>
      </c>
      <c r="D231" s="13">
        <v>100</v>
      </c>
      <c r="E231" s="4">
        <f>D231/60</f>
        <v>1.6666666666666667</v>
      </c>
      <c r="F231" s="46">
        <v>13.5</v>
      </c>
      <c r="G231" s="64">
        <f t="shared" si="50"/>
        <v>15802469.135802468</v>
      </c>
      <c r="H231" s="64">
        <f t="shared" si="51"/>
        <v>3.3088235294117645</v>
      </c>
      <c r="I231" s="62">
        <f t="shared" si="52"/>
        <v>1.27420998980632E-2</v>
      </c>
      <c r="J231" s="4">
        <f t="shared" si="57"/>
        <v>0.51967360540512608</v>
      </c>
      <c r="K231" s="17">
        <f t="shared" si="58"/>
        <v>7.1987249507692184</v>
      </c>
      <c r="L231" s="47">
        <f>Tabla2[[#This Row],[n]]*F$135+G$135</f>
        <v>82496.944444444438</v>
      </c>
      <c r="M231" s="47">
        <f>Tabla2[[#This Row],[Predd pow]]-Tabla2[[#This Row],[Potència]]</f>
        <v>82483.444444444438</v>
      </c>
    </row>
    <row r="232" spans="1:13" x14ac:dyDescent="0.25">
      <c r="A232" t="s">
        <v>94</v>
      </c>
      <c r="B232" s="16">
        <v>4.4999999999999998E-2</v>
      </c>
      <c r="C232" s="4">
        <v>3</v>
      </c>
      <c r="D232" s="13">
        <f t="shared" ref="D232:D237" si="59">D231+100</f>
        <v>200</v>
      </c>
      <c r="E232" s="4">
        <f t="shared" ref="E232:E239" si="60">D232/60</f>
        <v>3.3333333333333335</v>
      </c>
      <c r="F232" s="46">
        <v>15.5</v>
      </c>
      <c r="G232" s="64">
        <f t="shared" si="50"/>
        <v>2267946.9593049842</v>
      </c>
      <c r="H232" s="64">
        <f t="shared" si="51"/>
        <v>6.617647058823529</v>
      </c>
      <c r="I232" s="62">
        <f t="shared" si="52"/>
        <v>5.09683995922528E-2</v>
      </c>
      <c r="J232" s="4">
        <f t="shared" si="57"/>
        <v>0.82070360106910734</v>
      </c>
      <c r="K232" s="17">
        <f t="shared" si="58"/>
        <v>6.3556328934525608</v>
      </c>
      <c r="L232" s="47">
        <f>Tabla2[[#This Row],[n]]*F$135+G$135</f>
        <v>82528.611111111095</v>
      </c>
      <c r="M232" s="47">
        <f>Tabla2[[#This Row],[Predd pow]]-Tabla2[[#This Row],[Potència]]</f>
        <v>82513.111111111095</v>
      </c>
    </row>
    <row r="233" spans="1:13" x14ac:dyDescent="0.25">
      <c r="A233" t="s">
        <v>94</v>
      </c>
      <c r="B233" s="16">
        <v>4.4999999999999998E-2</v>
      </c>
      <c r="C233" s="4">
        <v>3</v>
      </c>
      <c r="D233" s="13">
        <f t="shared" si="59"/>
        <v>300</v>
      </c>
      <c r="E233" s="4">
        <f t="shared" si="60"/>
        <v>5</v>
      </c>
      <c r="F233" s="46">
        <v>17.5</v>
      </c>
      <c r="G233" s="64">
        <f t="shared" si="50"/>
        <v>758691.93381767697</v>
      </c>
      <c r="H233" s="64">
        <f t="shared" si="51"/>
        <v>9.9264705882352917</v>
      </c>
      <c r="I233" s="62">
        <f t="shared" si="52"/>
        <v>0.1146788990825688</v>
      </c>
      <c r="J233" s="4">
        <f t="shared" si="57"/>
        <v>0.99679486012478846</v>
      </c>
      <c r="K233" s="17">
        <f t="shared" si="58"/>
        <v>5.8800654668015193</v>
      </c>
      <c r="L233" s="47">
        <f>Tabla2[[#This Row],[n]]*F$135+G$135</f>
        <v>82560.277777777766</v>
      </c>
      <c r="M233" s="47">
        <f>Tabla2[[#This Row],[Predd pow]]-Tabla2[[#This Row],[Potència]]</f>
        <v>82542.777777777766</v>
      </c>
    </row>
    <row r="234" spans="1:13" x14ac:dyDescent="0.25">
      <c r="A234" t="s">
        <v>94</v>
      </c>
      <c r="B234" s="16">
        <v>4.4999999999999998E-2</v>
      </c>
      <c r="C234" s="4">
        <v>3</v>
      </c>
      <c r="D234" s="13">
        <f t="shared" si="59"/>
        <v>400</v>
      </c>
      <c r="E234" s="4">
        <f t="shared" si="60"/>
        <v>6.666666666666667</v>
      </c>
      <c r="F234" s="46">
        <v>20</v>
      </c>
      <c r="G234" s="64">
        <f t="shared" si="50"/>
        <v>365797.89666209416</v>
      </c>
      <c r="H234" s="64">
        <f t="shared" si="51"/>
        <v>13.235294117647058</v>
      </c>
      <c r="I234" s="62">
        <f t="shared" si="52"/>
        <v>0.2038735983690112</v>
      </c>
      <c r="J234" s="4">
        <f t="shared" si="57"/>
        <v>1.1217335967330886</v>
      </c>
      <c r="K234" s="17">
        <f t="shared" si="58"/>
        <v>5.5632412039543064</v>
      </c>
      <c r="L234" s="47">
        <f>Tabla2[[#This Row],[n]]*F$135+G$135</f>
        <v>82591.944444444438</v>
      </c>
      <c r="M234" s="47">
        <f>Tabla2[[#This Row],[Predd pow]]-Tabla2[[#This Row],[Potència]]</f>
        <v>82571.944444444438</v>
      </c>
    </row>
    <row r="235" spans="1:13" x14ac:dyDescent="0.25">
      <c r="A235" t="s">
        <v>94</v>
      </c>
      <c r="B235" s="16">
        <v>4.4999999999999998E-2</v>
      </c>
      <c r="C235" s="4">
        <v>3</v>
      </c>
      <c r="D235" s="13">
        <f t="shared" si="59"/>
        <v>500</v>
      </c>
      <c r="E235" s="4">
        <f t="shared" si="60"/>
        <v>8.3333333333333339</v>
      </c>
      <c r="F235" s="46">
        <v>22</v>
      </c>
      <c r="G235" s="64">
        <f t="shared" si="50"/>
        <v>206017.37540009143</v>
      </c>
      <c r="H235" s="64">
        <f t="shared" si="51"/>
        <v>16.544117647058822</v>
      </c>
      <c r="I235" s="62">
        <f t="shared" si="52"/>
        <v>0.31855249745158004</v>
      </c>
      <c r="J235" s="4">
        <f t="shared" si="57"/>
        <v>1.2186436097411451</v>
      </c>
      <c r="K235" s="17">
        <f t="shared" si="58"/>
        <v>5.3139038500883622</v>
      </c>
      <c r="L235" s="47">
        <f>Tabla2[[#This Row],[n]]*F$135+G$135</f>
        <v>82623.611111111095</v>
      </c>
      <c r="M235" s="47">
        <f>Tabla2[[#This Row],[Predd pow]]-Tabla2[[#This Row],[Potència]]</f>
        <v>82601.611111111095</v>
      </c>
    </row>
    <row r="236" spans="1:13" x14ac:dyDescent="0.25">
      <c r="A236" t="s">
        <v>94</v>
      </c>
      <c r="B236" s="16">
        <v>4.4999999999999998E-2</v>
      </c>
      <c r="C236" s="4">
        <v>3</v>
      </c>
      <c r="D236" s="13">
        <f t="shared" si="59"/>
        <v>600</v>
      </c>
      <c r="E236" s="4">
        <f t="shared" si="60"/>
        <v>10</v>
      </c>
      <c r="F236" s="46">
        <v>24.5</v>
      </c>
      <c r="G236" s="64">
        <f t="shared" si="50"/>
        <v>132771.08841809345</v>
      </c>
      <c r="H236" s="64">
        <f t="shared" si="51"/>
        <v>19.852941176470583</v>
      </c>
      <c r="I236" s="62">
        <f t="shared" si="52"/>
        <v>0.4587155963302752</v>
      </c>
      <c r="J236" s="4">
        <f t="shared" si="57"/>
        <v>1.2978248557887697</v>
      </c>
      <c r="K236" s="17">
        <f t="shared" si="58"/>
        <v>5.1231035154878137</v>
      </c>
      <c r="L236" s="47">
        <f>Tabla2[[#This Row],[n]]*F$135+G$135</f>
        <v>82655.277777777766</v>
      </c>
      <c r="M236" s="47">
        <f>Tabla2[[#This Row],[Predd pow]]-Tabla2[[#This Row],[Potència]]</f>
        <v>82630.777777777766</v>
      </c>
    </row>
    <row r="237" spans="1:13" x14ac:dyDescent="0.25">
      <c r="A237" t="s">
        <v>94</v>
      </c>
      <c r="B237" s="16">
        <v>4.4999999999999998E-2</v>
      </c>
      <c r="C237" s="4">
        <v>3</v>
      </c>
      <c r="D237" s="13">
        <f t="shared" si="59"/>
        <v>700</v>
      </c>
      <c r="E237" s="4">
        <f t="shared" si="60"/>
        <v>11.666666666666666</v>
      </c>
      <c r="F237" s="46">
        <v>27.5</v>
      </c>
      <c r="G237" s="64">
        <f t="shared" si="50"/>
        <v>93849.023050333242</v>
      </c>
      <c r="H237" s="64">
        <f t="shared" si="51"/>
        <v>23.161764705882348</v>
      </c>
      <c r="I237" s="62">
        <f t="shared" si="52"/>
        <v>0.62436289500509667</v>
      </c>
      <c r="J237" s="4">
        <f t="shared" si="57"/>
        <v>1.364771645419383</v>
      </c>
      <c r="K237" s="17">
        <f t="shared" si="58"/>
        <v>4.9724297560617048</v>
      </c>
      <c r="L237" s="47">
        <f>Tabla2[[#This Row],[n]]*F$135+G$135</f>
        <v>82686.944444444438</v>
      </c>
      <c r="M237" s="47">
        <f>Tabla2[[#This Row],[Predd pow]]-Tabla2[[#This Row],[Potència]]</f>
        <v>82659.444444444438</v>
      </c>
    </row>
    <row r="238" spans="1:13" x14ac:dyDescent="0.25">
      <c r="A238" t="s">
        <v>94</v>
      </c>
      <c r="B238" s="16">
        <v>4.4999999999999998E-2</v>
      </c>
      <c r="C238" s="4">
        <v>3</v>
      </c>
      <c r="D238" s="13">
        <v>1100</v>
      </c>
      <c r="E238" s="4">
        <f t="shared" si="60"/>
        <v>18.333333333333332</v>
      </c>
      <c r="F238" s="46">
        <v>39.75</v>
      </c>
      <c r="G238" s="64">
        <f t="shared" si="50"/>
        <v>34958.29636019413</v>
      </c>
      <c r="H238" s="64">
        <f t="shared" si="51"/>
        <v>36.397058823529406</v>
      </c>
      <c r="I238" s="62">
        <f t="shared" si="52"/>
        <v>1.5417940876656471</v>
      </c>
      <c r="J238" s="4">
        <f t="shared" si="57"/>
        <v>1.5610662905633512</v>
      </c>
      <c r="K238" s="17">
        <f t="shared" si="58"/>
        <v>4.5435502597920268</v>
      </c>
      <c r="L238" s="47">
        <f>Tabla2[[#This Row],[n]]*F$135+G$135</f>
        <v>82813.611111111095</v>
      </c>
      <c r="M238" s="47">
        <f>Tabla2[[#This Row],[Predd pow]]-Tabla2[[#This Row],[Potència]]</f>
        <v>82773.861111111095</v>
      </c>
    </row>
    <row r="239" spans="1:13" x14ac:dyDescent="0.25">
      <c r="A239" t="s">
        <v>94</v>
      </c>
      <c r="B239" s="16">
        <v>4.4999999999999998E-2</v>
      </c>
      <c r="C239" s="4">
        <v>3</v>
      </c>
      <c r="D239" s="13">
        <f>D238+100</f>
        <v>1200</v>
      </c>
      <c r="E239" s="4">
        <f t="shared" si="60"/>
        <v>20</v>
      </c>
      <c r="F239" s="46">
        <v>43</v>
      </c>
      <c r="G239" s="64">
        <f t="shared" si="50"/>
        <v>29128.351030500096</v>
      </c>
      <c r="H239" s="64">
        <f t="shared" si="51"/>
        <v>39.705882352941167</v>
      </c>
      <c r="I239" s="62">
        <f t="shared" si="52"/>
        <v>1.8348623853211008</v>
      </c>
      <c r="J239" s="4">
        <f t="shared" si="57"/>
        <v>1.598854851452751</v>
      </c>
      <c r="K239" s="17">
        <f t="shared" si="58"/>
        <v>4.4643158997109245</v>
      </c>
      <c r="L239" s="47">
        <f>Tabla2[[#This Row],[n]]*F$135+G$135</f>
        <v>82845.277777777766</v>
      </c>
      <c r="M239" s="47">
        <f>Tabla2[[#This Row],[Predd pow]]-Tabla2[[#This Row],[Potència]]</f>
        <v>82802.277777777766</v>
      </c>
    </row>
    <row r="240" spans="1:13" x14ac:dyDescent="0.25">
      <c r="A240" t="s">
        <v>95</v>
      </c>
      <c r="B240" s="16">
        <v>7.8E-2</v>
      </c>
      <c r="C240" s="4">
        <v>0</v>
      </c>
      <c r="D240" s="13">
        <v>100</v>
      </c>
      <c r="E240" s="4">
        <f>D240/60</f>
        <v>1.6666666666666667</v>
      </c>
      <c r="F240" s="46">
        <v>12</v>
      </c>
      <c r="G240" s="64">
        <f t="shared" si="50"/>
        <v>897763.58114301448</v>
      </c>
      <c r="H240" s="64">
        <f t="shared" si="51"/>
        <v>9.9411764705882337</v>
      </c>
      <c r="I240" s="62">
        <f t="shared" si="52"/>
        <v>2.2086306489976216E-2</v>
      </c>
      <c r="J240" s="4">
        <f t="shared" si="57"/>
        <v>0.99743778323539956</v>
      </c>
      <c r="K240" s="17">
        <f t="shared" si="58"/>
        <v>5.9531619837461536</v>
      </c>
      <c r="L240" s="47">
        <f>Tabla2[[#This Row],[n]]*F$135+G$135</f>
        <v>82496.944444444438</v>
      </c>
      <c r="M240" s="47">
        <f>Tabla2[[#This Row],[Predd pow]]-Tabla2[[#This Row],[Potència]]</f>
        <v>82484.944444444438</v>
      </c>
    </row>
    <row r="241" spans="1:13" x14ac:dyDescent="0.25">
      <c r="A241" t="s">
        <v>95</v>
      </c>
      <c r="B241" s="16">
        <v>7.8E-2</v>
      </c>
      <c r="C241" s="4">
        <v>0</v>
      </c>
      <c r="D241" s="13">
        <v>200</v>
      </c>
      <c r="E241" s="4">
        <f t="shared" ref="E241:E248" si="61">D241/60</f>
        <v>3.3333333333333335</v>
      </c>
      <c r="F241" s="46">
        <v>14</v>
      </c>
      <c r="G241" s="64">
        <f t="shared" si="50"/>
        <v>130923.85558335627</v>
      </c>
      <c r="H241" s="64">
        <f t="shared" si="51"/>
        <v>19.882352941176467</v>
      </c>
      <c r="I241" s="62">
        <f t="shared" si="52"/>
        <v>8.8345225959904863E-2</v>
      </c>
      <c r="J241" s="4">
        <f t="shared" si="57"/>
        <v>1.2984677788993808</v>
      </c>
      <c r="K241" s="17">
        <f t="shared" si="58"/>
        <v>5.1170187863848229</v>
      </c>
      <c r="L241" s="47">
        <f>Tabla2[[#This Row],[n]]*F$135+G$135</f>
        <v>82528.611111111095</v>
      </c>
      <c r="M241" s="47">
        <f>Tabla2[[#This Row],[Predd pow]]-Tabla2[[#This Row],[Potència]]</f>
        <v>82514.611111111095</v>
      </c>
    </row>
    <row r="242" spans="1:13" x14ac:dyDescent="0.25">
      <c r="A242" t="s">
        <v>95</v>
      </c>
      <c r="B242" s="16">
        <v>7.8E-2</v>
      </c>
      <c r="C242" s="4">
        <v>0</v>
      </c>
      <c r="D242" s="13">
        <v>300</v>
      </c>
      <c r="E242" s="4">
        <f t="shared" si="61"/>
        <v>5</v>
      </c>
      <c r="F242" s="46">
        <v>16.5</v>
      </c>
      <c r="G242" s="64">
        <f t="shared" si="50"/>
        <v>45719.441632283153</v>
      </c>
      <c r="H242" s="64">
        <f t="shared" si="51"/>
        <v>29.823529411764703</v>
      </c>
      <c r="I242" s="62">
        <f t="shared" si="52"/>
        <v>0.19877675840978593</v>
      </c>
      <c r="J242" s="4">
        <f t="shared" si="57"/>
        <v>1.4745590379550619</v>
      </c>
      <c r="K242" s="17">
        <f t="shared" si="58"/>
        <v>4.6601009177534483</v>
      </c>
      <c r="L242" s="47">
        <f>Tabla2[[#This Row],[n]]*F$135+G$135</f>
        <v>82560.277777777766</v>
      </c>
      <c r="M242" s="47">
        <f>Tabla2[[#This Row],[Predd pow]]-Tabla2[[#This Row],[Potència]]</f>
        <v>82543.777777777766</v>
      </c>
    </row>
    <row r="243" spans="1:13" x14ac:dyDescent="0.25">
      <c r="A243" t="s">
        <v>95</v>
      </c>
      <c r="B243" s="16">
        <v>7.8E-2</v>
      </c>
      <c r="C243" s="4">
        <v>0</v>
      </c>
      <c r="D243" s="13">
        <v>400</v>
      </c>
      <c r="E243" s="4">
        <f t="shared" si="61"/>
        <v>6.666666666666667</v>
      </c>
      <c r="F243" s="46">
        <v>19.5</v>
      </c>
      <c r="G243" s="64">
        <f t="shared" si="50"/>
        <v>22794.77842745935</v>
      </c>
      <c r="H243" s="64">
        <f t="shared" si="51"/>
        <v>39.764705882352935</v>
      </c>
      <c r="I243" s="62">
        <f t="shared" si="52"/>
        <v>0.35338090383961945</v>
      </c>
      <c r="J243" s="4">
        <f t="shared" si="57"/>
        <v>1.5994977745633618</v>
      </c>
      <c r="K243" s="17">
        <f t="shared" si="58"/>
        <v>4.3578353750771592</v>
      </c>
      <c r="L243" s="47">
        <f>Tabla2[[#This Row],[n]]*F$135+G$135</f>
        <v>82591.944444444438</v>
      </c>
      <c r="M243" s="47">
        <f>Tabla2[[#This Row],[Predd pow]]-Tabla2[[#This Row],[Potència]]</f>
        <v>82572.444444444438</v>
      </c>
    </row>
    <row r="244" spans="1:13" x14ac:dyDescent="0.25">
      <c r="A244" t="s">
        <v>95</v>
      </c>
      <c r="B244" s="16">
        <v>7.8E-2</v>
      </c>
      <c r="C244" s="4">
        <v>0</v>
      </c>
      <c r="D244" s="13">
        <v>500</v>
      </c>
      <c r="E244" s="4">
        <f t="shared" si="61"/>
        <v>8.3333333333333339</v>
      </c>
      <c r="F244" s="46">
        <v>22.25</v>
      </c>
      <c r="G244" s="64">
        <f t="shared" si="50"/>
        <v>13316.826453621381</v>
      </c>
      <c r="H244" s="64">
        <f t="shared" si="51"/>
        <v>49.705882352941174</v>
      </c>
      <c r="I244" s="62">
        <f t="shared" si="52"/>
        <v>0.55215766224940543</v>
      </c>
      <c r="J244" s="4">
        <f t="shared" si="57"/>
        <v>1.6964077875714183</v>
      </c>
      <c r="K244" s="17">
        <f t="shared" si="58"/>
        <v>4.124400740007423</v>
      </c>
      <c r="L244" s="47">
        <f>Tabla2[[#This Row],[n]]*F$135+G$135</f>
        <v>82623.611111111095</v>
      </c>
      <c r="M244" s="47">
        <f>Tabla2[[#This Row],[Predd pow]]-Tabla2[[#This Row],[Potència]]</f>
        <v>82601.361111111095</v>
      </c>
    </row>
    <row r="245" spans="1:13" x14ac:dyDescent="0.25">
      <c r="A245" t="s">
        <v>95</v>
      </c>
      <c r="B245" s="16">
        <v>7.8E-2</v>
      </c>
      <c r="C245" s="4">
        <v>0</v>
      </c>
      <c r="D245" s="13">
        <v>600</v>
      </c>
      <c r="E245" s="4">
        <f t="shared" si="61"/>
        <v>10</v>
      </c>
      <c r="F245" s="46">
        <v>25</v>
      </c>
      <c r="G245" s="64">
        <f t="shared" si="50"/>
        <v>8658.9851576293859</v>
      </c>
      <c r="H245" s="64">
        <f t="shared" si="51"/>
        <v>59.647058823529406</v>
      </c>
      <c r="I245" s="62">
        <f t="shared" si="52"/>
        <v>0.7951070336391437</v>
      </c>
      <c r="J245" s="4">
        <f t="shared" si="57"/>
        <v>1.7755890336190432</v>
      </c>
      <c r="K245" s="17">
        <f t="shared" si="58"/>
        <v>3.9374669952196357</v>
      </c>
      <c r="L245" s="47">
        <f>Tabla2[[#This Row],[n]]*F$135+G$135</f>
        <v>82655.277777777766</v>
      </c>
      <c r="M245" s="47">
        <f>Tabla2[[#This Row],[Predd pow]]-Tabla2[[#This Row],[Potència]]</f>
        <v>82630.277777777766</v>
      </c>
    </row>
    <row r="246" spans="1:13" x14ac:dyDescent="0.25">
      <c r="A246" t="s">
        <v>95</v>
      </c>
      <c r="B246" s="16">
        <v>7.8E-2</v>
      </c>
      <c r="C246" s="4">
        <v>0</v>
      </c>
      <c r="D246" s="13">
        <v>700</v>
      </c>
      <c r="E246" s="4">
        <f t="shared" si="61"/>
        <v>11.666666666666666</v>
      </c>
      <c r="F246" s="46">
        <v>29</v>
      </c>
      <c r="G246" s="64">
        <f t="shared" si="50"/>
        <v>6325.3507903662376</v>
      </c>
      <c r="H246" s="64">
        <f t="shared" si="51"/>
        <v>69.588235294117638</v>
      </c>
      <c r="I246" s="62">
        <f t="shared" si="52"/>
        <v>1.0822290180088343</v>
      </c>
      <c r="J246" s="4">
        <f t="shared" si="57"/>
        <v>1.8425358232496565</v>
      </c>
      <c r="K246" s="17">
        <f t="shared" si="58"/>
        <v>3.8010846155547147</v>
      </c>
      <c r="L246" s="47">
        <f>Tabla2[[#This Row],[n]]*F$135+G$135</f>
        <v>82686.944444444438</v>
      </c>
      <c r="M246" s="47">
        <f>Tabla2[[#This Row],[Predd pow]]-Tabla2[[#This Row],[Potència]]</f>
        <v>82657.944444444438</v>
      </c>
    </row>
    <row r="247" spans="1:13" x14ac:dyDescent="0.25">
      <c r="A247" t="s">
        <v>95</v>
      </c>
      <c r="B247" s="16">
        <v>7.8E-2</v>
      </c>
      <c r="C247" s="4">
        <v>0</v>
      </c>
      <c r="D247" s="13">
        <v>1100</v>
      </c>
      <c r="E247" s="4">
        <f t="shared" si="61"/>
        <v>18.333333333333332</v>
      </c>
      <c r="F247" s="46">
        <v>35.75</v>
      </c>
      <c r="G247" s="64">
        <f t="shared" si="50"/>
        <v>2009.4570514564723</v>
      </c>
      <c r="H247" s="64">
        <f t="shared" si="51"/>
        <v>109.35294117647057</v>
      </c>
      <c r="I247" s="62">
        <f t="shared" si="52"/>
        <v>2.6724430852871217</v>
      </c>
      <c r="J247" s="4">
        <f t="shared" si="57"/>
        <v>2.0388304683936247</v>
      </c>
      <c r="K247" s="17">
        <f t="shared" si="58"/>
        <v>3.3030787283609531</v>
      </c>
      <c r="L247" s="47">
        <f>Tabla2[[#This Row],[n]]*F$135+G$135</f>
        <v>82813.611111111095</v>
      </c>
      <c r="M247" s="47">
        <f>Tabla2[[#This Row],[Predd pow]]-Tabla2[[#This Row],[Potència]]</f>
        <v>82777.861111111095</v>
      </c>
    </row>
    <row r="248" spans="1:13" x14ac:dyDescent="0.25">
      <c r="A248" t="s">
        <v>95</v>
      </c>
      <c r="B248" s="16">
        <v>7.8E-2</v>
      </c>
      <c r="C248" s="4">
        <v>0</v>
      </c>
      <c r="D248" s="13">
        <v>1200</v>
      </c>
      <c r="E248" s="4">
        <f t="shared" si="61"/>
        <v>20</v>
      </c>
      <c r="F248" s="46">
        <v>40.5</v>
      </c>
      <c r="G248" s="64">
        <f t="shared" si="50"/>
        <v>1753.4444944199504</v>
      </c>
      <c r="H248" s="64">
        <f t="shared" si="51"/>
        <v>119.29411764705881</v>
      </c>
      <c r="I248" s="62">
        <f t="shared" si="52"/>
        <v>3.1804281345565748</v>
      </c>
      <c r="J248" s="4">
        <f t="shared" si="57"/>
        <v>2.0766190292830244</v>
      </c>
      <c r="K248" s="17">
        <f t="shared" si="58"/>
        <v>3.2438920227703227</v>
      </c>
      <c r="L248" s="47">
        <f>Tabla2[[#This Row],[n]]*F$135+G$135</f>
        <v>82845.277777777766</v>
      </c>
      <c r="M248" s="47">
        <f>Tabla2[[#This Row],[Predd pow]]-Tabla2[[#This Row],[Potència]]</f>
        <v>82804.777777777766</v>
      </c>
    </row>
    <row r="249" spans="1:13" x14ac:dyDescent="0.25">
      <c r="A249" t="s">
        <v>95</v>
      </c>
      <c r="B249" s="16">
        <v>7.8E-2</v>
      </c>
      <c r="C249" s="4">
        <v>0</v>
      </c>
      <c r="D249" s="13">
        <v>100</v>
      </c>
      <c r="E249" s="4">
        <f>D249/60</f>
        <v>1.6666666666666667</v>
      </c>
      <c r="F249" s="46">
        <v>13</v>
      </c>
      <c r="G249" s="64">
        <f t="shared" si="50"/>
        <v>972577.21290493233</v>
      </c>
      <c r="H249" s="64">
        <f t="shared" si="51"/>
        <v>9.9411764705882337</v>
      </c>
      <c r="I249" s="62">
        <f t="shared" si="52"/>
        <v>2.2086306489976216E-2</v>
      </c>
      <c r="J249" s="4">
        <f t="shared" si="57"/>
        <v>0.99743778323539956</v>
      </c>
      <c r="K249" s="17">
        <f t="shared" si="58"/>
        <v>5.9879240900053654</v>
      </c>
      <c r="L249" s="47">
        <f>Tabla2[[#This Row],[n]]*F$135+G$135</f>
        <v>82496.944444444438</v>
      </c>
      <c r="M249" s="47">
        <f>Tabla2[[#This Row],[Predd pow]]-Tabla2[[#This Row],[Potència]]</f>
        <v>82483.944444444438</v>
      </c>
    </row>
    <row r="250" spans="1:13" x14ac:dyDescent="0.25">
      <c r="A250" t="s">
        <v>95</v>
      </c>
      <c r="B250" s="16">
        <v>7.8E-2</v>
      </c>
      <c r="C250" s="4">
        <v>0</v>
      </c>
      <c r="D250" s="13">
        <v>200</v>
      </c>
      <c r="E250" s="4">
        <f t="shared" ref="E250:E257" si="62">D250/60</f>
        <v>3.3333333333333335</v>
      </c>
      <c r="F250" s="46">
        <v>15</v>
      </c>
      <c r="G250" s="64">
        <f t="shared" si="50"/>
        <v>140275.55955359602</v>
      </c>
      <c r="H250" s="64">
        <f t="shared" si="51"/>
        <v>19.882352941176467</v>
      </c>
      <c r="I250" s="62">
        <f t="shared" si="52"/>
        <v>8.8345225959904863E-2</v>
      </c>
      <c r="J250" s="4">
        <f t="shared" si="57"/>
        <v>1.2984677788993808</v>
      </c>
      <c r="K250" s="17">
        <f t="shared" si="58"/>
        <v>5.1469820097622661</v>
      </c>
      <c r="L250" s="47">
        <f>Tabla2[[#This Row],[n]]*F$135+G$135</f>
        <v>82528.611111111095</v>
      </c>
      <c r="M250" s="47">
        <f>Tabla2[[#This Row],[Predd pow]]-Tabla2[[#This Row],[Potència]]</f>
        <v>82513.611111111095</v>
      </c>
    </row>
    <row r="251" spans="1:13" x14ac:dyDescent="0.25">
      <c r="A251" t="s">
        <v>95</v>
      </c>
      <c r="B251" s="16">
        <v>7.8E-2</v>
      </c>
      <c r="C251" s="4">
        <v>0</v>
      </c>
      <c r="D251" s="13">
        <v>300</v>
      </c>
      <c r="E251" s="4">
        <f t="shared" si="62"/>
        <v>5</v>
      </c>
      <c r="F251" s="46">
        <v>17</v>
      </c>
      <c r="G251" s="64">
        <f t="shared" si="50"/>
        <v>47104.879257503853</v>
      </c>
      <c r="H251" s="64">
        <f t="shared" si="51"/>
        <v>29.823529411764703</v>
      </c>
      <c r="I251" s="62">
        <f t="shared" si="52"/>
        <v>0.19877675840978593</v>
      </c>
      <c r="J251" s="4">
        <f t="shared" si="57"/>
        <v>1.4745590379550619</v>
      </c>
      <c r="K251" s="17">
        <f t="shared" si="58"/>
        <v>4.6730658949178157</v>
      </c>
      <c r="L251" s="47">
        <f>Tabla2[[#This Row],[n]]*F$135+G$135</f>
        <v>82560.277777777766</v>
      </c>
      <c r="M251" s="47">
        <f>Tabla2[[#This Row],[Predd pow]]-Tabla2[[#This Row],[Potència]]</f>
        <v>82543.277777777766</v>
      </c>
    </row>
    <row r="252" spans="1:13" x14ac:dyDescent="0.25">
      <c r="A252" t="s">
        <v>95</v>
      </c>
      <c r="B252" s="16">
        <v>7.8E-2</v>
      </c>
      <c r="C252" s="4">
        <v>0</v>
      </c>
      <c r="D252" s="13">
        <v>400</v>
      </c>
      <c r="E252" s="4">
        <f t="shared" si="62"/>
        <v>6.666666666666667</v>
      </c>
      <c r="F252" s="46">
        <v>19.75</v>
      </c>
      <c r="G252" s="64">
        <f t="shared" si="50"/>
        <v>23087.019176529342</v>
      </c>
      <c r="H252" s="64">
        <f t="shared" si="51"/>
        <v>39.764705882352935</v>
      </c>
      <c r="I252" s="62">
        <f t="shared" si="52"/>
        <v>0.35338090383961945</v>
      </c>
      <c r="J252" s="4">
        <f t="shared" si="57"/>
        <v>1.5994977745633618</v>
      </c>
      <c r="K252" s="17">
        <f t="shared" si="58"/>
        <v>4.3633678636771203</v>
      </c>
      <c r="L252" s="47">
        <f>Tabla2[[#This Row],[n]]*F$135+G$135</f>
        <v>82591.944444444438</v>
      </c>
      <c r="M252" s="47">
        <f>Tabla2[[#This Row],[Predd pow]]-Tabla2[[#This Row],[Potència]]</f>
        <v>82572.194444444438</v>
      </c>
    </row>
    <row r="253" spans="1:13" x14ac:dyDescent="0.25">
      <c r="A253" t="s">
        <v>95</v>
      </c>
      <c r="B253" s="16">
        <v>7.8E-2</v>
      </c>
      <c r="C253" s="4">
        <v>0</v>
      </c>
      <c r="D253" s="13">
        <v>500</v>
      </c>
      <c r="E253" s="4">
        <f t="shared" si="62"/>
        <v>8.3333333333333339</v>
      </c>
      <c r="F253" s="46">
        <v>23</v>
      </c>
      <c r="G253" s="64">
        <f t="shared" si="50"/>
        <v>13765.708244192889</v>
      </c>
      <c r="H253" s="64">
        <f t="shared" si="51"/>
        <v>49.705882352941174</v>
      </c>
      <c r="I253" s="62">
        <f t="shared" si="52"/>
        <v>0.55215766224940543</v>
      </c>
      <c r="J253" s="4">
        <f t="shared" si="57"/>
        <v>1.6964077875714183</v>
      </c>
      <c r="K253" s="17">
        <f t="shared" si="58"/>
        <v>4.1387985607080653</v>
      </c>
      <c r="L253" s="47">
        <f>Tabla2[[#This Row],[n]]*F$135+G$135</f>
        <v>82623.611111111095</v>
      </c>
      <c r="M253" s="47">
        <f>Tabla2[[#This Row],[Predd pow]]-Tabla2[[#This Row],[Potència]]</f>
        <v>82600.611111111095</v>
      </c>
    </row>
    <row r="254" spans="1:13" x14ac:dyDescent="0.25">
      <c r="A254" t="s">
        <v>95</v>
      </c>
      <c r="B254" s="16">
        <v>7.8E-2</v>
      </c>
      <c r="C254" s="4">
        <v>0</v>
      </c>
      <c r="D254" s="13">
        <v>600</v>
      </c>
      <c r="E254" s="4">
        <f t="shared" si="62"/>
        <v>10</v>
      </c>
      <c r="F254" s="46">
        <v>25.5</v>
      </c>
      <c r="G254" s="64">
        <f t="shared" si="50"/>
        <v>8832.1648607819734</v>
      </c>
      <c r="H254" s="64">
        <f t="shared" si="51"/>
        <v>59.647058823529406</v>
      </c>
      <c r="I254" s="62">
        <f t="shared" si="52"/>
        <v>0.7951070336391437</v>
      </c>
      <c r="J254" s="4">
        <f t="shared" si="57"/>
        <v>1.7755890336190432</v>
      </c>
      <c r="K254" s="17">
        <f t="shared" si="58"/>
        <v>3.9460671669815532</v>
      </c>
      <c r="L254" s="47">
        <f>Tabla2[[#This Row],[n]]*F$135+G$135</f>
        <v>82655.277777777766</v>
      </c>
      <c r="M254" s="47">
        <f>Tabla2[[#This Row],[Predd pow]]-Tabla2[[#This Row],[Potència]]</f>
        <v>82629.777777777766</v>
      </c>
    </row>
    <row r="255" spans="1:13" x14ac:dyDescent="0.25">
      <c r="A255" t="s">
        <v>95</v>
      </c>
      <c r="B255" s="16">
        <v>7.8E-2</v>
      </c>
      <c r="C255" s="4">
        <v>0</v>
      </c>
      <c r="D255" s="13">
        <v>700</v>
      </c>
      <c r="E255" s="4">
        <f t="shared" si="62"/>
        <v>11.666666666666666</v>
      </c>
      <c r="F255" s="46">
        <v>30</v>
      </c>
      <c r="G255" s="64">
        <f t="shared" si="50"/>
        <v>6543.466334861625</v>
      </c>
      <c r="H255" s="64">
        <f t="shared" si="51"/>
        <v>69.588235294117638</v>
      </c>
      <c r="I255" s="62">
        <f t="shared" si="52"/>
        <v>1.0822290180088343</v>
      </c>
      <c r="J255" s="4">
        <f t="shared" si="57"/>
        <v>1.8425358232496565</v>
      </c>
      <c r="K255" s="17">
        <f t="shared" si="58"/>
        <v>3.8158078723754212</v>
      </c>
      <c r="L255" s="47">
        <f>Tabla2[[#This Row],[n]]*F$135+G$135</f>
        <v>82686.944444444438</v>
      </c>
      <c r="M255" s="47">
        <f>Tabla2[[#This Row],[Predd pow]]-Tabla2[[#This Row],[Potència]]</f>
        <v>82656.944444444438</v>
      </c>
    </row>
    <row r="256" spans="1:13" x14ac:dyDescent="0.25">
      <c r="A256" t="s">
        <v>95</v>
      </c>
      <c r="B256" s="16">
        <v>7.8E-2</v>
      </c>
      <c r="C256" s="4">
        <v>0</v>
      </c>
      <c r="D256" s="13">
        <v>1100</v>
      </c>
      <c r="E256" s="4">
        <f t="shared" si="62"/>
        <v>18.333333333333332</v>
      </c>
      <c r="F256" s="46">
        <v>36.75</v>
      </c>
      <c r="G256" s="64">
        <f t="shared" si="50"/>
        <v>2065.6656403084016</v>
      </c>
      <c r="H256" s="64">
        <f t="shared" si="51"/>
        <v>109.35294117647057</v>
      </c>
      <c r="I256" s="62">
        <f t="shared" si="52"/>
        <v>2.6724430852871217</v>
      </c>
      <c r="J256" s="4">
        <f t="shared" si="57"/>
        <v>2.0388304683936247</v>
      </c>
      <c r="K256" s="17">
        <f t="shared" si="58"/>
        <v>3.3150600256440677</v>
      </c>
      <c r="L256" s="47">
        <f>Tabla2[[#This Row],[n]]*F$135+G$135</f>
        <v>82813.611111111095</v>
      </c>
      <c r="M256" s="47">
        <f>Tabla2[[#This Row],[Predd pow]]-Tabla2[[#This Row],[Potència]]</f>
        <v>82776.861111111095</v>
      </c>
    </row>
    <row r="257" spans="1:13" x14ac:dyDescent="0.25">
      <c r="A257" t="s">
        <v>95</v>
      </c>
      <c r="B257" s="16">
        <v>7.8E-2</v>
      </c>
      <c r="C257" s="4">
        <v>0</v>
      </c>
      <c r="D257" s="13">
        <v>1200</v>
      </c>
      <c r="E257" s="4">
        <f t="shared" si="62"/>
        <v>20</v>
      </c>
      <c r="F257" s="46">
        <v>41.75</v>
      </c>
      <c r="G257" s="64">
        <f t="shared" si="50"/>
        <v>1807.5631516551341</v>
      </c>
      <c r="H257" s="64">
        <f t="shared" si="51"/>
        <v>119.29411764705881</v>
      </c>
      <c r="I257" s="62">
        <f t="shared" si="52"/>
        <v>3.1804281345565748</v>
      </c>
      <c r="J257" s="4">
        <f t="shared" si="57"/>
        <v>2.0766190292830244</v>
      </c>
      <c r="K257" s="17">
        <f t="shared" si="58"/>
        <v>3.2570934793752753</v>
      </c>
      <c r="L257" s="47">
        <f>Tabla2[[#This Row],[n]]*F$135+G$135</f>
        <v>82845.277777777766</v>
      </c>
      <c r="M257" s="47">
        <f>Tabla2[[#This Row],[Predd pow]]-Tabla2[[#This Row],[Potència]]</f>
        <v>82803.527777777766</v>
      </c>
    </row>
    <row r="258" spans="1:13" x14ac:dyDescent="0.25">
      <c r="A258" t="s">
        <v>96</v>
      </c>
      <c r="B258" s="16">
        <v>7.8E-2</v>
      </c>
      <c r="C258" s="4">
        <v>3</v>
      </c>
      <c r="D258" s="13">
        <v>100</v>
      </c>
      <c r="E258" s="4">
        <f>D258/60</f>
        <v>1.6666666666666667</v>
      </c>
      <c r="F258" s="46">
        <v>12.5</v>
      </c>
      <c r="G258" s="64">
        <f t="shared" si="50"/>
        <v>935170.3970239734</v>
      </c>
      <c r="H258" s="64">
        <f t="shared" si="51"/>
        <v>9.9411764705882337</v>
      </c>
      <c r="I258" s="62">
        <f t="shared" si="52"/>
        <v>2.2086306489976216E-2</v>
      </c>
      <c r="J258" s="4">
        <f t="shared" si="57"/>
        <v>0.99743778323539956</v>
      </c>
      <c r="K258" s="17">
        <f t="shared" si="58"/>
        <v>5.9708907507065856</v>
      </c>
      <c r="L258" s="47">
        <f>Tabla2[[#This Row],[n]]*F$135+G$135</f>
        <v>82496.944444444438</v>
      </c>
      <c r="M258" s="47">
        <f>Tabla2[[#This Row],[Predd pow]]-Tabla2[[#This Row],[Potència]]</f>
        <v>82484.444444444438</v>
      </c>
    </row>
    <row r="259" spans="1:13" x14ac:dyDescent="0.25">
      <c r="A259" t="s">
        <v>96</v>
      </c>
      <c r="B259" s="16">
        <v>7.8E-2</v>
      </c>
      <c r="C259" s="4">
        <v>3</v>
      </c>
      <c r="D259" s="13">
        <v>200</v>
      </c>
      <c r="E259" s="4">
        <f t="shared" ref="E259:E266" si="63">D259/60</f>
        <v>3.3333333333333335</v>
      </c>
      <c r="F259" s="46">
        <v>14.5</v>
      </c>
      <c r="G259" s="64">
        <f t="shared" si="50"/>
        <v>135599.70756847615</v>
      </c>
      <c r="H259" s="64">
        <f t="shared" si="51"/>
        <v>19.882352941176467</v>
      </c>
      <c r="I259" s="62">
        <f t="shared" si="52"/>
        <v>8.8345225959904863E-2</v>
      </c>
      <c r="J259" s="4">
        <f t="shared" si="57"/>
        <v>1.2984677788993808</v>
      </c>
      <c r="K259" s="17">
        <f t="shared" si="58"/>
        <v>5.13225875294156</v>
      </c>
      <c r="L259" s="47">
        <f>Tabla2[[#This Row],[n]]*F$135+G$135</f>
        <v>82528.611111111095</v>
      </c>
      <c r="M259" s="47">
        <f>Tabla2[[#This Row],[Predd pow]]-Tabla2[[#This Row],[Potència]]</f>
        <v>82514.111111111095</v>
      </c>
    </row>
    <row r="260" spans="1:13" x14ac:dyDescent="0.25">
      <c r="A260" t="s">
        <v>96</v>
      </c>
      <c r="B260" s="16">
        <v>7.8E-2</v>
      </c>
      <c r="C260" s="4">
        <v>3</v>
      </c>
      <c r="D260" s="13">
        <v>300</v>
      </c>
      <c r="E260" s="4">
        <f t="shared" si="63"/>
        <v>5</v>
      </c>
      <c r="F260" s="46">
        <v>17.5</v>
      </c>
      <c r="G260" s="64">
        <f t="shared" si="50"/>
        <v>48490.316882724554</v>
      </c>
      <c r="H260" s="64">
        <f t="shared" si="51"/>
        <v>29.823529411764703</v>
      </c>
      <c r="I260" s="62">
        <f t="shared" si="52"/>
        <v>0.19877675840978593</v>
      </c>
      <c r="J260" s="4">
        <f t="shared" ref="J260:J275" si="64">LOG10(H260)</f>
        <v>1.4745590379550619</v>
      </c>
      <c r="K260" s="17">
        <f t="shared" ref="K260:K275" si="65">LOG10(G260)</f>
        <v>4.685655022225836</v>
      </c>
      <c r="L260" s="47">
        <f>Tabla2[[#This Row],[n]]*F$135+G$135</f>
        <v>82560.277777777766</v>
      </c>
      <c r="M260" s="47">
        <f>Tabla2[[#This Row],[Predd pow]]-Tabla2[[#This Row],[Potència]]</f>
        <v>82542.777777777766</v>
      </c>
    </row>
    <row r="261" spans="1:13" x14ac:dyDescent="0.25">
      <c r="A261" t="s">
        <v>96</v>
      </c>
      <c r="B261" s="16">
        <v>7.8E-2</v>
      </c>
      <c r="C261" s="4">
        <v>3</v>
      </c>
      <c r="D261" s="13">
        <v>400</v>
      </c>
      <c r="E261" s="4">
        <f t="shared" si="63"/>
        <v>6.666666666666667</v>
      </c>
      <c r="F261" s="46">
        <v>20.5</v>
      </c>
      <c r="G261" s="64">
        <f t="shared" si="50"/>
        <v>23963.741423739317</v>
      </c>
      <c r="H261" s="64">
        <f t="shared" si="51"/>
        <v>39.764705882352935</v>
      </c>
      <c r="I261" s="62">
        <f t="shared" si="52"/>
        <v>0.35338090383961945</v>
      </c>
      <c r="J261" s="4">
        <f t="shared" si="64"/>
        <v>1.5994977745633618</v>
      </c>
      <c r="K261" s="17">
        <f t="shared" si="65"/>
        <v>4.379554624770396</v>
      </c>
      <c r="L261" s="47">
        <f>Tabla2[[#This Row],[n]]*F$135+G$135</f>
        <v>82591.944444444438</v>
      </c>
      <c r="M261" s="47">
        <f>Tabla2[[#This Row],[Predd pow]]-Tabla2[[#This Row],[Potència]]</f>
        <v>82571.444444444438</v>
      </c>
    </row>
    <row r="262" spans="1:13" x14ac:dyDescent="0.25">
      <c r="A262" t="s">
        <v>96</v>
      </c>
      <c r="B262" s="16">
        <v>7.8E-2</v>
      </c>
      <c r="C262" s="4">
        <v>3</v>
      </c>
      <c r="D262" s="13">
        <v>500</v>
      </c>
      <c r="E262" s="4">
        <f t="shared" si="63"/>
        <v>8.3333333333333339</v>
      </c>
      <c r="F262" s="46">
        <v>23.5</v>
      </c>
      <c r="G262" s="64">
        <f t="shared" si="50"/>
        <v>14064.96277124056</v>
      </c>
      <c r="H262" s="64">
        <f t="shared" si="51"/>
        <v>49.705882352941174</v>
      </c>
      <c r="I262" s="62">
        <f t="shared" si="52"/>
        <v>0.55215766224940543</v>
      </c>
      <c r="J262" s="4">
        <f t="shared" si="64"/>
        <v>1.6964077875714183</v>
      </c>
      <c r="K262" s="17">
        <f t="shared" si="65"/>
        <v>4.1481385869622089</v>
      </c>
      <c r="L262" s="47">
        <f>Tabla2[[#This Row],[n]]*F$135+G$135</f>
        <v>82623.611111111095</v>
      </c>
      <c r="M262" s="47">
        <f>Tabla2[[#This Row],[Predd pow]]-Tabla2[[#This Row],[Potència]]</f>
        <v>82600.111111111095</v>
      </c>
    </row>
    <row r="263" spans="1:13" x14ac:dyDescent="0.25">
      <c r="A263" t="s">
        <v>96</v>
      </c>
      <c r="B263" s="16">
        <v>7.8E-2</v>
      </c>
      <c r="C263" s="4">
        <v>3</v>
      </c>
      <c r="D263" s="13">
        <v>600</v>
      </c>
      <c r="E263" s="4">
        <f t="shared" si="63"/>
        <v>10</v>
      </c>
      <c r="F263" s="46">
        <v>26</v>
      </c>
      <c r="G263" s="64">
        <f t="shared" si="50"/>
        <v>9005.3445639345609</v>
      </c>
      <c r="H263" s="64">
        <f t="shared" si="51"/>
        <v>59.647058823529406</v>
      </c>
      <c r="I263" s="62">
        <f t="shared" si="52"/>
        <v>0.7951070336391437</v>
      </c>
      <c r="J263" s="4">
        <f t="shared" si="64"/>
        <v>1.7755890336190432</v>
      </c>
      <c r="K263" s="17">
        <f t="shared" si="65"/>
        <v>3.954500334518416</v>
      </c>
      <c r="L263" s="47">
        <f>Tabla2[[#This Row],[n]]*F$135+G$135</f>
        <v>82655.277777777766</v>
      </c>
      <c r="M263" s="47">
        <f>Tabla2[[#This Row],[Predd pow]]-Tabla2[[#This Row],[Potència]]</f>
        <v>82629.277777777766</v>
      </c>
    </row>
    <row r="264" spans="1:13" x14ac:dyDescent="0.25">
      <c r="A264" t="s">
        <v>96</v>
      </c>
      <c r="B264" s="16">
        <v>7.8E-2</v>
      </c>
      <c r="C264" s="4">
        <v>3</v>
      </c>
      <c r="D264" s="13">
        <v>700</v>
      </c>
      <c r="E264" s="4">
        <f t="shared" si="63"/>
        <v>11.666666666666666</v>
      </c>
      <c r="F264" s="46">
        <v>28</v>
      </c>
      <c r="G264" s="64">
        <f t="shared" si="50"/>
        <v>6107.2352458708501</v>
      </c>
      <c r="H264" s="64">
        <f t="shared" si="51"/>
        <v>69.588235294117638</v>
      </c>
      <c r="I264" s="62">
        <f t="shared" si="52"/>
        <v>1.0822290180088343</v>
      </c>
      <c r="J264" s="4">
        <f t="shared" si="64"/>
        <v>1.8425358232496565</v>
      </c>
      <c r="K264" s="17">
        <f t="shared" si="65"/>
        <v>3.7858446489979776</v>
      </c>
      <c r="L264" s="47">
        <f>Tabla2[[#This Row],[n]]*F$135+G$135</f>
        <v>82686.944444444438</v>
      </c>
      <c r="M264" s="47">
        <f>Tabla2[[#This Row],[Predd pow]]-Tabla2[[#This Row],[Potència]]</f>
        <v>82658.944444444438</v>
      </c>
    </row>
    <row r="265" spans="1:13" x14ac:dyDescent="0.25">
      <c r="A265" t="s">
        <v>96</v>
      </c>
      <c r="B265" s="16">
        <v>7.8E-2</v>
      </c>
      <c r="C265" s="4">
        <v>3</v>
      </c>
      <c r="D265" s="13">
        <v>1100</v>
      </c>
      <c r="E265" s="4">
        <f t="shared" si="63"/>
        <v>18.333333333333332</v>
      </c>
      <c r="F265" s="46">
        <v>38</v>
      </c>
      <c r="G265" s="64">
        <f t="shared" si="50"/>
        <v>2135.9263763733134</v>
      </c>
      <c r="H265" s="64">
        <f t="shared" si="51"/>
        <v>109.35294117647057</v>
      </c>
      <c r="I265" s="62">
        <f t="shared" si="52"/>
        <v>2.6724430852871217</v>
      </c>
      <c r="J265" s="4">
        <f t="shared" si="64"/>
        <v>2.0388304683936247</v>
      </c>
      <c r="K265" s="17">
        <f t="shared" si="65"/>
        <v>3.3295862788406638</v>
      </c>
      <c r="L265" s="47">
        <f>Tabla2[[#This Row],[n]]*F$135+G$135</f>
        <v>82813.611111111095</v>
      </c>
      <c r="M265" s="47">
        <f>Tabla2[[#This Row],[Predd pow]]-Tabla2[[#This Row],[Potència]]</f>
        <v>82775.611111111095</v>
      </c>
    </row>
    <row r="266" spans="1:13" x14ac:dyDescent="0.25">
      <c r="A266" t="s">
        <v>96</v>
      </c>
      <c r="B266" s="16">
        <v>7.8E-2</v>
      </c>
      <c r="C266" s="4">
        <v>3</v>
      </c>
      <c r="D266" s="13">
        <v>1200</v>
      </c>
      <c r="E266" s="4">
        <f t="shared" si="63"/>
        <v>20</v>
      </c>
      <c r="F266" s="46">
        <v>41</v>
      </c>
      <c r="G266" s="64">
        <f t="shared" si="50"/>
        <v>1775.0919573140238</v>
      </c>
      <c r="H266" s="64">
        <f t="shared" si="51"/>
        <v>119.29411764705881</v>
      </c>
      <c r="I266" s="62">
        <f t="shared" si="52"/>
        <v>3.1804281345565748</v>
      </c>
      <c r="J266" s="4">
        <f t="shared" si="64"/>
        <v>2.0766190292830244</v>
      </c>
      <c r="K266" s="17">
        <f t="shared" si="65"/>
        <v>3.2492208562753899</v>
      </c>
      <c r="L266" s="47">
        <f>Tabla2[[#This Row],[n]]*F$135+G$135</f>
        <v>82845.277777777766</v>
      </c>
      <c r="M266" s="47">
        <f>Tabla2[[#This Row],[Predd pow]]-Tabla2[[#This Row],[Potència]]</f>
        <v>82804.277777777766</v>
      </c>
    </row>
    <row r="267" spans="1:13" x14ac:dyDescent="0.25">
      <c r="A267" t="s">
        <v>96</v>
      </c>
      <c r="B267" s="16">
        <v>7.8E-2</v>
      </c>
      <c r="C267" s="4">
        <v>3</v>
      </c>
      <c r="D267" s="13">
        <v>100</v>
      </c>
      <c r="E267" s="4">
        <f>D267/60</f>
        <v>1.6666666666666667</v>
      </c>
      <c r="F267" s="46">
        <v>12.5</v>
      </c>
      <c r="G267" s="64">
        <f t="shared" si="50"/>
        <v>935170.3970239734</v>
      </c>
      <c r="H267" s="64">
        <f t="shared" si="51"/>
        <v>9.9411764705882337</v>
      </c>
      <c r="I267" s="62">
        <f t="shared" si="52"/>
        <v>2.2086306489976216E-2</v>
      </c>
      <c r="J267" s="4">
        <f t="shared" si="64"/>
        <v>0.99743778323539956</v>
      </c>
      <c r="K267" s="17">
        <f t="shared" si="65"/>
        <v>5.9708907507065856</v>
      </c>
      <c r="L267" s="47">
        <f>Tabla2[[#This Row],[n]]*F$135+G$135</f>
        <v>82496.944444444438</v>
      </c>
      <c r="M267" s="47">
        <f>Tabla2[[#This Row],[Predd pow]]-Tabla2[[#This Row],[Potència]]</f>
        <v>82484.444444444438</v>
      </c>
    </row>
    <row r="268" spans="1:13" x14ac:dyDescent="0.25">
      <c r="A268" t="s">
        <v>96</v>
      </c>
      <c r="B268" s="16">
        <v>7.8E-2</v>
      </c>
      <c r="C268" s="4">
        <v>3</v>
      </c>
      <c r="D268" s="13">
        <v>200</v>
      </c>
      <c r="E268" s="4">
        <f t="shared" ref="E268:E293" si="66">D268/60</f>
        <v>3.3333333333333335</v>
      </c>
      <c r="F268" s="46">
        <v>14.75</v>
      </c>
      <c r="G268" s="64">
        <f t="shared" si="50"/>
        <v>137937.63356103608</v>
      </c>
      <c r="H268" s="64">
        <f t="shared" si="51"/>
        <v>19.882352941176467</v>
      </c>
      <c r="I268" s="62">
        <f t="shared" si="52"/>
        <v>8.8345225959904863E-2</v>
      </c>
      <c r="J268" s="4">
        <f t="shared" si="64"/>
        <v>1.2984677788993808</v>
      </c>
      <c r="K268" s="17">
        <f t="shared" si="65"/>
        <v>5.1396827710207669</v>
      </c>
      <c r="L268" s="47">
        <f>Tabla2[[#This Row],[n]]*F$135+G$135</f>
        <v>82528.611111111095</v>
      </c>
      <c r="M268" s="47">
        <f>Tabla2[[#This Row],[Predd pow]]-Tabla2[[#This Row],[Potència]]</f>
        <v>82513.861111111095</v>
      </c>
    </row>
    <row r="269" spans="1:13" x14ac:dyDescent="0.25">
      <c r="A269" t="s">
        <v>96</v>
      </c>
      <c r="B269" s="16">
        <v>7.8E-2</v>
      </c>
      <c r="C269" s="4">
        <v>3</v>
      </c>
      <c r="D269" s="13">
        <v>300</v>
      </c>
      <c r="E269" s="4">
        <f t="shared" si="66"/>
        <v>5</v>
      </c>
      <c r="F269" s="46">
        <v>17</v>
      </c>
      <c r="G269" s="64">
        <f t="shared" si="50"/>
        <v>47104.879257503853</v>
      </c>
      <c r="H269" s="64">
        <f t="shared" si="51"/>
        <v>29.823529411764703</v>
      </c>
      <c r="I269" s="62">
        <f t="shared" si="52"/>
        <v>0.19877675840978593</v>
      </c>
      <c r="J269" s="4">
        <f t="shared" si="64"/>
        <v>1.4745590379550619</v>
      </c>
      <c r="K269" s="17">
        <f t="shared" si="65"/>
        <v>4.6730658949178157</v>
      </c>
      <c r="L269" s="47">
        <f>Tabla2[[#This Row],[n]]*F$135+G$135</f>
        <v>82560.277777777766</v>
      </c>
      <c r="M269" s="47">
        <f>Tabla2[[#This Row],[Predd pow]]-Tabla2[[#This Row],[Potència]]</f>
        <v>82543.277777777766</v>
      </c>
    </row>
    <row r="270" spans="1:13" x14ac:dyDescent="0.25">
      <c r="A270" t="s">
        <v>96</v>
      </c>
      <c r="B270" s="16">
        <v>7.8E-2</v>
      </c>
      <c r="C270" s="4">
        <v>3</v>
      </c>
      <c r="D270" s="13">
        <v>400</v>
      </c>
      <c r="E270" s="4">
        <f t="shared" si="66"/>
        <v>6.666666666666667</v>
      </c>
      <c r="F270" s="46">
        <v>20</v>
      </c>
      <c r="G270" s="64">
        <f t="shared" si="50"/>
        <v>23379.259925599334</v>
      </c>
      <c r="H270" s="64">
        <f t="shared" si="51"/>
        <v>39.764705882352935</v>
      </c>
      <c r="I270" s="62">
        <f t="shared" si="52"/>
        <v>0.35338090383961945</v>
      </c>
      <c r="J270" s="4">
        <f t="shared" si="64"/>
        <v>1.5994977745633618</v>
      </c>
      <c r="K270" s="17">
        <f t="shared" si="65"/>
        <v>4.3688307593786231</v>
      </c>
      <c r="L270" s="47">
        <f>Tabla2[[#This Row],[n]]*F$135+G$135</f>
        <v>82591.944444444438</v>
      </c>
      <c r="M270" s="47">
        <f>Tabla2[[#This Row],[Predd pow]]-Tabla2[[#This Row],[Potència]]</f>
        <v>82571.944444444438</v>
      </c>
    </row>
    <row r="271" spans="1:13" x14ac:dyDescent="0.25">
      <c r="A271" t="s">
        <v>96</v>
      </c>
      <c r="B271" s="16">
        <v>7.8E-2</v>
      </c>
      <c r="C271" s="4">
        <v>3</v>
      </c>
      <c r="D271" s="13">
        <v>500</v>
      </c>
      <c r="E271" s="4">
        <f t="shared" si="66"/>
        <v>8.3333333333333339</v>
      </c>
      <c r="F271" s="46">
        <v>24</v>
      </c>
      <c r="G271" s="64">
        <f t="shared" si="50"/>
        <v>14364.217298288231</v>
      </c>
      <c r="H271" s="64">
        <f t="shared" si="51"/>
        <v>49.705882352941174</v>
      </c>
      <c r="I271" s="62">
        <f t="shared" si="52"/>
        <v>0.55215766224940543</v>
      </c>
      <c r="J271" s="4">
        <f t="shared" si="64"/>
        <v>1.6964077875714183</v>
      </c>
      <c r="K271" s="17">
        <f t="shared" si="65"/>
        <v>4.1572819664020786</v>
      </c>
      <c r="L271" s="47">
        <f>Tabla2[[#This Row],[n]]*F$135+G$135</f>
        <v>82623.611111111095</v>
      </c>
      <c r="M271" s="47">
        <f>Tabla2[[#This Row],[Predd pow]]-Tabla2[[#This Row],[Potència]]</f>
        <v>82599.611111111095</v>
      </c>
    </row>
    <row r="272" spans="1:13" x14ac:dyDescent="0.25">
      <c r="A272" t="s">
        <v>96</v>
      </c>
      <c r="B272" s="16">
        <v>7.8E-2</v>
      </c>
      <c r="C272" s="4">
        <v>3</v>
      </c>
      <c r="D272" s="13">
        <v>600</v>
      </c>
      <c r="E272" s="4">
        <f t="shared" si="66"/>
        <v>10</v>
      </c>
      <c r="F272" s="46">
        <v>26.75</v>
      </c>
      <c r="G272" s="64">
        <f t="shared" si="50"/>
        <v>9265.1141186634413</v>
      </c>
      <c r="H272" s="64">
        <f t="shared" si="51"/>
        <v>59.647058823529406</v>
      </c>
      <c r="I272" s="62">
        <f t="shared" si="52"/>
        <v>0.7951070336391437</v>
      </c>
      <c r="J272" s="4">
        <f t="shared" si="64"/>
        <v>1.7755890336190432</v>
      </c>
      <c r="K272" s="17">
        <f t="shared" si="65"/>
        <v>3.966850772904845</v>
      </c>
      <c r="L272" s="47">
        <f>Tabla2[[#This Row],[n]]*F$135+G$135</f>
        <v>82655.277777777766</v>
      </c>
      <c r="M272" s="47">
        <f>Tabla2[[#This Row],[Predd pow]]-Tabla2[[#This Row],[Potència]]</f>
        <v>82628.527777777766</v>
      </c>
    </row>
    <row r="273" spans="1:17" x14ac:dyDescent="0.25">
      <c r="A273" t="s">
        <v>96</v>
      </c>
      <c r="B273" s="16">
        <v>7.8E-2</v>
      </c>
      <c r="C273" s="4">
        <v>3</v>
      </c>
      <c r="D273" s="13">
        <v>700</v>
      </c>
      <c r="E273" s="4">
        <f t="shared" si="66"/>
        <v>11.666666666666666</v>
      </c>
      <c r="F273" s="46">
        <v>28.5</v>
      </c>
      <c r="G273" s="64">
        <f t="shared" ref="G273:G336" si="67">F273/(B273^5*E273^3*$E$5)</f>
        <v>6216.2930181185438</v>
      </c>
      <c r="H273" s="64">
        <f t="shared" ref="H273:H336" si="68">(E273*B273^2*$E$5)/$E$6</f>
        <v>69.588235294117638</v>
      </c>
      <c r="I273" s="62">
        <f t="shared" ref="I273:I336" si="69">(E273^2*B273)/$E$4</f>
        <v>1.0822290180088343</v>
      </c>
      <c r="J273" s="4">
        <f t="shared" si="64"/>
        <v>1.8425358232496565</v>
      </c>
      <c r="K273" s="17">
        <f t="shared" si="65"/>
        <v>3.7935314776642688</v>
      </c>
      <c r="L273" s="47">
        <f>Tabla2[[#This Row],[n]]*F$135+G$135</f>
        <v>82686.944444444438</v>
      </c>
      <c r="M273" s="47">
        <f>Tabla2[[#This Row],[Predd pow]]-Tabla2[[#This Row],[Potència]]</f>
        <v>82658.444444444438</v>
      </c>
    </row>
    <row r="274" spans="1:17" x14ac:dyDescent="0.25">
      <c r="A274" t="s">
        <v>96</v>
      </c>
      <c r="B274" s="16">
        <v>7.8E-2</v>
      </c>
      <c r="C274" s="4">
        <v>3</v>
      </c>
      <c r="D274" s="13">
        <v>1100</v>
      </c>
      <c r="E274" s="4">
        <f t="shared" si="66"/>
        <v>18.333333333333332</v>
      </c>
      <c r="F274" s="46">
        <v>37.5</v>
      </c>
      <c r="G274" s="64">
        <f t="shared" si="67"/>
        <v>2107.8220819473486</v>
      </c>
      <c r="H274" s="64">
        <f t="shared" si="68"/>
        <v>109.35294117647057</v>
      </c>
      <c r="I274" s="62">
        <f t="shared" si="69"/>
        <v>2.6724430852871217</v>
      </c>
      <c r="J274" s="4">
        <f t="shared" si="64"/>
        <v>2.0388304683936247</v>
      </c>
      <c r="K274" s="17">
        <f t="shared" si="65"/>
        <v>3.3238339499515726</v>
      </c>
      <c r="L274" s="47">
        <f>Tabla2[[#This Row],[n]]*F$135+G$135</f>
        <v>82813.611111111095</v>
      </c>
      <c r="M274" s="47">
        <f>Tabla2[[#This Row],[Predd pow]]-Tabla2[[#This Row],[Potència]]</f>
        <v>82776.111111111095</v>
      </c>
    </row>
    <row r="275" spans="1:17" x14ac:dyDescent="0.25">
      <c r="A275" t="s">
        <v>96</v>
      </c>
      <c r="B275" s="16">
        <v>7.8E-2</v>
      </c>
      <c r="C275" s="4">
        <v>3</v>
      </c>
      <c r="D275" s="20">
        <v>1200</v>
      </c>
      <c r="E275" s="19">
        <f t="shared" si="66"/>
        <v>20</v>
      </c>
      <c r="F275" s="48">
        <v>40.75</v>
      </c>
      <c r="G275" s="64">
        <f t="shared" si="67"/>
        <v>1764.2682258669872</v>
      </c>
      <c r="H275" s="64">
        <f t="shared" si="68"/>
        <v>119.29411764705881</v>
      </c>
      <c r="I275" s="62">
        <f t="shared" si="69"/>
        <v>3.1804281345565748</v>
      </c>
      <c r="J275" s="19">
        <f t="shared" si="64"/>
        <v>2.0766190292830244</v>
      </c>
      <c r="K275" s="23">
        <f t="shared" si="65"/>
        <v>3.2465646126316496</v>
      </c>
      <c r="L275" s="49">
        <f>Tabla2[[#This Row],[n]]*F$135+G$135</f>
        <v>82845.277777777766</v>
      </c>
      <c r="M275" s="49">
        <f>Tabla2[[#This Row],[Predd pow]]-Tabla2[[#This Row],[Potència]]</f>
        <v>82804.527777777766</v>
      </c>
    </row>
    <row r="276" spans="1:17" x14ac:dyDescent="0.25">
      <c r="A276" s="60" t="s">
        <v>98</v>
      </c>
      <c r="B276" s="62">
        <v>0.06</v>
      </c>
      <c r="C276" s="62">
        <v>0</v>
      </c>
      <c r="D276" s="13">
        <v>100</v>
      </c>
      <c r="E276" s="19">
        <f t="shared" si="66"/>
        <v>1.6666666666666667</v>
      </c>
      <c r="F276" s="73">
        <v>13.75</v>
      </c>
      <c r="G276" s="64">
        <f t="shared" si="67"/>
        <v>3819444.4444444436</v>
      </c>
      <c r="H276" s="64">
        <f t="shared" si="68"/>
        <v>5.8823529411764701</v>
      </c>
      <c r="I276" s="62">
        <f t="shared" si="69"/>
        <v>1.6989466530750934E-2</v>
      </c>
      <c r="J276" s="62">
        <f t="shared" ref="J276:J293" si="70">LOG10(H276)</f>
        <v>0.769551078621726</v>
      </c>
      <c r="K276" s="17">
        <f t="shared" ref="K276:K293" si="71">LOG10(G276)</f>
        <v>6.5820001973989939</v>
      </c>
      <c r="L276" s="47">
        <f>Tabla2[[#This Row],[n]]*F$135+G$135</f>
        <v>82496.944444444438</v>
      </c>
      <c r="M276" s="47">
        <f>Tabla2[[#This Row],[Predd pow]]-Tabla2[[#This Row],[Potència]]</f>
        <v>82483.194444444438</v>
      </c>
    </row>
    <row r="277" spans="1:17" x14ac:dyDescent="0.25">
      <c r="A277" s="60" t="s">
        <v>98</v>
      </c>
      <c r="B277" s="62">
        <v>0.06</v>
      </c>
      <c r="C277" s="62">
        <v>0</v>
      </c>
      <c r="D277" s="13">
        <v>200</v>
      </c>
      <c r="E277" s="19">
        <f t="shared" si="66"/>
        <v>3.3333333333333335</v>
      </c>
      <c r="F277" s="73">
        <v>14.75</v>
      </c>
      <c r="G277" s="64">
        <f t="shared" si="67"/>
        <v>512152.77777777769</v>
      </c>
      <c r="H277" s="64">
        <f t="shared" si="68"/>
        <v>11.76470588235294</v>
      </c>
      <c r="I277" s="62">
        <f t="shared" si="69"/>
        <v>6.7957866123003738E-2</v>
      </c>
      <c r="J277" s="62">
        <f t="shared" si="70"/>
        <v>1.0705810742857071</v>
      </c>
      <c r="K277" s="17">
        <f t="shared" si="71"/>
        <v>5.7093995325549507</v>
      </c>
      <c r="L277" s="47">
        <f>Tabla2[[#This Row],[n]]*F$135+G$135</f>
        <v>82528.611111111095</v>
      </c>
      <c r="M277" s="47">
        <f>Tabla2[[#This Row],[Predd pow]]-Tabla2[[#This Row],[Potència]]</f>
        <v>82513.861111111095</v>
      </c>
    </row>
    <row r="278" spans="1:17" x14ac:dyDescent="0.25">
      <c r="A278" s="60" t="s">
        <v>98</v>
      </c>
      <c r="B278" s="62">
        <v>0.06</v>
      </c>
      <c r="C278" s="62">
        <v>0</v>
      </c>
      <c r="D278" s="13">
        <v>300</v>
      </c>
      <c r="E278" s="19">
        <f t="shared" si="66"/>
        <v>5</v>
      </c>
      <c r="F278" s="73">
        <v>16.5</v>
      </c>
      <c r="G278" s="64">
        <f t="shared" si="67"/>
        <v>169753.08641975309</v>
      </c>
      <c r="H278" s="64">
        <f t="shared" si="68"/>
        <v>17.647058823529409</v>
      </c>
      <c r="I278" s="62">
        <f t="shared" si="69"/>
        <v>0.1529051987767584</v>
      </c>
      <c r="J278" s="62">
        <f t="shared" si="70"/>
        <v>1.2466723333413885</v>
      </c>
      <c r="K278" s="17">
        <f t="shared" si="71"/>
        <v>5.2298176792876321</v>
      </c>
      <c r="L278" s="47">
        <f>Tabla2[[#This Row],[n]]*F$135+G$135</f>
        <v>82560.277777777766</v>
      </c>
      <c r="M278" s="47">
        <f>Tabla2[[#This Row],[Predd pow]]-Tabla2[[#This Row],[Potència]]</f>
        <v>82543.777777777766</v>
      </c>
    </row>
    <row r="279" spans="1:17" x14ac:dyDescent="0.25">
      <c r="A279" s="60" t="s">
        <v>98</v>
      </c>
      <c r="B279" s="62">
        <v>0.06</v>
      </c>
      <c r="C279" s="62">
        <v>0</v>
      </c>
      <c r="D279" s="13">
        <v>400</v>
      </c>
      <c r="E279" s="19">
        <f t="shared" si="66"/>
        <v>6.666666666666667</v>
      </c>
      <c r="F279" s="73">
        <v>19</v>
      </c>
      <c r="G279" s="64">
        <f t="shared" si="67"/>
        <v>82465.277777777766</v>
      </c>
      <c r="H279" s="64">
        <f t="shared" si="68"/>
        <v>23.52941176470588</v>
      </c>
      <c r="I279" s="62">
        <f t="shared" si="69"/>
        <v>0.27183146449201495</v>
      </c>
      <c r="J279" s="62">
        <f t="shared" si="70"/>
        <v>1.3716110699496884</v>
      </c>
      <c r="K279" s="17">
        <f t="shared" si="71"/>
        <v>4.9162711262016545</v>
      </c>
      <c r="L279" s="47">
        <f>Tabla2[[#This Row],[n]]*F$135+G$135</f>
        <v>82591.944444444438</v>
      </c>
      <c r="M279" s="47">
        <f>Tabla2[[#This Row],[Predd pow]]-Tabla2[[#This Row],[Potència]]</f>
        <v>82572.944444444438</v>
      </c>
    </row>
    <row r="280" spans="1:17" x14ac:dyDescent="0.25">
      <c r="A280" s="60" t="s">
        <v>98</v>
      </c>
      <c r="B280" s="62">
        <v>0.06</v>
      </c>
      <c r="C280" s="62">
        <v>0</v>
      </c>
      <c r="D280" s="13">
        <v>500</v>
      </c>
      <c r="E280" s="19">
        <f t="shared" si="66"/>
        <v>8.3333333333333339</v>
      </c>
      <c r="F280" s="73">
        <v>21</v>
      </c>
      <c r="G280" s="64">
        <f t="shared" si="67"/>
        <v>46666.666666666664</v>
      </c>
      <c r="H280" s="64">
        <f t="shared" si="68"/>
        <v>29.411764705882351</v>
      </c>
      <c r="I280" s="62">
        <f t="shared" si="69"/>
        <v>0.42473666326877335</v>
      </c>
      <c r="J280" s="62">
        <f t="shared" si="70"/>
        <v>1.4685210829577449</v>
      </c>
      <c r="K280" s="17">
        <f t="shared" si="71"/>
        <v>4.6690067809585756</v>
      </c>
      <c r="L280" s="47">
        <f>Tabla2[[#This Row],[n]]*F$135+G$135</f>
        <v>82623.611111111095</v>
      </c>
      <c r="M280" s="47">
        <f>Tabla2[[#This Row],[Predd pow]]-Tabla2[[#This Row],[Potència]]</f>
        <v>82602.611111111095</v>
      </c>
    </row>
    <row r="281" spans="1:17" x14ac:dyDescent="0.25">
      <c r="A281" s="60" t="s">
        <v>98</v>
      </c>
      <c r="B281" s="62">
        <v>0.06</v>
      </c>
      <c r="C281" s="62">
        <v>0</v>
      </c>
      <c r="D281" s="13">
        <v>600</v>
      </c>
      <c r="E281" s="19">
        <f t="shared" si="66"/>
        <v>10</v>
      </c>
      <c r="F281" s="73">
        <v>23.5</v>
      </c>
      <c r="G281" s="64">
        <f t="shared" si="67"/>
        <v>30221.193415637863</v>
      </c>
      <c r="H281" s="64">
        <f t="shared" si="68"/>
        <v>35.294117647058819</v>
      </c>
      <c r="I281" s="62">
        <f t="shared" si="69"/>
        <v>0.6116207951070336</v>
      </c>
      <c r="J281" s="62">
        <f t="shared" si="70"/>
        <v>1.5477023290053697</v>
      </c>
      <c r="K281" s="17">
        <f t="shared" si="71"/>
        <v>4.4803116103535183</v>
      </c>
      <c r="L281" s="47">
        <f>Tabla2[[#This Row],[n]]*F$135+G$135</f>
        <v>82655.277777777766</v>
      </c>
      <c r="M281" s="47">
        <f>Tabla2[[#This Row],[Predd pow]]-Tabla2[[#This Row],[Potència]]</f>
        <v>82631.777777777766</v>
      </c>
    </row>
    <row r="282" spans="1:17" x14ac:dyDescent="0.25">
      <c r="A282" s="60" t="s">
        <v>98</v>
      </c>
      <c r="B282" s="62">
        <v>0.06</v>
      </c>
      <c r="C282" s="62">
        <v>0</v>
      </c>
      <c r="D282" s="13">
        <v>700</v>
      </c>
      <c r="E282" s="19">
        <f t="shared" si="66"/>
        <v>11.666666666666666</v>
      </c>
      <c r="F282" s="73">
        <v>26.5</v>
      </c>
      <c r="G282" s="64">
        <f t="shared" si="67"/>
        <v>21460.965338516366</v>
      </c>
      <c r="H282" s="64">
        <f t="shared" si="68"/>
        <v>41.17647058823529</v>
      </c>
      <c r="I282" s="62">
        <f t="shared" si="69"/>
        <v>0.83248386000679553</v>
      </c>
      <c r="J282" s="62">
        <f t="shared" si="70"/>
        <v>1.6146491186359828</v>
      </c>
      <c r="K282" s="17">
        <f t="shared" si="71"/>
        <v>4.3316492531267503</v>
      </c>
      <c r="L282" s="47">
        <f>Tabla2[[#This Row],[n]]*F$135+G$135</f>
        <v>82686.944444444438</v>
      </c>
      <c r="M282" s="47">
        <f>Tabla2[[#This Row],[Predd pow]]-Tabla2[[#This Row],[Potència]]</f>
        <v>82660.444444444438</v>
      </c>
    </row>
    <row r="283" spans="1:17" x14ac:dyDescent="0.25">
      <c r="A283" s="60" t="s">
        <v>98</v>
      </c>
      <c r="B283" s="62">
        <v>0.06</v>
      </c>
      <c r="C283" s="62">
        <v>0</v>
      </c>
      <c r="D283" s="13">
        <v>1100</v>
      </c>
      <c r="E283" s="19">
        <f t="shared" si="66"/>
        <v>18.333333333333332</v>
      </c>
      <c r="F283" s="73">
        <v>36.75</v>
      </c>
      <c r="G283" s="64">
        <f t="shared" si="67"/>
        <v>7669.6719258702742</v>
      </c>
      <c r="H283" s="64">
        <f t="shared" si="68"/>
        <v>64.70588235294116</v>
      </c>
      <c r="I283" s="62">
        <f t="shared" si="69"/>
        <v>2.0557254502208626</v>
      </c>
      <c r="J283" s="62">
        <f t="shared" si="70"/>
        <v>1.810943763779951</v>
      </c>
      <c r="K283" s="17">
        <f t="shared" si="71"/>
        <v>3.8847767871782515</v>
      </c>
      <c r="L283" s="47">
        <f>Tabla2[[#This Row],[n]]*F$135+G$135</f>
        <v>82813.611111111095</v>
      </c>
      <c r="M283" s="47">
        <f>Tabla2[[#This Row],[Predd pow]]-Tabla2[[#This Row],[Potència]]</f>
        <v>82776.861111111095</v>
      </c>
    </row>
    <row r="284" spans="1:17" x14ac:dyDescent="0.25">
      <c r="A284" s="60" t="s">
        <v>98</v>
      </c>
      <c r="B284" s="62">
        <v>0.06</v>
      </c>
      <c r="C284" s="62">
        <v>0</v>
      </c>
      <c r="D284" s="13">
        <v>1200</v>
      </c>
      <c r="E284" s="19">
        <f t="shared" si="66"/>
        <v>20</v>
      </c>
      <c r="F284" s="73">
        <v>40.5</v>
      </c>
      <c r="G284" s="64">
        <f t="shared" si="67"/>
        <v>6510.416666666667</v>
      </c>
      <c r="H284" s="64">
        <f t="shared" si="68"/>
        <v>70.588235294117638</v>
      </c>
      <c r="I284" s="62">
        <f t="shared" si="69"/>
        <v>2.4464831804281344</v>
      </c>
      <c r="J284" s="62">
        <f t="shared" si="70"/>
        <v>1.8487323246693508</v>
      </c>
      <c r="K284" s="17">
        <f t="shared" si="71"/>
        <v>3.813608784304507</v>
      </c>
      <c r="L284" s="47">
        <f>Tabla2[[#This Row],[n]]*F$135+G$135</f>
        <v>82845.277777777766</v>
      </c>
      <c r="M284" s="47">
        <f>Tabla2[[#This Row],[Predd pow]]-Tabla2[[#This Row],[Potència]]</f>
        <v>82804.777777777766</v>
      </c>
      <c r="Q284" t="s">
        <v>98</v>
      </c>
    </row>
    <row r="285" spans="1:17" x14ac:dyDescent="0.25">
      <c r="A285" s="60" t="s">
        <v>98</v>
      </c>
      <c r="B285" s="62">
        <v>0.06</v>
      </c>
      <c r="C285" s="62">
        <v>0</v>
      </c>
      <c r="D285" s="13">
        <v>1200</v>
      </c>
      <c r="E285" s="19">
        <f t="shared" si="66"/>
        <v>20</v>
      </c>
      <c r="F285" s="73">
        <v>41</v>
      </c>
      <c r="G285" s="64">
        <f t="shared" si="67"/>
        <v>6590.792181069959</v>
      </c>
      <c r="H285" s="64">
        <f t="shared" si="68"/>
        <v>70.588235294117638</v>
      </c>
      <c r="I285" s="62">
        <f t="shared" si="69"/>
        <v>2.4464831804281344</v>
      </c>
      <c r="J285" s="62">
        <f t="shared" si="70"/>
        <v>1.8487323246693508</v>
      </c>
      <c r="K285" s="17">
        <f t="shared" si="71"/>
        <v>3.8189376178095737</v>
      </c>
      <c r="L285" s="47">
        <f>Tabla2[[#This Row],[n]]*F$135+G$135</f>
        <v>82845.277777777766</v>
      </c>
      <c r="M285" s="47">
        <f>Tabla2[[#This Row],[Predd pow]]-Tabla2[[#This Row],[Potència]]</f>
        <v>82804.277777777766</v>
      </c>
      <c r="Q285" t="s">
        <v>99</v>
      </c>
    </row>
    <row r="286" spans="1:17" x14ac:dyDescent="0.25">
      <c r="A286" s="60" t="s">
        <v>98</v>
      </c>
      <c r="B286" s="62">
        <v>0.06</v>
      </c>
      <c r="C286" s="62">
        <v>0</v>
      </c>
      <c r="D286" s="13">
        <v>1100</v>
      </c>
      <c r="E286" s="19">
        <f t="shared" si="66"/>
        <v>18.333333333333332</v>
      </c>
      <c r="F286" s="73">
        <v>37.5</v>
      </c>
      <c r="G286" s="64">
        <f t="shared" si="67"/>
        <v>7826.19584272477</v>
      </c>
      <c r="H286" s="64">
        <f t="shared" si="68"/>
        <v>64.70588235294116</v>
      </c>
      <c r="I286" s="62">
        <f t="shared" si="69"/>
        <v>2.0557254502208626</v>
      </c>
      <c r="J286" s="62">
        <f t="shared" si="70"/>
        <v>1.810943763779951</v>
      </c>
      <c r="K286" s="17">
        <f t="shared" si="71"/>
        <v>3.8935507114857564</v>
      </c>
      <c r="L286" s="47">
        <f>Tabla2[[#This Row],[n]]*F$135+G$135</f>
        <v>82813.611111111095</v>
      </c>
      <c r="M286" s="47">
        <f>Tabla2[[#This Row],[Predd pow]]-Tabla2[[#This Row],[Potència]]</f>
        <v>82776.111111111095</v>
      </c>
      <c r="Q286" t="s">
        <v>100</v>
      </c>
    </row>
    <row r="287" spans="1:17" x14ac:dyDescent="0.25">
      <c r="A287" s="60" t="s">
        <v>98</v>
      </c>
      <c r="B287" s="62">
        <v>0.06</v>
      </c>
      <c r="C287" s="62">
        <v>0</v>
      </c>
      <c r="D287" s="13">
        <v>700</v>
      </c>
      <c r="E287" s="19">
        <f t="shared" si="66"/>
        <v>11.666666666666666</v>
      </c>
      <c r="F287" s="73">
        <v>27.5</v>
      </c>
      <c r="G287" s="64">
        <f t="shared" si="67"/>
        <v>22270.813087139624</v>
      </c>
      <c r="H287" s="64">
        <f t="shared" si="68"/>
        <v>41.17647058823529</v>
      </c>
      <c r="I287" s="62">
        <f t="shared" si="69"/>
        <v>0.83248386000679553</v>
      </c>
      <c r="J287" s="62">
        <f t="shared" si="70"/>
        <v>1.6146491186359828</v>
      </c>
      <c r="K287" s="17">
        <f t="shared" si="71"/>
        <v>4.3477360730202053</v>
      </c>
      <c r="L287" s="47">
        <f>Tabla2[[#This Row],[n]]*F$135+G$135</f>
        <v>82686.944444444438</v>
      </c>
      <c r="M287" s="47">
        <f>Tabla2[[#This Row],[Predd pow]]-Tabla2[[#This Row],[Potència]]</f>
        <v>82659.444444444438</v>
      </c>
      <c r="Q287" t="s">
        <v>101</v>
      </c>
    </row>
    <row r="288" spans="1:17" x14ac:dyDescent="0.25">
      <c r="A288" s="60" t="s">
        <v>98</v>
      </c>
      <c r="B288" s="62">
        <v>0.06</v>
      </c>
      <c r="C288" s="62">
        <v>0</v>
      </c>
      <c r="D288" s="13">
        <v>600</v>
      </c>
      <c r="E288" s="19">
        <f t="shared" si="66"/>
        <v>10</v>
      </c>
      <c r="F288" s="73">
        <v>24</v>
      </c>
      <c r="G288" s="64">
        <f t="shared" si="67"/>
        <v>30864.1975308642</v>
      </c>
      <c r="H288" s="64">
        <f t="shared" si="68"/>
        <v>35.294117647058819</v>
      </c>
      <c r="I288" s="62">
        <f t="shared" si="69"/>
        <v>0.6116207951070336</v>
      </c>
      <c r="J288" s="62">
        <f t="shared" si="70"/>
        <v>1.5477023290053697</v>
      </c>
      <c r="K288" s="17">
        <f t="shared" si="71"/>
        <v>4.489454989793388</v>
      </c>
      <c r="L288" s="47">
        <f>Tabla2[[#This Row],[n]]*F$135+G$135</f>
        <v>82655.277777777766</v>
      </c>
      <c r="M288" s="47">
        <f>Tabla2[[#This Row],[Predd pow]]-Tabla2[[#This Row],[Potència]]</f>
        <v>82631.277777777766</v>
      </c>
      <c r="Q288" t="s">
        <v>102</v>
      </c>
    </row>
    <row r="289" spans="1:17" x14ac:dyDescent="0.25">
      <c r="A289" s="60" t="s">
        <v>98</v>
      </c>
      <c r="B289" s="62">
        <v>0.06</v>
      </c>
      <c r="C289" s="62">
        <v>0</v>
      </c>
      <c r="D289" s="13">
        <v>500</v>
      </c>
      <c r="E289" s="19">
        <f t="shared" si="66"/>
        <v>8.3333333333333339</v>
      </c>
      <c r="F289" s="73">
        <v>22.5</v>
      </c>
      <c r="G289" s="64">
        <f t="shared" si="67"/>
        <v>49999.999999999993</v>
      </c>
      <c r="H289" s="64">
        <f t="shared" si="68"/>
        <v>29.411764705882351</v>
      </c>
      <c r="I289" s="62">
        <f t="shared" si="69"/>
        <v>0.42473666326877335</v>
      </c>
      <c r="J289" s="62">
        <f t="shared" si="70"/>
        <v>1.4685210829577449</v>
      </c>
      <c r="K289" s="17">
        <f t="shared" si="71"/>
        <v>4.6989700043360187</v>
      </c>
      <c r="L289" s="47">
        <f>Tabla2[[#This Row],[n]]*F$135+G$135</f>
        <v>82623.611111111095</v>
      </c>
      <c r="M289" s="47">
        <f>Tabla2[[#This Row],[Predd pow]]-Tabla2[[#This Row],[Potència]]</f>
        <v>82601.111111111095</v>
      </c>
      <c r="Q289" t="s">
        <v>103</v>
      </c>
    </row>
    <row r="290" spans="1:17" x14ac:dyDescent="0.25">
      <c r="A290" s="60" t="s">
        <v>98</v>
      </c>
      <c r="B290" s="62">
        <v>0.06</v>
      </c>
      <c r="C290" s="62">
        <v>0</v>
      </c>
      <c r="D290" s="13">
        <v>400</v>
      </c>
      <c r="E290" s="19">
        <f t="shared" si="66"/>
        <v>6.666666666666667</v>
      </c>
      <c r="F290" s="73">
        <v>19.5</v>
      </c>
      <c r="G290" s="64">
        <f t="shared" si="67"/>
        <v>84635.416666666657</v>
      </c>
      <c r="H290" s="64">
        <f t="shared" si="68"/>
        <v>23.52941176470588</v>
      </c>
      <c r="I290" s="62">
        <f t="shared" si="69"/>
        <v>0.27183146449201495</v>
      </c>
      <c r="J290" s="62">
        <f t="shared" si="70"/>
        <v>1.3716110699496884</v>
      </c>
      <c r="K290" s="17">
        <f t="shared" si="71"/>
        <v>4.9275521366113439</v>
      </c>
      <c r="L290" s="47">
        <f>Tabla2[[#This Row],[n]]*F$135+G$135</f>
        <v>82591.944444444438</v>
      </c>
      <c r="M290" s="47">
        <f>Tabla2[[#This Row],[Predd pow]]-Tabla2[[#This Row],[Potència]]</f>
        <v>82572.444444444438</v>
      </c>
      <c r="Q290" t="s">
        <v>104</v>
      </c>
    </row>
    <row r="291" spans="1:17" x14ac:dyDescent="0.25">
      <c r="A291" s="60" t="s">
        <v>98</v>
      </c>
      <c r="B291" s="62">
        <v>0.06</v>
      </c>
      <c r="C291" s="62">
        <v>0</v>
      </c>
      <c r="D291" s="13">
        <v>300</v>
      </c>
      <c r="E291" s="19">
        <f t="shared" si="66"/>
        <v>5</v>
      </c>
      <c r="F291" s="73">
        <v>17.5</v>
      </c>
      <c r="G291" s="64">
        <f t="shared" si="67"/>
        <v>180041.1522633745</v>
      </c>
      <c r="H291" s="64">
        <f t="shared" si="68"/>
        <v>17.647058823529409</v>
      </c>
      <c r="I291" s="62">
        <f t="shared" si="69"/>
        <v>0.1529051987767584</v>
      </c>
      <c r="J291" s="62">
        <f t="shared" si="70"/>
        <v>1.2466723333413885</v>
      </c>
      <c r="K291" s="17">
        <f t="shared" si="71"/>
        <v>5.2553717837600198</v>
      </c>
      <c r="L291" s="47">
        <f>Tabla2[[#This Row],[n]]*F$135+G$135</f>
        <v>82560.277777777766</v>
      </c>
      <c r="M291" s="47">
        <f>Tabla2[[#This Row],[Predd pow]]-Tabla2[[#This Row],[Potència]]</f>
        <v>82542.777777777766</v>
      </c>
      <c r="Q291" t="s">
        <v>105</v>
      </c>
    </row>
    <row r="292" spans="1:17" x14ac:dyDescent="0.25">
      <c r="A292" s="60" t="s">
        <v>98</v>
      </c>
      <c r="B292" s="62">
        <v>0.06</v>
      </c>
      <c r="C292" s="62">
        <v>0</v>
      </c>
      <c r="D292" s="13">
        <v>200</v>
      </c>
      <c r="E292" s="19">
        <f t="shared" si="66"/>
        <v>3.3333333333333335</v>
      </c>
      <c r="F292" s="73">
        <v>15.75</v>
      </c>
      <c r="G292" s="64">
        <f t="shared" si="67"/>
        <v>546874.99999999988</v>
      </c>
      <c r="H292" s="64">
        <f t="shared" si="68"/>
        <v>11.76470588235294</v>
      </c>
      <c r="I292" s="62">
        <f t="shared" si="69"/>
        <v>6.7957866123003738E-2</v>
      </c>
      <c r="J292" s="62">
        <f t="shared" si="70"/>
        <v>1.0705810742857071</v>
      </c>
      <c r="K292" s="17">
        <f t="shared" si="71"/>
        <v>5.7378880703663881</v>
      </c>
      <c r="L292" s="47">
        <f>Tabla2[[#This Row],[n]]*F$135+G$135</f>
        <v>82528.611111111095</v>
      </c>
      <c r="M292" s="47">
        <f>Tabla2[[#This Row],[Predd pow]]-Tabla2[[#This Row],[Potència]]</f>
        <v>82512.861111111095</v>
      </c>
    </row>
    <row r="293" spans="1:17" x14ac:dyDescent="0.25">
      <c r="A293" s="60" t="s">
        <v>98</v>
      </c>
      <c r="B293" s="62">
        <v>0.06</v>
      </c>
      <c r="C293" s="62">
        <v>0</v>
      </c>
      <c r="D293" s="20">
        <v>100</v>
      </c>
      <c r="E293" s="19">
        <f t="shared" si="66"/>
        <v>1.6666666666666667</v>
      </c>
      <c r="F293" s="74">
        <v>14.5</v>
      </c>
      <c r="G293" s="64">
        <f t="shared" si="67"/>
        <v>4027777.7777777771</v>
      </c>
      <c r="H293" s="64">
        <f t="shared" si="68"/>
        <v>5.8823529411764701</v>
      </c>
      <c r="I293" s="62">
        <f t="shared" si="69"/>
        <v>1.6989466530750934E-2</v>
      </c>
      <c r="J293" s="19">
        <f t="shared" si="70"/>
        <v>0.769551078621726</v>
      </c>
      <c r="K293" s="23">
        <f t="shared" si="71"/>
        <v>6.6050655014676876</v>
      </c>
      <c r="L293" s="49">
        <f>Tabla2[[#This Row],[n]]*F$135+G$135</f>
        <v>82496.944444444438</v>
      </c>
      <c r="M293" s="49">
        <f>Tabla2[[#This Row],[Predd pow]]-Tabla2[[#This Row],[Potència]]</f>
        <v>82482.444444444438</v>
      </c>
    </row>
    <row r="294" spans="1:17" x14ac:dyDescent="0.25">
      <c r="A294" s="60" t="s">
        <v>99</v>
      </c>
      <c r="B294" s="62">
        <v>0.06</v>
      </c>
      <c r="C294" s="62">
        <v>3</v>
      </c>
      <c r="D294" s="13">
        <v>100</v>
      </c>
      <c r="E294" s="62">
        <v>1.6666666666666667</v>
      </c>
      <c r="F294" s="14">
        <v>13.5</v>
      </c>
      <c r="G294" s="64">
        <f t="shared" si="67"/>
        <v>3749999.9999999991</v>
      </c>
      <c r="H294" s="64">
        <f t="shared" si="68"/>
        <v>5.8823529411764701</v>
      </c>
      <c r="I294" s="62">
        <f t="shared" si="69"/>
        <v>1.6989466530750934E-2</v>
      </c>
      <c r="J294" s="62">
        <f t="shared" ref="J294:J311" si="72">LOG10(H294)</f>
        <v>0.769551078621726</v>
      </c>
      <c r="K294" s="17">
        <f t="shared" ref="K294:K311" si="73">LOG10(G294)</f>
        <v>6.5740312677277188</v>
      </c>
      <c r="L294" s="47">
        <f>Tabla2[[#This Row],[n]]*F$135+G$135</f>
        <v>82496.944444444438</v>
      </c>
      <c r="M294" s="47">
        <f>Tabla2[[#This Row],[Predd pow]]-Tabla2[[#This Row],[Potència]]</f>
        <v>82483.444444444438</v>
      </c>
    </row>
    <row r="295" spans="1:17" x14ac:dyDescent="0.25">
      <c r="A295" s="60" t="s">
        <v>99</v>
      </c>
      <c r="B295" s="62">
        <v>0.06</v>
      </c>
      <c r="C295" s="62">
        <v>3</v>
      </c>
      <c r="D295" s="13">
        <v>200</v>
      </c>
      <c r="E295" s="62">
        <v>3.3333333333333335</v>
      </c>
      <c r="F295" s="14">
        <v>15.5</v>
      </c>
      <c r="G295" s="64">
        <f t="shared" si="67"/>
        <v>538194.44444444438</v>
      </c>
      <c r="H295" s="64">
        <f t="shared" si="68"/>
        <v>11.76470588235294</v>
      </c>
      <c r="I295" s="62">
        <f t="shared" si="69"/>
        <v>6.7957866123003738E-2</v>
      </c>
      <c r="J295" s="62">
        <f t="shared" si="72"/>
        <v>1.0705810742857071</v>
      </c>
      <c r="K295" s="17">
        <f t="shared" si="73"/>
        <v>5.7309392104110604</v>
      </c>
      <c r="L295" s="47">
        <f>Tabla2[[#This Row],[n]]*F$135+G$135</f>
        <v>82528.611111111095</v>
      </c>
      <c r="M295" s="47">
        <f>Tabla2[[#This Row],[Predd pow]]-Tabla2[[#This Row],[Potència]]</f>
        <v>82513.111111111095</v>
      </c>
    </row>
    <row r="296" spans="1:17" x14ac:dyDescent="0.25">
      <c r="A296" s="60" t="s">
        <v>99</v>
      </c>
      <c r="B296" s="62">
        <v>0.06</v>
      </c>
      <c r="C296" s="62">
        <v>3</v>
      </c>
      <c r="D296" s="13">
        <v>300</v>
      </c>
      <c r="E296" s="62">
        <v>5</v>
      </c>
      <c r="F296" s="14">
        <v>17.5</v>
      </c>
      <c r="G296" s="64">
        <f t="shared" si="67"/>
        <v>180041.1522633745</v>
      </c>
      <c r="H296" s="64">
        <f t="shared" si="68"/>
        <v>17.647058823529409</v>
      </c>
      <c r="I296" s="62">
        <f t="shared" si="69"/>
        <v>0.1529051987767584</v>
      </c>
      <c r="J296" s="62">
        <f t="shared" si="72"/>
        <v>1.2466723333413885</v>
      </c>
      <c r="K296" s="17">
        <f t="shared" si="73"/>
        <v>5.2553717837600198</v>
      </c>
      <c r="L296" s="47">
        <f>Tabla2[[#This Row],[n]]*F$135+G$135</f>
        <v>82560.277777777766</v>
      </c>
      <c r="M296" s="47">
        <f>Tabla2[[#This Row],[Predd pow]]-Tabla2[[#This Row],[Potència]]</f>
        <v>82542.777777777766</v>
      </c>
    </row>
    <row r="297" spans="1:17" x14ac:dyDescent="0.25">
      <c r="A297" s="60" t="s">
        <v>99</v>
      </c>
      <c r="B297" s="62">
        <v>0.06</v>
      </c>
      <c r="C297" s="62">
        <v>3</v>
      </c>
      <c r="D297" s="13">
        <v>400</v>
      </c>
      <c r="E297" s="62">
        <v>6.666666666666667</v>
      </c>
      <c r="F297" s="14">
        <v>19.5</v>
      </c>
      <c r="G297" s="64">
        <f t="shared" si="67"/>
        <v>84635.416666666657</v>
      </c>
      <c r="H297" s="64">
        <f t="shared" si="68"/>
        <v>23.52941176470588</v>
      </c>
      <c r="I297" s="62">
        <f t="shared" si="69"/>
        <v>0.27183146449201495</v>
      </c>
      <c r="J297" s="62">
        <f t="shared" si="72"/>
        <v>1.3716110699496884</v>
      </c>
      <c r="K297" s="17">
        <f t="shared" si="73"/>
        <v>4.9275521366113439</v>
      </c>
      <c r="L297" s="47">
        <f>Tabla2[[#This Row],[n]]*F$135+G$135</f>
        <v>82591.944444444438</v>
      </c>
      <c r="M297" s="47">
        <f>Tabla2[[#This Row],[Predd pow]]-Tabla2[[#This Row],[Potència]]</f>
        <v>82572.444444444438</v>
      </c>
    </row>
    <row r="298" spans="1:17" x14ac:dyDescent="0.25">
      <c r="A298" s="60" t="s">
        <v>99</v>
      </c>
      <c r="B298" s="62">
        <v>0.06</v>
      </c>
      <c r="C298" s="62">
        <v>3</v>
      </c>
      <c r="D298" s="13">
        <v>500</v>
      </c>
      <c r="E298" s="62">
        <v>8.3333333333333339</v>
      </c>
      <c r="F298" s="14">
        <v>21.5</v>
      </c>
      <c r="G298" s="64">
        <f t="shared" si="67"/>
        <v>47777.777777777774</v>
      </c>
      <c r="H298" s="64">
        <f t="shared" si="68"/>
        <v>29.411764705882351</v>
      </c>
      <c r="I298" s="62">
        <f t="shared" si="69"/>
        <v>0.42473666326877335</v>
      </c>
      <c r="J298" s="62">
        <f t="shared" si="72"/>
        <v>1.4685210829577449</v>
      </c>
      <c r="K298" s="17">
        <f t="shared" si="73"/>
        <v>4.6792259461402619</v>
      </c>
      <c r="L298" s="47">
        <f>Tabla2[[#This Row],[n]]*F$135+G$135</f>
        <v>82623.611111111095</v>
      </c>
      <c r="M298" s="47">
        <f>Tabla2[[#This Row],[Predd pow]]-Tabla2[[#This Row],[Potència]]</f>
        <v>82602.111111111095</v>
      </c>
    </row>
    <row r="299" spans="1:17" x14ac:dyDescent="0.25">
      <c r="A299" s="60" t="s">
        <v>99</v>
      </c>
      <c r="B299" s="62">
        <v>0.06</v>
      </c>
      <c r="C299" s="62">
        <v>3</v>
      </c>
      <c r="D299" s="13">
        <v>600</v>
      </c>
      <c r="E299" s="62">
        <v>10</v>
      </c>
      <c r="F299" s="14">
        <v>24</v>
      </c>
      <c r="G299" s="64">
        <f t="shared" si="67"/>
        <v>30864.1975308642</v>
      </c>
      <c r="H299" s="64">
        <f t="shared" si="68"/>
        <v>35.294117647058819</v>
      </c>
      <c r="I299" s="62">
        <f t="shared" si="69"/>
        <v>0.6116207951070336</v>
      </c>
      <c r="J299" s="62">
        <f t="shared" si="72"/>
        <v>1.5477023290053697</v>
      </c>
      <c r="K299" s="17">
        <f t="shared" si="73"/>
        <v>4.489454989793388</v>
      </c>
      <c r="L299" s="47">
        <f>Tabla2[[#This Row],[n]]*F$135+G$135</f>
        <v>82655.277777777766</v>
      </c>
      <c r="M299" s="47">
        <f>Tabla2[[#This Row],[Predd pow]]-Tabla2[[#This Row],[Potència]]</f>
        <v>82631.277777777766</v>
      </c>
    </row>
    <row r="300" spans="1:17" x14ac:dyDescent="0.25">
      <c r="A300" s="60" t="s">
        <v>99</v>
      </c>
      <c r="B300" s="62">
        <v>0.06</v>
      </c>
      <c r="C300" s="62">
        <v>3</v>
      </c>
      <c r="D300" s="13">
        <v>700</v>
      </c>
      <c r="E300" s="62">
        <v>11.666666666666666</v>
      </c>
      <c r="F300" s="14">
        <v>26.75</v>
      </c>
      <c r="G300" s="64">
        <f t="shared" si="67"/>
        <v>21663.42727567218</v>
      </c>
      <c r="H300" s="64">
        <f t="shared" si="68"/>
        <v>41.17647058823529</v>
      </c>
      <c r="I300" s="62">
        <f t="shared" si="69"/>
        <v>0.83248386000679553</v>
      </c>
      <c r="J300" s="62">
        <f t="shared" si="72"/>
        <v>1.6146491186359828</v>
      </c>
      <c r="K300" s="17">
        <f t="shared" si="73"/>
        <v>4.3357271655471896</v>
      </c>
      <c r="L300" s="47">
        <f>Tabla2[[#This Row],[n]]*F$135+G$135</f>
        <v>82686.944444444438</v>
      </c>
      <c r="M300" s="47">
        <f>Tabla2[[#This Row],[Predd pow]]-Tabla2[[#This Row],[Potència]]</f>
        <v>82660.194444444438</v>
      </c>
    </row>
    <row r="301" spans="1:17" x14ac:dyDescent="0.25">
      <c r="A301" s="60" t="s">
        <v>99</v>
      </c>
      <c r="B301" s="62">
        <v>0.06</v>
      </c>
      <c r="C301" s="62">
        <v>3</v>
      </c>
      <c r="D301" s="13">
        <v>1100</v>
      </c>
      <c r="E301" s="62">
        <v>18.333333333333332</v>
      </c>
      <c r="F301" s="14">
        <v>40</v>
      </c>
      <c r="G301" s="64">
        <f t="shared" si="67"/>
        <v>8347.942232239755</v>
      </c>
      <c r="H301" s="64">
        <f t="shared" si="68"/>
        <v>64.70588235294116</v>
      </c>
      <c r="I301" s="62">
        <f t="shared" si="69"/>
        <v>2.0557254502208626</v>
      </c>
      <c r="J301" s="62">
        <f t="shared" si="72"/>
        <v>1.810943763779951</v>
      </c>
      <c r="K301" s="17">
        <f t="shared" si="73"/>
        <v>3.921579435086</v>
      </c>
      <c r="L301" s="47">
        <f>Tabla2[[#This Row],[n]]*F$135+G$135</f>
        <v>82813.611111111095</v>
      </c>
      <c r="M301" s="47">
        <f>Tabla2[[#This Row],[Predd pow]]-Tabla2[[#This Row],[Potència]]</f>
        <v>82773.611111111095</v>
      </c>
    </row>
    <row r="302" spans="1:17" x14ac:dyDescent="0.25">
      <c r="A302" s="60" t="s">
        <v>99</v>
      </c>
      <c r="B302" s="62">
        <v>0.06</v>
      </c>
      <c r="C302" s="62">
        <v>3</v>
      </c>
      <c r="D302" s="13">
        <v>1200</v>
      </c>
      <c r="E302" s="62">
        <v>20</v>
      </c>
      <c r="F302" s="14">
        <v>43.5</v>
      </c>
      <c r="G302" s="64">
        <f t="shared" si="67"/>
        <v>6992.6697530864203</v>
      </c>
      <c r="H302" s="64">
        <f t="shared" si="68"/>
        <v>70.588235294117638</v>
      </c>
      <c r="I302" s="62">
        <f t="shared" si="69"/>
        <v>2.4464831804281344</v>
      </c>
      <c r="J302" s="62">
        <f t="shared" si="72"/>
        <v>1.8487323246693508</v>
      </c>
      <c r="K302" s="17">
        <f t="shared" si="73"/>
        <v>3.8446430180444757</v>
      </c>
      <c r="L302" s="47">
        <f>Tabla2[[#This Row],[n]]*F$135+G$135</f>
        <v>82845.277777777766</v>
      </c>
      <c r="M302" s="47">
        <f>Tabla2[[#This Row],[Predd pow]]-Tabla2[[#This Row],[Potència]]</f>
        <v>82801.777777777766</v>
      </c>
    </row>
    <row r="303" spans="1:17" x14ac:dyDescent="0.25">
      <c r="A303" s="60" t="s">
        <v>99</v>
      </c>
      <c r="B303" s="62">
        <v>0.06</v>
      </c>
      <c r="C303" s="62">
        <v>3</v>
      </c>
      <c r="D303" s="13">
        <v>1200</v>
      </c>
      <c r="E303" s="62">
        <v>20</v>
      </c>
      <c r="F303" s="14">
        <v>44</v>
      </c>
      <c r="G303" s="64">
        <f t="shared" si="67"/>
        <v>7073.0452674897124</v>
      </c>
      <c r="H303" s="64">
        <f t="shared" si="68"/>
        <v>70.588235294117638</v>
      </c>
      <c r="I303" s="62">
        <f t="shared" si="69"/>
        <v>2.4464831804281344</v>
      </c>
      <c r="J303" s="62">
        <f t="shared" si="72"/>
        <v>1.8487323246693508</v>
      </c>
      <c r="K303" s="17">
        <f t="shared" si="73"/>
        <v>3.8496064375760257</v>
      </c>
      <c r="L303" s="47">
        <f>Tabla2[[#This Row],[n]]*F$135+G$135</f>
        <v>82845.277777777766</v>
      </c>
      <c r="M303" s="47">
        <f>Tabla2[[#This Row],[Predd pow]]-Tabla2[[#This Row],[Potència]]</f>
        <v>82801.277777777766</v>
      </c>
    </row>
    <row r="304" spans="1:17" x14ac:dyDescent="0.25">
      <c r="A304" s="60" t="s">
        <v>99</v>
      </c>
      <c r="B304" s="62">
        <v>0.06</v>
      </c>
      <c r="C304" s="62">
        <v>3</v>
      </c>
      <c r="D304" s="13">
        <v>1100</v>
      </c>
      <c r="E304" s="62">
        <v>18.333333333333332</v>
      </c>
      <c r="F304" s="14">
        <v>40.5</v>
      </c>
      <c r="G304" s="64">
        <f t="shared" si="67"/>
        <v>8452.2915101427516</v>
      </c>
      <c r="H304" s="64">
        <f t="shared" si="68"/>
        <v>64.70588235294116</v>
      </c>
      <c r="I304" s="62">
        <f t="shared" si="69"/>
        <v>2.0557254502208626</v>
      </c>
      <c r="J304" s="62">
        <f t="shared" si="72"/>
        <v>1.810943763779951</v>
      </c>
      <c r="K304" s="17">
        <f t="shared" si="73"/>
        <v>3.9269744669727062</v>
      </c>
      <c r="L304" s="47">
        <f>Tabla2[[#This Row],[n]]*F$135+G$135</f>
        <v>82813.611111111095</v>
      </c>
      <c r="M304" s="47">
        <f>Tabla2[[#This Row],[Predd pow]]-Tabla2[[#This Row],[Potència]]</f>
        <v>82773.111111111095</v>
      </c>
    </row>
    <row r="305" spans="1:13" x14ac:dyDescent="0.25">
      <c r="A305" s="60" t="s">
        <v>99</v>
      </c>
      <c r="B305" s="62">
        <v>0.06</v>
      </c>
      <c r="C305" s="62">
        <v>3</v>
      </c>
      <c r="D305" s="13">
        <v>700</v>
      </c>
      <c r="E305" s="62">
        <v>11.666666666666666</v>
      </c>
      <c r="F305" s="14">
        <v>27.5</v>
      </c>
      <c r="G305" s="64">
        <f t="shared" si="67"/>
        <v>22270.813087139624</v>
      </c>
      <c r="H305" s="64">
        <f t="shared" si="68"/>
        <v>41.17647058823529</v>
      </c>
      <c r="I305" s="62">
        <f t="shared" si="69"/>
        <v>0.83248386000679553</v>
      </c>
      <c r="J305" s="62">
        <f t="shared" si="72"/>
        <v>1.6146491186359828</v>
      </c>
      <c r="K305" s="17">
        <f t="shared" si="73"/>
        <v>4.3477360730202053</v>
      </c>
      <c r="L305" s="47">
        <f>Tabla2[[#This Row],[n]]*F$135+G$135</f>
        <v>82686.944444444438</v>
      </c>
      <c r="M305" s="47">
        <f>Tabla2[[#This Row],[Predd pow]]-Tabla2[[#This Row],[Potència]]</f>
        <v>82659.444444444438</v>
      </c>
    </row>
    <row r="306" spans="1:13" x14ac:dyDescent="0.25">
      <c r="A306" s="60" t="s">
        <v>99</v>
      </c>
      <c r="B306" s="62">
        <v>0.06</v>
      </c>
      <c r="C306" s="62">
        <v>3</v>
      </c>
      <c r="D306" s="13">
        <v>600</v>
      </c>
      <c r="E306" s="62">
        <v>10</v>
      </c>
      <c r="F306" s="14">
        <v>24.5</v>
      </c>
      <c r="G306" s="64">
        <f t="shared" si="67"/>
        <v>31507.20164609054</v>
      </c>
      <c r="H306" s="64">
        <f t="shared" si="68"/>
        <v>35.294117647058819</v>
      </c>
      <c r="I306" s="62">
        <f t="shared" si="69"/>
        <v>0.6116207951070336</v>
      </c>
      <c r="J306" s="62">
        <f t="shared" si="72"/>
        <v>1.5477023290053697</v>
      </c>
      <c r="K306" s="17">
        <f t="shared" si="73"/>
        <v>4.4984098324463142</v>
      </c>
      <c r="L306" s="47">
        <f>Tabla2[[#This Row],[n]]*F$135+G$135</f>
        <v>82655.277777777766</v>
      </c>
      <c r="M306" s="47">
        <f>Tabla2[[#This Row],[Predd pow]]-Tabla2[[#This Row],[Potència]]</f>
        <v>82630.777777777766</v>
      </c>
    </row>
    <row r="307" spans="1:13" x14ac:dyDescent="0.25">
      <c r="A307" s="60" t="s">
        <v>99</v>
      </c>
      <c r="B307" s="62">
        <v>0.06</v>
      </c>
      <c r="C307" s="62">
        <v>3</v>
      </c>
      <c r="D307" s="13">
        <v>500</v>
      </c>
      <c r="E307" s="62">
        <v>8.3333333333333339</v>
      </c>
      <c r="F307" s="14">
        <v>22</v>
      </c>
      <c r="G307" s="64">
        <f t="shared" si="67"/>
        <v>48888.888888888883</v>
      </c>
      <c r="H307" s="64">
        <f t="shared" si="68"/>
        <v>29.411764705882351</v>
      </c>
      <c r="I307" s="62">
        <f t="shared" si="69"/>
        <v>0.42473666326877335</v>
      </c>
      <c r="J307" s="62">
        <f t="shared" si="72"/>
        <v>1.4685210829577449</v>
      </c>
      <c r="K307" s="17">
        <f t="shared" si="73"/>
        <v>4.6892101670468627</v>
      </c>
      <c r="L307" s="47">
        <f>Tabla2[[#This Row],[n]]*F$135+G$135</f>
        <v>82623.611111111095</v>
      </c>
      <c r="M307" s="47">
        <f>Tabla2[[#This Row],[Predd pow]]-Tabla2[[#This Row],[Potència]]</f>
        <v>82601.611111111095</v>
      </c>
    </row>
    <row r="308" spans="1:13" x14ac:dyDescent="0.25">
      <c r="A308" s="60" t="s">
        <v>99</v>
      </c>
      <c r="B308" s="62">
        <v>0.06</v>
      </c>
      <c r="C308" s="62">
        <v>3</v>
      </c>
      <c r="D308" s="13">
        <v>400</v>
      </c>
      <c r="E308" s="62">
        <v>6.666666666666667</v>
      </c>
      <c r="F308" s="14">
        <v>20</v>
      </c>
      <c r="G308" s="64">
        <f t="shared" si="67"/>
        <v>86805.555555555533</v>
      </c>
      <c r="H308" s="64">
        <f t="shared" si="68"/>
        <v>23.52941176470588</v>
      </c>
      <c r="I308" s="62">
        <f t="shared" si="69"/>
        <v>0.27183146449201495</v>
      </c>
      <c r="J308" s="62">
        <f t="shared" si="72"/>
        <v>1.3716110699496884</v>
      </c>
      <c r="K308" s="17">
        <f t="shared" si="73"/>
        <v>4.9385475209128069</v>
      </c>
      <c r="L308" s="47">
        <f>Tabla2[[#This Row],[n]]*F$135+G$135</f>
        <v>82591.944444444438</v>
      </c>
      <c r="M308" s="47">
        <f>Tabla2[[#This Row],[Predd pow]]-Tabla2[[#This Row],[Potència]]</f>
        <v>82571.944444444438</v>
      </c>
    </row>
    <row r="309" spans="1:13" x14ac:dyDescent="0.25">
      <c r="A309" s="60" t="s">
        <v>99</v>
      </c>
      <c r="B309" s="62">
        <v>0.06</v>
      </c>
      <c r="C309" s="62">
        <v>3</v>
      </c>
      <c r="D309" s="13">
        <v>300</v>
      </c>
      <c r="E309" s="62">
        <v>5</v>
      </c>
      <c r="F309" s="14">
        <v>18.5</v>
      </c>
      <c r="G309" s="64">
        <f t="shared" si="67"/>
        <v>190329.21810699589</v>
      </c>
      <c r="H309" s="64">
        <f t="shared" si="68"/>
        <v>17.647058823529409</v>
      </c>
      <c r="I309" s="62">
        <f t="shared" si="69"/>
        <v>0.1529051987767584</v>
      </c>
      <c r="J309" s="62">
        <f t="shared" si="72"/>
        <v>1.2466723333413885</v>
      </c>
      <c r="K309" s="17">
        <f t="shared" si="73"/>
        <v>5.2795054634767391</v>
      </c>
      <c r="L309" s="47">
        <f>Tabla2[[#This Row],[n]]*F$135+G$135</f>
        <v>82560.277777777766</v>
      </c>
      <c r="M309" s="47">
        <f>Tabla2[[#This Row],[Predd pow]]-Tabla2[[#This Row],[Potència]]</f>
        <v>82541.777777777766</v>
      </c>
    </row>
    <row r="310" spans="1:13" x14ac:dyDescent="0.25">
      <c r="A310" s="60" t="s">
        <v>99</v>
      </c>
      <c r="B310" s="62">
        <v>0.06</v>
      </c>
      <c r="C310" s="62">
        <v>3</v>
      </c>
      <c r="D310" s="13">
        <v>200</v>
      </c>
      <c r="E310" s="62">
        <v>3.3333333333333335</v>
      </c>
      <c r="F310" s="14">
        <v>15.75</v>
      </c>
      <c r="G310" s="64">
        <f t="shared" si="67"/>
        <v>546874.99999999988</v>
      </c>
      <c r="H310" s="64">
        <f t="shared" si="68"/>
        <v>11.76470588235294</v>
      </c>
      <c r="I310" s="62">
        <f t="shared" si="69"/>
        <v>6.7957866123003738E-2</v>
      </c>
      <c r="J310" s="62">
        <f t="shared" si="72"/>
        <v>1.0705810742857071</v>
      </c>
      <c r="K310" s="17">
        <f t="shared" si="73"/>
        <v>5.7378880703663881</v>
      </c>
      <c r="L310" s="47">
        <f>Tabla2[[#This Row],[n]]*F$135+G$135</f>
        <v>82528.611111111095</v>
      </c>
      <c r="M310" s="47">
        <f>Tabla2[[#This Row],[Predd pow]]-Tabla2[[#This Row],[Potència]]</f>
        <v>82512.861111111095</v>
      </c>
    </row>
    <row r="311" spans="1:13" x14ac:dyDescent="0.25">
      <c r="A311" s="60" t="s">
        <v>99</v>
      </c>
      <c r="B311" s="62">
        <v>0.06</v>
      </c>
      <c r="C311" s="62">
        <v>3</v>
      </c>
      <c r="D311" s="20">
        <v>100</v>
      </c>
      <c r="E311" s="19">
        <v>1.6666666666666667</v>
      </c>
      <c r="F311" s="21">
        <v>14</v>
      </c>
      <c r="G311" s="64">
        <f t="shared" si="67"/>
        <v>3888888.8888888881</v>
      </c>
      <c r="H311" s="64">
        <f t="shared" si="68"/>
        <v>5.8823529411764701</v>
      </c>
      <c r="I311" s="62">
        <f t="shared" si="69"/>
        <v>1.6989466530750934E-2</v>
      </c>
      <c r="J311" s="19">
        <f t="shared" si="72"/>
        <v>0.769551078621726</v>
      </c>
      <c r="K311" s="23">
        <f t="shared" si="73"/>
        <v>6.5898255349109505</v>
      </c>
      <c r="L311" s="49">
        <f>Tabla2[[#This Row],[n]]*F$135+G$135</f>
        <v>82496.944444444438</v>
      </c>
      <c r="M311" s="49">
        <f>Tabla2[[#This Row],[Predd pow]]-Tabla2[[#This Row],[Potència]]</f>
        <v>82482.944444444438</v>
      </c>
    </row>
    <row r="312" spans="1:13" x14ac:dyDescent="0.25">
      <c r="A312" t="s">
        <v>100</v>
      </c>
      <c r="B312" s="16">
        <v>4.4999999999999998E-2</v>
      </c>
      <c r="C312" s="62">
        <v>0</v>
      </c>
      <c r="D312" s="13">
        <v>100</v>
      </c>
      <c r="E312" s="62">
        <f t="shared" ref="E312:E343" si="74">D312/60</f>
        <v>1.6666666666666667</v>
      </c>
      <c r="F312" s="73">
        <v>12</v>
      </c>
      <c r="G312" s="64">
        <f t="shared" si="67"/>
        <v>14046639.231824417</v>
      </c>
      <c r="H312" s="64">
        <f t="shared" si="68"/>
        <v>3.3088235294117645</v>
      </c>
      <c r="I312" s="62">
        <f t="shared" si="69"/>
        <v>1.27420998980632E-2</v>
      </c>
      <c r="J312" s="62">
        <f t="shared" ref="J312:J329" si="75">LOG10(H312)</f>
        <v>0.51967360540512608</v>
      </c>
      <c r="K312" s="17">
        <f t="shared" ref="K312:K329" si="76">LOG10(G312)</f>
        <v>7.1475724283218369</v>
      </c>
      <c r="L312" s="47">
        <f>Tabla2[[#This Row],[n]]*F$135+G$135</f>
        <v>82496.944444444438</v>
      </c>
      <c r="M312" s="47">
        <f>Tabla2[[#This Row],[Predd pow]]-Tabla2[[#This Row],[Potència]]</f>
        <v>82484.944444444438</v>
      </c>
    </row>
    <row r="313" spans="1:13" x14ac:dyDescent="0.25">
      <c r="A313" s="60" t="s">
        <v>100</v>
      </c>
      <c r="B313" s="16">
        <v>4.4999999999999998E-2</v>
      </c>
      <c r="C313" s="62">
        <v>0</v>
      </c>
      <c r="D313" s="13">
        <f t="shared" ref="D313:D318" si="77">D312+100</f>
        <v>200</v>
      </c>
      <c r="E313" s="62">
        <f t="shared" si="74"/>
        <v>3.3333333333333335</v>
      </c>
      <c r="F313" s="73">
        <v>14</v>
      </c>
      <c r="G313" s="64">
        <f t="shared" si="67"/>
        <v>2048468.2213077275</v>
      </c>
      <c r="H313" s="64">
        <f t="shared" si="68"/>
        <v>6.617647058823529</v>
      </c>
      <c r="I313" s="62">
        <f t="shared" si="69"/>
        <v>5.09683995922528E-2</v>
      </c>
      <c r="J313" s="62">
        <f t="shared" si="75"/>
        <v>0.82070360106910734</v>
      </c>
      <c r="K313" s="17">
        <f t="shared" si="76"/>
        <v>6.3114292309605071</v>
      </c>
      <c r="L313" s="47">
        <f>Tabla2[[#This Row],[n]]*F$135+G$135</f>
        <v>82528.611111111095</v>
      </c>
      <c r="M313" s="47">
        <f>Tabla2[[#This Row],[Predd pow]]-Tabla2[[#This Row],[Potència]]</f>
        <v>82514.611111111095</v>
      </c>
    </row>
    <row r="314" spans="1:13" x14ac:dyDescent="0.25">
      <c r="A314" s="60" t="s">
        <v>100</v>
      </c>
      <c r="B314" s="16">
        <v>4.4999999999999998E-2</v>
      </c>
      <c r="C314" s="62">
        <v>0</v>
      </c>
      <c r="D314" s="13">
        <f t="shared" si="77"/>
        <v>300</v>
      </c>
      <c r="E314" s="62">
        <f t="shared" si="74"/>
        <v>5</v>
      </c>
      <c r="F314" s="73">
        <v>16</v>
      </c>
      <c r="G314" s="64">
        <f t="shared" si="67"/>
        <v>693661.19663330459</v>
      </c>
      <c r="H314" s="64">
        <f t="shared" si="68"/>
        <v>9.9264705882352917</v>
      </c>
      <c r="I314" s="62">
        <f t="shared" si="69"/>
        <v>0.1146788990825688</v>
      </c>
      <c r="J314" s="62">
        <f t="shared" si="75"/>
        <v>0.99679486012478846</v>
      </c>
      <c r="K314" s="17">
        <f t="shared" si="76"/>
        <v>5.8411474007711499</v>
      </c>
      <c r="L314" s="47">
        <f>Tabla2[[#This Row],[n]]*F$135+G$135</f>
        <v>82560.277777777766</v>
      </c>
      <c r="M314" s="47">
        <f>Tabla2[[#This Row],[Predd pow]]-Tabla2[[#This Row],[Potència]]</f>
        <v>82544.277777777766</v>
      </c>
    </row>
    <row r="315" spans="1:13" x14ac:dyDescent="0.25">
      <c r="A315" s="60" t="s">
        <v>100</v>
      </c>
      <c r="B315" s="16">
        <v>4.4999999999999998E-2</v>
      </c>
      <c r="C315" s="62">
        <v>0</v>
      </c>
      <c r="D315" s="13">
        <f t="shared" si="77"/>
        <v>400</v>
      </c>
      <c r="E315" s="62">
        <f t="shared" si="74"/>
        <v>6.666666666666667</v>
      </c>
      <c r="F315" s="73">
        <v>17.5</v>
      </c>
      <c r="G315" s="64">
        <f t="shared" si="67"/>
        <v>320073.15957933239</v>
      </c>
      <c r="H315" s="64">
        <f t="shared" si="68"/>
        <v>13.235294117647058</v>
      </c>
      <c r="I315" s="62">
        <f t="shared" si="69"/>
        <v>0.2038735983690112</v>
      </c>
      <c r="J315" s="62">
        <f t="shared" si="75"/>
        <v>1.1217335967330886</v>
      </c>
      <c r="K315" s="17">
        <f t="shared" si="76"/>
        <v>5.5052492569766196</v>
      </c>
      <c r="L315" s="47">
        <f>Tabla2[[#This Row],[n]]*F$135+G$135</f>
        <v>82591.944444444438</v>
      </c>
      <c r="M315" s="47">
        <f>Tabla2[[#This Row],[Predd pow]]-Tabla2[[#This Row],[Potència]]</f>
        <v>82574.444444444438</v>
      </c>
    </row>
    <row r="316" spans="1:13" x14ac:dyDescent="0.25">
      <c r="A316" s="60" t="s">
        <v>100</v>
      </c>
      <c r="B316" s="16">
        <v>4.4999999999999998E-2</v>
      </c>
      <c r="C316" s="62">
        <v>0</v>
      </c>
      <c r="D316" s="13">
        <f t="shared" si="77"/>
        <v>500</v>
      </c>
      <c r="E316" s="62">
        <f t="shared" si="74"/>
        <v>8.3333333333333339</v>
      </c>
      <c r="F316" s="73">
        <v>19.5</v>
      </c>
      <c r="G316" s="64">
        <f t="shared" si="67"/>
        <v>182606.31001371742</v>
      </c>
      <c r="H316" s="64">
        <f t="shared" si="68"/>
        <v>16.544117647058822</v>
      </c>
      <c r="I316" s="62">
        <f t="shared" si="69"/>
        <v>0.31855249745158004</v>
      </c>
      <c r="J316" s="62">
        <f t="shared" si="75"/>
        <v>1.2186436097411451</v>
      </c>
      <c r="K316" s="17">
        <f t="shared" si="76"/>
        <v>5.2615157806286739</v>
      </c>
      <c r="L316" s="47">
        <f>Tabla2[[#This Row],[n]]*F$135+G$135</f>
        <v>82623.611111111095</v>
      </c>
      <c r="M316" s="47">
        <f>Tabla2[[#This Row],[Predd pow]]-Tabla2[[#This Row],[Potència]]</f>
        <v>82604.111111111095</v>
      </c>
    </row>
    <row r="317" spans="1:13" x14ac:dyDescent="0.25">
      <c r="A317" s="60" t="s">
        <v>100</v>
      </c>
      <c r="B317" s="16">
        <v>4.4999999999999998E-2</v>
      </c>
      <c r="C317" s="62">
        <v>0</v>
      </c>
      <c r="D317" s="13">
        <f t="shared" si="77"/>
        <v>600</v>
      </c>
      <c r="E317" s="62">
        <f t="shared" si="74"/>
        <v>10</v>
      </c>
      <c r="F317" s="73">
        <v>23</v>
      </c>
      <c r="G317" s="64">
        <f t="shared" si="67"/>
        <v>124642.24627004692</v>
      </c>
      <c r="H317" s="64">
        <f t="shared" si="68"/>
        <v>19.852941176470583</v>
      </c>
      <c r="I317" s="62">
        <f t="shared" si="69"/>
        <v>0.4587155963302752</v>
      </c>
      <c r="J317" s="62">
        <f t="shared" si="75"/>
        <v>1.2978248557887697</v>
      </c>
      <c r="K317" s="17">
        <f t="shared" si="76"/>
        <v>5.0956652671408742</v>
      </c>
      <c r="L317" s="47">
        <f>Tabla2[[#This Row],[n]]*F$135+G$135</f>
        <v>82655.277777777766</v>
      </c>
      <c r="M317" s="47">
        <f>Tabla2[[#This Row],[Predd pow]]-Tabla2[[#This Row],[Potència]]</f>
        <v>82632.277777777766</v>
      </c>
    </row>
    <row r="318" spans="1:13" x14ac:dyDescent="0.25">
      <c r="A318" s="60" t="s">
        <v>100</v>
      </c>
      <c r="B318" s="16">
        <v>4.4999999999999998E-2</v>
      </c>
      <c r="C318" s="62">
        <v>0</v>
      </c>
      <c r="D318" s="13">
        <f t="shared" si="77"/>
        <v>700</v>
      </c>
      <c r="E318" s="62">
        <f t="shared" si="74"/>
        <v>11.666666666666666</v>
      </c>
      <c r="F318" s="73">
        <v>25</v>
      </c>
      <c r="G318" s="64">
        <f t="shared" si="67"/>
        <v>85317.293682121119</v>
      </c>
      <c r="H318" s="64">
        <f t="shared" si="68"/>
        <v>23.161764705882348</v>
      </c>
      <c r="I318" s="62">
        <f t="shared" si="69"/>
        <v>0.62436289500509667</v>
      </c>
      <c r="J318" s="62">
        <f t="shared" si="75"/>
        <v>1.364771645419383</v>
      </c>
      <c r="K318" s="17">
        <f t="shared" si="76"/>
        <v>4.9310370709034794</v>
      </c>
      <c r="L318" s="47">
        <f>Tabla2[[#This Row],[n]]*F$135+G$135</f>
        <v>82686.944444444438</v>
      </c>
      <c r="M318" s="47">
        <f>Tabla2[[#This Row],[Predd pow]]-Tabla2[[#This Row],[Potència]]</f>
        <v>82661.944444444438</v>
      </c>
    </row>
    <row r="319" spans="1:13" x14ac:dyDescent="0.25">
      <c r="A319" s="60" t="s">
        <v>100</v>
      </c>
      <c r="B319" s="16">
        <v>4.4999999999999998E-2</v>
      </c>
      <c r="C319" s="62">
        <v>0</v>
      </c>
      <c r="D319" s="13">
        <v>1100</v>
      </c>
      <c r="E319" s="62">
        <f t="shared" si="74"/>
        <v>18.333333333333332</v>
      </c>
      <c r="F319" s="73">
        <v>36</v>
      </c>
      <c r="G319" s="64">
        <f t="shared" si="67"/>
        <v>31660.343873383365</v>
      </c>
      <c r="H319" s="64">
        <f t="shared" si="68"/>
        <v>36.397058823529406</v>
      </c>
      <c r="I319" s="62">
        <f t="shared" si="69"/>
        <v>1.5417940876656471</v>
      </c>
      <c r="J319" s="62">
        <f t="shared" si="75"/>
        <v>1.5610662905633512</v>
      </c>
      <c r="K319" s="17">
        <f t="shared" si="76"/>
        <v>4.5005156275668243</v>
      </c>
      <c r="L319" s="47">
        <f>Tabla2[[#This Row],[n]]*F$135+G$135</f>
        <v>82813.611111111095</v>
      </c>
      <c r="M319" s="47">
        <f>Tabla2[[#This Row],[Predd pow]]-Tabla2[[#This Row],[Potència]]</f>
        <v>82777.611111111095</v>
      </c>
    </row>
    <row r="320" spans="1:13" x14ac:dyDescent="0.25">
      <c r="A320" s="60" t="s">
        <v>100</v>
      </c>
      <c r="B320" s="16">
        <v>4.4999999999999998E-2</v>
      </c>
      <c r="C320" s="62">
        <v>0</v>
      </c>
      <c r="D320" s="13">
        <f>D319+100</f>
        <v>1200</v>
      </c>
      <c r="E320" s="62">
        <f t="shared" si="74"/>
        <v>20</v>
      </c>
      <c r="F320" s="73">
        <v>37.5</v>
      </c>
      <c r="G320" s="64">
        <f t="shared" si="67"/>
        <v>25402.631712645434</v>
      </c>
      <c r="H320" s="64">
        <f t="shared" si="68"/>
        <v>39.705882352941167</v>
      </c>
      <c r="I320" s="62">
        <f t="shared" si="69"/>
        <v>1.8348623853211008</v>
      </c>
      <c r="J320" s="62">
        <f t="shared" si="75"/>
        <v>1.598854851452751</v>
      </c>
      <c r="K320" s="17">
        <f t="shared" si="76"/>
        <v>4.4048787118590571</v>
      </c>
      <c r="L320" s="47">
        <f>Tabla2[[#This Row],[n]]*F$135+G$135</f>
        <v>82845.277777777766</v>
      </c>
      <c r="M320" s="47">
        <f>Tabla2[[#This Row],[Predd pow]]-Tabla2[[#This Row],[Potència]]</f>
        <v>82807.777777777766</v>
      </c>
    </row>
    <row r="321" spans="1:13" x14ac:dyDescent="0.25">
      <c r="A321" s="60" t="s">
        <v>100</v>
      </c>
      <c r="B321" s="16">
        <v>4.4999999999999998E-2</v>
      </c>
      <c r="C321" s="62">
        <v>0</v>
      </c>
      <c r="D321" s="13">
        <v>1200</v>
      </c>
      <c r="E321" s="62">
        <f t="shared" si="74"/>
        <v>20</v>
      </c>
      <c r="F321" s="73">
        <v>38</v>
      </c>
      <c r="G321" s="64">
        <f t="shared" si="67"/>
        <v>25741.333468814038</v>
      </c>
      <c r="H321" s="64">
        <f t="shared" si="68"/>
        <v>39.705882352941167</v>
      </c>
      <c r="I321" s="62">
        <f t="shared" si="69"/>
        <v>1.8348623853211008</v>
      </c>
      <c r="J321" s="62">
        <f t="shared" si="75"/>
        <v>1.598854851452751</v>
      </c>
      <c r="K321" s="17">
        <f t="shared" si="76"/>
        <v>4.4106310407481484</v>
      </c>
      <c r="L321" s="47">
        <f>Tabla2[[#This Row],[n]]*F$135+G$135</f>
        <v>82845.277777777766</v>
      </c>
      <c r="M321" s="47">
        <f>Tabla2[[#This Row],[Predd pow]]-Tabla2[[#This Row],[Potència]]</f>
        <v>82807.277777777766</v>
      </c>
    </row>
    <row r="322" spans="1:13" x14ac:dyDescent="0.25">
      <c r="A322" s="60" t="s">
        <v>100</v>
      </c>
      <c r="B322" s="16">
        <v>4.4999999999999998E-2</v>
      </c>
      <c r="C322" s="62">
        <v>0</v>
      </c>
      <c r="D322" s="13">
        <v>1100</v>
      </c>
      <c r="E322" s="62">
        <f t="shared" si="74"/>
        <v>18.333333333333332</v>
      </c>
      <c r="F322" s="73">
        <v>37</v>
      </c>
      <c r="G322" s="64">
        <f t="shared" si="67"/>
        <v>32539.797869866237</v>
      </c>
      <c r="H322" s="64">
        <f t="shared" si="68"/>
        <v>36.397058823529406</v>
      </c>
      <c r="I322" s="62">
        <f t="shared" si="69"/>
        <v>1.5417940876656471</v>
      </c>
      <c r="J322" s="62">
        <f t="shared" si="75"/>
        <v>1.5610662905633512</v>
      </c>
      <c r="K322" s="17">
        <f t="shared" si="76"/>
        <v>4.5124148508665325</v>
      </c>
      <c r="L322" s="47">
        <f>Tabla2[[#This Row],[n]]*F$135+G$135</f>
        <v>82813.611111111095</v>
      </c>
      <c r="M322" s="47">
        <f>Tabla2[[#This Row],[Predd pow]]-Tabla2[[#This Row],[Potència]]</f>
        <v>82776.611111111095</v>
      </c>
    </row>
    <row r="323" spans="1:13" x14ac:dyDescent="0.25">
      <c r="A323" s="60" t="s">
        <v>100</v>
      </c>
      <c r="B323" s="16">
        <v>4.4999999999999998E-2</v>
      </c>
      <c r="C323" s="62">
        <v>0</v>
      </c>
      <c r="D323" s="13">
        <v>700</v>
      </c>
      <c r="E323" s="62">
        <f t="shared" si="74"/>
        <v>11.666666666666666</v>
      </c>
      <c r="F323" s="73">
        <v>25.5</v>
      </c>
      <c r="G323" s="64">
        <f t="shared" si="67"/>
        <v>87023.639555763555</v>
      </c>
      <c r="H323" s="64">
        <f t="shared" si="68"/>
        <v>23.161764705882348</v>
      </c>
      <c r="I323" s="62">
        <f t="shared" si="69"/>
        <v>0.62436289500509667</v>
      </c>
      <c r="J323" s="62">
        <f t="shared" si="75"/>
        <v>1.364771645419383</v>
      </c>
      <c r="K323" s="17">
        <f t="shared" si="76"/>
        <v>4.9396372426653974</v>
      </c>
      <c r="L323" s="47">
        <f>Tabla2[[#This Row],[n]]*F$135+G$135</f>
        <v>82686.944444444438</v>
      </c>
      <c r="M323" s="47">
        <f>Tabla2[[#This Row],[Predd pow]]-Tabla2[[#This Row],[Potència]]</f>
        <v>82661.444444444438</v>
      </c>
    </row>
    <row r="324" spans="1:13" x14ac:dyDescent="0.25">
      <c r="A324" s="60" t="s">
        <v>100</v>
      </c>
      <c r="B324" s="16">
        <v>4.4999999999999998E-2</v>
      </c>
      <c r="C324" s="62">
        <v>0</v>
      </c>
      <c r="D324" s="13">
        <f t="shared" ref="D324:D329" si="78">D323-100</f>
        <v>600</v>
      </c>
      <c r="E324" s="62">
        <f t="shared" si="74"/>
        <v>10</v>
      </c>
      <c r="F324" s="73">
        <v>22.5</v>
      </c>
      <c r="G324" s="64">
        <f t="shared" si="67"/>
        <v>121932.63222069808</v>
      </c>
      <c r="H324" s="64">
        <f t="shared" si="68"/>
        <v>19.852941176470583</v>
      </c>
      <c r="I324" s="62">
        <f t="shared" si="69"/>
        <v>0.4587155963302752</v>
      </c>
      <c r="J324" s="62">
        <f t="shared" si="75"/>
        <v>1.2978248557887697</v>
      </c>
      <c r="K324" s="17">
        <f t="shared" si="76"/>
        <v>5.0861199492346438</v>
      </c>
      <c r="L324" s="47">
        <f>Tabla2[[#This Row],[n]]*F$135+G$135</f>
        <v>82655.277777777766</v>
      </c>
      <c r="M324" s="47">
        <f>Tabla2[[#This Row],[Predd pow]]-Tabla2[[#This Row],[Potència]]</f>
        <v>82632.777777777766</v>
      </c>
    </row>
    <row r="325" spans="1:13" x14ac:dyDescent="0.25">
      <c r="A325" s="60" t="s">
        <v>100</v>
      </c>
      <c r="B325" s="16">
        <v>4.4999999999999998E-2</v>
      </c>
      <c r="C325" s="62">
        <v>0</v>
      </c>
      <c r="D325" s="13">
        <f t="shared" si="78"/>
        <v>500</v>
      </c>
      <c r="E325" s="62">
        <f t="shared" si="74"/>
        <v>8.3333333333333339</v>
      </c>
      <c r="F325" s="73">
        <v>20.5</v>
      </c>
      <c r="G325" s="64">
        <f t="shared" si="67"/>
        <v>191970.73616826703</v>
      </c>
      <c r="H325" s="64">
        <f t="shared" si="68"/>
        <v>16.544117647058822</v>
      </c>
      <c r="I325" s="62">
        <f t="shared" si="69"/>
        <v>0.31855249745158004</v>
      </c>
      <c r="J325" s="62">
        <f t="shared" si="75"/>
        <v>1.2186436097411451</v>
      </c>
      <c r="K325" s="17">
        <f t="shared" si="76"/>
        <v>5.2832350303219107</v>
      </c>
      <c r="L325" s="47">
        <f>Tabla2[[#This Row],[n]]*F$135+G$135</f>
        <v>82623.611111111095</v>
      </c>
      <c r="M325" s="47">
        <f>Tabla2[[#This Row],[Predd pow]]-Tabla2[[#This Row],[Potència]]</f>
        <v>82603.111111111095</v>
      </c>
    </row>
    <row r="326" spans="1:13" x14ac:dyDescent="0.25">
      <c r="A326" s="60" t="s">
        <v>100</v>
      </c>
      <c r="B326" s="16">
        <v>4.4999999999999998E-2</v>
      </c>
      <c r="C326" s="62">
        <v>0</v>
      </c>
      <c r="D326" s="13">
        <f t="shared" si="78"/>
        <v>400</v>
      </c>
      <c r="E326" s="62">
        <f t="shared" si="74"/>
        <v>6.666666666666667</v>
      </c>
      <c r="F326" s="73">
        <v>18.5</v>
      </c>
      <c r="G326" s="64">
        <f t="shared" si="67"/>
        <v>338363.05441243714</v>
      </c>
      <c r="H326" s="64">
        <f t="shared" si="68"/>
        <v>13.235294117647058</v>
      </c>
      <c r="I326" s="62">
        <f t="shared" si="69"/>
        <v>0.2038735983690112</v>
      </c>
      <c r="J326" s="62">
        <f t="shared" si="75"/>
        <v>1.1217335967330886</v>
      </c>
      <c r="K326" s="17">
        <f t="shared" si="76"/>
        <v>5.5293829366933389</v>
      </c>
      <c r="L326" s="47">
        <f>Tabla2[[#This Row],[n]]*F$135+G$135</f>
        <v>82591.944444444438</v>
      </c>
      <c r="M326" s="47">
        <f>Tabla2[[#This Row],[Predd pow]]-Tabla2[[#This Row],[Potència]]</f>
        <v>82573.444444444438</v>
      </c>
    </row>
    <row r="327" spans="1:13" x14ac:dyDescent="0.25">
      <c r="A327" s="60" t="s">
        <v>100</v>
      </c>
      <c r="B327" s="16">
        <v>4.4999999999999998E-2</v>
      </c>
      <c r="C327" s="62">
        <v>0</v>
      </c>
      <c r="D327" s="13">
        <f t="shared" si="78"/>
        <v>300</v>
      </c>
      <c r="E327" s="62">
        <f t="shared" si="74"/>
        <v>5</v>
      </c>
      <c r="F327" s="73">
        <v>16.5</v>
      </c>
      <c r="G327" s="64">
        <f t="shared" si="67"/>
        <v>715338.10902809538</v>
      </c>
      <c r="H327" s="64">
        <f t="shared" si="68"/>
        <v>9.9264705882352917</v>
      </c>
      <c r="I327" s="62">
        <f t="shared" si="69"/>
        <v>0.1146788990825688</v>
      </c>
      <c r="J327" s="62">
        <f t="shared" si="75"/>
        <v>0.99679486012478846</v>
      </c>
      <c r="K327" s="17">
        <f t="shared" si="76"/>
        <v>5.8545113623291316</v>
      </c>
      <c r="L327" s="47">
        <f>Tabla2[[#This Row],[n]]*F$135+G$135</f>
        <v>82560.277777777766</v>
      </c>
      <c r="M327" s="47">
        <f>Tabla2[[#This Row],[Predd pow]]-Tabla2[[#This Row],[Potència]]</f>
        <v>82543.777777777766</v>
      </c>
    </row>
    <row r="328" spans="1:13" x14ac:dyDescent="0.25">
      <c r="A328" s="60" t="s">
        <v>100</v>
      </c>
      <c r="B328" s="16">
        <v>4.4999999999999998E-2</v>
      </c>
      <c r="C328" s="62">
        <v>0</v>
      </c>
      <c r="D328" s="13">
        <f t="shared" si="78"/>
        <v>200</v>
      </c>
      <c r="E328" s="62">
        <f t="shared" si="74"/>
        <v>3.3333333333333335</v>
      </c>
      <c r="F328" s="73">
        <v>15</v>
      </c>
      <c r="G328" s="64">
        <f t="shared" si="67"/>
        <v>2194787.379972565</v>
      </c>
      <c r="H328" s="64">
        <f t="shared" si="68"/>
        <v>6.617647058823529</v>
      </c>
      <c r="I328" s="62">
        <f t="shared" si="69"/>
        <v>5.09683995922528E-2</v>
      </c>
      <c r="J328" s="62">
        <f t="shared" si="75"/>
        <v>0.82070360106910734</v>
      </c>
      <c r="K328" s="17">
        <f t="shared" si="76"/>
        <v>6.3413924543379503</v>
      </c>
      <c r="L328" s="47">
        <f>Tabla2[[#This Row],[n]]*F$135+G$135</f>
        <v>82528.611111111095</v>
      </c>
      <c r="M328" s="47">
        <f>Tabla2[[#This Row],[Predd pow]]-Tabla2[[#This Row],[Potència]]</f>
        <v>82513.611111111095</v>
      </c>
    </row>
    <row r="329" spans="1:13" x14ac:dyDescent="0.25">
      <c r="A329" s="60" t="s">
        <v>100</v>
      </c>
      <c r="B329" s="16">
        <v>4.4999999999999998E-2</v>
      </c>
      <c r="C329" s="62">
        <v>0</v>
      </c>
      <c r="D329" s="20">
        <f t="shared" si="78"/>
        <v>100</v>
      </c>
      <c r="E329" s="19">
        <f t="shared" si="74"/>
        <v>1.6666666666666667</v>
      </c>
      <c r="F329" s="74">
        <v>13</v>
      </c>
      <c r="G329" s="64">
        <f t="shared" si="67"/>
        <v>15217192.501143118</v>
      </c>
      <c r="H329" s="64">
        <f t="shared" si="68"/>
        <v>3.3088235294117645</v>
      </c>
      <c r="I329" s="62">
        <f t="shared" si="69"/>
        <v>1.27420998980632E-2</v>
      </c>
      <c r="J329" s="19">
        <f t="shared" si="75"/>
        <v>0.51967360540512608</v>
      </c>
      <c r="K329" s="23">
        <f t="shared" si="76"/>
        <v>7.1823345345810496</v>
      </c>
      <c r="L329" s="49">
        <f>Tabla2[[#This Row],[n]]*F$135+G$135</f>
        <v>82496.944444444438</v>
      </c>
      <c r="M329" s="49">
        <f>Tabla2[[#This Row],[Predd pow]]-Tabla2[[#This Row],[Potència]]</f>
        <v>82483.944444444438</v>
      </c>
    </row>
    <row r="330" spans="1:13" x14ac:dyDescent="0.25">
      <c r="A330" s="60" t="s">
        <v>104</v>
      </c>
      <c r="B330" s="16">
        <v>4.4999999999999998E-2</v>
      </c>
      <c r="C330" s="62">
        <v>0</v>
      </c>
      <c r="D330" s="13">
        <v>100</v>
      </c>
      <c r="E330" s="62">
        <f t="shared" si="74"/>
        <v>1.6666666666666667</v>
      </c>
      <c r="F330" s="46">
        <v>14.5</v>
      </c>
      <c r="G330" s="64">
        <f t="shared" si="67"/>
        <v>16973022.40512117</v>
      </c>
      <c r="H330" s="64">
        <f t="shared" si="68"/>
        <v>3.3088235294117645</v>
      </c>
      <c r="I330" s="62">
        <f t="shared" si="69"/>
        <v>1.27420998980632E-2</v>
      </c>
      <c r="J330" s="62">
        <f t="shared" ref="J330:J341" si="79">LOG10(H330)</f>
        <v>0.51967360540512608</v>
      </c>
      <c r="K330" s="17">
        <f t="shared" ref="K330:K341" si="80">LOG10(G330)</f>
        <v>7.2297591845091871</v>
      </c>
      <c r="L330" s="47">
        <f>Tabla2[[#This Row],[n]]*F$135+G$135</f>
        <v>82496.944444444438</v>
      </c>
      <c r="M330" s="47">
        <f>Tabla2[[#This Row],[Predd pow]]-Tabla2[[#This Row],[Potència]]</f>
        <v>82482.444444444438</v>
      </c>
    </row>
    <row r="331" spans="1:13" x14ac:dyDescent="0.25">
      <c r="A331" s="60" t="s">
        <v>104</v>
      </c>
      <c r="B331" s="16">
        <v>4.4999999999999998E-2</v>
      </c>
      <c r="C331" s="62">
        <v>0</v>
      </c>
      <c r="D331" s="13">
        <f t="shared" ref="D331:D336" si="81">D330+100</f>
        <v>200</v>
      </c>
      <c r="E331" s="62">
        <f t="shared" si="74"/>
        <v>3.3333333333333335</v>
      </c>
      <c r="F331" s="46">
        <v>15.75</v>
      </c>
      <c r="G331" s="64">
        <f t="shared" si="67"/>
        <v>2304526.7489711936</v>
      </c>
      <c r="H331" s="64">
        <f t="shared" si="68"/>
        <v>6.617647058823529</v>
      </c>
      <c r="I331" s="62">
        <f t="shared" si="69"/>
        <v>5.09683995922528E-2</v>
      </c>
      <c r="J331" s="62">
        <f t="shared" si="79"/>
        <v>0.82070360106910734</v>
      </c>
      <c r="K331" s="17">
        <f t="shared" si="80"/>
        <v>6.3625817534078886</v>
      </c>
      <c r="L331" s="47">
        <f>Tabla2[[#This Row],[n]]*F$135+G$135</f>
        <v>82528.611111111095</v>
      </c>
      <c r="M331" s="47">
        <f>Tabla2[[#This Row],[Predd pow]]-Tabla2[[#This Row],[Potència]]</f>
        <v>82512.861111111095</v>
      </c>
    </row>
    <row r="332" spans="1:13" x14ac:dyDescent="0.25">
      <c r="A332" s="60" t="s">
        <v>104</v>
      </c>
      <c r="B332" s="16">
        <v>4.4999999999999998E-2</v>
      </c>
      <c r="C332" s="62">
        <v>0</v>
      </c>
      <c r="D332" s="13">
        <f t="shared" si="81"/>
        <v>300</v>
      </c>
      <c r="E332" s="62">
        <f t="shared" si="74"/>
        <v>5</v>
      </c>
      <c r="F332" s="46">
        <v>17</v>
      </c>
      <c r="G332" s="64">
        <f t="shared" si="67"/>
        <v>737015.02142288617</v>
      </c>
      <c r="H332" s="64">
        <f t="shared" si="68"/>
        <v>9.9264705882352917</v>
      </c>
      <c r="I332" s="62">
        <f t="shared" si="69"/>
        <v>0.1146788990825688</v>
      </c>
      <c r="J332" s="62">
        <f t="shared" si="79"/>
        <v>0.99679486012478846</v>
      </c>
      <c r="K332" s="17">
        <f t="shared" si="80"/>
        <v>5.867476339493499</v>
      </c>
      <c r="L332" s="47">
        <f>Tabla2[[#This Row],[n]]*F$135+G$135</f>
        <v>82560.277777777766</v>
      </c>
      <c r="M332" s="47">
        <f>Tabla2[[#This Row],[Predd pow]]-Tabla2[[#This Row],[Potència]]</f>
        <v>82543.277777777766</v>
      </c>
    </row>
    <row r="333" spans="1:13" x14ac:dyDescent="0.25">
      <c r="A333" s="60" t="s">
        <v>104</v>
      </c>
      <c r="B333" s="16">
        <v>4.4999999999999998E-2</v>
      </c>
      <c r="C333" s="62">
        <v>0</v>
      </c>
      <c r="D333" s="13">
        <f t="shared" si="81"/>
        <v>400</v>
      </c>
      <c r="E333" s="62">
        <f t="shared" si="74"/>
        <v>6.666666666666667</v>
      </c>
      <c r="F333" s="46">
        <v>19</v>
      </c>
      <c r="G333" s="64">
        <f t="shared" si="67"/>
        <v>347508.00182898948</v>
      </c>
      <c r="H333" s="64">
        <f t="shared" si="68"/>
        <v>13.235294117647058</v>
      </c>
      <c r="I333" s="62">
        <f t="shared" si="69"/>
        <v>0.2038735983690112</v>
      </c>
      <c r="J333" s="62">
        <f t="shared" si="79"/>
        <v>1.1217335967330886</v>
      </c>
      <c r="K333" s="17">
        <f t="shared" si="80"/>
        <v>5.540964809243154</v>
      </c>
      <c r="L333" s="47">
        <f>Tabla2[[#This Row],[n]]*F$135+G$135</f>
        <v>82591.944444444438</v>
      </c>
      <c r="M333" s="47">
        <f>Tabla2[[#This Row],[Predd pow]]-Tabla2[[#This Row],[Potència]]</f>
        <v>82572.944444444438</v>
      </c>
    </row>
    <row r="334" spans="1:13" x14ac:dyDescent="0.25">
      <c r="A334" s="60" t="s">
        <v>104</v>
      </c>
      <c r="B334" s="16">
        <v>4.4999999999999998E-2</v>
      </c>
      <c r="C334" s="62">
        <v>0</v>
      </c>
      <c r="D334" s="13">
        <f t="shared" si="81"/>
        <v>500</v>
      </c>
      <c r="E334" s="62">
        <f t="shared" si="74"/>
        <v>8.3333333333333339</v>
      </c>
      <c r="F334" s="46">
        <v>21.5</v>
      </c>
      <c r="G334" s="64">
        <f t="shared" si="67"/>
        <v>201335.16232281664</v>
      </c>
      <c r="H334" s="64">
        <f t="shared" si="68"/>
        <v>16.544117647058822</v>
      </c>
      <c r="I334" s="62">
        <f t="shared" si="69"/>
        <v>0.31855249745158004</v>
      </c>
      <c r="J334" s="62">
        <f t="shared" si="79"/>
        <v>1.2186436097411451</v>
      </c>
      <c r="K334" s="17">
        <f t="shared" si="80"/>
        <v>5.3039196291817614</v>
      </c>
      <c r="L334" s="47">
        <f>Tabla2[[#This Row],[n]]*F$135+G$135</f>
        <v>82623.611111111095</v>
      </c>
      <c r="M334" s="47">
        <f>Tabla2[[#This Row],[Predd pow]]-Tabla2[[#This Row],[Potència]]</f>
        <v>82602.111111111095</v>
      </c>
    </row>
    <row r="335" spans="1:13" x14ac:dyDescent="0.25">
      <c r="A335" s="60" t="s">
        <v>104</v>
      </c>
      <c r="B335" s="16">
        <v>4.4999999999999998E-2</v>
      </c>
      <c r="C335" s="62">
        <v>0</v>
      </c>
      <c r="D335" s="13">
        <f t="shared" si="81"/>
        <v>600</v>
      </c>
      <c r="E335" s="62">
        <f t="shared" si="74"/>
        <v>10</v>
      </c>
      <c r="F335" s="46">
        <v>23.75</v>
      </c>
      <c r="G335" s="64">
        <f t="shared" si="67"/>
        <v>128706.66734407019</v>
      </c>
      <c r="H335" s="64">
        <f t="shared" si="68"/>
        <v>19.852941176470583</v>
      </c>
      <c r="I335" s="62">
        <f t="shared" si="69"/>
        <v>0.4587155963302752</v>
      </c>
      <c r="J335" s="62">
        <f t="shared" si="79"/>
        <v>1.2978248557887697</v>
      </c>
      <c r="K335" s="17">
        <f t="shared" si="80"/>
        <v>5.1096010450841671</v>
      </c>
      <c r="L335" s="47">
        <f>Tabla2[[#This Row],[n]]*F$135+G$135</f>
        <v>82655.277777777766</v>
      </c>
      <c r="M335" s="47">
        <f>Tabla2[[#This Row],[Predd pow]]-Tabla2[[#This Row],[Potència]]</f>
        <v>82631.527777777766</v>
      </c>
    </row>
    <row r="336" spans="1:13" x14ac:dyDescent="0.25">
      <c r="A336" s="60" t="s">
        <v>104</v>
      </c>
      <c r="B336" s="16">
        <v>4.4999999999999998E-2</v>
      </c>
      <c r="C336" s="62">
        <v>0</v>
      </c>
      <c r="D336" s="13">
        <f t="shared" si="81"/>
        <v>700</v>
      </c>
      <c r="E336" s="62">
        <f t="shared" si="74"/>
        <v>11.666666666666666</v>
      </c>
      <c r="F336" s="46">
        <v>26.5</v>
      </c>
      <c r="G336" s="64">
        <f t="shared" si="67"/>
        <v>90436.331303048399</v>
      </c>
      <c r="H336" s="64">
        <f t="shared" si="68"/>
        <v>23.161764705882348</v>
      </c>
      <c r="I336" s="62">
        <f t="shared" si="69"/>
        <v>0.62436289500509667</v>
      </c>
      <c r="J336" s="62">
        <f t="shared" si="79"/>
        <v>1.364771645419383</v>
      </c>
      <c r="K336" s="17">
        <f t="shared" si="80"/>
        <v>4.9563429361682498</v>
      </c>
      <c r="L336" s="47">
        <f>Tabla2[[#This Row],[n]]*F$135+G$135</f>
        <v>82686.944444444438</v>
      </c>
      <c r="M336" s="47">
        <f>Tabla2[[#This Row],[Predd pow]]-Tabla2[[#This Row],[Potència]]</f>
        <v>82660.444444444438</v>
      </c>
    </row>
    <row r="337" spans="1:13" x14ac:dyDescent="0.25">
      <c r="A337" s="60" t="s">
        <v>104</v>
      </c>
      <c r="B337" s="16">
        <v>4.4999999999999998E-2</v>
      </c>
      <c r="C337" s="62">
        <v>0</v>
      </c>
      <c r="D337" s="13">
        <v>1100</v>
      </c>
      <c r="E337" s="62">
        <f t="shared" si="74"/>
        <v>18.333333333333332</v>
      </c>
      <c r="F337" s="46">
        <v>36.75</v>
      </c>
      <c r="G337" s="64">
        <f t="shared" ref="G337:G400" si="82">F337/(B337^5*E337^3*$E$5)</f>
        <v>32319.934370745519</v>
      </c>
      <c r="H337" s="64">
        <f t="shared" ref="H337:H400" si="83">(E337*B337^2*$E$5)/$E$6</f>
        <v>36.397058823529406</v>
      </c>
      <c r="I337" s="62">
        <f t="shared" ref="I337:I400" si="84">(E337^2*B337)/$E$4</f>
        <v>1.5417940876656471</v>
      </c>
      <c r="J337" s="62">
        <f t="shared" si="79"/>
        <v>1.5610662905633512</v>
      </c>
      <c r="K337" s="17">
        <f t="shared" si="80"/>
        <v>4.5094704702197514</v>
      </c>
      <c r="L337" s="47">
        <f>Tabla2[[#This Row],[n]]*F$135+G$135</f>
        <v>82813.611111111095</v>
      </c>
      <c r="M337" s="47">
        <f>Tabla2[[#This Row],[Predd pow]]-Tabla2[[#This Row],[Potència]]</f>
        <v>82776.861111111095</v>
      </c>
    </row>
    <row r="338" spans="1:13" x14ac:dyDescent="0.25">
      <c r="A338" s="60" t="s">
        <v>104</v>
      </c>
      <c r="B338" s="16">
        <v>4.4999999999999998E-2</v>
      </c>
      <c r="C338" s="62">
        <v>0</v>
      </c>
      <c r="D338" s="13">
        <f>D337+100</f>
        <v>1200</v>
      </c>
      <c r="E338" s="62">
        <f t="shared" si="74"/>
        <v>20</v>
      </c>
      <c r="F338" s="46">
        <v>42</v>
      </c>
      <c r="G338" s="64">
        <f t="shared" si="82"/>
        <v>28450.947518162884</v>
      </c>
      <c r="H338" s="64">
        <f t="shared" si="83"/>
        <v>39.705882352941167</v>
      </c>
      <c r="I338" s="62">
        <f t="shared" si="84"/>
        <v>1.8348623853211008</v>
      </c>
      <c r="J338" s="62">
        <f t="shared" si="79"/>
        <v>1.598854851452751</v>
      </c>
      <c r="K338" s="17">
        <f t="shared" si="80"/>
        <v>4.4540967345292382</v>
      </c>
      <c r="L338" s="47">
        <f>Tabla2[[#This Row],[n]]*F$135+G$135</f>
        <v>82845.277777777766</v>
      </c>
      <c r="M338" s="47">
        <f>Tabla2[[#This Row],[Predd pow]]-Tabla2[[#This Row],[Potència]]</f>
        <v>82803.277777777766</v>
      </c>
    </row>
    <row r="339" spans="1:13" x14ac:dyDescent="0.25">
      <c r="A339" s="60" t="s">
        <v>104</v>
      </c>
      <c r="B339" s="16">
        <v>4.4999999999999998E-2</v>
      </c>
      <c r="C339" s="62">
        <v>0</v>
      </c>
      <c r="D339" s="13">
        <v>1200</v>
      </c>
      <c r="E339" s="62">
        <f t="shared" si="74"/>
        <v>20</v>
      </c>
      <c r="F339" s="14">
        <v>41.75</v>
      </c>
      <c r="G339" s="64">
        <f t="shared" si="82"/>
        <v>28281.59664007858</v>
      </c>
      <c r="H339" s="64">
        <f t="shared" si="83"/>
        <v>39.705882352941167</v>
      </c>
      <c r="I339" s="62">
        <f t="shared" si="84"/>
        <v>1.8348623853211008</v>
      </c>
      <c r="J339" s="62">
        <f t="shared" si="79"/>
        <v>1.598854851452751</v>
      </c>
      <c r="K339" s="17">
        <f t="shared" si="80"/>
        <v>4.4515039239509591</v>
      </c>
      <c r="L339" s="47">
        <f>Tabla2[[#This Row],[n]]*F$135+G$135</f>
        <v>82845.277777777766</v>
      </c>
      <c r="M339" s="47">
        <f>Tabla2[[#This Row],[Predd pow]]-Tabla2[[#This Row],[Potència]]</f>
        <v>82803.527777777766</v>
      </c>
    </row>
    <row r="340" spans="1:13" x14ac:dyDescent="0.25">
      <c r="A340" s="60" t="s">
        <v>104</v>
      </c>
      <c r="B340" s="16">
        <v>4.4999999999999998E-2</v>
      </c>
      <c r="C340" s="62">
        <v>0</v>
      </c>
      <c r="D340" s="13">
        <v>1100</v>
      </c>
      <c r="E340" s="62">
        <f t="shared" si="74"/>
        <v>18.333333333333332</v>
      </c>
      <c r="F340" s="14">
        <v>37</v>
      </c>
      <c r="G340" s="64">
        <f t="shared" si="82"/>
        <v>32539.797869866237</v>
      </c>
      <c r="H340" s="64">
        <f t="shared" si="83"/>
        <v>36.397058823529406</v>
      </c>
      <c r="I340" s="62">
        <f t="shared" si="84"/>
        <v>1.5417940876656471</v>
      </c>
      <c r="J340" s="62">
        <f t="shared" si="79"/>
        <v>1.5610662905633512</v>
      </c>
      <c r="K340" s="17">
        <f t="shared" si="80"/>
        <v>4.5124148508665325</v>
      </c>
      <c r="L340" s="47">
        <f>Tabla2[[#This Row],[n]]*F$135+G$135</f>
        <v>82813.611111111095</v>
      </c>
      <c r="M340" s="47">
        <f>Tabla2[[#This Row],[Predd pow]]-Tabla2[[#This Row],[Potència]]</f>
        <v>82776.611111111095</v>
      </c>
    </row>
    <row r="341" spans="1:13" x14ac:dyDescent="0.25">
      <c r="A341" s="60" t="s">
        <v>104</v>
      </c>
      <c r="B341" s="16">
        <v>4.4999999999999998E-2</v>
      </c>
      <c r="C341" s="62">
        <v>0</v>
      </c>
      <c r="D341" s="20">
        <v>700</v>
      </c>
      <c r="E341" s="19">
        <f t="shared" si="74"/>
        <v>11.666666666666666</v>
      </c>
      <c r="F341" s="21">
        <v>26.75</v>
      </c>
      <c r="G341" s="64">
        <f t="shared" si="82"/>
        <v>91289.50423986961</v>
      </c>
      <c r="H341" s="64">
        <f t="shared" si="83"/>
        <v>23.161764705882348</v>
      </c>
      <c r="I341" s="62">
        <f t="shared" si="84"/>
        <v>0.62436289500509667</v>
      </c>
      <c r="J341" s="19">
        <f t="shared" si="79"/>
        <v>1.364771645419383</v>
      </c>
      <c r="K341" s="23">
        <f t="shared" si="80"/>
        <v>4.9604208485886891</v>
      </c>
      <c r="L341" s="49">
        <f>Tabla2[[#This Row],[n]]*F$135+G$135</f>
        <v>82686.944444444438</v>
      </c>
      <c r="M341" s="49">
        <f>Tabla2[[#This Row],[Predd pow]]-Tabla2[[#This Row],[Potència]]</f>
        <v>82660.194444444438</v>
      </c>
    </row>
    <row r="342" spans="1:13" x14ac:dyDescent="0.25">
      <c r="A342" s="60" t="s">
        <v>104</v>
      </c>
      <c r="B342" s="16">
        <v>4.4999999999999998E-2</v>
      </c>
      <c r="C342" s="62">
        <v>0</v>
      </c>
      <c r="D342" s="13">
        <f t="shared" ref="D342:D347" si="85">D341-100</f>
        <v>600</v>
      </c>
      <c r="E342" s="62">
        <f t="shared" si="74"/>
        <v>10</v>
      </c>
      <c r="F342" s="14">
        <v>24</v>
      </c>
      <c r="G342" s="64">
        <f t="shared" si="82"/>
        <v>130061.47436874462</v>
      </c>
      <c r="H342" s="64">
        <f t="shared" si="83"/>
        <v>19.852941176470583</v>
      </c>
      <c r="I342" s="62">
        <f t="shared" si="84"/>
        <v>0.4587155963302752</v>
      </c>
      <c r="J342" s="62">
        <f t="shared" ref="J342:J373" si="86">LOG10(H342)</f>
        <v>1.2978248557887697</v>
      </c>
      <c r="K342" s="17">
        <f t="shared" ref="K342:K373" si="87">LOG10(G342)</f>
        <v>5.1141486728348875</v>
      </c>
      <c r="L342" s="47">
        <f>Tabla2[[#This Row],[n]]*F$135+G$135</f>
        <v>82655.277777777766</v>
      </c>
      <c r="M342" s="47">
        <f>Tabla2[[#This Row],[Predd pow]]-Tabla2[[#This Row],[Potència]]</f>
        <v>82631.277777777766</v>
      </c>
    </row>
    <row r="343" spans="1:13" x14ac:dyDescent="0.25">
      <c r="A343" s="60" t="s">
        <v>104</v>
      </c>
      <c r="B343" s="16">
        <v>4.4999999999999998E-2</v>
      </c>
      <c r="C343" s="62">
        <v>0</v>
      </c>
      <c r="D343" s="13">
        <f t="shared" si="85"/>
        <v>500</v>
      </c>
      <c r="E343" s="62">
        <f t="shared" si="74"/>
        <v>8.3333333333333339</v>
      </c>
      <c r="F343" s="14">
        <v>22</v>
      </c>
      <c r="G343" s="64">
        <f t="shared" si="82"/>
        <v>206017.37540009143</v>
      </c>
      <c r="H343" s="64">
        <f t="shared" si="83"/>
        <v>16.544117647058822</v>
      </c>
      <c r="I343" s="62">
        <f t="shared" si="84"/>
        <v>0.31855249745158004</v>
      </c>
      <c r="J343" s="62">
        <f t="shared" si="86"/>
        <v>1.2186436097411451</v>
      </c>
      <c r="K343" s="17">
        <f t="shared" si="87"/>
        <v>5.3139038500883622</v>
      </c>
      <c r="L343" s="47">
        <f>Tabla2[[#This Row],[n]]*F$135+G$135</f>
        <v>82623.611111111095</v>
      </c>
      <c r="M343" s="47">
        <f>Tabla2[[#This Row],[Predd pow]]-Tabla2[[#This Row],[Potència]]</f>
        <v>82601.611111111095</v>
      </c>
    </row>
    <row r="344" spans="1:13" x14ac:dyDescent="0.25">
      <c r="A344" s="60" t="s">
        <v>104</v>
      </c>
      <c r="B344" s="16">
        <v>4.4999999999999998E-2</v>
      </c>
      <c r="C344" s="62">
        <v>0</v>
      </c>
      <c r="D344" s="13">
        <f t="shared" si="85"/>
        <v>400</v>
      </c>
      <c r="E344" s="62">
        <f t="shared" ref="E344:E375" si="88">D344/60</f>
        <v>6.666666666666667</v>
      </c>
      <c r="F344" s="14">
        <v>19.5</v>
      </c>
      <c r="G344" s="64">
        <f t="shared" si="82"/>
        <v>356652.94924554182</v>
      </c>
      <c r="H344" s="64">
        <f t="shared" si="83"/>
        <v>13.235294117647058</v>
      </c>
      <c r="I344" s="62">
        <f t="shared" si="84"/>
        <v>0.2038735983690112</v>
      </c>
      <c r="J344" s="62">
        <f t="shared" si="86"/>
        <v>1.1217335967330886</v>
      </c>
      <c r="K344" s="17">
        <f t="shared" si="87"/>
        <v>5.5522458196528435</v>
      </c>
      <c r="L344" s="47">
        <f>Tabla2[[#This Row],[n]]*F$135+G$135</f>
        <v>82591.944444444438</v>
      </c>
      <c r="M344" s="47">
        <f>Tabla2[[#This Row],[Predd pow]]-Tabla2[[#This Row],[Potència]]</f>
        <v>82572.444444444438</v>
      </c>
    </row>
    <row r="345" spans="1:13" x14ac:dyDescent="0.25">
      <c r="A345" s="60" t="s">
        <v>104</v>
      </c>
      <c r="B345" s="16">
        <v>4.4999999999999998E-2</v>
      </c>
      <c r="C345" s="62">
        <v>0</v>
      </c>
      <c r="D345" s="13">
        <f t="shared" si="85"/>
        <v>300</v>
      </c>
      <c r="E345" s="62">
        <f t="shared" si="88"/>
        <v>5</v>
      </c>
      <c r="F345" s="14">
        <v>17.5</v>
      </c>
      <c r="G345" s="64">
        <f t="shared" si="82"/>
        <v>758691.93381767697</v>
      </c>
      <c r="H345" s="64">
        <f t="shared" si="83"/>
        <v>9.9264705882352917</v>
      </c>
      <c r="I345" s="62">
        <f t="shared" si="84"/>
        <v>0.1146788990825688</v>
      </c>
      <c r="J345" s="62">
        <f t="shared" si="86"/>
        <v>0.99679486012478846</v>
      </c>
      <c r="K345" s="17">
        <f t="shared" si="87"/>
        <v>5.8800654668015193</v>
      </c>
      <c r="L345" s="47">
        <f>Tabla2[[#This Row],[n]]*F$135+G$135</f>
        <v>82560.277777777766</v>
      </c>
      <c r="M345" s="47">
        <f>Tabla2[[#This Row],[Predd pow]]-Tabla2[[#This Row],[Potència]]</f>
        <v>82542.777777777766</v>
      </c>
    </row>
    <row r="346" spans="1:13" x14ac:dyDescent="0.25">
      <c r="A346" s="60" t="s">
        <v>104</v>
      </c>
      <c r="B346" s="16">
        <v>4.4999999999999998E-2</v>
      </c>
      <c r="C346" s="62">
        <v>0</v>
      </c>
      <c r="D346" s="13">
        <f t="shared" si="85"/>
        <v>200</v>
      </c>
      <c r="E346" s="62">
        <f t="shared" si="88"/>
        <v>3.3333333333333335</v>
      </c>
      <c r="F346" s="14">
        <v>15.75</v>
      </c>
      <c r="G346" s="64">
        <f t="shared" si="82"/>
        <v>2304526.7489711936</v>
      </c>
      <c r="H346" s="64">
        <f t="shared" si="83"/>
        <v>6.617647058823529</v>
      </c>
      <c r="I346" s="62">
        <f t="shared" si="84"/>
        <v>5.09683995922528E-2</v>
      </c>
      <c r="J346" s="62">
        <f t="shared" si="86"/>
        <v>0.82070360106910734</v>
      </c>
      <c r="K346" s="17">
        <f t="shared" si="87"/>
        <v>6.3625817534078886</v>
      </c>
      <c r="L346" s="47">
        <f>Tabla2[[#This Row],[n]]*F$135+G$135</f>
        <v>82528.611111111095</v>
      </c>
      <c r="M346" s="47">
        <f>Tabla2[[#This Row],[Predd pow]]-Tabla2[[#This Row],[Potència]]</f>
        <v>82512.861111111095</v>
      </c>
    </row>
    <row r="347" spans="1:13" x14ac:dyDescent="0.25">
      <c r="A347" s="60" t="s">
        <v>104</v>
      </c>
      <c r="B347" s="16">
        <v>4.4999999999999998E-2</v>
      </c>
      <c r="C347" s="62">
        <v>0</v>
      </c>
      <c r="D347" s="13">
        <f t="shared" si="85"/>
        <v>100</v>
      </c>
      <c r="E347" s="62">
        <f t="shared" si="88"/>
        <v>1.6666666666666667</v>
      </c>
      <c r="F347" s="14">
        <v>13.75</v>
      </c>
      <c r="G347" s="64">
        <f t="shared" si="82"/>
        <v>16095107.453132145</v>
      </c>
      <c r="H347" s="64">
        <f t="shared" si="83"/>
        <v>3.3088235294117645</v>
      </c>
      <c r="I347" s="62">
        <f t="shared" si="84"/>
        <v>1.27420998980632E-2</v>
      </c>
      <c r="J347" s="62">
        <f t="shared" si="86"/>
        <v>0.51967360540512608</v>
      </c>
      <c r="K347" s="17">
        <f t="shared" si="87"/>
        <v>7.2066938804404943</v>
      </c>
      <c r="L347" s="47">
        <f>Tabla2[[#This Row],[n]]*F$135+G$135</f>
        <v>82496.944444444438</v>
      </c>
      <c r="M347" s="47">
        <f>Tabla2[[#This Row],[Predd pow]]-Tabla2[[#This Row],[Potència]]</f>
        <v>82483.194444444438</v>
      </c>
    </row>
    <row r="348" spans="1:13" x14ac:dyDescent="0.25">
      <c r="A348" t="s">
        <v>101</v>
      </c>
      <c r="B348" s="16">
        <v>4.4999999999999998E-2</v>
      </c>
      <c r="C348" s="62">
        <v>3</v>
      </c>
      <c r="D348" s="13">
        <v>100</v>
      </c>
      <c r="E348" s="62">
        <f t="shared" si="88"/>
        <v>1.6666666666666667</v>
      </c>
      <c r="F348" s="73">
        <v>12.75</v>
      </c>
      <c r="G348" s="64">
        <f t="shared" si="82"/>
        <v>14924554.183813443</v>
      </c>
      <c r="H348" s="64">
        <f t="shared" si="83"/>
        <v>3.3088235294117645</v>
      </c>
      <c r="I348" s="62">
        <f t="shared" si="84"/>
        <v>1.27420998980632E-2</v>
      </c>
      <c r="J348" s="62">
        <f t="shared" si="86"/>
        <v>0.51967360540512608</v>
      </c>
      <c r="K348" s="17">
        <f t="shared" si="87"/>
        <v>7.1739013670441869</v>
      </c>
      <c r="L348" s="47">
        <f>Tabla2[[#This Row],[n]]*F$135+G$135</f>
        <v>82496.944444444438</v>
      </c>
      <c r="M348" s="47">
        <f>Tabla2[[#This Row],[Predd pow]]-Tabla2[[#This Row],[Potència]]</f>
        <v>82484.194444444438</v>
      </c>
    </row>
    <row r="349" spans="1:13" x14ac:dyDescent="0.25">
      <c r="A349" s="60" t="s">
        <v>101</v>
      </c>
      <c r="B349" s="16">
        <v>4.4999999999999998E-2</v>
      </c>
      <c r="C349" s="62">
        <v>3</v>
      </c>
      <c r="D349" s="13">
        <f t="shared" ref="D349:D354" si="89">D348+100</f>
        <v>200</v>
      </c>
      <c r="E349" s="62">
        <f t="shared" si="88"/>
        <v>3.3333333333333335</v>
      </c>
      <c r="F349" s="73">
        <v>14.25</v>
      </c>
      <c r="G349" s="64">
        <f t="shared" si="82"/>
        <v>2085048.0109739369</v>
      </c>
      <c r="H349" s="64">
        <f t="shared" si="83"/>
        <v>6.617647058823529</v>
      </c>
      <c r="I349" s="62">
        <f t="shared" si="84"/>
        <v>5.09683995922528E-2</v>
      </c>
      <c r="J349" s="62">
        <f t="shared" si="86"/>
        <v>0.82070360106910734</v>
      </c>
      <c r="K349" s="17">
        <f t="shared" si="87"/>
        <v>6.3191160596267979</v>
      </c>
      <c r="L349" s="47">
        <f>Tabla2[[#This Row],[n]]*F$135+G$135</f>
        <v>82528.611111111095</v>
      </c>
      <c r="M349" s="47">
        <f>Tabla2[[#This Row],[Predd pow]]-Tabla2[[#This Row],[Potència]]</f>
        <v>82514.361111111095</v>
      </c>
    </row>
    <row r="350" spans="1:13" x14ac:dyDescent="0.25">
      <c r="A350" s="60" t="s">
        <v>101</v>
      </c>
      <c r="B350" s="16">
        <v>4.4999999999999998E-2</v>
      </c>
      <c r="C350" s="62">
        <v>3</v>
      </c>
      <c r="D350" s="13">
        <f t="shared" si="89"/>
        <v>300</v>
      </c>
      <c r="E350" s="62">
        <f t="shared" si="88"/>
        <v>5</v>
      </c>
      <c r="F350" s="73">
        <v>17</v>
      </c>
      <c r="G350" s="64">
        <f t="shared" si="82"/>
        <v>737015.02142288617</v>
      </c>
      <c r="H350" s="64">
        <f t="shared" si="83"/>
        <v>9.9264705882352917</v>
      </c>
      <c r="I350" s="62">
        <f t="shared" si="84"/>
        <v>0.1146788990825688</v>
      </c>
      <c r="J350" s="62">
        <f t="shared" si="86"/>
        <v>0.99679486012478846</v>
      </c>
      <c r="K350" s="17">
        <f t="shared" si="87"/>
        <v>5.867476339493499</v>
      </c>
      <c r="L350" s="47">
        <f>Tabla2[[#This Row],[n]]*F$135+G$135</f>
        <v>82560.277777777766</v>
      </c>
      <c r="M350" s="47">
        <f>Tabla2[[#This Row],[Predd pow]]-Tabla2[[#This Row],[Potència]]</f>
        <v>82543.277777777766</v>
      </c>
    </row>
    <row r="351" spans="1:13" x14ac:dyDescent="0.25">
      <c r="A351" s="60" t="s">
        <v>101</v>
      </c>
      <c r="B351" s="16">
        <v>4.4999999999999998E-2</v>
      </c>
      <c r="C351" s="62">
        <v>3</v>
      </c>
      <c r="D351" s="13">
        <f t="shared" si="89"/>
        <v>400</v>
      </c>
      <c r="E351" s="62">
        <f t="shared" si="88"/>
        <v>6.666666666666667</v>
      </c>
      <c r="F351" s="73">
        <v>18.5</v>
      </c>
      <c r="G351" s="64">
        <f t="shared" si="82"/>
        <v>338363.05441243714</v>
      </c>
      <c r="H351" s="64">
        <f t="shared" si="83"/>
        <v>13.235294117647058</v>
      </c>
      <c r="I351" s="62">
        <f t="shared" si="84"/>
        <v>0.2038735983690112</v>
      </c>
      <c r="J351" s="62">
        <f t="shared" si="86"/>
        <v>1.1217335967330886</v>
      </c>
      <c r="K351" s="17">
        <f t="shared" si="87"/>
        <v>5.5293829366933389</v>
      </c>
      <c r="L351" s="47">
        <f>Tabla2[[#This Row],[n]]*F$135+G$135</f>
        <v>82591.944444444438</v>
      </c>
      <c r="M351" s="47">
        <f>Tabla2[[#This Row],[Predd pow]]-Tabla2[[#This Row],[Potència]]</f>
        <v>82573.444444444438</v>
      </c>
    </row>
    <row r="352" spans="1:13" x14ac:dyDescent="0.25">
      <c r="A352" s="60" t="s">
        <v>101</v>
      </c>
      <c r="B352" s="16">
        <v>4.4999999999999998E-2</v>
      </c>
      <c r="C352" s="62">
        <v>3</v>
      </c>
      <c r="D352" s="13">
        <f t="shared" si="89"/>
        <v>500</v>
      </c>
      <c r="E352" s="62">
        <f t="shared" si="88"/>
        <v>8.3333333333333339</v>
      </c>
      <c r="F352" s="73">
        <v>21.5</v>
      </c>
      <c r="G352" s="64">
        <f t="shared" si="82"/>
        <v>201335.16232281664</v>
      </c>
      <c r="H352" s="64">
        <f t="shared" si="83"/>
        <v>16.544117647058822</v>
      </c>
      <c r="I352" s="62">
        <f t="shared" si="84"/>
        <v>0.31855249745158004</v>
      </c>
      <c r="J352" s="62">
        <f t="shared" si="86"/>
        <v>1.2186436097411451</v>
      </c>
      <c r="K352" s="17">
        <f t="shared" si="87"/>
        <v>5.3039196291817614</v>
      </c>
      <c r="L352" s="47">
        <f>Tabla2[[#This Row],[n]]*F$135+G$135</f>
        <v>82623.611111111095</v>
      </c>
      <c r="M352" s="47">
        <f>Tabla2[[#This Row],[Predd pow]]-Tabla2[[#This Row],[Potència]]</f>
        <v>82602.111111111095</v>
      </c>
    </row>
    <row r="353" spans="1:13" x14ac:dyDescent="0.25">
      <c r="A353" s="60" t="s">
        <v>101</v>
      </c>
      <c r="B353" s="16">
        <v>4.4999999999999998E-2</v>
      </c>
      <c r="C353" s="62">
        <v>3</v>
      </c>
      <c r="D353" s="13">
        <f t="shared" si="89"/>
        <v>600</v>
      </c>
      <c r="E353" s="62">
        <f t="shared" si="88"/>
        <v>10</v>
      </c>
      <c r="F353" s="73">
        <v>24.5</v>
      </c>
      <c r="G353" s="64">
        <f t="shared" si="82"/>
        <v>132771.08841809345</v>
      </c>
      <c r="H353" s="64">
        <f t="shared" si="83"/>
        <v>19.852941176470583</v>
      </c>
      <c r="I353" s="62">
        <f t="shared" si="84"/>
        <v>0.4587155963302752</v>
      </c>
      <c r="J353" s="62">
        <f t="shared" si="86"/>
        <v>1.2978248557887697</v>
      </c>
      <c r="K353" s="17">
        <f t="shared" si="87"/>
        <v>5.1231035154878137</v>
      </c>
      <c r="L353" s="47">
        <f>Tabla2[[#This Row],[n]]*F$135+G$135</f>
        <v>82655.277777777766</v>
      </c>
      <c r="M353" s="47">
        <f>Tabla2[[#This Row],[Predd pow]]-Tabla2[[#This Row],[Potència]]</f>
        <v>82630.777777777766</v>
      </c>
    </row>
    <row r="354" spans="1:13" x14ac:dyDescent="0.25">
      <c r="A354" s="60" t="s">
        <v>101</v>
      </c>
      <c r="B354" s="16">
        <v>4.4999999999999998E-2</v>
      </c>
      <c r="C354" s="62">
        <v>3</v>
      </c>
      <c r="D354" s="13">
        <f t="shared" si="89"/>
        <v>700</v>
      </c>
      <c r="E354" s="62">
        <f t="shared" si="88"/>
        <v>11.666666666666666</v>
      </c>
      <c r="F354" s="73">
        <v>27</v>
      </c>
      <c r="G354" s="64">
        <f t="shared" si="82"/>
        <v>92142.67717669082</v>
      </c>
      <c r="H354" s="64">
        <f t="shared" si="83"/>
        <v>23.161764705882348</v>
      </c>
      <c r="I354" s="62">
        <f t="shared" si="84"/>
        <v>0.62436289500509667</v>
      </c>
      <c r="J354" s="62">
        <f t="shared" si="86"/>
        <v>1.364771645419383</v>
      </c>
      <c r="K354" s="17">
        <f t="shared" si="87"/>
        <v>4.9644608263904297</v>
      </c>
      <c r="L354" s="47">
        <f>Tabla2[[#This Row],[n]]*F$135+G$135</f>
        <v>82686.944444444438</v>
      </c>
      <c r="M354" s="47">
        <f>Tabla2[[#This Row],[Predd pow]]-Tabla2[[#This Row],[Potència]]</f>
        <v>82659.944444444438</v>
      </c>
    </row>
    <row r="355" spans="1:13" x14ac:dyDescent="0.25">
      <c r="A355" s="60" t="s">
        <v>101</v>
      </c>
      <c r="B355" s="16">
        <v>4.4999999999999998E-2</v>
      </c>
      <c r="C355" s="62">
        <v>3</v>
      </c>
      <c r="D355" s="13">
        <v>1100</v>
      </c>
      <c r="E355" s="62">
        <f t="shared" si="88"/>
        <v>18.333333333333332</v>
      </c>
      <c r="F355" s="73">
        <v>43.5</v>
      </c>
      <c r="G355" s="64">
        <f t="shared" si="82"/>
        <v>38256.248847004899</v>
      </c>
      <c r="H355" s="64">
        <f t="shared" si="83"/>
        <v>36.397058823529406</v>
      </c>
      <c r="I355" s="62">
        <f t="shared" si="84"/>
        <v>1.5417940876656471</v>
      </c>
      <c r="J355" s="62">
        <f t="shared" si="86"/>
        <v>1.5610662905633512</v>
      </c>
      <c r="K355" s="17">
        <f t="shared" si="87"/>
        <v>4.5827023837541745</v>
      </c>
      <c r="L355" s="47">
        <f>Tabla2[[#This Row],[n]]*F$135+G$135</f>
        <v>82813.611111111095</v>
      </c>
      <c r="M355" s="47">
        <f>Tabla2[[#This Row],[Predd pow]]-Tabla2[[#This Row],[Potència]]</f>
        <v>82770.111111111095</v>
      </c>
    </row>
    <row r="356" spans="1:13" x14ac:dyDescent="0.25">
      <c r="A356" s="60" t="s">
        <v>101</v>
      </c>
      <c r="B356" s="16">
        <v>4.4999999999999998E-2</v>
      </c>
      <c r="C356" s="62">
        <v>3</v>
      </c>
      <c r="D356" s="13">
        <f>D355+100</f>
        <v>1200</v>
      </c>
      <c r="E356" s="62">
        <f t="shared" si="88"/>
        <v>20</v>
      </c>
      <c r="F356" s="73">
        <v>49.5</v>
      </c>
      <c r="G356" s="64">
        <f t="shared" si="82"/>
        <v>33531.473860691971</v>
      </c>
      <c r="H356" s="64">
        <f t="shared" si="83"/>
        <v>39.705882352941167</v>
      </c>
      <c r="I356" s="62">
        <f t="shared" si="84"/>
        <v>1.8348623853211008</v>
      </c>
      <c r="J356" s="62">
        <f t="shared" si="86"/>
        <v>1.598854851452751</v>
      </c>
      <c r="K356" s="17">
        <f t="shared" si="87"/>
        <v>4.5254526430649067</v>
      </c>
      <c r="L356" s="47">
        <f>Tabla2[[#This Row],[n]]*F$135+G$135</f>
        <v>82845.277777777766</v>
      </c>
      <c r="M356" s="47">
        <f>Tabla2[[#This Row],[Predd pow]]-Tabla2[[#This Row],[Potència]]</f>
        <v>82795.777777777766</v>
      </c>
    </row>
    <row r="357" spans="1:13" x14ac:dyDescent="0.25">
      <c r="A357" s="60" t="s">
        <v>101</v>
      </c>
      <c r="B357" s="16">
        <v>4.4999999999999998E-2</v>
      </c>
      <c r="C357" s="62">
        <v>3</v>
      </c>
      <c r="D357" s="13">
        <v>1200</v>
      </c>
      <c r="E357" s="62">
        <f t="shared" si="88"/>
        <v>20</v>
      </c>
      <c r="F357" s="73">
        <v>49</v>
      </c>
      <c r="G357" s="64">
        <f t="shared" si="82"/>
        <v>33192.772104523363</v>
      </c>
      <c r="H357" s="64">
        <f t="shared" si="83"/>
        <v>39.705882352941167</v>
      </c>
      <c r="I357" s="62">
        <f t="shared" si="84"/>
        <v>1.8348623853211008</v>
      </c>
      <c r="J357" s="62">
        <f t="shared" si="86"/>
        <v>1.598854851452751</v>
      </c>
      <c r="K357" s="17">
        <f t="shared" si="87"/>
        <v>4.5210435241598521</v>
      </c>
      <c r="L357" s="47">
        <f>Tabla2[[#This Row],[n]]*F$135+G$135</f>
        <v>82845.277777777766</v>
      </c>
      <c r="M357" s="47">
        <f>Tabla2[[#This Row],[Predd pow]]-Tabla2[[#This Row],[Potència]]</f>
        <v>82796.277777777766</v>
      </c>
    </row>
    <row r="358" spans="1:13" x14ac:dyDescent="0.25">
      <c r="A358" s="60" t="s">
        <v>101</v>
      </c>
      <c r="B358" s="16">
        <v>4.4999999999999998E-2</v>
      </c>
      <c r="C358" s="62">
        <v>3</v>
      </c>
      <c r="D358" s="13">
        <v>1100</v>
      </c>
      <c r="E358" s="62">
        <f t="shared" si="88"/>
        <v>18.333333333333332</v>
      </c>
      <c r="F358" s="73">
        <v>44</v>
      </c>
      <c r="G358" s="64">
        <f t="shared" si="82"/>
        <v>38695.975845246336</v>
      </c>
      <c r="H358" s="64">
        <f t="shared" si="83"/>
        <v>36.397058823529406</v>
      </c>
      <c r="I358" s="62">
        <f t="shared" si="84"/>
        <v>1.5417940876656471</v>
      </c>
      <c r="J358" s="62">
        <f t="shared" si="86"/>
        <v>1.5610662905633512</v>
      </c>
      <c r="K358" s="17">
        <f t="shared" si="87"/>
        <v>4.5876658032857245</v>
      </c>
      <c r="L358" s="47">
        <f>Tabla2[[#This Row],[n]]*F$135+G$135</f>
        <v>82813.611111111095</v>
      </c>
      <c r="M358" s="47">
        <f>Tabla2[[#This Row],[Predd pow]]-Tabla2[[#This Row],[Potència]]</f>
        <v>82769.611111111095</v>
      </c>
    </row>
    <row r="359" spans="1:13" x14ac:dyDescent="0.25">
      <c r="A359" s="60" t="s">
        <v>101</v>
      </c>
      <c r="B359" s="16">
        <v>4.4999999999999998E-2</v>
      </c>
      <c r="C359" s="62">
        <v>3</v>
      </c>
      <c r="D359" s="13">
        <v>700</v>
      </c>
      <c r="E359" s="62">
        <f t="shared" si="88"/>
        <v>11.666666666666666</v>
      </c>
      <c r="F359" s="73">
        <v>26.5</v>
      </c>
      <c r="G359" s="64">
        <f t="shared" si="82"/>
        <v>90436.331303048399</v>
      </c>
      <c r="H359" s="64">
        <f t="shared" si="83"/>
        <v>23.161764705882348</v>
      </c>
      <c r="I359" s="62">
        <f t="shared" si="84"/>
        <v>0.62436289500509667</v>
      </c>
      <c r="J359" s="62">
        <f t="shared" si="86"/>
        <v>1.364771645419383</v>
      </c>
      <c r="K359" s="17">
        <f t="shared" si="87"/>
        <v>4.9563429361682498</v>
      </c>
      <c r="L359" s="47">
        <f>Tabla2[[#This Row],[n]]*F$135+G$135</f>
        <v>82686.944444444438</v>
      </c>
      <c r="M359" s="47">
        <f>Tabla2[[#This Row],[Predd pow]]-Tabla2[[#This Row],[Potència]]</f>
        <v>82660.444444444438</v>
      </c>
    </row>
    <row r="360" spans="1:13" x14ac:dyDescent="0.25">
      <c r="A360" s="60" t="s">
        <v>101</v>
      </c>
      <c r="B360" s="16">
        <v>4.4999999999999998E-2</v>
      </c>
      <c r="C360" s="62">
        <v>3</v>
      </c>
      <c r="D360" s="13">
        <f t="shared" ref="D360:D365" si="90">D359-100</f>
        <v>600</v>
      </c>
      <c r="E360" s="62">
        <f t="shared" si="88"/>
        <v>10</v>
      </c>
      <c r="F360" s="73">
        <v>23.5</v>
      </c>
      <c r="G360" s="64">
        <f t="shared" si="82"/>
        <v>127351.86031939577</v>
      </c>
      <c r="H360" s="64">
        <f t="shared" si="83"/>
        <v>19.852941176470583</v>
      </c>
      <c r="I360" s="62">
        <f t="shared" si="84"/>
        <v>0.4587155963302752</v>
      </c>
      <c r="J360" s="62">
        <f t="shared" si="86"/>
        <v>1.2978248557887697</v>
      </c>
      <c r="K360" s="17">
        <f t="shared" si="87"/>
        <v>5.1050052933950179</v>
      </c>
      <c r="L360" s="47">
        <f>Tabla2[[#This Row],[n]]*F$135+G$135</f>
        <v>82655.277777777766</v>
      </c>
      <c r="M360" s="47">
        <f>Tabla2[[#This Row],[Predd pow]]-Tabla2[[#This Row],[Potència]]</f>
        <v>82631.777777777766</v>
      </c>
    </row>
    <row r="361" spans="1:13" x14ac:dyDescent="0.25">
      <c r="A361" s="60" t="s">
        <v>101</v>
      </c>
      <c r="B361" s="16">
        <v>4.4999999999999998E-2</v>
      </c>
      <c r="C361" s="62">
        <v>3</v>
      </c>
      <c r="D361" s="13">
        <f t="shared" si="90"/>
        <v>500</v>
      </c>
      <c r="E361" s="62">
        <f t="shared" si="88"/>
        <v>8.3333333333333339</v>
      </c>
      <c r="F361" s="73">
        <v>20.5</v>
      </c>
      <c r="G361" s="64">
        <f t="shared" si="82"/>
        <v>191970.73616826703</v>
      </c>
      <c r="H361" s="64">
        <f t="shared" si="83"/>
        <v>16.544117647058822</v>
      </c>
      <c r="I361" s="62">
        <f t="shared" si="84"/>
        <v>0.31855249745158004</v>
      </c>
      <c r="J361" s="62">
        <f t="shared" si="86"/>
        <v>1.2186436097411451</v>
      </c>
      <c r="K361" s="17">
        <f t="shared" si="87"/>
        <v>5.2832350303219107</v>
      </c>
      <c r="L361" s="47">
        <f>Tabla2[[#This Row],[n]]*F$135+G$135</f>
        <v>82623.611111111095</v>
      </c>
      <c r="M361" s="47">
        <f>Tabla2[[#This Row],[Predd pow]]-Tabla2[[#This Row],[Potència]]</f>
        <v>82603.111111111095</v>
      </c>
    </row>
    <row r="362" spans="1:13" x14ac:dyDescent="0.25">
      <c r="A362" s="60" t="s">
        <v>101</v>
      </c>
      <c r="B362" s="16">
        <v>4.4999999999999998E-2</v>
      </c>
      <c r="C362" s="62">
        <v>3</v>
      </c>
      <c r="D362" s="13">
        <f t="shared" si="90"/>
        <v>400</v>
      </c>
      <c r="E362" s="62">
        <f t="shared" si="88"/>
        <v>6.666666666666667</v>
      </c>
      <c r="F362" s="73">
        <v>17.5</v>
      </c>
      <c r="G362" s="64">
        <f t="shared" si="82"/>
        <v>320073.15957933239</v>
      </c>
      <c r="H362" s="64">
        <f t="shared" si="83"/>
        <v>13.235294117647058</v>
      </c>
      <c r="I362" s="62">
        <f t="shared" si="84"/>
        <v>0.2038735983690112</v>
      </c>
      <c r="J362" s="62">
        <f t="shared" si="86"/>
        <v>1.1217335967330886</v>
      </c>
      <c r="K362" s="17">
        <f t="shared" si="87"/>
        <v>5.5052492569766196</v>
      </c>
      <c r="L362" s="47">
        <f>Tabla2[[#This Row],[n]]*F$135+G$135</f>
        <v>82591.944444444438</v>
      </c>
      <c r="M362" s="47">
        <f>Tabla2[[#This Row],[Predd pow]]-Tabla2[[#This Row],[Potència]]</f>
        <v>82574.444444444438</v>
      </c>
    </row>
    <row r="363" spans="1:13" x14ac:dyDescent="0.25">
      <c r="A363" s="60" t="s">
        <v>101</v>
      </c>
      <c r="B363" s="16">
        <v>4.4999999999999998E-2</v>
      </c>
      <c r="C363" s="62">
        <v>3</v>
      </c>
      <c r="D363" s="13">
        <f t="shared" si="90"/>
        <v>300</v>
      </c>
      <c r="E363" s="62">
        <f t="shared" si="88"/>
        <v>5</v>
      </c>
      <c r="F363" s="73">
        <v>16</v>
      </c>
      <c r="G363" s="64">
        <f t="shared" si="82"/>
        <v>693661.19663330459</v>
      </c>
      <c r="H363" s="64">
        <f t="shared" si="83"/>
        <v>9.9264705882352917</v>
      </c>
      <c r="I363" s="62">
        <f t="shared" si="84"/>
        <v>0.1146788990825688</v>
      </c>
      <c r="J363" s="62">
        <f t="shared" si="86"/>
        <v>0.99679486012478846</v>
      </c>
      <c r="K363" s="17">
        <f t="shared" si="87"/>
        <v>5.8411474007711499</v>
      </c>
      <c r="L363" s="47">
        <f>Tabla2[[#This Row],[n]]*F$135+G$135</f>
        <v>82560.277777777766</v>
      </c>
      <c r="M363" s="47">
        <f>Tabla2[[#This Row],[Predd pow]]-Tabla2[[#This Row],[Potència]]</f>
        <v>82544.277777777766</v>
      </c>
    </row>
    <row r="364" spans="1:13" x14ac:dyDescent="0.25">
      <c r="A364" s="60" t="s">
        <v>101</v>
      </c>
      <c r="B364" s="16">
        <v>4.4999999999999998E-2</v>
      </c>
      <c r="C364" s="62">
        <v>3</v>
      </c>
      <c r="D364" s="13">
        <f t="shared" si="90"/>
        <v>200</v>
      </c>
      <c r="E364" s="62">
        <f t="shared" si="88"/>
        <v>3.3333333333333335</v>
      </c>
      <c r="F364" s="73">
        <v>14</v>
      </c>
      <c r="G364" s="64">
        <f t="shared" si="82"/>
        <v>2048468.2213077275</v>
      </c>
      <c r="H364" s="64">
        <f t="shared" si="83"/>
        <v>6.617647058823529</v>
      </c>
      <c r="I364" s="62">
        <f t="shared" si="84"/>
        <v>5.09683995922528E-2</v>
      </c>
      <c r="J364" s="62">
        <f t="shared" si="86"/>
        <v>0.82070360106910734</v>
      </c>
      <c r="K364" s="17">
        <f t="shared" si="87"/>
        <v>6.3114292309605071</v>
      </c>
      <c r="L364" s="47">
        <f>Tabla2[[#This Row],[n]]*F$135+G$135</f>
        <v>82528.611111111095</v>
      </c>
      <c r="M364" s="47">
        <f>Tabla2[[#This Row],[Predd pow]]-Tabla2[[#This Row],[Potència]]</f>
        <v>82514.611111111095</v>
      </c>
    </row>
    <row r="365" spans="1:13" x14ac:dyDescent="0.25">
      <c r="A365" s="60" t="s">
        <v>101</v>
      </c>
      <c r="B365" s="16">
        <v>4.4999999999999998E-2</v>
      </c>
      <c r="C365" s="62">
        <v>3</v>
      </c>
      <c r="D365" s="13">
        <f t="shared" si="90"/>
        <v>100</v>
      </c>
      <c r="E365" s="62">
        <f t="shared" si="88"/>
        <v>1.6666666666666667</v>
      </c>
      <c r="F365" s="73">
        <v>12.25</v>
      </c>
      <c r="G365" s="64">
        <f t="shared" si="82"/>
        <v>14339277.549154092</v>
      </c>
      <c r="H365" s="64">
        <f t="shared" si="83"/>
        <v>3.3088235294117645</v>
      </c>
      <c r="I365" s="62">
        <f t="shared" si="84"/>
        <v>1.27420998980632E-2</v>
      </c>
      <c r="J365" s="62">
        <f t="shared" si="86"/>
        <v>0.51967360540512608</v>
      </c>
      <c r="K365" s="17">
        <f t="shared" si="87"/>
        <v>7.156527270974764</v>
      </c>
      <c r="L365" s="47">
        <f>Tabla2[[#This Row],[n]]*F$135+G$135</f>
        <v>82496.944444444438</v>
      </c>
      <c r="M365" s="47">
        <f>Tabla2[[#This Row],[Predd pow]]-Tabla2[[#This Row],[Potència]]</f>
        <v>82484.694444444438</v>
      </c>
    </row>
    <row r="366" spans="1:13" x14ac:dyDescent="0.25">
      <c r="A366" t="s">
        <v>105</v>
      </c>
      <c r="B366" s="16">
        <v>4.4999999999999998E-2</v>
      </c>
      <c r="C366" s="62">
        <v>3</v>
      </c>
      <c r="D366" s="13">
        <v>100</v>
      </c>
      <c r="E366" s="62">
        <f t="shared" si="88"/>
        <v>1.6666666666666667</v>
      </c>
      <c r="F366" s="46">
        <v>14</v>
      </c>
      <c r="G366" s="64">
        <f t="shared" si="82"/>
        <v>16387745.77046182</v>
      </c>
      <c r="H366" s="64">
        <f t="shared" si="83"/>
        <v>3.3088235294117645</v>
      </c>
      <c r="I366" s="62">
        <f t="shared" si="84"/>
        <v>1.27420998980632E-2</v>
      </c>
      <c r="J366" s="62">
        <f t="shared" si="86"/>
        <v>0.51967360540512608</v>
      </c>
      <c r="K366" s="17">
        <f t="shared" si="87"/>
        <v>7.2145192179524509</v>
      </c>
      <c r="L366" s="47">
        <f>Tabla2[[#This Row],[n]]*F$135+G$135</f>
        <v>82496.944444444438</v>
      </c>
      <c r="M366" s="47">
        <f>Tabla2[[#This Row],[Predd pow]]-Tabla2[[#This Row],[Potència]]</f>
        <v>82482.944444444438</v>
      </c>
    </row>
    <row r="367" spans="1:13" x14ac:dyDescent="0.25">
      <c r="A367" s="60" t="s">
        <v>105</v>
      </c>
      <c r="B367" s="16">
        <v>4.4999999999999998E-2</v>
      </c>
      <c r="C367" s="62">
        <v>3</v>
      </c>
      <c r="D367" s="13">
        <f t="shared" ref="D367:D372" si="91">D366+100</f>
        <v>200</v>
      </c>
      <c r="E367" s="62">
        <f t="shared" si="88"/>
        <v>3.3333333333333335</v>
      </c>
      <c r="F367" s="46">
        <v>16</v>
      </c>
      <c r="G367" s="64">
        <f t="shared" si="82"/>
        <v>2341106.5386374029</v>
      </c>
      <c r="H367" s="64">
        <f t="shared" si="83"/>
        <v>6.617647058823529</v>
      </c>
      <c r="I367" s="62">
        <f t="shared" si="84"/>
        <v>5.09683995922528E-2</v>
      </c>
      <c r="J367" s="62">
        <f t="shared" si="86"/>
        <v>0.82070360106910734</v>
      </c>
      <c r="K367" s="17">
        <f t="shared" si="87"/>
        <v>6.369421177938194</v>
      </c>
      <c r="L367" s="47">
        <f>Tabla2[[#This Row],[n]]*F$135+G$135</f>
        <v>82528.611111111095</v>
      </c>
      <c r="M367" s="47">
        <f>Tabla2[[#This Row],[Predd pow]]-Tabla2[[#This Row],[Potència]]</f>
        <v>82512.611111111095</v>
      </c>
    </row>
    <row r="368" spans="1:13" x14ac:dyDescent="0.25">
      <c r="A368" s="60" t="s">
        <v>105</v>
      </c>
      <c r="B368" s="16">
        <v>4.4999999999999998E-2</v>
      </c>
      <c r="C368" s="62">
        <v>3</v>
      </c>
      <c r="D368" s="13">
        <f t="shared" si="91"/>
        <v>300</v>
      </c>
      <c r="E368" s="62">
        <f t="shared" si="88"/>
        <v>5</v>
      </c>
      <c r="F368" s="46">
        <v>18</v>
      </c>
      <c r="G368" s="64">
        <f t="shared" si="82"/>
        <v>780368.84621246764</v>
      </c>
      <c r="H368" s="64">
        <f t="shared" si="83"/>
        <v>9.9264705882352917</v>
      </c>
      <c r="I368" s="62">
        <f t="shared" si="84"/>
        <v>0.1146788990825688</v>
      </c>
      <c r="J368" s="62">
        <f t="shared" si="86"/>
        <v>0.99679486012478846</v>
      </c>
      <c r="K368" s="17">
        <f t="shared" si="87"/>
        <v>5.8922999232185314</v>
      </c>
      <c r="L368" s="47">
        <f>Tabla2[[#This Row],[n]]*F$135+G$135</f>
        <v>82560.277777777766</v>
      </c>
      <c r="M368" s="47">
        <f>Tabla2[[#This Row],[Predd pow]]-Tabla2[[#This Row],[Potència]]</f>
        <v>82542.277777777766</v>
      </c>
    </row>
    <row r="369" spans="1:13" x14ac:dyDescent="0.25">
      <c r="A369" s="60" t="s">
        <v>105</v>
      </c>
      <c r="B369" s="16">
        <v>4.4999999999999998E-2</v>
      </c>
      <c r="C369" s="62">
        <v>3</v>
      </c>
      <c r="D369" s="13">
        <f t="shared" si="91"/>
        <v>400</v>
      </c>
      <c r="E369" s="62">
        <f t="shared" si="88"/>
        <v>6.666666666666667</v>
      </c>
      <c r="F369" s="46">
        <v>20.5</v>
      </c>
      <c r="G369" s="64">
        <f t="shared" si="82"/>
        <v>374942.84407864657</v>
      </c>
      <c r="H369" s="64">
        <f t="shared" si="83"/>
        <v>13.235294117647058</v>
      </c>
      <c r="I369" s="62">
        <f t="shared" si="84"/>
        <v>0.2038735983690112</v>
      </c>
      <c r="J369" s="62">
        <f t="shared" si="86"/>
        <v>1.1217335967330886</v>
      </c>
      <c r="K369" s="17">
        <f t="shared" si="87"/>
        <v>5.5739650693460794</v>
      </c>
      <c r="L369" s="47">
        <f>Tabla2[[#This Row],[n]]*F$135+G$135</f>
        <v>82591.944444444438</v>
      </c>
      <c r="M369" s="47">
        <f>Tabla2[[#This Row],[Predd pow]]-Tabla2[[#This Row],[Potència]]</f>
        <v>82571.444444444438</v>
      </c>
    </row>
    <row r="370" spans="1:13" x14ac:dyDescent="0.25">
      <c r="A370" s="60" t="s">
        <v>105</v>
      </c>
      <c r="B370" s="16">
        <v>4.4999999999999998E-2</v>
      </c>
      <c r="C370" s="62">
        <v>3</v>
      </c>
      <c r="D370" s="13">
        <f t="shared" si="91"/>
        <v>500</v>
      </c>
      <c r="E370" s="62">
        <f t="shared" si="88"/>
        <v>8.3333333333333339</v>
      </c>
      <c r="F370" s="46">
        <v>22.5</v>
      </c>
      <c r="G370" s="64">
        <f t="shared" si="82"/>
        <v>210699.58847736625</v>
      </c>
      <c r="H370" s="64">
        <f t="shared" si="83"/>
        <v>16.544117647058822</v>
      </c>
      <c r="I370" s="62">
        <f t="shared" si="84"/>
        <v>0.31855249745158004</v>
      </c>
      <c r="J370" s="62">
        <f t="shared" si="86"/>
        <v>1.2186436097411451</v>
      </c>
      <c r="K370" s="17">
        <f t="shared" si="87"/>
        <v>5.3236636873775183</v>
      </c>
      <c r="L370" s="47">
        <f>Tabla2[[#This Row],[n]]*F$135+G$135</f>
        <v>82623.611111111095</v>
      </c>
      <c r="M370" s="47">
        <f>Tabla2[[#This Row],[Predd pow]]-Tabla2[[#This Row],[Potència]]</f>
        <v>82601.111111111095</v>
      </c>
    </row>
    <row r="371" spans="1:13" x14ac:dyDescent="0.25">
      <c r="A371" s="60" t="s">
        <v>105</v>
      </c>
      <c r="B371" s="16">
        <v>4.4999999999999998E-2</v>
      </c>
      <c r="C371" s="62">
        <v>3</v>
      </c>
      <c r="D371" s="13">
        <f t="shared" si="91"/>
        <v>600</v>
      </c>
      <c r="E371" s="62">
        <f t="shared" si="88"/>
        <v>10</v>
      </c>
      <c r="F371" s="46">
        <v>24.75</v>
      </c>
      <c r="G371" s="64">
        <f t="shared" si="82"/>
        <v>134125.89544276788</v>
      </c>
      <c r="H371" s="64">
        <f t="shared" si="83"/>
        <v>19.852941176470583</v>
      </c>
      <c r="I371" s="62">
        <f t="shared" si="84"/>
        <v>0.4587155963302752</v>
      </c>
      <c r="J371" s="62">
        <f t="shared" si="86"/>
        <v>1.2978248557887697</v>
      </c>
      <c r="K371" s="17">
        <f t="shared" si="87"/>
        <v>5.1275126343928692</v>
      </c>
      <c r="L371" s="47">
        <f>Tabla2[[#This Row],[n]]*F$135+G$135</f>
        <v>82655.277777777766</v>
      </c>
      <c r="M371" s="47">
        <f>Tabla2[[#This Row],[Predd pow]]-Tabla2[[#This Row],[Potència]]</f>
        <v>82630.527777777766</v>
      </c>
    </row>
    <row r="372" spans="1:13" x14ac:dyDescent="0.25">
      <c r="A372" s="60" t="s">
        <v>105</v>
      </c>
      <c r="B372" s="16">
        <v>4.4999999999999998E-2</v>
      </c>
      <c r="C372" s="62">
        <v>3</v>
      </c>
      <c r="D372" s="13">
        <f t="shared" si="91"/>
        <v>700</v>
      </c>
      <c r="E372" s="62">
        <f t="shared" si="88"/>
        <v>11.666666666666666</v>
      </c>
      <c r="F372" s="46">
        <v>28</v>
      </c>
      <c r="G372" s="64">
        <f t="shared" si="82"/>
        <v>95555.368923975664</v>
      </c>
      <c r="H372" s="64">
        <f t="shared" si="83"/>
        <v>23.161764705882348</v>
      </c>
      <c r="I372" s="62">
        <f t="shared" si="84"/>
        <v>0.62436289500509667</v>
      </c>
      <c r="J372" s="62">
        <f t="shared" si="86"/>
        <v>1.364771645419383</v>
      </c>
      <c r="K372" s="17">
        <f t="shared" si="87"/>
        <v>4.9802550935736614</v>
      </c>
      <c r="L372" s="47">
        <f>Tabla2[[#This Row],[n]]*F$135+G$135</f>
        <v>82686.944444444438</v>
      </c>
      <c r="M372" s="47">
        <f>Tabla2[[#This Row],[Predd pow]]-Tabla2[[#This Row],[Potència]]</f>
        <v>82658.944444444438</v>
      </c>
    </row>
    <row r="373" spans="1:13" x14ac:dyDescent="0.25">
      <c r="A373" s="60" t="s">
        <v>105</v>
      </c>
      <c r="B373" s="16">
        <v>4.4999999999999998E-2</v>
      </c>
      <c r="C373" s="62">
        <v>3</v>
      </c>
      <c r="D373" s="13">
        <v>1100</v>
      </c>
      <c r="E373" s="62">
        <f t="shared" si="88"/>
        <v>18.333333333333332</v>
      </c>
      <c r="F373" s="46">
        <v>40</v>
      </c>
      <c r="G373" s="64">
        <f t="shared" si="82"/>
        <v>35178.159859314852</v>
      </c>
      <c r="H373" s="64">
        <f t="shared" si="83"/>
        <v>36.397058823529406</v>
      </c>
      <c r="I373" s="62">
        <f t="shared" si="84"/>
        <v>1.5417940876656471</v>
      </c>
      <c r="J373" s="62">
        <f t="shared" si="86"/>
        <v>1.5610662905633512</v>
      </c>
      <c r="K373" s="17">
        <f t="shared" si="87"/>
        <v>4.5462731181275</v>
      </c>
      <c r="L373" s="47">
        <f>Tabla2[[#This Row],[n]]*F$135+G$135</f>
        <v>82813.611111111095</v>
      </c>
      <c r="M373" s="47">
        <f>Tabla2[[#This Row],[Predd pow]]-Tabla2[[#This Row],[Potència]]</f>
        <v>82773.611111111095</v>
      </c>
    </row>
    <row r="374" spans="1:13" x14ac:dyDescent="0.25">
      <c r="A374" s="60" t="s">
        <v>105</v>
      </c>
      <c r="B374" s="16">
        <v>4.4999999999999998E-2</v>
      </c>
      <c r="C374" s="62">
        <v>3</v>
      </c>
      <c r="D374" s="13">
        <f>D373+100</f>
        <v>1200</v>
      </c>
      <c r="E374" s="62">
        <f t="shared" si="88"/>
        <v>20</v>
      </c>
      <c r="F374" s="46">
        <v>43.5</v>
      </c>
      <c r="G374" s="64">
        <f t="shared" si="82"/>
        <v>29467.052786668701</v>
      </c>
      <c r="H374" s="64">
        <f t="shared" si="83"/>
        <v>39.705882352941167</v>
      </c>
      <c r="I374" s="62">
        <f t="shared" si="84"/>
        <v>1.8348623853211008</v>
      </c>
      <c r="J374" s="62">
        <f t="shared" ref="J374:J405" si="92">LOG10(H374)</f>
        <v>1.598854851452751</v>
      </c>
      <c r="K374" s="17">
        <f t="shared" ref="K374:K405" si="93">LOG10(G374)</f>
        <v>4.4693367010859752</v>
      </c>
      <c r="L374" s="47">
        <f>Tabla2[[#This Row],[n]]*F$135+G$135</f>
        <v>82845.277777777766</v>
      </c>
      <c r="M374" s="47">
        <f>Tabla2[[#This Row],[Predd pow]]-Tabla2[[#This Row],[Potència]]</f>
        <v>82801.777777777766</v>
      </c>
    </row>
    <row r="375" spans="1:13" x14ac:dyDescent="0.25">
      <c r="A375" s="60" t="s">
        <v>105</v>
      </c>
      <c r="B375" s="16">
        <v>4.4999999999999998E-2</v>
      </c>
      <c r="C375" s="62">
        <v>3</v>
      </c>
      <c r="D375" s="13">
        <v>1200</v>
      </c>
      <c r="E375" s="62">
        <f t="shared" si="88"/>
        <v>20</v>
      </c>
      <c r="F375" s="14">
        <v>43</v>
      </c>
      <c r="G375" s="64">
        <f t="shared" si="82"/>
        <v>29128.351030500096</v>
      </c>
      <c r="H375" s="64">
        <f t="shared" si="83"/>
        <v>39.705882352941167</v>
      </c>
      <c r="I375" s="62">
        <f t="shared" si="84"/>
        <v>1.8348623853211008</v>
      </c>
      <c r="J375" s="62">
        <f t="shared" si="92"/>
        <v>1.598854851452751</v>
      </c>
      <c r="K375" s="17">
        <f t="shared" si="93"/>
        <v>4.4643158997109245</v>
      </c>
      <c r="L375" s="47">
        <f>Tabla2[[#This Row],[n]]*F$135+G$135</f>
        <v>82845.277777777766</v>
      </c>
      <c r="M375" s="47">
        <f>Tabla2[[#This Row],[Predd pow]]-Tabla2[[#This Row],[Potència]]</f>
        <v>82802.277777777766</v>
      </c>
    </row>
    <row r="376" spans="1:13" x14ac:dyDescent="0.25">
      <c r="A376" s="60" t="s">
        <v>105</v>
      </c>
      <c r="B376" s="16">
        <v>4.4999999999999998E-2</v>
      </c>
      <c r="C376" s="62">
        <v>3</v>
      </c>
      <c r="D376" s="13">
        <v>1100</v>
      </c>
      <c r="E376" s="62">
        <f t="shared" ref="E376:E407" si="94">D376/60</f>
        <v>18.333333333333332</v>
      </c>
      <c r="F376" s="14">
        <v>39.75</v>
      </c>
      <c r="G376" s="64">
        <f t="shared" si="82"/>
        <v>34958.29636019413</v>
      </c>
      <c r="H376" s="64">
        <f t="shared" si="83"/>
        <v>36.397058823529406</v>
      </c>
      <c r="I376" s="62">
        <f t="shared" si="84"/>
        <v>1.5417940876656471</v>
      </c>
      <c r="J376" s="62">
        <f t="shared" si="92"/>
        <v>1.5610662905633512</v>
      </c>
      <c r="K376" s="17">
        <f t="shared" si="93"/>
        <v>4.5435502597920268</v>
      </c>
      <c r="L376" s="47">
        <f>Tabla2[[#This Row],[n]]*F$135+G$135</f>
        <v>82813.611111111095</v>
      </c>
      <c r="M376" s="47">
        <f>Tabla2[[#This Row],[Predd pow]]-Tabla2[[#This Row],[Potència]]</f>
        <v>82773.861111111095</v>
      </c>
    </row>
    <row r="377" spans="1:13" x14ac:dyDescent="0.25">
      <c r="A377" s="60" t="s">
        <v>105</v>
      </c>
      <c r="B377" s="16">
        <v>4.4999999999999998E-2</v>
      </c>
      <c r="C377" s="62">
        <v>3</v>
      </c>
      <c r="D377" s="13">
        <v>700</v>
      </c>
      <c r="E377" s="62">
        <f t="shared" si="94"/>
        <v>11.666666666666666</v>
      </c>
      <c r="F377" s="14">
        <v>27.5</v>
      </c>
      <c r="G377" s="64">
        <f t="shared" si="82"/>
        <v>93849.023050333242</v>
      </c>
      <c r="H377" s="64">
        <f t="shared" si="83"/>
        <v>23.161764705882348</v>
      </c>
      <c r="I377" s="62">
        <f t="shared" si="84"/>
        <v>0.62436289500509667</v>
      </c>
      <c r="J377" s="62">
        <f t="shared" si="92"/>
        <v>1.364771645419383</v>
      </c>
      <c r="K377" s="17">
        <f t="shared" si="93"/>
        <v>4.9724297560617048</v>
      </c>
      <c r="L377" s="47">
        <f>Tabla2[[#This Row],[n]]*F$135+G$135</f>
        <v>82686.944444444438</v>
      </c>
      <c r="M377" s="47">
        <f>Tabla2[[#This Row],[Predd pow]]-Tabla2[[#This Row],[Potència]]</f>
        <v>82659.444444444438</v>
      </c>
    </row>
    <row r="378" spans="1:13" x14ac:dyDescent="0.25">
      <c r="A378" s="60" t="s">
        <v>105</v>
      </c>
      <c r="B378" s="16">
        <v>4.4999999999999998E-2</v>
      </c>
      <c r="C378" s="62">
        <v>3</v>
      </c>
      <c r="D378" s="13">
        <f t="shared" ref="D378:D383" si="95">D377-100</f>
        <v>600</v>
      </c>
      <c r="E378" s="62">
        <f t="shared" si="94"/>
        <v>10</v>
      </c>
      <c r="F378" s="14">
        <v>24.5</v>
      </c>
      <c r="G378" s="64">
        <f t="shared" si="82"/>
        <v>132771.08841809345</v>
      </c>
      <c r="H378" s="64">
        <f t="shared" si="83"/>
        <v>19.852941176470583</v>
      </c>
      <c r="I378" s="62">
        <f t="shared" si="84"/>
        <v>0.4587155963302752</v>
      </c>
      <c r="J378" s="62">
        <f t="shared" si="92"/>
        <v>1.2978248557887697</v>
      </c>
      <c r="K378" s="17">
        <f t="shared" si="93"/>
        <v>5.1231035154878137</v>
      </c>
      <c r="L378" s="47">
        <f>Tabla2[[#This Row],[n]]*F$135+G$135</f>
        <v>82655.277777777766</v>
      </c>
      <c r="M378" s="47">
        <f>Tabla2[[#This Row],[Predd pow]]-Tabla2[[#This Row],[Potència]]</f>
        <v>82630.777777777766</v>
      </c>
    </row>
    <row r="379" spans="1:13" x14ac:dyDescent="0.25">
      <c r="A379" s="60" t="s">
        <v>105</v>
      </c>
      <c r="B379" s="16">
        <v>4.4999999999999998E-2</v>
      </c>
      <c r="C379" s="62">
        <v>3</v>
      </c>
      <c r="D379" s="13">
        <f t="shared" si="95"/>
        <v>500</v>
      </c>
      <c r="E379" s="62">
        <f t="shared" si="94"/>
        <v>8.3333333333333339</v>
      </c>
      <c r="F379" s="14">
        <v>22</v>
      </c>
      <c r="G379" s="64">
        <f t="shared" si="82"/>
        <v>206017.37540009143</v>
      </c>
      <c r="H379" s="64">
        <f t="shared" si="83"/>
        <v>16.544117647058822</v>
      </c>
      <c r="I379" s="62">
        <f t="shared" si="84"/>
        <v>0.31855249745158004</v>
      </c>
      <c r="J379" s="62">
        <f t="shared" si="92"/>
        <v>1.2186436097411451</v>
      </c>
      <c r="K379" s="17">
        <f t="shared" si="93"/>
        <v>5.3139038500883622</v>
      </c>
      <c r="L379" s="47">
        <f>Tabla2[[#This Row],[n]]*F$135+G$135</f>
        <v>82623.611111111095</v>
      </c>
      <c r="M379" s="47">
        <f>Tabla2[[#This Row],[Predd pow]]-Tabla2[[#This Row],[Potència]]</f>
        <v>82601.611111111095</v>
      </c>
    </row>
    <row r="380" spans="1:13" x14ac:dyDescent="0.25">
      <c r="A380" s="60" t="s">
        <v>105</v>
      </c>
      <c r="B380" s="16">
        <v>4.4999999999999998E-2</v>
      </c>
      <c r="C380" s="62">
        <v>3</v>
      </c>
      <c r="D380" s="13">
        <f t="shared" si="95"/>
        <v>400</v>
      </c>
      <c r="E380" s="62">
        <f t="shared" si="94"/>
        <v>6.666666666666667</v>
      </c>
      <c r="F380" s="14">
        <v>20</v>
      </c>
      <c r="G380" s="64">
        <f t="shared" si="82"/>
        <v>365797.89666209416</v>
      </c>
      <c r="H380" s="64">
        <f t="shared" si="83"/>
        <v>13.235294117647058</v>
      </c>
      <c r="I380" s="62">
        <f t="shared" si="84"/>
        <v>0.2038735983690112</v>
      </c>
      <c r="J380" s="62">
        <f t="shared" si="92"/>
        <v>1.1217335967330886</v>
      </c>
      <c r="K380" s="17">
        <f t="shared" si="93"/>
        <v>5.5632412039543064</v>
      </c>
      <c r="L380" s="47">
        <f>Tabla2[[#This Row],[n]]*F$135+G$135</f>
        <v>82591.944444444438</v>
      </c>
      <c r="M380" s="47">
        <f>Tabla2[[#This Row],[Predd pow]]-Tabla2[[#This Row],[Potència]]</f>
        <v>82571.944444444438</v>
      </c>
    </row>
    <row r="381" spans="1:13" x14ac:dyDescent="0.25">
      <c r="A381" s="60" t="s">
        <v>105</v>
      </c>
      <c r="B381" s="16">
        <v>4.4999999999999998E-2</v>
      </c>
      <c r="C381" s="62">
        <v>3</v>
      </c>
      <c r="D381" s="13">
        <f t="shared" si="95"/>
        <v>300</v>
      </c>
      <c r="E381" s="62">
        <f t="shared" si="94"/>
        <v>5</v>
      </c>
      <c r="F381" s="14">
        <v>17.5</v>
      </c>
      <c r="G381" s="64">
        <f t="shared" si="82"/>
        <v>758691.93381767697</v>
      </c>
      <c r="H381" s="64">
        <f t="shared" si="83"/>
        <v>9.9264705882352917</v>
      </c>
      <c r="I381" s="62">
        <f t="shared" si="84"/>
        <v>0.1146788990825688</v>
      </c>
      <c r="J381" s="62">
        <f t="shared" si="92"/>
        <v>0.99679486012478846</v>
      </c>
      <c r="K381" s="17">
        <f t="shared" si="93"/>
        <v>5.8800654668015193</v>
      </c>
      <c r="L381" s="47">
        <f>Tabla2[[#This Row],[n]]*F$135+G$135</f>
        <v>82560.277777777766</v>
      </c>
      <c r="M381" s="47">
        <f>Tabla2[[#This Row],[Predd pow]]-Tabla2[[#This Row],[Potència]]</f>
        <v>82542.777777777766</v>
      </c>
    </row>
    <row r="382" spans="1:13" x14ac:dyDescent="0.25">
      <c r="A382" s="60" t="s">
        <v>105</v>
      </c>
      <c r="B382" s="16">
        <v>4.4999999999999998E-2</v>
      </c>
      <c r="C382" s="62">
        <v>3</v>
      </c>
      <c r="D382" s="13">
        <f t="shared" si="95"/>
        <v>200</v>
      </c>
      <c r="E382" s="62">
        <f t="shared" si="94"/>
        <v>3.3333333333333335</v>
      </c>
      <c r="F382" s="14">
        <v>15.5</v>
      </c>
      <c r="G382" s="64">
        <f t="shared" si="82"/>
        <v>2267946.9593049842</v>
      </c>
      <c r="H382" s="64">
        <f t="shared" si="83"/>
        <v>6.617647058823529</v>
      </c>
      <c r="I382" s="62">
        <f t="shared" si="84"/>
        <v>5.09683995922528E-2</v>
      </c>
      <c r="J382" s="62">
        <f t="shared" si="92"/>
        <v>0.82070360106910734</v>
      </c>
      <c r="K382" s="17">
        <f t="shared" si="93"/>
        <v>6.3556328934525608</v>
      </c>
      <c r="L382" s="47">
        <f>Tabla2[[#This Row],[n]]*F$135+G$135</f>
        <v>82528.611111111095</v>
      </c>
      <c r="M382" s="47">
        <f>Tabla2[[#This Row],[Predd pow]]-Tabla2[[#This Row],[Potència]]</f>
        <v>82513.111111111095</v>
      </c>
    </row>
    <row r="383" spans="1:13" x14ac:dyDescent="0.25">
      <c r="A383" s="60" t="s">
        <v>105</v>
      </c>
      <c r="B383" s="16">
        <v>4.4999999999999998E-2</v>
      </c>
      <c r="C383" s="62">
        <v>3</v>
      </c>
      <c r="D383" s="13">
        <f t="shared" si="95"/>
        <v>100</v>
      </c>
      <c r="E383" s="62">
        <f t="shared" si="94"/>
        <v>1.6666666666666667</v>
      </c>
      <c r="F383" s="14">
        <v>14.5</v>
      </c>
      <c r="G383" s="64">
        <f t="shared" si="82"/>
        <v>16973022.40512117</v>
      </c>
      <c r="H383" s="64">
        <f t="shared" si="83"/>
        <v>3.3088235294117645</v>
      </c>
      <c r="I383" s="62">
        <f t="shared" si="84"/>
        <v>1.27420998980632E-2</v>
      </c>
      <c r="J383" s="62">
        <f t="shared" si="92"/>
        <v>0.51967360540512608</v>
      </c>
      <c r="K383" s="17">
        <f t="shared" si="93"/>
        <v>7.2297591845091871</v>
      </c>
      <c r="L383" s="47">
        <f>Tabla2[[#This Row],[n]]*F$135+G$135</f>
        <v>82496.944444444438</v>
      </c>
      <c r="M383" s="47">
        <f>Tabla2[[#This Row],[Predd pow]]-Tabla2[[#This Row],[Potència]]</f>
        <v>82482.444444444438</v>
      </c>
    </row>
    <row r="384" spans="1:13" x14ac:dyDescent="0.25">
      <c r="A384" t="s">
        <v>102</v>
      </c>
      <c r="B384" s="16">
        <v>7.8E-2</v>
      </c>
      <c r="C384" s="62">
        <v>0</v>
      </c>
      <c r="D384" s="13">
        <v>100</v>
      </c>
      <c r="E384" s="62">
        <f t="shared" si="94"/>
        <v>1.6666666666666667</v>
      </c>
      <c r="F384" s="14">
        <v>12</v>
      </c>
      <c r="G384" s="64">
        <f t="shared" si="82"/>
        <v>897763.58114301448</v>
      </c>
      <c r="H384" s="64">
        <f t="shared" si="83"/>
        <v>9.9411764705882337</v>
      </c>
      <c r="I384" s="62">
        <f t="shared" si="84"/>
        <v>2.2086306489976216E-2</v>
      </c>
      <c r="J384" s="62">
        <f t="shared" si="92"/>
        <v>0.99743778323539956</v>
      </c>
      <c r="K384" s="17">
        <f t="shared" si="93"/>
        <v>5.9531619837461536</v>
      </c>
      <c r="L384" s="47">
        <f>Tabla2[[#This Row],[n]]*F$135+G$135</f>
        <v>82496.944444444438</v>
      </c>
      <c r="M384" s="47">
        <f>Tabla2[[#This Row],[Predd pow]]-Tabla2[[#This Row],[Potència]]</f>
        <v>82484.944444444438</v>
      </c>
    </row>
    <row r="385" spans="1:13" x14ac:dyDescent="0.25">
      <c r="A385" s="60" t="s">
        <v>102</v>
      </c>
      <c r="B385" s="16">
        <v>7.8E-2</v>
      </c>
      <c r="C385" s="62">
        <v>0</v>
      </c>
      <c r="D385" s="13">
        <f t="shared" ref="D385:D390" si="96">D384+100</f>
        <v>200</v>
      </c>
      <c r="E385" s="62">
        <f t="shared" si="94"/>
        <v>3.3333333333333335</v>
      </c>
      <c r="F385" s="14">
        <v>14</v>
      </c>
      <c r="G385" s="64">
        <f t="shared" si="82"/>
        <v>130923.85558335627</v>
      </c>
      <c r="H385" s="64">
        <f t="shared" si="83"/>
        <v>19.882352941176467</v>
      </c>
      <c r="I385" s="62">
        <f t="shared" si="84"/>
        <v>8.8345225959904863E-2</v>
      </c>
      <c r="J385" s="62">
        <f t="shared" si="92"/>
        <v>1.2984677788993808</v>
      </c>
      <c r="K385" s="17">
        <f t="shared" si="93"/>
        <v>5.1170187863848229</v>
      </c>
      <c r="L385" s="47">
        <f>Tabla2[[#This Row],[n]]*F$135+G$135</f>
        <v>82528.611111111095</v>
      </c>
      <c r="M385" s="47">
        <f>Tabla2[[#This Row],[Predd pow]]-Tabla2[[#This Row],[Potència]]</f>
        <v>82514.611111111095</v>
      </c>
    </row>
    <row r="386" spans="1:13" x14ac:dyDescent="0.25">
      <c r="A386" s="60" t="s">
        <v>102</v>
      </c>
      <c r="B386" s="16">
        <v>7.8E-2</v>
      </c>
      <c r="C386" s="62">
        <v>0</v>
      </c>
      <c r="D386" s="13">
        <f t="shared" si="96"/>
        <v>300</v>
      </c>
      <c r="E386" s="62">
        <f t="shared" si="94"/>
        <v>5</v>
      </c>
      <c r="F386" s="14">
        <v>16.5</v>
      </c>
      <c r="G386" s="64">
        <f t="shared" si="82"/>
        <v>45719.441632283153</v>
      </c>
      <c r="H386" s="64">
        <f t="shared" si="83"/>
        <v>29.823529411764703</v>
      </c>
      <c r="I386" s="62">
        <f t="shared" si="84"/>
        <v>0.19877675840978593</v>
      </c>
      <c r="J386" s="62">
        <f t="shared" si="92"/>
        <v>1.4745590379550619</v>
      </c>
      <c r="K386" s="17">
        <f t="shared" si="93"/>
        <v>4.6601009177534483</v>
      </c>
      <c r="L386" s="47">
        <f>Tabla2[[#This Row],[n]]*F$135+G$135</f>
        <v>82560.277777777766</v>
      </c>
      <c r="M386" s="47">
        <f>Tabla2[[#This Row],[Predd pow]]-Tabla2[[#This Row],[Potència]]</f>
        <v>82543.777777777766</v>
      </c>
    </row>
    <row r="387" spans="1:13" x14ac:dyDescent="0.25">
      <c r="A387" s="60" t="s">
        <v>102</v>
      </c>
      <c r="B387" s="16">
        <v>7.8E-2</v>
      </c>
      <c r="C387" s="62">
        <v>0</v>
      </c>
      <c r="D387" s="13">
        <f t="shared" si="96"/>
        <v>400</v>
      </c>
      <c r="E387" s="62">
        <f t="shared" si="94"/>
        <v>6.666666666666667</v>
      </c>
      <c r="F387" s="14">
        <v>19.5</v>
      </c>
      <c r="G387" s="64">
        <f t="shared" si="82"/>
        <v>22794.77842745935</v>
      </c>
      <c r="H387" s="64">
        <f t="shared" si="83"/>
        <v>39.764705882352935</v>
      </c>
      <c r="I387" s="62">
        <f t="shared" si="84"/>
        <v>0.35338090383961945</v>
      </c>
      <c r="J387" s="62">
        <f t="shared" si="92"/>
        <v>1.5994977745633618</v>
      </c>
      <c r="K387" s="17">
        <f t="shared" si="93"/>
        <v>4.3578353750771592</v>
      </c>
      <c r="L387" s="47">
        <f>Tabla2[[#This Row],[n]]*F$135+G$135</f>
        <v>82591.944444444438</v>
      </c>
      <c r="M387" s="47">
        <f>Tabla2[[#This Row],[Predd pow]]-Tabla2[[#This Row],[Potència]]</f>
        <v>82572.444444444438</v>
      </c>
    </row>
    <row r="388" spans="1:13" x14ac:dyDescent="0.25">
      <c r="A388" s="60" t="s">
        <v>102</v>
      </c>
      <c r="B388" s="16">
        <v>7.8E-2</v>
      </c>
      <c r="C388" s="62">
        <v>0</v>
      </c>
      <c r="D388" s="13">
        <f t="shared" si="96"/>
        <v>500</v>
      </c>
      <c r="E388" s="62">
        <f t="shared" si="94"/>
        <v>8.3333333333333339</v>
      </c>
      <c r="F388" s="14">
        <v>22.25</v>
      </c>
      <c r="G388" s="64">
        <f t="shared" si="82"/>
        <v>13316.826453621381</v>
      </c>
      <c r="H388" s="64">
        <f t="shared" si="83"/>
        <v>49.705882352941174</v>
      </c>
      <c r="I388" s="62">
        <f t="shared" si="84"/>
        <v>0.55215766224940543</v>
      </c>
      <c r="J388" s="62">
        <f t="shared" si="92"/>
        <v>1.6964077875714183</v>
      </c>
      <c r="K388" s="17">
        <f t="shared" si="93"/>
        <v>4.124400740007423</v>
      </c>
      <c r="L388" s="47">
        <f>Tabla2[[#This Row],[n]]*F$135+G$135</f>
        <v>82623.611111111095</v>
      </c>
      <c r="M388" s="47">
        <f>Tabla2[[#This Row],[Predd pow]]-Tabla2[[#This Row],[Potència]]</f>
        <v>82601.361111111095</v>
      </c>
    </row>
    <row r="389" spans="1:13" x14ac:dyDescent="0.25">
      <c r="A389" s="60" t="s">
        <v>102</v>
      </c>
      <c r="B389" s="16">
        <v>7.8E-2</v>
      </c>
      <c r="C389" s="62">
        <v>0</v>
      </c>
      <c r="D389" s="13">
        <f t="shared" si="96"/>
        <v>600</v>
      </c>
      <c r="E389" s="62">
        <f t="shared" si="94"/>
        <v>10</v>
      </c>
      <c r="F389" s="14">
        <v>25</v>
      </c>
      <c r="G389" s="64">
        <f t="shared" si="82"/>
        <v>8658.9851576293859</v>
      </c>
      <c r="H389" s="64">
        <f t="shared" si="83"/>
        <v>59.647058823529406</v>
      </c>
      <c r="I389" s="62">
        <f t="shared" si="84"/>
        <v>0.7951070336391437</v>
      </c>
      <c r="J389" s="62">
        <f t="shared" si="92"/>
        <v>1.7755890336190432</v>
      </c>
      <c r="K389" s="17">
        <f t="shared" si="93"/>
        <v>3.9374669952196357</v>
      </c>
      <c r="L389" s="47">
        <f>Tabla2[[#This Row],[n]]*F$135+G$135</f>
        <v>82655.277777777766</v>
      </c>
      <c r="M389" s="47">
        <f>Tabla2[[#This Row],[Predd pow]]-Tabla2[[#This Row],[Potència]]</f>
        <v>82630.277777777766</v>
      </c>
    </row>
    <row r="390" spans="1:13" x14ac:dyDescent="0.25">
      <c r="A390" s="60" t="s">
        <v>102</v>
      </c>
      <c r="B390" s="16">
        <v>7.8E-2</v>
      </c>
      <c r="C390" s="62">
        <v>0</v>
      </c>
      <c r="D390" s="13">
        <f t="shared" si="96"/>
        <v>700</v>
      </c>
      <c r="E390" s="62">
        <f t="shared" si="94"/>
        <v>11.666666666666666</v>
      </c>
      <c r="F390" s="14">
        <v>29</v>
      </c>
      <c r="G390" s="64">
        <f t="shared" si="82"/>
        <v>6325.3507903662376</v>
      </c>
      <c r="H390" s="64">
        <f t="shared" si="83"/>
        <v>69.588235294117638</v>
      </c>
      <c r="I390" s="62">
        <f t="shared" si="84"/>
        <v>1.0822290180088343</v>
      </c>
      <c r="J390" s="62">
        <f t="shared" si="92"/>
        <v>1.8425358232496565</v>
      </c>
      <c r="K390" s="17">
        <f t="shared" si="93"/>
        <v>3.8010846155547147</v>
      </c>
      <c r="L390" s="47">
        <f>Tabla2[[#This Row],[n]]*F$135+G$135</f>
        <v>82686.944444444438</v>
      </c>
      <c r="M390" s="47">
        <f>Tabla2[[#This Row],[Predd pow]]-Tabla2[[#This Row],[Potència]]</f>
        <v>82657.944444444438</v>
      </c>
    </row>
    <row r="391" spans="1:13" x14ac:dyDescent="0.25">
      <c r="A391" s="60" t="s">
        <v>102</v>
      </c>
      <c r="B391" s="16">
        <v>7.8E-2</v>
      </c>
      <c r="C391" s="62">
        <v>0</v>
      </c>
      <c r="D391" s="13">
        <v>1100</v>
      </c>
      <c r="E391" s="62">
        <f t="shared" si="94"/>
        <v>18.333333333333332</v>
      </c>
      <c r="F391" s="14">
        <v>35.75</v>
      </c>
      <c r="G391" s="64">
        <f t="shared" si="82"/>
        <v>2009.4570514564723</v>
      </c>
      <c r="H391" s="64">
        <f t="shared" si="83"/>
        <v>109.35294117647057</v>
      </c>
      <c r="I391" s="62">
        <f t="shared" si="84"/>
        <v>2.6724430852871217</v>
      </c>
      <c r="J391" s="62">
        <f t="shared" si="92"/>
        <v>2.0388304683936247</v>
      </c>
      <c r="K391" s="17">
        <f t="shared" si="93"/>
        <v>3.3030787283609531</v>
      </c>
      <c r="L391" s="47">
        <f>Tabla2[[#This Row],[n]]*F$135+G$135</f>
        <v>82813.611111111095</v>
      </c>
      <c r="M391" s="47">
        <f>Tabla2[[#This Row],[Predd pow]]-Tabla2[[#This Row],[Potència]]</f>
        <v>82777.861111111095</v>
      </c>
    </row>
    <row r="392" spans="1:13" x14ac:dyDescent="0.25">
      <c r="A392" s="60" t="s">
        <v>102</v>
      </c>
      <c r="B392" s="16">
        <v>7.8E-2</v>
      </c>
      <c r="C392" s="62">
        <v>0</v>
      </c>
      <c r="D392" s="13">
        <f>D391+100</f>
        <v>1200</v>
      </c>
      <c r="E392" s="62">
        <f t="shared" si="94"/>
        <v>20</v>
      </c>
      <c r="F392" s="14">
        <v>40.5</v>
      </c>
      <c r="G392" s="64">
        <f t="shared" si="82"/>
        <v>1753.4444944199504</v>
      </c>
      <c r="H392" s="64">
        <f t="shared" si="83"/>
        <v>119.29411764705881</v>
      </c>
      <c r="I392" s="62">
        <f t="shared" si="84"/>
        <v>3.1804281345565748</v>
      </c>
      <c r="J392" s="62">
        <f t="shared" si="92"/>
        <v>2.0766190292830244</v>
      </c>
      <c r="K392" s="17">
        <f t="shared" si="93"/>
        <v>3.2438920227703227</v>
      </c>
      <c r="L392" s="47">
        <f>Tabla2[[#This Row],[n]]*F$135+G$135</f>
        <v>82845.277777777766</v>
      </c>
      <c r="M392" s="47">
        <f>Tabla2[[#This Row],[Predd pow]]-Tabla2[[#This Row],[Potència]]</f>
        <v>82804.777777777766</v>
      </c>
    </row>
    <row r="393" spans="1:13" x14ac:dyDescent="0.25">
      <c r="A393" s="60" t="s">
        <v>102</v>
      </c>
      <c r="B393" s="16">
        <v>7.8E-2</v>
      </c>
      <c r="C393" s="62">
        <v>0</v>
      </c>
      <c r="D393" s="13">
        <v>1200</v>
      </c>
      <c r="E393" s="62">
        <f t="shared" si="94"/>
        <v>20</v>
      </c>
      <c r="F393" s="14">
        <v>41.75</v>
      </c>
      <c r="G393" s="64">
        <f t="shared" si="82"/>
        <v>1807.5631516551341</v>
      </c>
      <c r="H393" s="64">
        <f t="shared" si="83"/>
        <v>119.29411764705881</v>
      </c>
      <c r="I393" s="62">
        <f t="shared" si="84"/>
        <v>3.1804281345565748</v>
      </c>
      <c r="J393" s="62">
        <f t="shared" si="92"/>
        <v>2.0766190292830244</v>
      </c>
      <c r="K393" s="17">
        <f t="shared" si="93"/>
        <v>3.2570934793752753</v>
      </c>
      <c r="L393" s="47">
        <f>Tabla2[[#This Row],[n]]*F$135+G$135</f>
        <v>82845.277777777766</v>
      </c>
      <c r="M393" s="47">
        <f>Tabla2[[#This Row],[Predd pow]]-Tabla2[[#This Row],[Potència]]</f>
        <v>82803.527777777766</v>
      </c>
    </row>
    <row r="394" spans="1:13" x14ac:dyDescent="0.25">
      <c r="A394" s="60" t="s">
        <v>102</v>
      </c>
      <c r="B394" s="16">
        <v>7.8E-2</v>
      </c>
      <c r="C394" s="62">
        <v>0</v>
      </c>
      <c r="D394" s="13">
        <v>1100</v>
      </c>
      <c r="E394" s="62">
        <f t="shared" si="94"/>
        <v>18.333333333333332</v>
      </c>
      <c r="F394" s="14">
        <v>36.75</v>
      </c>
      <c r="G394" s="64">
        <f t="shared" si="82"/>
        <v>2065.6656403084016</v>
      </c>
      <c r="H394" s="64">
        <f t="shared" si="83"/>
        <v>109.35294117647057</v>
      </c>
      <c r="I394" s="62">
        <f t="shared" si="84"/>
        <v>2.6724430852871217</v>
      </c>
      <c r="J394" s="62">
        <f t="shared" si="92"/>
        <v>2.0388304683936247</v>
      </c>
      <c r="K394" s="17">
        <f t="shared" si="93"/>
        <v>3.3150600256440677</v>
      </c>
      <c r="L394" s="47">
        <f>Tabla2[[#This Row],[n]]*F$135+G$135</f>
        <v>82813.611111111095</v>
      </c>
      <c r="M394" s="47">
        <f>Tabla2[[#This Row],[Predd pow]]-Tabla2[[#This Row],[Potència]]</f>
        <v>82776.861111111095</v>
      </c>
    </row>
    <row r="395" spans="1:13" x14ac:dyDescent="0.25">
      <c r="A395" s="60" t="s">
        <v>102</v>
      </c>
      <c r="B395" s="16">
        <v>7.8E-2</v>
      </c>
      <c r="C395" s="62">
        <v>0</v>
      </c>
      <c r="D395" s="13">
        <v>700</v>
      </c>
      <c r="E395" s="62">
        <f t="shared" si="94"/>
        <v>11.666666666666666</v>
      </c>
      <c r="F395" s="14">
        <v>30</v>
      </c>
      <c r="G395" s="64">
        <f t="shared" si="82"/>
        <v>6543.466334861625</v>
      </c>
      <c r="H395" s="64">
        <f t="shared" si="83"/>
        <v>69.588235294117638</v>
      </c>
      <c r="I395" s="62">
        <f t="shared" si="84"/>
        <v>1.0822290180088343</v>
      </c>
      <c r="J395" s="62">
        <f t="shared" si="92"/>
        <v>1.8425358232496565</v>
      </c>
      <c r="K395" s="17">
        <f t="shared" si="93"/>
        <v>3.8158078723754212</v>
      </c>
      <c r="L395" s="47">
        <f>Tabla2[[#This Row],[n]]*F$135+G$135</f>
        <v>82686.944444444438</v>
      </c>
      <c r="M395" s="47">
        <f>Tabla2[[#This Row],[Predd pow]]-Tabla2[[#This Row],[Potència]]</f>
        <v>82656.944444444438</v>
      </c>
    </row>
    <row r="396" spans="1:13" x14ac:dyDescent="0.25">
      <c r="A396" s="60" t="s">
        <v>102</v>
      </c>
      <c r="B396" s="16">
        <v>7.8E-2</v>
      </c>
      <c r="C396" s="62">
        <v>0</v>
      </c>
      <c r="D396" s="13">
        <f t="shared" ref="D396:D401" si="97">D395-100</f>
        <v>600</v>
      </c>
      <c r="E396" s="62">
        <f t="shared" si="94"/>
        <v>10</v>
      </c>
      <c r="F396" s="14">
        <v>25.5</v>
      </c>
      <c r="G396" s="64">
        <f t="shared" si="82"/>
        <v>8832.1648607819734</v>
      </c>
      <c r="H396" s="64">
        <f t="shared" si="83"/>
        <v>59.647058823529406</v>
      </c>
      <c r="I396" s="62">
        <f t="shared" si="84"/>
        <v>0.7951070336391437</v>
      </c>
      <c r="J396" s="62">
        <f t="shared" si="92"/>
        <v>1.7755890336190432</v>
      </c>
      <c r="K396" s="17">
        <f t="shared" si="93"/>
        <v>3.9460671669815532</v>
      </c>
      <c r="L396" s="47">
        <f>Tabla2[[#This Row],[n]]*F$135+G$135</f>
        <v>82655.277777777766</v>
      </c>
      <c r="M396" s="47">
        <f>Tabla2[[#This Row],[Predd pow]]-Tabla2[[#This Row],[Potència]]</f>
        <v>82629.777777777766</v>
      </c>
    </row>
    <row r="397" spans="1:13" x14ac:dyDescent="0.25">
      <c r="A397" s="60" t="s">
        <v>102</v>
      </c>
      <c r="B397" s="16">
        <v>7.8E-2</v>
      </c>
      <c r="C397" s="62">
        <v>0</v>
      </c>
      <c r="D397" s="13">
        <f t="shared" si="97"/>
        <v>500</v>
      </c>
      <c r="E397" s="62">
        <f t="shared" si="94"/>
        <v>8.3333333333333339</v>
      </c>
      <c r="F397" s="14">
        <v>23</v>
      </c>
      <c r="G397" s="64">
        <f t="shared" si="82"/>
        <v>13765.708244192889</v>
      </c>
      <c r="H397" s="64">
        <f t="shared" si="83"/>
        <v>49.705882352941174</v>
      </c>
      <c r="I397" s="62">
        <f t="shared" si="84"/>
        <v>0.55215766224940543</v>
      </c>
      <c r="J397" s="62">
        <f t="shared" si="92"/>
        <v>1.6964077875714183</v>
      </c>
      <c r="K397" s="17">
        <f t="shared" si="93"/>
        <v>4.1387985607080653</v>
      </c>
      <c r="L397" s="47">
        <f>Tabla2[[#This Row],[n]]*F$135+G$135</f>
        <v>82623.611111111095</v>
      </c>
      <c r="M397" s="47">
        <f>Tabla2[[#This Row],[Predd pow]]-Tabla2[[#This Row],[Potència]]</f>
        <v>82600.611111111095</v>
      </c>
    </row>
    <row r="398" spans="1:13" x14ac:dyDescent="0.25">
      <c r="A398" s="60" t="s">
        <v>102</v>
      </c>
      <c r="B398" s="16">
        <v>7.8E-2</v>
      </c>
      <c r="C398" s="62">
        <v>0</v>
      </c>
      <c r="D398" s="13">
        <f t="shared" si="97"/>
        <v>400</v>
      </c>
      <c r="E398" s="62">
        <f t="shared" si="94"/>
        <v>6.666666666666667</v>
      </c>
      <c r="F398" s="14">
        <v>19.75</v>
      </c>
      <c r="G398" s="64">
        <f t="shared" si="82"/>
        <v>23087.019176529342</v>
      </c>
      <c r="H398" s="64">
        <f t="shared" si="83"/>
        <v>39.764705882352935</v>
      </c>
      <c r="I398" s="62">
        <f t="shared" si="84"/>
        <v>0.35338090383961945</v>
      </c>
      <c r="J398" s="62">
        <f t="shared" si="92"/>
        <v>1.5994977745633618</v>
      </c>
      <c r="K398" s="17">
        <f t="shared" si="93"/>
        <v>4.3633678636771203</v>
      </c>
      <c r="L398" s="47">
        <f>Tabla2[[#This Row],[n]]*F$135+G$135</f>
        <v>82591.944444444438</v>
      </c>
      <c r="M398" s="47">
        <f>Tabla2[[#This Row],[Predd pow]]-Tabla2[[#This Row],[Potència]]</f>
        <v>82572.194444444438</v>
      </c>
    </row>
    <row r="399" spans="1:13" x14ac:dyDescent="0.25">
      <c r="A399" s="60" t="s">
        <v>102</v>
      </c>
      <c r="B399" s="16">
        <v>7.8E-2</v>
      </c>
      <c r="C399" s="62">
        <v>0</v>
      </c>
      <c r="D399" s="13">
        <f t="shared" si="97"/>
        <v>300</v>
      </c>
      <c r="E399" s="62">
        <f t="shared" si="94"/>
        <v>5</v>
      </c>
      <c r="F399" s="14">
        <v>17</v>
      </c>
      <c r="G399" s="64">
        <f t="shared" si="82"/>
        <v>47104.879257503853</v>
      </c>
      <c r="H399" s="64">
        <f t="shared" si="83"/>
        <v>29.823529411764703</v>
      </c>
      <c r="I399" s="62">
        <f t="shared" si="84"/>
        <v>0.19877675840978593</v>
      </c>
      <c r="J399" s="62">
        <f t="shared" si="92"/>
        <v>1.4745590379550619</v>
      </c>
      <c r="K399" s="17">
        <f t="shared" si="93"/>
        <v>4.6730658949178157</v>
      </c>
      <c r="L399" s="47">
        <f>Tabla2[[#This Row],[n]]*F$135+G$135</f>
        <v>82560.277777777766</v>
      </c>
      <c r="M399" s="47">
        <f>Tabla2[[#This Row],[Predd pow]]-Tabla2[[#This Row],[Potència]]</f>
        <v>82543.277777777766</v>
      </c>
    </row>
    <row r="400" spans="1:13" x14ac:dyDescent="0.25">
      <c r="A400" s="60" t="s">
        <v>102</v>
      </c>
      <c r="B400" s="16">
        <v>7.8E-2</v>
      </c>
      <c r="C400" s="62">
        <v>0</v>
      </c>
      <c r="D400" s="13">
        <f t="shared" si="97"/>
        <v>200</v>
      </c>
      <c r="E400" s="62">
        <f t="shared" si="94"/>
        <v>3.3333333333333335</v>
      </c>
      <c r="F400" s="14">
        <v>15</v>
      </c>
      <c r="G400" s="64">
        <f t="shared" si="82"/>
        <v>140275.55955359602</v>
      </c>
      <c r="H400" s="64">
        <f t="shared" si="83"/>
        <v>19.882352941176467</v>
      </c>
      <c r="I400" s="62">
        <f t="shared" si="84"/>
        <v>8.8345225959904863E-2</v>
      </c>
      <c r="J400" s="62">
        <f t="shared" si="92"/>
        <v>1.2984677788993808</v>
      </c>
      <c r="K400" s="17">
        <f t="shared" si="93"/>
        <v>5.1469820097622661</v>
      </c>
      <c r="L400" s="47">
        <f>Tabla2[[#This Row],[n]]*F$135+G$135</f>
        <v>82528.611111111095</v>
      </c>
      <c r="M400" s="47">
        <f>Tabla2[[#This Row],[Predd pow]]-Tabla2[[#This Row],[Potència]]</f>
        <v>82513.611111111095</v>
      </c>
    </row>
    <row r="401" spans="1:13" x14ac:dyDescent="0.25">
      <c r="A401" s="60" t="s">
        <v>102</v>
      </c>
      <c r="B401" s="16">
        <v>7.8E-2</v>
      </c>
      <c r="C401" s="62">
        <v>0</v>
      </c>
      <c r="D401" s="13">
        <f t="shared" si="97"/>
        <v>100</v>
      </c>
      <c r="E401" s="62">
        <f t="shared" si="94"/>
        <v>1.6666666666666667</v>
      </c>
      <c r="F401" s="14">
        <v>13</v>
      </c>
      <c r="G401" s="64">
        <f t="shared" ref="G401:G464" si="98">F401/(B401^5*E401^3*$E$5)</f>
        <v>972577.21290493233</v>
      </c>
      <c r="H401" s="64">
        <f t="shared" ref="H401:H464" si="99">(E401*B401^2*$E$5)/$E$6</f>
        <v>9.9411764705882337</v>
      </c>
      <c r="I401" s="62">
        <f t="shared" ref="I401:I464" si="100">(E401^2*B401)/$E$4</f>
        <v>2.2086306489976216E-2</v>
      </c>
      <c r="J401" s="62">
        <f t="shared" si="92"/>
        <v>0.99743778323539956</v>
      </c>
      <c r="K401" s="17">
        <f t="shared" si="93"/>
        <v>5.9879240900053654</v>
      </c>
      <c r="L401" s="47">
        <f>Tabla2[[#This Row],[n]]*F$135+G$135</f>
        <v>82496.944444444438</v>
      </c>
      <c r="M401" s="47">
        <f>Tabla2[[#This Row],[Predd pow]]-Tabla2[[#This Row],[Potència]]</f>
        <v>82483.944444444438</v>
      </c>
    </row>
    <row r="402" spans="1:13" x14ac:dyDescent="0.25">
      <c r="A402" s="60" t="s">
        <v>103</v>
      </c>
      <c r="B402" s="16">
        <v>7.8E-2</v>
      </c>
      <c r="C402" s="62">
        <v>3</v>
      </c>
      <c r="D402" s="13">
        <v>100</v>
      </c>
      <c r="E402" s="62">
        <f t="shared" si="94"/>
        <v>1.6666666666666667</v>
      </c>
      <c r="F402" s="14">
        <v>12.5</v>
      </c>
      <c r="G402" s="64">
        <f t="shared" si="98"/>
        <v>935170.3970239734</v>
      </c>
      <c r="H402" s="64">
        <f t="shared" si="99"/>
        <v>9.9411764705882337</v>
      </c>
      <c r="I402" s="62">
        <f t="shared" si="100"/>
        <v>2.2086306489976216E-2</v>
      </c>
      <c r="J402" s="62">
        <f t="shared" si="92"/>
        <v>0.99743778323539956</v>
      </c>
      <c r="K402" s="17">
        <f t="shared" si="93"/>
        <v>5.9708907507065856</v>
      </c>
      <c r="L402" s="47">
        <f>Tabla2[[#This Row],[n]]*F$135+G$135</f>
        <v>82496.944444444438</v>
      </c>
      <c r="M402" s="47">
        <f>Tabla2[[#This Row],[Predd pow]]-Tabla2[[#This Row],[Potència]]</f>
        <v>82484.444444444438</v>
      </c>
    </row>
    <row r="403" spans="1:13" x14ac:dyDescent="0.25">
      <c r="A403" s="60" t="s">
        <v>103</v>
      </c>
      <c r="B403" s="16">
        <v>7.8E-2</v>
      </c>
      <c r="C403" s="62">
        <v>3</v>
      </c>
      <c r="D403" s="13">
        <f t="shared" ref="D403:D408" si="101">D402+100</f>
        <v>200</v>
      </c>
      <c r="E403" s="62">
        <f t="shared" si="94"/>
        <v>3.3333333333333335</v>
      </c>
      <c r="F403" s="14">
        <v>14.5</v>
      </c>
      <c r="G403" s="64">
        <f t="shared" si="98"/>
        <v>135599.70756847615</v>
      </c>
      <c r="H403" s="64">
        <f t="shared" si="99"/>
        <v>19.882352941176467</v>
      </c>
      <c r="I403" s="62">
        <f t="shared" si="100"/>
        <v>8.8345225959904863E-2</v>
      </c>
      <c r="J403" s="62">
        <f t="shared" si="92"/>
        <v>1.2984677788993808</v>
      </c>
      <c r="K403" s="17">
        <f t="shared" si="93"/>
        <v>5.13225875294156</v>
      </c>
      <c r="L403" s="47">
        <f>Tabla2[[#This Row],[n]]*F$135+G$135</f>
        <v>82528.611111111095</v>
      </c>
      <c r="M403" s="47">
        <f>Tabla2[[#This Row],[Predd pow]]-Tabla2[[#This Row],[Potència]]</f>
        <v>82514.111111111095</v>
      </c>
    </row>
    <row r="404" spans="1:13" x14ac:dyDescent="0.25">
      <c r="A404" s="60" t="s">
        <v>103</v>
      </c>
      <c r="B404" s="16">
        <v>7.8E-2</v>
      </c>
      <c r="C404" s="62">
        <v>3</v>
      </c>
      <c r="D404" s="13">
        <f t="shared" si="101"/>
        <v>300</v>
      </c>
      <c r="E404" s="62">
        <f t="shared" si="94"/>
        <v>5</v>
      </c>
      <c r="F404" s="14">
        <v>17.5</v>
      </c>
      <c r="G404" s="64">
        <f t="shared" si="98"/>
        <v>48490.316882724554</v>
      </c>
      <c r="H404" s="64">
        <f t="shared" si="99"/>
        <v>29.823529411764703</v>
      </c>
      <c r="I404" s="62">
        <f t="shared" si="100"/>
        <v>0.19877675840978593</v>
      </c>
      <c r="J404" s="62">
        <f t="shared" si="92"/>
        <v>1.4745590379550619</v>
      </c>
      <c r="K404" s="17">
        <f t="shared" si="93"/>
        <v>4.685655022225836</v>
      </c>
      <c r="L404" s="47">
        <f>Tabla2[[#This Row],[n]]*F$135+G$135</f>
        <v>82560.277777777766</v>
      </c>
      <c r="M404" s="47">
        <f>Tabla2[[#This Row],[Predd pow]]-Tabla2[[#This Row],[Potència]]</f>
        <v>82542.777777777766</v>
      </c>
    </row>
    <row r="405" spans="1:13" x14ac:dyDescent="0.25">
      <c r="A405" s="60" t="s">
        <v>103</v>
      </c>
      <c r="B405" s="16">
        <v>7.8E-2</v>
      </c>
      <c r="C405" s="62">
        <v>3</v>
      </c>
      <c r="D405" s="13">
        <f t="shared" si="101"/>
        <v>400</v>
      </c>
      <c r="E405" s="62">
        <f t="shared" si="94"/>
        <v>6.666666666666667</v>
      </c>
      <c r="F405" s="14">
        <v>20.5</v>
      </c>
      <c r="G405" s="64">
        <f t="shared" si="98"/>
        <v>23963.741423739317</v>
      </c>
      <c r="H405" s="64">
        <f t="shared" si="99"/>
        <v>39.764705882352935</v>
      </c>
      <c r="I405" s="62">
        <f t="shared" si="100"/>
        <v>0.35338090383961945</v>
      </c>
      <c r="J405" s="62">
        <f t="shared" si="92"/>
        <v>1.5994977745633618</v>
      </c>
      <c r="K405" s="17">
        <f t="shared" si="93"/>
        <v>4.379554624770396</v>
      </c>
      <c r="L405" s="47">
        <f>Tabla2[[#This Row],[n]]*F$135+G$135</f>
        <v>82591.944444444438</v>
      </c>
      <c r="M405" s="47">
        <f>Tabla2[[#This Row],[Predd pow]]-Tabla2[[#This Row],[Potència]]</f>
        <v>82571.444444444438</v>
      </c>
    </row>
    <row r="406" spans="1:13" x14ac:dyDescent="0.25">
      <c r="A406" s="60" t="s">
        <v>103</v>
      </c>
      <c r="B406" s="16">
        <v>7.8E-2</v>
      </c>
      <c r="C406" s="62">
        <v>3</v>
      </c>
      <c r="D406" s="13">
        <f t="shared" si="101"/>
        <v>500</v>
      </c>
      <c r="E406" s="62">
        <f t="shared" si="94"/>
        <v>8.3333333333333339</v>
      </c>
      <c r="F406" s="14">
        <v>23.5</v>
      </c>
      <c r="G406" s="64">
        <f t="shared" si="98"/>
        <v>14064.96277124056</v>
      </c>
      <c r="H406" s="64">
        <f t="shared" si="99"/>
        <v>49.705882352941174</v>
      </c>
      <c r="I406" s="62">
        <f t="shared" si="100"/>
        <v>0.55215766224940543</v>
      </c>
      <c r="J406" s="62">
        <f t="shared" ref="J406:J419" si="102">LOG10(H406)</f>
        <v>1.6964077875714183</v>
      </c>
      <c r="K406" s="17">
        <f t="shared" ref="K406:K419" si="103">LOG10(G406)</f>
        <v>4.1481385869622089</v>
      </c>
      <c r="L406" s="47">
        <f>Tabla2[[#This Row],[n]]*F$135+G$135</f>
        <v>82623.611111111095</v>
      </c>
      <c r="M406" s="47">
        <f>Tabla2[[#This Row],[Predd pow]]-Tabla2[[#This Row],[Potència]]</f>
        <v>82600.111111111095</v>
      </c>
    </row>
    <row r="407" spans="1:13" x14ac:dyDescent="0.25">
      <c r="A407" s="60" t="s">
        <v>103</v>
      </c>
      <c r="B407" s="16">
        <v>7.8E-2</v>
      </c>
      <c r="C407" s="62">
        <v>3</v>
      </c>
      <c r="D407" s="13">
        <f t="shared" si="101"/>
        <v>600</v>
      </c>
      <c r="E407" s="62">
        <f t="shared" si="94"/>
        <v>10</v>
      </c>
      <c r="F407" s="14">
        <v>26</v>
      </c>
      <c r="G407" s="64">
        <f t="shared" si="98"/>
        <v>9005.3445639345609</v>
      </c>
      <c r="H407" s="64">
        <f t="shared" si="99"/>
        <v>59.647058823529406</v>
      </c>
      <c r="I407" s="62">
        <f t="shared" si="100"/>
        <v>0.7951070336391437</v>
      </c>
      <c r="J407" s="62">
        <f t="shared" si="102"/>
        <v>1.7755890336190432</v>
      </c>
      <c r="K407" s="17">
        <f t="shared" si="103"/>
        <v>3.954500334518416</v>
      </c>
      <c r="L407" s="47">
        <f>Tabla2[[#This Row],[n]]*F$135+G$135</f>
        <v>82655.277777777766</v>
      </c>
      <c r="M407" s="47">
        <f>Tabla2[[#This Row],[Predd pow]]-Tabla2[[#This Row],[Potència]]</f>
        <v>82629.277777777766</v>
      </c>
    </row>
    <row r="408" spans="1:13" x14ac:dyDescent="0.25">
      <c r="A408" s="60" t="s">
        <v>103</v>
      </c>
      <c r="B408" s="16">
        <v>7.8E-2</v>
      </c>
      <c r="C408" s="62">
        <v>3</v>
      </c>
      <c r="D408" s="13">
        <f t="shared" si="101"/>
        <v>700</v>
      </c>
      <c r="E408" s="62">
        <f t="shared" ref="E408:E439" si="104">D408/60</f>
        <v>11.666666666666666</v>
      </c>
      <c r="F408" s="14">
        <v>28</v>
      </c>
      <c r="G408" s="64">
        <f t="shared" si="98"/>
        <v>6107.2352458708501</v>
      </c>
      <c r="H408" s="64">
        <f t="shared" si="99"/>
        <v>69.588235294117638</v>
      </c>
      <c r="I408" s="62">
        <f t="shared" si="100"/>
        <v>1.0822290180088343</v>
      </c>
      <c r="J408" s="62">
        <f t="shared" si="102"/>
        <v>1.8425358232496565</v>
      </c>
      <c r="K408" s="17">
        <f t="shared" si="103"/>
        <v>3.7858446489979776</v>
      </c>
      <c r="L408" s="47">
        <f>Tabla2[[#This Row],[n]]*F$135+G$135</f>
        <v>82686.944444444438</v>
      </c>
      <c r="M408" s="47">
        <f>Tabla2[[#This Row],[Predd pow]]-Tabla2[[#This Row],[Potència]]</f>
        <v>82658.944444444438</v>
      </c>
    </row>
    <row r="409" spans="1:13" x14ac:dyDescent="0.25">
      <c r="A409" s="60" t="s">
        <v>103</v>
      </c>
      <c r="B409" s="16">
        <v>7.8E-2</v>
      </c>
      <c r="C409" s="62">
        <v>3</v>
      </c>
      <c r="D409" s="13">
        <v>1100</v>
      </c>
      <c r="E409" s="62">
        <f t="shared" si="104"/>
        <v>18.333333333333332</v>
      </c>
      <c r="F409" s="14">
        <v>38</v>
      </c>
      <c r="G409" s="64">
        <f t="shared" si="98"/>
        <v>2135.9263763733134</v>
      </c>
      <c r="H409" s="64">
        <f t="shared" si="99"/>
        <v>109.35294117647057</v>
      </c>
      <c r="I409" s="62">
        <f t="shared" si="100"/>
        <v>2.6724430852871217</v>
      </c>
      <c r="J409" s="62">
        <f t="shared" si="102"/>
        <v>2.0388304683936247</v>
      </c>
      <c r="K409" s="17">
        <f t="shared" si="103"/>
        <v>3.3295862788406638</v>
      </c>
      <c r="L409" s="47">
        <f>Tabla2[[#This Row],[n]]*F$135+G$135</f>
        <v>82813.611111111095</v>
      </c>
      <c r="M409" s="47">
        <f>Tabla2[[#This Row],[Predd pow]]-Tabla2[[#This Row],[Potència]]</f>
        <v>82775.611111111095</v>
      </c>
    </row>
    <row r="410" spans="1:13" x14ac:dyDescent="0.25">
      <c r="A410" s="60" t="s">
        <v>103</v>
      </c>
      <c r="B410" s="16">
        <v>7.8E-2</v>
      </c>
      <c r="C410" s="62">
        <v>3</v>
      </c>
      <c r="D410" s="13">
        <f>D409+100</f>
        <v>1200</v>
      </c>
      <c r="E410" s="62">
        <f t="shared" si="104"/>
        <v>20</v>
      </c>
      <c r="F410" s="14">
        <v>41</v>
      </c>
      <c r="G410" s="64">
        <f t="shared" si="98"/>
        <v>1775.0919573140238</v>
      </c>
      <c r="H410" s="64">
        <f t="shared" si="99"/>
        <v>119.29411764705881</v>
      </c>
      <c r="I410" s="62">
        <f t="shared" si="100"/>
        <v>3.1804281345565748</v>
      </c>
      <c r="J410" s="62">
        <f t="shared" si="102"/>
        <v>2.0766190292830244</v>
      </c>
      <c r="K410" s="17">
        <f t="shared" si="103"/>
        <v>3.2492208562753899</v>
      </c>
      <c r="L410" s="47">
        <f>Tabla2[[#This Row],[n]]*F$135+G$135</f>
        <v>82845.277777777766</v>
      </c>
      <c r="M410" s="47">
        <f>Tabla2[[#This Row],[Predd pow]]-Tabla2[[#This Row],[Potència]]</f>
        <v>82804.277777777766</v>
      </c>
    </row>
    <row r="411" spans="1:13" x14ac:dyDescent="0.25">
      <c r="A411" s="60" t="s">
        <v>103</v>
      </c>
      <c r="B411" s="16">
        <v>7.8E-2</v>
      </c>
      <c r="C411" s="62">
        <v>3</v>
      </c>
      <c r="D411" s="13">
        <v>1200</v>
      </c>
      <c r="E411" s="62">
        <f t="shared" si="104"/>
        <v>20</v>
      </c>
      <c r="F411" s="14">
        <v>40.75</v>
      </c>
      <c r="G411" s="64">
        <f t="shared" si="98"/>
        <v>1764.2682258669872</v>
      </c>
      <c r="H411" s="64">
        <f t="shared" si="99"/>
        <v>119.29411764705881</v>
      </c>
      <c r="I411" s="62">
        <f t="shared" si="100"/>
        <v>3.1804281345565748</v>
      </c>
      <c r="J411" s="62">
        <f t="shared" si="102"/>
        <v>2.0766190292830244</v>
      </c>
      <c r="K411" s="17">
        <f t="shared" si="103"/>
        <v>3.2465646126316496</v>
      </c>
      <c r="L411" s="47">
        <f>Tabla2[[#This Row],[n]]*F$135+G$135</f>
        <v>82845.277777777766</v>
      </c>
      <c r="M411" s="47">
        <f>Tabla2[[#This Row],[Predd pow]]-Tabla2[[#This Row],[Potència]]</f>
        <v>82804.527777777766</v>
      </c>
    </row>
    <row r="412" spans="1:13" x14ac:dyDescent="0.25">
      <c r="A412" s="60" t="s">
        <v>103</v>
      </c>
      <c r="B412" s="16">
        <v>7.8E-2</v>
      </c>
      <c r="C412" s="62">
        <v>3</v>
      </c>
      <c r="D412" s="13">
        <v>1100</v>
      </c>
      <c r="E412" s="62">
        <f t="shared" si="104"/>
        <v>18.333333333333332</v>
      </c>
      <c r="F412" s="14">
        <v>37.5</v>
      </c>
      <c r="G412" s="64">
        <f t="shared" si="98"/>
        <v>2107.8220819473486</v>
      </c>
      <c r="H412" s="64">
        <f t="shared" si="99"/>
        <v>109.35294117647057</v>
      </c>
      <c r="I412" s="62">
        <f t="shared" si="100"/>
        <v>2.6724430852871217</v>
      </c>
      <c r="J412" s="62">
        <f t="shared" si="102"/>
        <v>2.0388304683936247</v>
      </c>
      <c r="K412" s="17">
        <f t="shared" si="103"/>
        <v>3.3238339499515726</v>
      </c>
      <c r="L412" s="47">
        <f>Tabla2[[#This Row],[n]]*F$135+G$135</f>
        <v>82813.611111111095</v>
      </c>
      <c r="M412" s="47">
        <f>Tabla2[[#This Row],[Predd pow]]-Tabla2[[#This Row],[Potència]]</f>
        <v>82776.111111111095</v>
      </c>
    </row>
    <row r="413" spans="1:13" x14ac:dyDescent="0.25">
      <c r="A413" s="60" t="s">
        <v>103</v>
      </c>
      <c r="B413" s="16">
        <v>7.8E-2</v>
      </c>
      <c r="C413" s="62">
        <v>3</v>
      </c>
      <c r="D413" s="13">
        <v>700</v>
      </c>
      <c r="E413" s="62">
        <f t="shared" si="104"/>
        <v>11.666666666666666</v>
      </c>
      <c r="F413" s="14">
        <v>28.5</v>
      </c>
      <c r="G413" s="64">
        <f t="shared" si="98"/>
        <v>6216.2930181185438</v>
      </c>
      <c r="H413" s="64">
        <f t="shared" si="99"/>
        <v>69.588235294117638</v>
      </c>
      <c r="I413" s="62">
        <f t="shared" si="100"/>
        <v>1.0822290180088343</v>
      </c>
      <c r="J413" s="62">
        <f t="shared" si="102"/>
        <v>1.8425358232496565</v>
      </c>
      <c r="K413" s="17">
        <f t="shared" si="103"/>
        <v>3.7935314776642688</v>
      </c>
      <c r="L413" s="47">
        <f>Tabla2[[#This Row],[n]]*F$135+G$135</f>
        <v>82686.944444444438</v>
      </c>
      <c r="M413" s="47">
        <f>Tabla2[[#This Row],[Predd pow]]-Tabla2[[#This Row],[Potència]]</f>
        <v>82658.444444444438</v>
      </c>
    </row>
    <row r="414" spans="1:13" x14ac:dyDescent="0.25">
      <c r="A414" s="60" t="s">
        <v>103</v>
      </c>
      <c r="B414" s="16">
        <v>7.8E-2</v>
      </c>
      <c r="C414" s="62">
        <v>3</v>
      </c>
      <c r="D414" s="13">
        <f t="shared" ref="D414:D419" si="105">D413-100</f>
        <v>600</v>
      </c>
      <c r="E414" s="62">
        <f t="shared" si="104"/>
        <v>10</v>
      </c>
      <c r="F414" s="14">
        <v>26.75</v>
      </c>
      <c r="G414" s="64">
        <f t="shared" si="98"/>
        <v>9265.1141186634413</v>
      </c>
      <c r="H414" s="64">
        <f t="shared" si="99"/>
        <v>59.647058823529406</v>
      </c>
      <c r="I414" s="62">
        <f t="shared" si="100"/>
        <v>0.7951070336391437</v>
      </c>
      <c r="J414" s="62">
        <f t="shared" si="102"/>
        <v>1.7755890336190432</v>
      </c>
      <c r="K414" s="17">
        <f t="shared" si="103"/>
        <v>3.966850772904845</v>
      </c>
      <c r="L414" s="47">
        <f>Tabla2[[#This Row],[n]]*F$135+G$135</f>
        <v>82655.277777777766</v>
      </c>
      <c r="M414" s="47">
        <f>Tabla2[[#This Row],[Predd pow]]-Tabla2[[#This Row],[Potència]]</f>
        <v>82628.527777777766</v>
      </c>
    </row>
    <row r="415" spans="1:13" x14ac:dyDescent="0.25">
      <c r="A415" s="60" t="s">
        <v>103</v>
      </c>
      <c r="B415" s="16">
        <v>7.8E-2</v>
      </c>
      <c r="C415" s="62">
        <v>3</v>
      </c>
      <c r="D415" s="13">
        <f t="shared" si="105"/>
        <v>500</v>
      </c>
      <c r="E415" s="62">
        <f t="shared" si="104"/>
        <v>8.3333333333333339</v>
      </c>
      <c r="F415" s="14">
        <v>24</v>
      </c>
      <c r="G415" s="64">
        <f t="shared" si="98"/>
        <v>14364.217298288231</v>
      </c>
      <c r="H415" s="64">
        <f t="shared" si="99"/>
        <v>49.705882352941174</v>
      </c>
      <c r="I415" s="62">
        <f t="shared" si="100"/>
        <v>0.55215766224940543</v>
      </c>
      <c r="J415" s="62">
        <f t="shared" si="102"/>
        <v>1.6964077875714183</v>
      </c>
      <c r="K415" s="17">
        <f t="shared" si="103"/>
        <v>4.1572819664020786</v>
      </c>
      <c r="L415" s="47">
        <f>Tabla2[[#This Row],[n]]*F$135+G$135</f>
        <v>82623.611111111095</v>
      </c>
      <c r="M415" s="47">
        <f>Tabla2[[#This Row],[Predd pow]]-Tabla2[[#This Row],[Potència]]</f>
        <v>82599.611111111095</v>
      </c>
    </row>
    <row r="416" spans="1:13" x14ac:dyDescent="0.25">
      <c r="A416" s="60" t="s">
        <v>103</v>
      </c>
      <c r="B416" s="16">
        <v>7.8E-2</v>
      </c>
      <c r="C416" s="62">
        <v>3</v>
      </c>
      <c r="D416" s="13">
        <f t="shared" si="105"/>
        <v>400</v>
      </c>
      <c r="E416" s="62">
        <f t="shared" si="104"/>
        <v>6.666666666666667</v>
      </c>
      <c r="F416" s="14">
        <v>20</v>
      </c>
      <c r="G416" s="64">
        <f t="shared" si="98"/>
        <v>23379.259925599334</v>
      </c>
      <c r="H416" s="64">
        <f t="shared" si="99"/>
        <v>39.764705882352935</v>
      </c>
      <c r="I416" s="62">
        <f t="shared" si="100"/>
        <v>0.35338090383961945</v>
      </c>
      <c r="J416" s="62">
        <f t="shared" si="102"/>
        <v>1.5994977745633618</v>
      </c>
      <c r="K416" s="17">
        <f t="shared" si="103"/>
        <v>4.3688307593786231</v>
      </c>
      <c r="L416" s="47">
        <f>Tabla2[[#This Row],[n]]*F$135+G$135</f>
        <v>82591.944444444438</v>
      </c>
      <c r="M416" s="47">
        <f>Tabla2[[#This Row],[Predd pow]]-Tabla2[[#This Row],[Potència]]</f>
        <v>82571.944444444438</v>
      </c>
    </row>
    <row r="417" spans="1:13" x14ac:dyDescent="0.25">
      <c r="A417" s="60" t="s">
        <v>103</v>
      </c>
      <c r="B417" s="16">
        <v>7.8E-2</v>
      </c>
      <c r="C417" s="62">
        <v>3</v>
      </c>
      <c r="D417" s="13">
        <f t="shared" si="105"/>
        <v>300</v>
      </c>
      <c r="E417" s="62">
        <f t="shared" si="104"/>
        <v>5</v>
      </c>
      <c r="F417" s="14">
        <v>17</v>
      </c>
      <c r="G417" s="64">
        <f t="shared" si="98"/>
        <v>47104.879257503853</v>
      </c>
      <c r="H417" s="64">
        <f t="shared" si="99"/>
        <v>29.823529411764703</v>
      </c>
      <c r="I417" s="62">
        <f t="shared" si="100"/>
        <v>0.19877675840978593</v>
      </c>
      <c r="J417" s="62">
        <f t="shared" si="102"/>
        <v>1.4745590379550619</v>
      </c>
      <c r="K417" s="17">
        <f t="shared" si="103"/>
        <v>4.6730658949178157</v>
      </c>
      <c r="L417" s="47">
        <f>Tabla2[[#This Row],[n]]*F$135+G$135</f>
        <v>82560.277777777766</v>
      </c>
      <c r="M417" s="47">
        <f>Tabla2[[#This Row],[Predd pow]]-Tabla2[[#This Row],[Potència]]</f>
        <v>82543.277777777766</v>
      </c>
    </row>
    <row r="418" spans="1:13" x14ac:dyDescent="0.25">
      <c r="A418" s="60" t="s">
        <v>103</v>
      </c>
      <c r="B418" s="16">
        <v>7.8E-2</v>
      </c>
      <c r="C418" s="62">
        <v>3</v>
      </c>
      <c r="D418" s="13">
        <f t="shared" si="105"/>
        <v>200</v>
      </c>
      <c r="E418" s="62">
        <f t="shared" si="104"/>
        <v>3.3333333333333335</v>
      </c>
      <c r="F418" s="14">
        <v>14.75</v>
      </c>
      <c r="G418" s="64">
        <f t="shared" si="98"/>
        <v>137937.63356103608</v>
      </c>
      <c r="H418" s="64">
        <f t="shared" si="99"/>
        <v>19.882352941176467</v>
      </c>
      <c r="I418" s="62">
        <f t="shared" si="100"/>
        <v>8.8345225959904863E-2</v>
      </c>
      <c r="J418" s="62">
        <f t="shared" si="102"/>
        <v>1.2984677788993808</v>
      </c>
      <c r="K418" s="17">
        <f t="shared" si="103"/>
        <v>5.1396827710207669</v>
      </c>
      <c r="L418" s="47">
        <f>Tabla2[[#This Row],[n]]*F$135+G$135</f>
        <v>82528.611111111095</v>
      </c>
      <c r="M418" s="47">
        <f>Tabla2[[#This Row],[Predd pow]]-Tabla2[[#This Row],[Potència]]</f>
        <v>82513.861111111095</v>
      </c>
    </row>
    <row r="419" spans="1:13" x14ac:dyDescent="0.25">
      <c r="A419" s="60" t="s">
        <v>103</v>
      </c>
      <c r="B419" s="18">
        <v>7.8E-2</v>
      </c>
      <c r="C419" s="19">
        <v>3</v>
      </c>
      <c r="D419" s="20">
        <f t="shared" si="105"/>
        <v>100</v>
      </c>
      <c r="E419" s="19">
        <f t="shared" si="104"/>
        <v>1.6666666666666667</v>
      </c>
      <c r="F419" s="21">
        <v>12.5</v>
      </c>
      <c r="G419" s="64">
        <f t="shared" si="98"/>
        <v>935170.3970239734</v>
      </c>
      <c r="H419" s="64">
        <f t="shared" si="99"/>
        <v>9.9411764705882337</v>
      </c>
      <c r="I419" s="62">
        <f t="shared" si="100"/>
        <v>2.2086306489976216E-2</v>
      </c>
      <c r="J419" s="19">
        <f t="shared" si="102"/>
        <v>0.99743778323539956</v>
      </c>
      <c r="K419" s="23">
        <f t="shared" si="103"/>
        <v>5.9708907507065856</v>
      </c>
      <c r="L419" s="49">
        <f>Tabla2[[#This Row],[n]]*F$135+G$135</f>
        <v>82496.944444444438</v>
      </c>
      <c r="M419" s="49">
        <f>Tabla2[[#This Row],[Predd pow]]-Tabla2[[#This Row],[Potència]]</f>
        <v>82484.444444444438</v>
      </c>
    </row>
    <row r="420" spans="1:13" x14ac:dyDescent="0.25">
      <c r="A420" t="s">
        <v>109</v>
      </c>
      <c r="B420" s="62">
        <f>0.03</f>
        <v>0.03</v>
      </c>
      <c r="C420" s="62">
        <v>0</v>
      </c>
      <c r="D420" s="13">
        <v>100</v>
      </c>
      <c r="E420" s="62">
        <f>D420/60</f>
        <v>1.6666666666666667</v>
      </c>
      <c r="F420" s="14">
        <v>11</v>
      </c>
      <c r="G420" s="64">
        <f t="shared" si="98"/>
        <v>97777777.777777761</v>
      </c>
      <c r="H420" s="64">
        <f t="shared" si="99"/>
        <v>1.4705882352941175</v>
      </c>
      <c r="I420" s="62">
        <f t="shared" si="100"/>
        <v>8.4947332653754672E-3</v>
      </c>
      <c r="J420" s="62">
        <f t="shared" ref="J420:J483" si="106">LOG10(H420)</f>
        <v>0.16749108729376364</v>
      </c>
      <c r="K420" s="17">
        <f>LOG10(G420)</f>
        <v>7.9902401627108439</v>
      </c>
      <c r="L420" s="47">
        <f>Tabla2[[#This Row],[n]]*F$135+G$135</f>
        <v>82496.944444444438</v>
      </c>
      <c r="M420" s="47">
        <f>Tabla2[[#This Row],[Predd pow]]-Tabla2[[#This Row],[Potència]]</f>
        <v>82485.944444444438</v>
      </c>
    </row>
    <row r="421" spans="1:13" x14ac:dyDescent="0.25">
      <c r="A421" s="60" t="s">
        <v>109</v>
      </c>
      <c r="B421" s="62">
        <f t="shared" ref="B421:B484" si="107">0.03</f>
        <v>0.03</v>
      </c>
      <c r="C421" s="62">
        <v>0</v>
      </c>
      <c r="D421" s="13">
        <v>200</v>
      </c>
      <c r="E421" s="62">
        <f t="shared" ref="E421:E428" si="108">D421/60</f>
        <v>3.3333333333333335</v>
      </c>
      <c r="F421" s="14">
        <v>13.5</v>
      </c>
      <c r="G421" s="64">
        <f t="shared" si="98"/>
        <v>14999999.999999996</v>
      </c>
      <c r="H421" s="64">
        <f t="shared" si="99"/>
        <v>2.9411764705882351</v>
      </c>
      <c r="I421" s="62">
        <f t="shared" si="100"/>
        <v>3.3978933061501869E-2</v>
      </c>
      <c r="J421" s="19">
        <f t="shared" si="106"/>
        <v>0.46852108295774486</v>
      </c>
      <c r="K421" s="17">
        <f t="shared" ref="K421:K437" si="109">LOG10(G421)</f>
        <v>7.1760912590556813</v>
      </c>
      <c r="L421" s="47">
        <f>Tabla2[[#This Row],[n]]*F$135+G$135</f>
        <v>82528.611111111095</v>
      </c>
      <c r="M421" s="47">
        <f>Tabla2[[#This Row],[Predd pow]]-Tabla2[[#This Row],[Potència]]</f>
        <v>82515.111111111095</v>
      </c>
    </row>
    <row r="422" spans="1:13" x14ac:dyDescent="0.25">
      <c r="A422" s="60" t="s">
        <v>109</v>
      </c>
      <c r="B422" s="62">
        <f t="shared" si="107"/>
        <v>0.03</v>
      </c>
      <c r="C422" s="62">
        <v>0</v>
      </c>
      <c r="D422" s="13">
        <v>300</v>
      </c>
      <c r="E422" s="62">
        <f t="shared" si="108"/>
        <v>5</v>
      </c>
      <c r="F422" s="14">
        <v>15.5</v>
      </c>
      <c r="G422" s="64">
        <f t="shared" si="98"/>
        <v>5102880.6584362146</v>
      </c>
      <c r="H422" s="64">
        <f t="shared" si="99"/>
        <v>4.4117647058823524</v>
      </c>
      <c r="I422" s="62">
        <f t="shared" si="100"/>
        <v>7.64525993883792E-2</v>
      </c>
      <c r="J422" s="62">
        <f t="shared" si="106"/>
        <v>0.6446123420134261</v>
      </c>
      <c r="K422" s="17">
        <f t="shared" si="109"/>
        <v>6.7078154115639226</v>
      </c>
      <c r="L422" s="47">
        <f>Tabla2[[#This Row],[n]]*F$135+G$135</f>
        <v>82560.277777777766</v>
      </c>
      <c r="M422" s="47">
        <f>Tabla2[[#This Row],[Predd pow]]-Tabla2[[#This Row],[Potència]]</f>
        <v>82544.777777777766</v>
      </c>
    </row>
    <row r="423" spans="1:13" x14ac:dyDescent="0.25">
      <c r="A423" s="60" t="s">
        <v>109</v>
      </c>
      <c r="B423" s="62">
        <f t="shared" si="107"/>
        <v>0.03</v>
      </c>
      <c r="C423" s="62">
        <v>0</v>
      </c>
      <c r="D423" s="13">
        <v>400</v>
      </c>
      <c r="E423" s="62">
        <f t="shared" si="108"/>
        <v>6.666666666666667</v>
      </c>
      <c r="F423" s="14">
        <v>18</v>
      </c>
      <c r="G423" s="64">
        <f t="shared" si="98"/>
        <v>2499999.9999999995</v>
      </c>
      <c r="H423" s="64">
        <f t="shared" si="99"/>
        <v>5.8823529411764701</v>
      </c>
      <c r="I423" s="62">
        <f t="shared" si="100"/>
        <v>0.13591573224600748</v>
      </c>
      <c r="J423" s="19">
        <f t="shared" si="106"/>
        <v>0.769551078621726</v>
      </c>
      <c r="K423" s="17">
        <f t="shared" si="109"/>
        <v>6.3979400086720375</v>
      </c>
      <c r="L423" s="47">
        <f>Tabla2[[#This Row],[n]]*F$135+G$135</f>
        <v>82591.944444444438</v>
      </c>
      <c r="M423" s="47">
        <f>Tabla2[[#This Row],[Predd pow]]-Tabla2[[#This Row],[Potència]]</f>
        <v>82573.944444444438</v>
      </c>
    </row>
    <row r="424" spans="1:13" x14ac:dyDescent="0.25">
      <c r="A424" s="60" t="s">
        <v>109</v>
      </c>
      <c r="B424" s="62">
        <f t="shared" si="107"/>
        <v>0.03</v>
      </c>
      <c r="C424" s="62">
        <v>0</v>
      </c>
      <c r="D424" s="13">
        <v>500</v>
      </c>
      <c r="E424" s="62">
        <f t="shared" si="108"/>
        <v>8.3333333333333339</v>
      </c>
      <c r="F424" s="14">
        <v>20</v>
      </c>
      <c r="G424" s="64">
        <f t="shared" si="98"/>
        <v>1422222.222222222</v>
      </c>
      <c r="H424" s="64">
        <f t="shared" si="99"/>
        <v>7.3529411764705879</v>
      </c>
      <c r="I424" s="62">
        <f t="shared" si="100"/>
        <v>0.21236833163438668</v>
      </c>
      <c r="J424" s="62">
        <f t="shared" si="106"/>
        <v>0.86646109162978246</v>
      </c>
      <c r="K424" s="17">
        <f t="shared" si="109"/>
        <v>6.1529674602085436</v>
      </c>
      <c r="L424" s="47">
        <f>Tabla2[[#This Row],[n]]*F$135+G$135</f>
        <v>82623.611111111095</v>
      </c>
      <c r="M424" s="47">
        <f>Tabla2[[#This Row],[Predd pow]]-Tabla2[[#This Row],[Potència]]</f>
        <v>82603.611111111095</v>
      </c>
    </row>
    <row r="425" spans="1:13" x14ac:dyDescent="0.25">
      <c r="A425" s="60" t="s">
        <v>109</v>
      </c>
      <c r="B425" s="62">
        <f t="shared" si="107"/>
        <v>0.03</v>
      </c>
      <c r="C425" s="62">
        <v>0</v>
      </c>
      <c r="D425" s="13">
        <v>600</v>
      </c>
      <c r="E425" s="62">
        <f t="shared" si="108"/>
        <v>10</v>
      </c>
      <c r="F425" s="14">
        <v>23.25</v>
      </c>
      <c r="G425" s="64">
        <f t="shared" si="98"/>
        <v>956790.12345679023</v>
      </c>
      <c r="H425" s="64">
        <f t="shared" si="99"/>
        <v>8.8235294117647047</v>
      </c>
      <c r="I425" s="62">
        <f t="shared" si="100"/>
        <v>0.3058103975535168</v>
      </c>
      <c r="J425" s="19">
        <f t="shared" si="106"/>
        <v>0.94564233767740724</v>
      </c>
      <c r="K425" s="17">
        <f t="shared" si="109"/>
        <v>5.9808166836276602</v>
      </c>
      <c r="L425" s="47">
        <f>Tabla2[[#This Row],[n]]*F$135+G$135</f>
        <v>82655.277777777766</v>
      </c>
      <c r="M425" s="47">
        <f>Tabla2[[#This Row],[Predd pow]]-Tabla2[[#This Row],[Potència]]</f>
        <v>82632.027777777766</v>
      </c>
    </row>
    <row r="426" spans="1:13" x14ac:dyDescent="0.25">
      <c r="A426" s="60" t="s">
        <v>109</v>
      </c>
      <c r="B426" s="62">
        <f t="shared" si="107"/>
        <v>0.03</v>
      </c>
      <c r="C426" s="62">
        <v>0</v>
      </c>
      <c r="D426" s="13">
        <v>700</v>
      </c>
      <c r="E426" s="62">
        <f t="shared" si="108"/>
        <v>11.666666666666666</v>
      </c>
      <c r="F426" s="14">
        <v>26.25</v>
      </c>
      <c r="G426" s="64">
        <f t="shared" si="98"/>
        <v>680272.10884353763</v>
      </c>
      <c r="H426" s="64">
        <f t="shared" si="99"/>
        <v>10.294117647058822</v>
      </c>
      <c r="I426" s="62">
        <f t="shared" si="100"/>
        <v>0.41624193000339776</v>
      </c>
      <c r="J426" s="62">
        <f t="shared" si="106"/>
        <v>1.0125891273080205</v>
      </c>
      <c r="K426" s="17">
        <f t="shared" si="109"/>
        <v>5.8326826652518244</v>
      </c>
      <c r="L426" s="47">
        <f>Tabla2[[#This Row],[n]]*F$135+G$135</f>
        <v>82686.944444444438</v>
      </c>
      <c r="M426" s="47">
        <f>Tabla2[[#This Row],[Predd pow]]-Tabla2[[#This Row],[Potència]]</f>
        <v>82660.694444444438</v>
      </c>
    </row>
    <row r="427" spans="1:13" x14ac:dyDescent="0.25">
      <c r="A427" s="60" t="s">
        <v>109</v>
      </c>
      <c r="B427" s="62">
        <f t="shared" si="107"/>
        <v>0.03</v>
      </c>
      <c r="C427" s="62">
        <v>0</v>
      </c>
      <c r="D427" s="13">
        <v>1100</v>
      </c>
      <c r="E427" s="62">
        <f t="shared" si="108"/>
        <v>18.333333333333332</v>
      </c>
      <c r="F427" s="14">
        <v>37</v>
      </c>
      <c r="G427" s="64">
        <f t="shared" si="98"/>
        <v>247099.09007429672</v>
      </c>
      <c r="H427" s="64">
        <f t="shared" si="99"/>
        <v>16.17647058823529</v>
      </c>
      <c r="I427" s="62">
        <f t="shared" si="100"/>
        <v>1.0278627251104313</v>
      </c>
      <c r="J427" s="19">
        <f t="shared" si="106"/>
        <v>1.2088837724519885</v>
      </c>
      <c r="K427" s="17">
        <f t="shared" si="109"/>
        <v>5.3928711461449383</v>
      </c>
      <c r="L427" s="47">
        <f>Tabla2[[#This Row],[n]]*F$135+G$135</f>
        <v>82813.611111111095</v>
      </c>
      <c r="M427" s="47">
        <f>Tabla2[[#This Row],[Predd pow]]-Tabla2[[#This Row],[Potència]]</f>
        <v>82776.611111111095</v>
      </c>
    </row>
    <row r="428" spans="1:13" x14ac:dyDescent="0.25">
      <c r="A428" s="60" t="s">
        <v>109</v>
      </c>
      <c r="B428" s="62">
        <f t="shared" si="107"/>
        <v>0.03</v>
      </c>
      <c r="C428" s="62">
        <v>0</v>
      </c>
      <c r="D428" s="13">
        <v>1200</v>
      </c>
      <c r="E428" s="62">
        <f t="shared" si="108"/>
        <v>20</v>
      </c>
      <c r="F428" s="14">
        <v>40.5</v>
      </c>
      <c r="G428" s="64">
        <f t="shared" si="98"/>
        <v>208333.33333333334</v>
      </c>
      <c r="H428" s="64">
        <f t="shared" si="99"/>
        <v>17.647058823529409</v>
      </c>
      <c r="I428" s="62">
        <f t="shared" si="100"/>
        <v>1.2232415902140672</v>
      </c>
      <c r="J428" s="62">
        <f t="shared" si="106"/>
        <v>1.2466723333413885</v>
      </c>
      <c r="K428" s="17">
        <f t="shared" si="109"/>
        <v>5.3187587626244124</v>
      </c>
      <c r="L428" s="47">
        <f>Tabla2[[#This Row],[n]]*F$135+G$135</f>
        <v>82845.277777777766</v>
      </c>
      <c r="M428" s="47">
        <f>Tabla2[[#This Row],[Predd pow]]-Tabla2[[#This Row],[Potència]]</f>
        <v>82804.777777777766</v>
      </c>
    </row>
    <row r="429" spans="1:13" x14ac:dyDescent="0.25">
      <c r="A429" s="60" t="s">
        <v>109</v>
      </c>
      <c r="B429" s="62">
        <f t="shared" si="107"/>
        <v>0.03</v>
      </c>
      <c r="C429" s="62">
        <v>0</v>
      </c>
      <c r="D429" s="13">
        <v>100</v>
      </c>
      <c r="E429" s="62">
        <f>D429/60</f>
        <v>1.6666666666666667</v>
      </c>
      <c r="F429" s="14">
        <v>10.5</v>
      </c>
      <c r="G429" s="64">
        <f t="shared" si="98"/>
        <v>93333333.333333313</v>
      </c>
      <c r="H429" s="64">
        <f t="shared" si="99"/>
        <v>1.4705882352941175</v>
      </c>
      <c r="I429" s="62">
        <f t="shared" si="100"/>
        <v>8.4947332653754672E-3</v>
      </c>
      <c r="J429" s="19">
        <f t="shared" si="106"/>
        <v>0.16749108729376364</v>
      </c>
      <c r="K429" s="17">
        <f t="shared" si="109"/>
        <v>7.9700367766225568</v>
      </c>
      <c r="L429" s="47">
        <f>Tabla2[[#This Row],[n]]*F$135+G$135</f>
        <v>82496.944444444438</v>
      </c>
      <c r="M429" s="47">
        <f>Tabla2[[#This Row],[Predd pow]]-Tabla2[[#This Row],[Potència]]</f>
        <v>82486.444444444438</v>
      </c>
    </row>
    <row r="430" spans="1:13" x14ac:dyDescent="0.25">
      <c r="A430" s="60" t="s">
        <v>109</v>
      </c>
      <c r="B430" s="62">
        <f t="shared" si="107"/>
        <v>0.03</v>
      </c>
      <c r="C430" s="62">
        <v>0</v>
      </c>
      <c r="D430" s="13">
        <v>200</v>
      </c>
      <c r="E430" s="62">
        <f t="shared" ref="E430:E437" si="110">D430/60</f>
        <v>3.3333333333333335</v>
      </c>
      <c r="F430" s="14">
        <v>12.75</v>
      </c>
      <c r="G430" s="64">
        <f t="shared" si="98"/>
        <v>14166666.666666664</v>
      </c>
      <c r="H430" s="64">
        <f t="shared" si="99"/>
        <v>2.9411764705882351</v>
      </c>
      <c r="I430" s="62">
        <f t="shared" si="100"/>
        <v>3.3978933061501869E-2</v>
      </c>
      <c r="J430" s="62">
        <f t="shared" si="106"/>
        <v>0.46852108295774486</v>
      </c>
      <c r="K430" s="17">
        <f t="shared" si="109"/>
        <v>7.151267675330649</v>
      </c>
      <c r="L430" s="47">
        <f>Tabla2[[#This Row],[n]]*F$135+G$135</f>
        <v>82528.611111111095</v>
      </c>
      <c r="M430" s="47">
        <f>Tabla2[[#This Row],[Predd pow]]-Tabla2[[#This Row],[Potència]]</f>
        <v>82515.861111111095</v>
      </c>
    </row>
    <row r="431" spans="1:13" x14ac:dyDescent="0.25">
      <c r="A431" s="60" t="s">
        <v>109</v>
      </c>
      <c r="B431" s="62">
        <f t="shared" si="107"/>
        <v>0.03</v>
      </c>
      <c r="C431" s="62">
        <v>0</v>
      </c>
      <c r="D431" s="13">
        <v>300</v>
      </c>
      <c r="E431" s="62">
        <f t="shared" si="110"/>
        <v>5</v>
      </c>
      <c r="F431" s="14">
        <v>14.5</v>
      </c>
      <c r="G431" s="64">
        <f t="shared" si="98"/>
        <v>4773662.5514403293</v>
      </c>
      <c r="H431" s="64">
        <f t="shared" si="99"/>
        <v>4.4117647058823524</v>
      </c>
      <c r="I431" s="62">
        <f t="shared" si="100"/>
        <v>7.64525993883792E-2</v>
      </c>
      <c r="J431" s="19">
        <f t="shared" si="106"/>
        <v>0.6446123420134261</v>
      </c>
      <c r="K431" s="17">
        <f t="shared" si="109"/>
        <v>6.678851715628606</v>
      </c>
      <c r="L431" s="47">
        <f>Tabla2[[#This Row],[n]]*F$135+G$135</f>
        <v>82560.277777777766</v>
      </c>
      <c r="M431" s="47">
        <f>Tabla2[[#This Row],[Predd pow]]-Tabla2[[#This Row],[Potència]]</f>
        <v>82545.777777777766</v>
      </c>
    </row>
    <row r="432" spans="1:13" x14ac:dyDescent="0.25">
      <c r="A432" s="60" t="s">
        <v>109</v>
      </c>
      <c r="B432" s="62">
        <f t="shared" si="107"/>
        <v>0.03</v>
      </c>
      <c r="C432" s="62">
        <v>0</v>
      </c>
      <c r="D432" s="13">
        <v>400</v>
      </c>
      <c r="E432" s="62">
        <f t="shared" si="110"/>
        <v>6.666666666666667</v>
      </c>
      <c r="F432" s="14">
        <v>17.5</v>
      </c>
      <c r="G432" s="64">
        <f t="shared" si="98"/>
        <v>2430555.555555555</v>
      </c>
      <c r="H432" s="64">
        <f t="shared" si="99"/>
        <v>5.8823529411764701</v>
      </c>
      <c r="I432" s="62">
        <f t="shared" si="100"/>
        <v>0.13591573224600748</v>
      </c>
      <c r="J432" s="62">
        <f t="shared" si="106"/>
        <v>0.769551078621726</v>
      </c>
      <c r="K432" s="17">
        <f t="shared" si="109"/>
        <v>6.3857055522550255</v>
      </c>
      <c r="L432" s="47">
        <f>Tabla2[[#This Row],[n]]*F$135+G$135</f>
        <v>82591.944444444438</v>
      </c>
      <c r="M432" s="47">
        <f>Tabla2[[#This Row],[Predd pow]]-Tabla2[[#This Row],[Potència]]</f>
        <v>82574.444444444438</v>
      </c>
    </row>
    <row r="433" spans="1:13" x14ac:dyDescent="0.25">
      <c r="A433" s="60" t="s">
        <v>109</v>
      </c>
      <c r="B433" s="62">
        <f t="shared" si="107"/>
        <v>0.03</v>
      </c>
      <c r="C433" s="62">
        <v>0</v>
      </c>
      <c r="D433" s="13">
        <v>500</v>
      </c>
      <c r="E433" s="62">
        <f t="shared" si="110"/>
        <v>8.3333333333333339</v>
      </c>
      <c r="F433" s="14">
        <v>19.5</v>
      </c>
      <c r="G433" s="64">
        <f t="shared" si="98"/>
        <v>1386666.6666666665</v>
      </c>
      <c r="H433" s="64">
        <f t="shared" si="99"/>
        <v>7.3529411764705879</v>
      </c>
      <c r="I433" s="62">
        <f t="shared" si="100"/>
        <v>0.21236833163438668</v>
      </c>
      <c r="J433" s="19">
        <f t="shared" si="106"/>
        <v>0.86646109162978246</v>
      </c>
      <c r="K433" s="17">
        <f t="shared" si="109"/>
        <v>6.1419720759070806</v>
      </c>
      <c r="L433" s="47">
        <f>Tabla2[[#This Row],[n]]*F$135+G$135</f>
        <v>82623.611111111095</v>
      </c>
      <c r="M433" s="47">
        <f>Tabla2[[#This Row],[Predd pow]]-Tabla2[[#This Row],[Potència]]</f>
        <v>82604.111111111095</v>
      </c>
    </row>
    <row r="434" spans="1:13" x14ac:dyDescent="0.25">
      <c r="A434" s="60" t="s">
        <v>109</v>
      </c>
      <c r="B434" s="62">
        <f t="shared" si="107"/>
        <v>0.03</v>
      </c>
      <c r="C434" s="62">
        <v>0</v>
      </c>
      <c r="D434" s="13">
        <v>600</v>
      </c>
      <c r="E434" s="62">
        <f t="shared" si="110"/>
        <v>10</v>
      </c>
      <c r="F434" s="14">
        <v>22.75</v>
      </c>
      <c r="G434" s="64">
        <f t="shared" si="98"/>
        <v>936213.99176954746</v>
      </c>
      <c r="H434" s="64">
        <f t="shared" si="99"/>
        <v>8.8235294117647047</v>
      </c>
      <c r="I434" s="62">
        <f t="shared" si="100"/>
        <v>0.3058103975535168</v>
      </c>
      <c r="J434" s="62">
        <f t="shared" si="106"/>
        <v>0.94564233767740724</v>
      </c>
      <c r="K434" s="17">
        <f t="shared" si="109"/>
        <v>5.9713751273948192</v>
      </c>
      <c r="L434" s="47">
        <f>Tabla2[[#This Row],[n]]*F$135+G$135</f>
        <v>82655.277777777766</v>
      </c>
      <c r="M434" s="47">
        <f>Tabla2[[#This Row],[Predd pow]]-Tabla2[[#This Row],[Potència]]</f>
        <v>82632.527777777766</v>
      </c>
    </row>
    <row r="435" spans="1:13" x14ac:dyDescent="0.25">
      <c r="A435" s="60" t="s">
        <v>109</v>
      </c>
      <c r="B435" s="62">
        <f t="shared" si="107"/>
        <v>0.03</v>
      </c>
      <c r="C435" s="62">
        <v>0</v>
      </c>
      <c r="D435" s="13">
        <v>700</v>
      </c>
      <c r="E435" s="62">
        <f t="shared" si="110"/>
        <v>11.666666666666666</v>
      </c>
      <c r="F435" s="14">
        <v>25.75</v>
      </c>
      <c r="G435" s="64">
        <f t="shared" si="98"/>
        <v>667314.54486556549</v>
      </c>
      <c r="H435" s="64">
        <f t="shared" si="99"/>
        <v>10.294117647058822</v>
      </c>
      <c r="I435" s="62">
        <f t="shared" si="100"/>
        <v>0.41624193000339776</v>
      </c>
      <c r="J435" s="19">
        <f t="shared" si="106"/>
        <v>1.0125891273080205</v>
      </c>
      <c r="K435" s="17">
        <f t="shared" si="109"/>
        <v>5.8243305908870582</v>
      </c>
      <c r="L435" s="47">
        <f>Tabla2[[#This Row],[n]]*F$135+G$135</f>
        <v>82686.944444444438</v>
      </c>
      <c r="M435" s="47">
        <f>Tabla2[[#This Row],[Predd pow]]-Tabla2[[#This Row],[Potència]]</f>
        <v>82661.194444444438</v>
      </c>
    </row>
    <row r="436" spans="1:13" x14ac:dyDescent="0.25">
      <c r="A436" s="60" t="s">
        <v>109</v>
      </c>
      <c r="B436" s="62">
        <f t="shared" si="107"/>
        <v>0.03</v>
      </c>
      <c r="C436" s="62">
        <v>0</v>
      </c>
      <c r="D436" s="13">
        <v>1100</v>
      </c>
      <c r="E436" s="62">
        <f t="shared" si="110"/>
        <v>18.333333333333332</v>
      </c>
      <c r="F436" s="14">
        <v>36.5</v>
      </c>
      <c r="G436" s="64">
        <f t="shared" si="98"/>
        <v>243759.91318140083</v>
      </c>
      <c r="H436" s="64">
        <f t="shared" si="99"/>
        <v>16.17647058823529</v>
      </c>
      <c r="I436" s="62">
        <f t="shared" si="100"/>
        <v>1.0278627251104313</v>
      </c>
      <c r="J436" s="62">
        <f t="shared" si="106"/>
        <v>1.2088837724519885</v>
      </c>
      <c r="K436" s="17">
        <f t="shared" si="109"/>
        <v>5.386962286534418</v>
      </c>
      <c r="L436" s="47">
        <f>Tabla2[[#This Row],[n]]*F$135+G$135</f>
        <v>82813.611111111095</v>
      </c>
      <c r="M436" s="47">
        <f>Tabla2[[#This Row],[Predd pow]]-Tabla2[[#This Row],[Potència]]</f>
        <v>82777.111111111095</v>
      </c>
    </row>
    <row r="437" spans="1:13" x14ac:dyDescent="0.25">
      <c r="A437" s="60" t="s">
        <v>109</v>
      </c>
      <c r="B437" s="62">
        <f t="shared" si="107"/>
        <v>0.03</v>
      </c>
      <c r="C437" s="62">
        <v>0</v>
      </c>
      <c r="D437" s="20">
        <v>1200</v>
      </c>
      <c r="E437" s="19">
        <f t="shared" si="110"/>
        <v>20</v>
      </c>
      <c r="F437" s="21">
        <v>39.5</v>
      </c>
      <c r="G437" s="64">
        <f t="shared" si="98"/>
        <v>203189.30041152265</v>
      </c>
      <c r="H437" s="64">
        <f t="shared" si="99"/>
        <v>17.647058823529409</v>
      </c>
      <c r="I437" s="62">
        <f t="shared" si="100"/>
        <v>1.2232415902140672</v>
      </c>
      <c r="J437" s="19">
        <f t="shared" si="106"/>
        <v>1.2466723333413885</v>
      </c>
      <c r="K437" s="23">
        <f t="shared" si="109"/>
        <v>5.3079008350362047</v>
      </c>
      <c r="L437" s="49">
        <f>Tabla2[[#This Row],[n]]*F$135+G$135</f>
        <v>82845.277777777766</v>
      </c>
      <c r="M437" s="49">
        <f>Tabla2[[#This Row],[Predd pow]]-Tabla2[[#This Row],[Potència]]</f>
        <v>82805.777777777766</v>
      </c>
    </row>
    <row r="438" spans="1:13" x14ac:dyDescent="0.25">
      <c r="A438" t="s">
        <v>110</v>
      </c>
      <c r="B438" s="62">
        <f t="shared" si="107"/>
        <v>0.03</v>
      </c>
      <c r="C438" s="62">
        <v>0</v>
      </c>
      <c r="D438" s="82">
        <v>100</v>
      </c>
      <c r="E438" s="62">
        <f>D438/60</f>
        <v>1.6666666666666667</v>
      </c>
      <c r="F438" s="46">
        <v>11</v>
      </c>
      <c r="G438" s="64">
        <f t="shared" si="98"/>
        <v>97777777.777777761</v>
      </c>
      <c r="H438" s="64">
        <f t="shared" si="99"/>
        <v>1.4705882352941175</v>
      </c>
      <c r="I438" s="62">
        <f t="shared" si="100"/>
        <v>8.4947332653754672E-3</v>
      </c>
      <c r="J438" s="62">
        <f t="shared" si="106"/>
        <v>0.16749108729376364</v>
      </c>
      <c r="K438" s="17">
        <f>LOG10(G438)</f>
        <v>7.9902401627108439</v>
      </c>
      <c r="L438" s="47">
        <f>Tabla2[[#This Row],[n]]*F$135+G$135</f>
        <v>82496.944444444438</v>
      </c>
      <c r="M438" s="47">
        <f>Tabla2[[#This Row],[Predd pow]]-Tabla2[[#This Row],[Potència]]</f>
        <v>82485.944444444438</v>
      </c>
    </row>
    <row r="439" spans="1:13" x14ac:dyDescent="0.25">
      <c r="A439" s="60" t="s">
        <v>110</v>
      </c>
      <c r="B439" s="62">
        <f t="shared" si="107"/>
        <v>0.03</v>
      </c>
      <c r="C439" s="62">
        <v>0</v>
      </c>
      <c r="D439" s="82">
        <v>200</v>
      </c>
      <c r="E439" s="62">
        <f t="shared" ref="E439:E446" si="111">D439/60</f>
        <v>3.3333333333333335</v>
      </c>
      <c r="F439" s="46">
        <v>13.25</v>
      </c>
      <c r="G439" s="64">
        <f t="shared" si="98"/>
        <v>14722222.22222222</v>
      </c>
      <c r="H439" s="64">
        <f t="shared" si="99"/>
        <v>2.9411764705882351</v>
      </c>
      <c r="I439" s="62">
        <f t="shared" si="100"/>
        <v>3.3978933061501869E-2</v>
      </c>
      <c r="J439" s="19">
        <f t="shared" si="106"/>
        <v>0.46852108295774486</v>
      </c>
      <c r="K439" s="17">
        <f t="shared" ref="K439:K455" si="112">LOG10(G439)</f>
        <v>7.1679733688335014</v>
      </c>
      <c r="L439" s="47">
        <f>Tabla2[[#This Row],[n]]*F$135+G$135</f>
        <v>82528.611111111095</v>
      </c>
      <c r="M439" s="47">
        <f>Tabla2[[#This Row],[Predd pow]]-Tabla2[[#This Row],[Potència]]</f>
        <v>82515.361111111095</v>
      </c>
    </row>
    <row r="440" spans="1:13" x14ac:dyDescent="0.25">
      <c r="A440" s="60" t="s">
        <v>110</v>
      </c>
      <c r="B440" s="62">
        <f t="shared" si="107"/>
        <v>0.03</v>
      </c>
      <c r="C440" s="62">
        <v>0</v>
      </c>
      <c r="D440" s="82">
        <v>300</v>
      </c>
      <c r="E440" s="62">
        <f t="shared" si="111"/>
        <v>5</v>
      </c>
      <c r="F440" s="46">
        <v>15.5</v>
      </c>
      <c r="G440" s="64">
        <f t="shared" si="98"/>
        <v>5102880.6584362146</v>
      </c>
      <c r="H440" s="64">
        <f t="shared" si="99"/>
        <v>4.4117647058823524</v>
      </c>
      <c r="I440" s="62">
        <f t="shared" si="100"/>
        <v>7.64525993883792E-2</v>
      </c>
      <c r="J440" s="62">
        <f t="shared" si="106"/>
        <v>0.6446123420134261</v>
      </c>
      <c r="K440" s="17">
        <f t="shared" si="112"/>
        <v>6.7078154115639226</v>
      </c>
      <c r="L440" s="47">
        <f>Tabla2[[#This Row],[n]]*F$135+G$135</f>
        <v>82560.277777777766</v>
      </c>
      <c r="M440" s="47">
        <f>Tabla2[[#This Row],[Predd pow]]-Tabla2[[#This Row],[Potència]]</f>
        <v>82544.777777777766</v>
      </c>
    </row>
    <row r="441" spans="1:13" x14ac:dyDescent="0.25">
      <c r="A441" s="60" t="s">
        <v>110</v>
      </c>
      <c r="B441" s="62">
        <f t="shared" si="107"/>
        <v>0.03</v>
      </c>
      <c r="C441" s="62">
        <v>0</v>
      </c>
      <c r="D441" s="82">
        <v>400</v>
      </c>
      <c r="E441" s="62">
        <f t="shared" si="111"/>
        <v>6.666666666666667</v>
      </c>
      <c r="F441" s="46">
        <v>18.75</v>
      </c>
      <c r="G441" s="64">
        <f t="shared" si="98"/>
        <v>2604166.666666666</v>
      </c>
      <c r="H441" s="64">
        <f t="shared" si="99"/>
        <v>5.8823529411764701</v>
      </c>
      <c r="I441" s="62">
        <f t="shared" si="100"/>
        <v>0.13591573224600748</v>
      </c>
      <c r="J441" s="19">
        <f t="shared" si="106"/>
        <v>0.769551078621726</v>
      </c>
      <c r="K441" s="17">
        <f t="shared" si="112"/>
        <v>6.4156687756324695</v>
      </c>
      <c r="L441" s="47">
        <f>Tabla2[[#This Row],[n]]*F$135+G$135</f>
        <v>82591.944444444438</v>
      </c>
      <c r="M441" s="47">
        <f>Tabla2[[#This Row],[Predd pow]]-Tabla2[[#This Row],[Potència]]</f>
        <v>82573.194444444438</v>
      </c>
    </row>
    <row r="442" spans="1:13" x14ac:dyDescent="0.25">
      <c r="A442" s="60" t="s">
        <v>110</v>
      </c>
      <c r="B442" s="62">
        <f t="shared" si="107"/>
        <v>0.03</v>
      </c>
      <c r="C442" s="62">
        <v>0</v>
      </c>
      <c r="D442" s="82">
        <v>500</v>
      </c>
      <c r="E442" s="62">
        <f t="shared" si="111"/>
        <v>8.3333333333333339</v>
      </c>
      <c r="F442" s="46">
        <v>21.5</v>
      </c>
      <c r="G442" s="64">
        <f t="shared" si="98"/>
        <v>1528888.8888888888</v>
      </c>
      <c r="H442" s="64">
        <f t="shared" si="99"/>
        <v>7.3529411764705879</v>
      </c>
      <c r="I442" s="62">
        <f t="shared" si="100"/>
        <v>0.21236833163438668</v>
      </c>
      <c r="J442" s="62">
        <f t="shared" si="106"/>
        <v>0.86646109162978246</v>
      </c>
      <c r="K442" s="17">
        <f t="shared" si="112"/>
        <v>6.1843759244601673</v>
      </c>
      <c r="L442" s="47">
        <f>Tabla2[[#This Row],[n]]*F$135+G$135</f>
        <v>82623.611111111095</v>
      </c>
      <c r="M442" s="47">
        <f>Tabla2[[#This Row],[Predd pow]]-Tabla2[[#This Row],[Potència]]</f>
        <v>82602.111111111095</v>
      </c>
    </row>
    <row r="443" spans="1:13" x14ac:dyDescent="0.25">
      <c r="A443" s="60" t="s">
        <v>110</v>
      </c>
      <c r="B443" s="62">
        <f t="shared" si="107"/>
        <v>0.03</v>
      </c>
      <c r="C443" s="62">
        <v>0</v>
      </c>
      <c r="D443" s="82">
        <v>600</v>
      </c>
      <c r="E443" s="62">
        <f t="shared" si="111"/>
        <v>10</v>
      </c>
      <c r="F443" s="46">
        <v>24.75</v>
      </c>
      <c r="G443" s="64">
        <f t="shared" si="98"/>
        <v>1018518.5185185187</v>
      </c>
      <c r="H443" s="64">
        <f t="shared" si="99"/>
        <v>8.8235294117647047</v>
      </c>
      <c r="I443" s="62">
        <f t="shared" si="100"/>
        <v>0.3058103975535168</v>
      </c>
      <c r="J443" s="19">
        <f t="shared" si="106"/>
        <v>0.94564233767740724</v>
      </c>
      <c r="K443" s="17">
        <f t="shared" si="112"/>
        <v>6.007968929671275</v>
      </c>
      <c r="L443" s="47">
        <f>Tabla2[[#This Row],[n]]*F$135+G$135</f>
        <v>82655.277777777766</v>
      </c>
      <c r="M443" s="47">
        <f>Tabla2[[#This Row],[Predd pow]]-Tabla2[[#This Row],[Potència]]</f>
        <v>82630.527777777766</v>
      </c>
    </row>
    <row r="444" spans="1:13" x14ac:dyDescent="0.25">
      <c r="A444" s="60" t="s">
        <v>110</v>
      </c>
      <c r="B444" s="62">
        <f t="shared" si="107"/>
        <v>0.03</v>
      </c>
      <c r="C444" s="62">
        <v>0</v>
      </c>
      <c r="D444" s="82">
        <v>700</v>
      </c>
      <c r="E444" s="62">
        <f t="shared" si="111"/>
        <v>11.666666666666666</v>
      </c>
      <c r="F444" s="46">
        <v>27.5</v>
      </c>
      <c r="G444" s="64">
        <f t="shared" si="98"/>
        <v>712666.01878846798</v>
      </c>
      <c r="H444" s="64">
        <f t="shared" si="99"/>
        <v>10.294117647058822</v>
      </c>
      <c r="I444" s="62">
        <f t="shared" si="100"/>
        <v>0.41624193000339776</v>
      </c>
      <c r="J444" s="62">
        <f t="shared" si="106"/>
        <v>1.0125891273080205</v>
      </c>
      <c r="K444" s="17">
        <f t="shared" si="112"/>
        <v>5.8528860513401106</v>
      </c>
      <c r="L444" s="47">
        <f>Tabla2[[#This Row],[n]]*F$135+G$135</f>
        <v>82686.944444444438</v>
      </c>
      <c r="M444" s="47">
        <f>Tabla2[[#This Row],[Predd pow]]-Tabla2[[#This Row],[Potència]]</f>
        <v>82659.444444444438</v>
      </c>
    </row>
    <row r="445" spans="1:13" x14ac:dyDescent="0.25">
      <c r="A445" s="60" t="s">
        <v>110</v>
      </c>
      <c r="B445" s="62">
        <f t="shared" si="107"/>
        <v>0.03</v>
      </c>
      <c r="C445" s="62">
        <v>0</v>
      </c>
      <c r="D445" s="82">
        <v>1100</v>
      </c>
      <c r="E445" s="62">
        <f t="shared" si="111"/>
        <v>18.333333333333332</v>
      </c>
      <c r="F445" s="46">
        <v>46</v>
      </c>
      <c r="G445" s="64">
        <f t="shared" si="98"/>
        <v>307204.27414642298</v>
      </c>
      <c r="H445" s="64">
        <f t="shared" si="99"/>
        <v>16.17647058823529</v>
      </c>
      <c r="I445" s="62">
        <f t="shared" si="100"/>
        <v>1.0278627251104313</v>
      </c>
      <c r="J445" s="19">
        <f t="shared" si="106"/>
        <v>1.2088837724519885</v>
      </c>
      <c r="K445" s="17">
        <f t="shared" si="112"/>
        <v>5.4874272537595177</v>
      </c>
      <c r="L445" s="47">
        <f>Tabla2[[#This Row],[n]]*F$135+G$135</f>
        <v>82813.611111111095</v>
      </c>
      <c r="M445" s="47">
        <f>Tabla2[[#This Row],[Predd pow]]-Tabla2[[#This Row],[Potència]]</f>
        <v>82767.611111111095</v>
      </c>
    </row>
    <row r="446" spans="1:13" x14ac:dyDescent="0.25">
      <c r="A446" s="60" t="s">
        <v>110</v>
      </c>
      <c r="B446" s="62">
        <f t="shared" si="107"/>
        <v>0.03</v>
      </c>
      <c r="C446" s="62">
        <v>0</v>
      </c>
      <c r="D446" s="82">
        <v>1200</v>
      </c>
      <c r="E446" s="62">
        <f t="shared" si="111"/>
        <v>20</v>
      </c>
      <c r="F446" s="46">
        <v>49.5</v>
      </c>
      <c r="G446" s="64">
        <f t="shared" si="98"/>
        <v>254629.62962962966</v>
      </c>
      <c r="H446" s="64">
        <f t="shared" si="99"/>
        <v>17.647058823529409</v>
      </c>
      <c r="I446" s="62">
        <f t="shared" si="100"/>
        <v>1.2232415902140672</v>
      </c>
      <c r="J446" s="62">
        <f t="shared" si="106"/>
        <v>1.2466723333413885</v>
      </c>
      <c r="K446" s="17">
        <f t="shared" si="112"/>
        <v>5.4059089383433134</v>
      </c>
      <c r="L446" s="47">
        <f>Tabla2[[#This Row],[n]]*F$135+G$135</f>
        <v>82845.277777777766</v>
      </c>
      <c r="M446" s="47">
        <f>Tabla2[[#This Row],[Predd pow]]-Tabla2[[#This Row],[Potència]]</f>
        <v>82795.777777777766</v>
      </c>
    </row>
    <row r="447" spans="1:13" x14ac:dyDescent="0.25">
      <c r="A447" s="60" t="s">
        <v>110</v>
      </c>
      <c r="B447" s="62">
        <f t="shared" si="107"/>
        <v>0.03</v>
      </c>
      <c r="C447" s="62">
        <v>0</v>
      </c>
      <c r="D447" s="82">
        <v>100</v>
      </c>
      <c r="E447" s="62">
        <f>D447/60</f>
        <v>1.6666666666666667</v>
      </c>
      <c r="F447" s="46">
        <v>10.5</v>
      </c>
      <c r="G447" s="64">
        <f t="shared" si="98"/>
        <v>93333333.333333313</v>
      </c>
      <c r="H447" s="64">
        <f t="shared" si="99"/>
        <v>1.4705882352941175</v>
      </c>
      <c r="I447" s="62">
        <f t="shared" si="100"/>
        <v>8.4947332653754672E-3</v>
      </c>
      <c r="J447" s="19">
        <f t="shared" si="106"/>
        <v>0.16749108729376364</v>
      </c>
      <c r="K447" s="17">
        <f t="shared" si="112"/>
        <v>7.9700367766225568</v>
      </c>
      <c r="L447" s="47">
        <f>Tabla2[[#This Row],[n]]*F$135+G$135</f>
        <v>82496.944444444438</v>
      </c>
      <c r="M447" s="47">
        <f>Tabla2[[#This Row],[Predd pow]]-Tabla2[[#This Row],[Potència]]</f>
        <v>82486.444444444438</v>
      </c>
    </row>
    <row r="448" spans="1:13" x14ac:dyDescent="0.25">
      <c r="A448" s="60" t="s">
        <v>110</v>
      </c>
      <c r="B448" s="62">
        <f t="shared" si="107"/>
        <v>0.03</v>
      </c>
      <c r="C448" s="62">
        <v>0</v>
      </c>
      <c r="D448" s="82">
        <v>200</v>
      </c>
      <c r="E448" s="62">
        <f t="shared" ref="E448:E455" si="113">D448/60</f>
        <v>3.3333333333333335</v>
      </c>
      <c r="F448" s="46">
        <v>12.75</v>
      </c>
      <c r="G448" s="64">
        <f t="shared" si="98"/>
        <v>14166666.666666664</v>
      </c>
      <c r="H448" s="64">
        <f t="shared" si="99"/>
        <v>2.9411764705882351</v>
      </c>
      <c r="I448" s="62">
        <f t="shared" si="100"/>
        <v>3.3978933061501869E-2</v>
      </c>
      <c r="J448" s="62">
        <f t="shared" si="106"/>
        <v>0.46852108295774486</v>
      </c>
      <c r="K448" s="17">
        <f t="shared" si="112"/>
        <v>7.151267675330649</v>
      </c>
      <c r="L448" s="47">
        <f>Tabla2[[#This Row],[n]]*F$135+G$135</f>
        <v>82528.611111111095</v>
      </c>
      <c r="M448" s="47">
        <f>Tabla2[[#This Row],[Predd pow]]-Tabla2[[#This Row],[Potència]]</f>
        <v>82515.861111111095</v>
      </c>
    </row>
    <row r="449" spans="1:13" x14ac:dyDescent="0.25">
      <c r="A449" s="60" t="s">
        <v>110</v>
      </c>
      <c r="B449" s="62">
        <f t="shared" si="107"/>
        <v>0.03</v>
      </c>
      <c r="C449" s="62">
        <v>0</v>
      </c>
      <c r="D449" s="82">
        <v>300</v>
      </c>
      <c r="E449" s="62">
        <f t="shared" si="113"/>
        <v>5</v>
      </c>
      <c r="F449" s="46">
        <v>14.5</v>
      </c>
      <c r="G449" s="64">
        <f t="shared" si="98"/>
        <v>4773662.5514403293</v>
      </c>
      <c r="H449" s="64">
        <f t="shared" si="99"/>
        <v>4.4117647058823524</v>
      </c>
      <c r="I449" s="62">
        <f t="shared" si="100"/>
        <v>7.64525993883792E-2</v>
      </c>
      <c r="J449" s="19">
        <f t="shared" si="106"/>
        <v>0.6446123420134261</v>
      </c>
      <c r="K449" s="17">
        <f t="shared" si="112"/>
        <v>6.678851715628606</v>
      </c>
      <c r="L449" s="47">
        <f>Tabla2[[#This Row],[n]]*F$135+G$135</f>
        <v>82560.277777777766</v>
      </c>
      <c r="M449" s="47">
        <f>Tabla2[[#This Row],[Predd pow]]-Tabla2[[#This Row],[Potència]]</f>
        <v>82545.777777777766</v>
      </c>
    </row>
    <row r="450" spans="1:13" x14ac:dyDescent="0.25">
      <c r="A450" s="60" t="s">
        <v>110</v>
      </c>
      <c r="B450" s="62">
        <f t="shared" si="107"/>
        <v>0.03</v>
      </c>
      <c r="C450" s="62">
        <v>0</v>
      </c>
      <c r="D450" s="82">
        <v>400</v>
      </c>
      <c r="E450" s="62">
        <f t="shared" si="113"/>
        <v>6.666666666666667</v>
      </c>
      <c r="F450" s="46">
        <v>18</v>
      </c>
      <c r="G450" s="64">
        <f t="shared" si="98"/>
        <v>2499999.9999999995</v>
      </c>
      <c r="H450" s="64">
        <f t="shared" si="99"/>
        <v>5.8823529411764701</v>
      </c>
      <c r="I450" s="62">
        <f t="shared" si="100"/>
        <v>0.13591573224600748</v>
      </c>
      <c r="J450" s="62">
        <f t="shared" si="106"/>
        <v>0.769551078621726</v>
      </c>
      <c r="K450" s="17">
        <f t="shared" si="112"/>
        <v>6.3979400086720375</v>
      </c>
      <c r="L450" s="47">
        <f>Tabla2[[#This Row],[n]]*F$135+G$135</f>
        <v>82591.944444444438</v>
      </c>
      <c r="M450" s="47">
        <f>Tabla2[[#This Row],[Predd pow]]-Tabla2[[#This Row],[Potència]]</f>
        <v>82573.944444444438</v>
      </c>
    </row>
    <row r="451" spans="1:13" x14ac:dyDescent="0.25">
      <c r="A451" s="60" t="s">
        <v>110</v>
      </c>
      <c r="B451" s="62">
        <f t="shared" si="107"/>
        <v>0.03</v>
      </c>
      <c r="C451" s="62">
        <v>0</v>
      </c>
      <c r="D451" s="82">
        <v>500</v>
      </c>
      <c r="E451" s="62">
        <f t="shared" si="113"/>
        <v>8.3333333333333339</v>
      </c>
      <c r="F451" s="46">
        <v>21</v>
      </c>
      <c r="G451" s="64">
        <f t="shared" si="98"/>
        <v>1493333.3333333333</v>
      </c>
      <c r="H451" s="64">
        <f t="shared" si="99"/>
        <v>7.3529411764705879</v>
      </c>
      <c r="I451" s="62">
        <f t="shared" si="100"/>
        <v>0.21236833163438668</v>
      </c>
      <c r="J451" s="19">
        <f t="shared" si="106"/>
        <v>0.86646109162978246</v>
      </c>
      <c r="K451" s="17">
        <f t="shared" si="112"/>
        <v>6.1741567592784818</v>
      </c>
      <c r="L451" s="47">
        <f>Tabla2[[#This Row],[n]]*F$135+G$135</f>
        <v>82623.611111111095</v>
      </c>
      <c r="M451" s="47">
        <f>Tabla2[[#This Row],[Predd pow]]-Tabla2[[#This Row],[Potència]]</f>
        <v>82602.611111111095</v>
      </c>
    </row>
    <row r="452" spans="1:13" x14ac:dyDescent="0.25">
      <c r="A452" s="60" t="s">
        <v>110</v>
      </c>
      <c r="B452" s="62">
        <f t="shared" si="107"/>
        <v>0.03</v>
      </c>
      <c r="C452" s="62">
        <v>0</v>
      </c>
      <c r="D452" s="82">
        <v>600</v>
      </c>
      <c r="E452" s="62">
        <f t="shared" si="113"/>
        <v>10</v>
      </c>
      <c r="F452" s="46">
        <v>24.5</v>
      </c>
      <c r="G452" s="64">
        <f t="shared" si="98"/>
        <v>1008230.4526748973</v>
      </c>
      <c r="H452" s="64">
        <f t="shared" si="99"/>
        <v>8.8235294117647047</v>
      </c>
      <c r="I452" s="62">
        <f t="shared" si="100"/>
        <v>0.3058103975535168</v>
      </c>
      <c r="J452" s="62">
        <f t="shared" si="106"/>
        <v>0.94564233767740724</v>
      </c>
      <c r="K452" s="17">
        <f t="shared" si="112"/>
        <v>6.0035598107662205</v>
      </c>
      <c r="L452" s="47">
        <f>Tabla2[[#This Row],[n]]*F$135+G$135</f>
        <v>82655.277777777766</v>
      </c>
      <c r="M452" s="47">
        <f>Tabla2[[#This Row],[Predd pow]]-Tabla2[[#This Row],[Potència]]</f>
        <v>82630.777777777766</v>
      </c>
    </row>
    <row r="453" spans="1:13" x14ac:dyDescent="0.25">
      <c r="A453" s="60" t="s">
        <v>110</v>
      </c>
      <c r="B453" s="62">
        <f t="shared" si="107"/>
        <v>0.03</v>
      </c>
      <c r="C453" s="62">
        <v>0</v>
      </c>
      <c r="D453" s="82">
        <v>700</v>
      </c>
      <c r="E453" s="62">
        <f t="shared" si="113"/>
        <v>11.666666666666666</v>
      </c>
      <c r="F453" s="46">
        <v>27</v>
      </c>
      <c r="G453" s="64">
        <f t="shared" si="98"/>
        <v>699708.45481049584</v>
      </c>
      <c r="H453" s="64">
        <f t="shared" si="99"/>
        <v>10.294117647058822</v>
      </c>
      <c r="I453" s="62">
        <f t="shared" si="100"/>
        <v>0.41624193000339776</v>
      </c>
      <c r="J453" s="19">
        <f t="shared" si="106"/>
        <v>1.0125891273080205</v>
      </c>
      <c r="K453" s="17">
        <f t="shared" si="112"/>
        <v>5.8449171216688356</v>
      </c>
      <c r="L453" s="47">
        <f>Tabla2[[#This Row],[n]]*F$135+G$135</f>
        <v>82686.944444444438</v>
      </c>
      <c r="M453" s="47">
        <f>Tabla2[[#This Row],[Predd pow]]-Tabla2[[#This Row],[Potència]]</f>
        <v>82659.944444444438</v>
      </c>
    </row>
    <row r="454" spans="1:13" x14ac:dyDescent="0.25">
      <c r="A454" s="60" t="s">
        <v>110</v>
      </c>
      <c r="B454" s="62">
        <f t="shared" si="107"/>
        <v>0.03</v>
      </c>
      <c r="C454" s="62">
        <v>0</v>
      </c>
      <c r="D454" s="82">
        <v>1100</v>
      </c>
      <c r="E454" s="62">
        <f t="shared" si="113"/>
        <v>18.333333333333332</v>
      </c>
      <c r="F454" s="46">
        <v>45</v>
      </c>
      <c r="G454" s="64">
        <f t="shared" si="98"/>
        <v>300525.92036063113</v>
      </c>
      <c r="H454" s="64">
        <f t="shared" si="99"/>
        <v>16.17647058823529</v>
      </c>
      <c r="I454" s="62">
        <f t="shared" si="100"/>
        <v>1.0278627251104313</v>
      </c>
      <c r="J454" s="62">
        <f t="shared" si="106"/>
        <v>1.2088837724519885</v>
      </c>
      <c r="K454" s="17">
        <f t="shared" si="112"/>
        <v>5.4778819358532873</v>
      </c>
      <c r="L454" s="47">
        <f>Tabla2[[#This Row],[n]]*F$135+G$135</f>
        <v>82813.611111111095</v>
      </c>
      <c r="M454" s="47">
        <f>Tabla2[[#This Row],[Predd pow]]-Tabla2[[#This Row],[Potència]]</f>
        <v>82768.611111111095</v>
      </c>
    </row>
    <row r="455" spans="1:13" x14ac:dyDescent="0.25">
      <c r="A455" s="60" t="s">
        <v>110</v>
      </c>
      <c r="B455" s="62">
        <f t="shared" si="107"/>
        <v>0.03</v>
      </c>
      <c r="C455" s="62">
        <v>0</v>
      </c>
      <c r="D455" s="83">
        <v>1200</v>
      </c>
      <c r="E455" s="19">
        <f t="shared" si="113"/>
        <v>20</v>
      </c>
      <c r="F455" s="48">
        <v>50.5</v>
      </c>
      <c r="G455" s="64">
        <f t="shared" si="98"/>
        <v>259773.66255144036</v>
      </c>
      <c r="H455" s="64">
        <f t="shared" si="99"/>
        <v>17.647058823529409</v>
      </c>
      <c r="I455" s="62">
        <f t="shared" si="100"/>
        <v>1.2232415902140672</v>
      </c>
      <c r="J455" s="19">
        <f t="shared" si="106"/>
        <v>1.2466723333413885</v>
      </c>
      <c r="K455" s="23">
        <f t="shared" si="112"/>
        <v>5.4145951175284059</v>
      </c>
      <c r="L455" s="49">
        <f>Tabla2[[#This Row],[n]]*F$135+G$135</f>
        <v>82845.277777777766</v>
      </c>
      <c r="M455" s="49">
        <f>Tabla2[[#This Row],[Predd pow]]-Tabla2[[#This Row],[Potència]]</f>
        <v>82794.777777777766</v>
      </c>
    </row>
    <row r="456" spans="1:13" x14ac:dyDescent="0.25">
      <c r="A456" t="s">
        <v>111</v>
      </c>
      <c r="B456" s="62">
        <f t="shared" si="107"/>
        <v>0.03</v>
      </c>
      <c r="C456" s="62">
        <v>3</v>
      </c>
      <c r="D456" s="13">
        <v>100</v>
      </c>
      <c r="E456" s="62">
        <f>D456/60</f>
        <v>1.6666666666666667</v>
      </c>
      <c r="F456" s="14">
        <v>10.5</v>
      </c>
      <c r="G456" s="64">
        <f t="shared" si="98"/>
        <v>93333333.333333313</v>
      </c>
      <c r="H456" s="64">
        <f t="shared" si="99"/>
        <v>1.4705882352941175</v>
      </c>
      <c r="I456" s="62">
        <f t="shared" si="100"/>
        <v>8.4947332653754672E-3</v>
      </c>
      <c r="J456" s="62">
        <f t="shared" si="106"/>
        <v>0.16749108729376364</v>
      </c>
      <c r="K456" s="17">
        <f>LOG10(G456)</f>
        <v>7.9700367766225568</v>
      </c>
      <c r="L456" s="47">
        <f>Tabla2[[#This Row],[n]]*F$135+G$135</f>
        <v>82496.944444444438</v>
      </c>
      <c r="M456" s="47">
        <f>Tabla2[[#This Row],[Predd pow]]-Tabla2[[#This Row],[Potència]]</f>
        <v>82486.444444444438</v>
      </c>
    </row>
    <row r="457" spans="1:13" x14ac:dyDescent="0.25">
      <c r="A457" s="60" t="s">
        <v>111</v>
      </c>
      <c r="B457" s="62">
        <f t="shared" si="107"/>
        <v>0.03</v>
      </c>
      <c r="C457" s="62">
        <v>3</v>
      </c>
      <c r="D457" s="13">
        <v>200</v>
      </c>
      <c r="E457" s="62">
        <f t="shared" ref="E457:E473" si="114">D457/60</f>
        <v>3.3333333333333335</v>
      </c>
      <c r="F457" s="14">
        <v>12.75</v>
      </c>
      <c r="G457" s="64">
        <f t="shared" si="98"/>
        <v>14166666.666666664</v>
      </c>
      <c r="H457" s="64">
        <f t="shared" si="99"/>
        <v>2.9411764705882351</v>
      </c>
      <c r="I457" s="62">
        <f t="shared" si="100"/>
        <v>3.3978933061501869E-2</v>
      </c>
      <c r="J457" s="19">
        <f t="shared" si="106"/>
        <v>0.46852108295774486</v>
      </c>
      <c r="K457" s="17">
        <f t="shared" ref="K457:K473" si="115">LOG10(G457)</f>
        <v>7.151267675330649</v>
      </c>
      <c r="L457" s="47">
        <f>Tabla2[[#This Row],[n]]*F$135+G$135</f>
        <v>82528.611111111095</v>
      </c>
      <c r="M457" s="47">
        <f>Tabla2[[#This Row],[Predd pow]]-Tabla2[[#This Row],[Potència]]</f>
        <v>82515.861111111095</v>
      </c>
    </row>
    <row r="458" spans="1:13" x14ac:dyDescent="0.25">
      <c r="A458" s="60" t="s">
        <v>111</v>
      </c>
      <c r="B458" s="62">
        <f t="shared" si="107"/>
        <v>0.03</v>
      </c>
      <c r="C458" s="62">
        <v>3</v>
      </c>
      <c r="D458" s="13">
        <v>300</v>
      </c>
      <c r="E458" s="62">
        <f t="shared" si="114"/>
        <v>5</v>
      </c>
      <c r="F458" s="14">
        <v>15</v>
      </c>
      <c r="G458" s="64">
        <f t="shared" si="98"/>
        <v>4938271.6049382724</v>
      </c>
      <c r="H458" s="64">
        <f t="shared" si="99"/>
        <v>4.4117647058823524</v>
      </c>
      <c r="I458" s="62">
        <f t="shared" si="100"/>
        <v>7.64525993883792E-2</v>
      </c>
      <c r="J458" s="62">
        <f t="shared" si="106"/>
        <v>0.6446123420134261</v>
      </c>
      <c r="K458" s="17">
        <f t="shared" si="115"/>
        <v>6.693574972449313</v>
      </c>
      <c r="L458" s="47">
        <f>Tabla2[[#This Row],[n]]*F$135+G$135</f>
        <v>82560.277777777766</v>
      </c>
      <c r="M458" s="47">
        <f>Tabla2[[#This Row],[Predd pow]]-Tabla2[[#This Row],[Potència]]</f>
        <v>82545.277777777766</v>
      </c>
    </row>
    <row r="459" spans="1:13" x14ac:dyDescent="0.25">
      <c r="A459" s="60" t="s">
        <v>111</v>
      </c>
      <c r="B459" s="62">
        <f t="shared" si="107"/>
        <v>0.03</v>
      </c>
      <c r="C459" s="62">
        <v>3</v>
      </c>
      <c r="D459" s="13">
        <v>400</v>
      </c>
      <c r="E459" s="62">
        <f t="shared" si="114"/>
        <v>6.666666666666667</v>
      </c>
      <c r="F459" s="14">
        <v>18.25</v>
      </c>
      <c r="G459" s="64">
        <f t="shared" si="98"/>
        <v>2534722.2222222215</v>
      </c>
      <c r="H459" s="64">
        <f t="shared" si="99"/>
        <v>5.8823529411764701</v>
      </c>
      <c r="I459" s="62">
        <f t="shared" si="100"/>
        <v>0.13591573224600748</v>
      </c>
      <c r="J459" s="19">
        <f t="shared" si="106"/>
        <v>0.769551078621726</v>
      </c>
      <c r="K459" s="17">
        <f t="shared" si="115"/>
        <v>6.4039303723612253</v>
      </c>
      <c r="L459" s="47">
        <f>Tabla2[[#This Row],[n]]*F$135+G$135</f>
        <v>82591.944444444438</v>
      </c>
      <c r="M459" s="47">
        <f>Tabla2[[#This Row],[Predd pow]]-Tabla2[[#This Row],[Potència]]</f>
        <v>82573.694444444438</v>
      </c>
    </row>
    <row r="460" spans="1:13" x14ac:dyDescent="0.25">
      <c r="A460" s="60" t="s">
        <v>111</v>
      </c>
      <c r="B460" s="62">
        <f t="shared" si="107"/>
        <v>0.03</v>
      </c>
      <c r="C460" s="62">
        <v>3</v>
      </c>
      <c r="D460" s="13">
        <v>500</v>
      </c>
      <c r="E460" s="62">
        <f t="shared" si="114"/>
        <v>8.3333333333333339</v>
      </c>
      <c r="F460" s="14">
        <v>21</v>
      </c>
      <c r="G460" s="64">
        <f t="shared" si="98"/>
        <v>1493333.3333333333</v>
      </c>
      <c r="H460" s="64">
        <f t="shared" si="99"/>
        <v>7.3529411764705879</v>
      </c>
      <c r="I460" s="62">
        <f t="shared" si="100"/>
        <v>0.21236833163438668</v>
      </c>
      <c r="J460" s="62">
        <f t="shared" si="106"/>
        <v>0.86646109162978246</v>
      </c>
      <c r="K460" s="17">
        <f t="shared" si="115"/>
        <v>6.1741567592784818</v>
      </c>
      <c r="L460" s="47">
        <f>Tabla2[[#This Row],[n]]*F$135+G$135</f>
        <v>82623.611111111095</v>
      </c>
      <c r="M460" s="47">
        <f>Tabla2[[#This Row],[Predd pow]]-Tabla2[[#This Row],[Potència]]</f>
        <v>82602.611111111095</v>
      </c>
    </row>
    <row r="461" spans="1:13" x14ac:dyDescent="0.25">
      <c r="A461" s="60" t="s">
        <v>111</v>
      </c>
      <c r="B461" s="62">
        <f t="shared" si="107"/>
        <v>0.03</v>
      </c>
      <c r="C461" s="62">
        <v>3</v>
      </c>
      <c r="D461" s="13">
        <v>600</v>
      </c>
      <c r="E461" s="62">
        <f t="shared" si="114"/>
        <v>10</v>
      </c>
      <c r="F461" s="14">
        <v>24.75</v>
      </c>
      <c r="G461" s="64">
        <f t="shared" si="98"/>
        <v>1018518.5185185187</v>
      </c>
      <c r="H461" s="64">
        <f t="shared" si="99"/>
        <v>8.8235294117647047</v>
      </c>
      <c r="I461" s="62">
        <f t="shared" si="100"/>
        <v>0.3058103975535168</v>
      </c>
      <c r="J461" s="19">
        <f t="shared" si="106"/>
        <v>0.94564233767740724</v>
      </c>
      <c r="K461" s="17">
        <f t="shared" si="115"/>
        <v>6.007968929671275</v>
      </c>
      <c r="L461" s="47">
        <f>Tabla2[[#This Row],[n]]*F$135+G$135</f>
        <v>82655.277777777766</v>
      </c>
      <c r="M461" s="47">
        <f>Tabla2[[#This Row],[Predd pow]]-Tabla2[[#This Row],[Potència]]</f>
        <v>82630.527777777766</v>
      </c>
    </row>
    <row r="462" spans="1:13" x14ac:dyDescent="0.25">
      <c r="A462" s="60" t="s">
        <v>111</v>
      </c>
      <c r="B462" s="62">
        <f t="shared" si="107"/>
        <v>0.03</v>
      </c>
      <c r="C462" s="62">
        <v>3</v>
      </c>
      <c r="D462" s="13">
        <v>700</v>
      </c>
      <c r="E462" s="62">
        <f t="shared" si="114"/>
        <v>11.666666666666666</v>
      </c>
      <c r="F462" s="14">
        <v>28.5</v>
      </c>
      <c r="G462" s="64">
        <f t="shared" si="98"/>
        <v>738581.14674441225</v>
      </c>
      <c r="H462" s="64">
        <f t="shared" si="99"/>
        <v>10.294117647058822</v>
      </c>
      <c r="I462" s="62">
        <f t="shared" si="100"/>
        <v>0.41624193000339776</v>
      </c>
      <c r="J462" s="62">
        <f t="shared" si="106"/>
        <v>1.0125891273080205</v>
      </c>
      <c r="K462" s="17">
        <f t="shared" si="115"/>
        <v>5.8683982175183589</v>
      </c>
      <c r="L462" s="47">
        <f>Tabla2[[#This Row],[n]]*F$135+G$135</f>
        <v>82686.944444444438</v>
      </c>
      <c r="M462" s="47">
        <f>Tabla2[[#This Row],[Predd pow]]-Tabla2[[#This Row],[Potència]]</f>
        <v>82658.444444444438</v>
      </c>
    </row>
    <row r="463" spans="1:13" x14ac:dyDescent="0.25">
      <c r="A463" s="60" t="s">
        <v>111</v>
      </c>
      <c r="B463" s="62">
        <f t="shared" si="107"/>
        <v>0.03</v>
      </c>
      <c r="C463" s="62">
        <v>3</v>
      </c>
      <c r="D463" s="13">
        <v>1100</v>
      </c>
      <c r="E463" s="62">
        <f t="shared" si="114"/>
        <v>18.333333333333332</v>
      </c>
      <c r="F463" s="14">
        <v>50</v>
      </c>
      <c r="G463" s="64">
        <f t="shared" si="98"/>
        <v>333917.68928959017</v>
      </c>
      <c r="H463" s="64">
        <f t="shared" si="99"/>
        <v>16.17647058823529</v>
      </c>
      <c r="I463" s="62">
        <f t="shared" si="100"/>
        <v>1.0278627251104313</v>
      </c>
      <c r="J463" s="19">
        <f t="shared" si="106"/>
        <v>1.2088837724519885</v>
      </c>
      <c r="K463" s="17">
        <f t="shared" si="115"/>
        <v>5.5236394264139621</v>
      </c>
      <c r="L463" s="47">
        <f>Tabla2[[#This Row],[n]]*F$135+G$135</f>
        <v>82813.611111111095</v>
      </c>
      <c r="M463" s="47">
        <f>Tabla2[[#This Row],[Predd pow]]-Tabla2[[#This Row],[Potència]]</f>
        <v>82763.611111111095</v>
      </c>
    </row>
    <row r="464" spans="1:13" x14ac:dyDescent="0.25">
      <c r="A464" s="60" t="s">
        <v>111</v>
      </c>
      <c r="B464" s="62">
        <f t="shared" si="107"/>
        <v>0.03</v>
      </c>
      <c r="C464" s="62">
        <v>3</v>
      </c>
      <c r="D464" s="13">
        <v>1200</v>
      </c>
      <c r="E464" s="62">
        <f t="shared" si="114"/>
        <v>20</v>
      </c>
      <c r="F464" s="14">
        <v>51.75</v>
      </c>
      <c r="G464" s="64">
        <f t="shared" si="98"/>
        <v>266203.70370370371</v>
      </c>
      <c r="H464" s="64">
        <f t="shared" si="99"/>
        <v>17.647058823529409</v>
      </c>
      <c r="I464" s="62">
        <f t="shared" si="100"/>
        <v>1.2232415902140672</v>
      </c>
      <c r="J464" s="62">
        <f t="shared" si="106"/>
        <v>1.2466723333413885</v>
      </c>
      <c r="K464" s="17">
        <f t="shared" si="115"/>
        <v>5.4252140935386999</v>
      </c>
      <c r="L464" s="47">
        <f>Tabla2[[#This Row],[n]]*F$135+G$135</f>
        <v>82845.277777777766</v>
      </c>
      <c r="M464" s="47">
        <f>Tabla2[[#This Row],[Predd pow]]-Tabla2[[#This Row],[Potència]]</f>
        <v>82793.527777777766</v>
      </c>
    </row>
    <row r="465" spans="1:13" x14ac:dyDescent="0.25">
      <c r="A465" s="60" t="s">
        <v>111</v>
      </c>
      <c r="B465" s="62">
        <f t="shared" si="107"/>
        <v>0.03</v>
      </c>
      <c r="C465" s="62">
        <v>3</v>
      </c>
      <c r="D465" s="13">
        <v>100</v>
      </c>
      <c r="E465" s="62">
        <f t="shared" si="114"/>
        <v>1.6666666666666667</v>
      </c>
      <c r="F465" s="14">
        <v>11</v>
      </c>
      <c r="G465" s="64">
        <f t="shared" ref="G465:G528" si="116">F465/(B465^5*E465^3*$E$5)</f>
        <v>97777777.777777761</v>
      </c>
      <c r="H465" s="64">
        <f t="shared" ref="H465:H528" si="117">(E465*B465^2*$E$5)/$E$6</f>
        <v>1.4705882352941175</v>
      </c>
      <c r="I465" s="62">
        <f t="shared" ref="I465:I528" si="118">(E465^2*B465)/$E$4</f>
        <v>8.4947332653754672E-3</v>
      </c>
      <c r="J465" s="19">
        <f t="shared" si="106"/>
        <v>0.16749108729376364</v>
      </c>
      <c r="K465" s="17">
        <f t="shared" si="115"/>
        <v>7.9902401627108439</v>
      </c>
      <c r="L465" s="47">
        <f>Tabla2[[#This Row],[n]]*F$135+G$135</f>
        <v>82496.944444444438</v>
      </c>
      <c r="M465" s="47">
        <f>Tabla2[[#This Row],[Predd pow]]-Tabla2[[#This Row],[Potència]]</f>
        <v>82485.944444444438</v>
      </c>
    </row>
    <row r="466" spans="1:13" x14ac:dyDescent="0.25">
      <c r="A466" s="60" t="s">
        <v>111</v>
      </c>
      <c r="B466" s="62">
        <f t="shared" si="107"/>
        <v>0.03</v>
      </c>
      <c r="C466" s="62">
        <v>3</v>
      </c>
      <c r="D466" s="13">
        <v>200</v>
      </c>
      <c r="E466" s="62">
        <f t="shared" si="114"/>
        <v>3.3333333333333335</v>
      </c>
      <c r="F466" s="14">
        <v>13.25</v>
      </c>
      <c r="G466" s="64">
        <f t="shared" si="116"/>
        <v>14722222.22222222</v>
      </c>
      <c r="H466" s="64">
        <f t="shared" si="117"/>
        <v>2.9411764705882351</v>
      </c>
      <c r="I466" s="62">
        <f t="shared" si="118"/>
        <v>3.3978933061501869E-2</v>
      </c>
      <c r="J466" s="62">
        <f t="shared" si="106"/>
        <v>0.46852108295774486</v>
      </c>
      <c r="K466" s="17">
        <f t="shared" si="115"/>
        <v>7.1679733688335014</v>
      </c>
      <c r="L466" s="47">
        <f>Tabla2[[#This Row],[n]]*F$135+G$135</f>
        <v>82528.611111111095</v>
      </c>
      <c r="M466" s="47">
        <f>Tabla2[[#This Row],[Predd pow]]-Tabla2[[#This Row],[Potència]]</f>
        <v>82515.361111111095</v>
      </c>
    </row>
    <row r="467" spans="1:13" x14ac:dyDescent="0.25">
      <c r="A467" s="60" t="s">
        <v>111</v>
      </c>
      <c r="B467" s="62">
        <f t="shared" si="107"/>
        <v>0.03</v>
      </c>
      <c r="C467" s="62">
        <v>3</v>
      </c>
      <c r="D467" s="13">
        <v>300</v>
      </c>
      <c r="E467" s="62">
        <f t="shared" si="114"/>
        <v>5</v>
      </c>
      <c r="F467" s="14">
        <v>15.5</v>
      </c>
      <c r="G467" s="64">
        <f t="shared" si="116"/>
        <v>5102880.6584362146</v>
      </c>
      <c r="H467" s="64">
        <f t="shared" si="117"/>
        <v>4.4117647058823524</v>
      </c>
      <c r="I467" s="62">
        <f t="shared" si="118"/>
        <v>7.64525993883792E-2</v>
      </c>
      <c r="J467" s="19">
        <f t="shared" si="106"/>
        <v>0.6446123420134261</v>
      </c>
      <c r="K467" s="17">
        <f t="shared" si="115"/>
        <v>6.7078154115639226</v>
      </c>
      <c r="L467" s="47">
        <f>Tabla2[[#This Row],[n]]*F$135+G$135</f>
        <v>82560.277777777766</v>
      </c>
      <c r="M467" s="47">
        <f>Tabla2[[#This Row],[Predd pow]]-Tabla2[[#This Row],[Potència]]</f>
        <v>82544.777777777766</v>
      </c>
    </row>
    <row r="468" spans="1:13" x14ac:dyDescent="0.25">
      <c r="A468" s="60" t="s">
        <v>111</v>
      </c>
      <c r="B468" s="62">
        <f t="shared" si="107"/>
        <v>0.03</v>
      </c>
      <c r="C468" s="62">
        <v>3</v>
      </c>
      <c r="D468" s="13">
        <v>400</v>
      </c>
      <c r="E468" s="62">
        <f t="shared" si="114"/>
        <v>6.666666666666667</v>
      </c>
      <c r="F468" s="14">
        <v>18.5</v>
      </c>
      <c r="G468" s="64">
        <f t="shared" si="116"/>
        <v>2569444.444444444</v>
      </c>
      <c r="H468" s="64">
        <f t="shared" si="117"/>
        <v>5.8823529411764701</v>
      </c>
      <c r="I468" s="62">
        <f t="shared" si="118"/>
        <v>0.13591573224600748</v>
      </c>
      <c r="J468" s="62">
        <f t="shared" si="106"/>
        <v>0.769551078621726</v>
      </c>
      <c r="K468" s="17">
        <f t="shared" si="115"/>
        <v>6.4098392319717457</v>
      </c>
      <c r="L468" s="47">
        <f>Tabla2[[#This Row],[n]]*F$135+G$135</f>
        <v>82591.944444444438</v>
      </c>
      <c r="M468" s="47">
        <f>Tabla2[[#This Row],[Predd pow]]-Tabla2[[#This Row],[Potència]]</f>
        <v>82573.444444444438</v>
      </c>
    </row>
    <row r="469" spans="1:13" x14ac:dyDescent="0.25">
      <c r="A469" s="60" t="s">
        <v>111</v>
      </c>
      <c r="B469" s="62">
        <f t="shared" si="107"/>
        <v>0.03</v>
      </c>
      <c r="C469" s="62">
        <v>3</v>
      </c>
      <c r="D469" s="13">
        <v>500</v>
      </c>
      <c r="E469" s="62">
        <f t="shared" si="114"/>
        <v>8.3333333333333339</v>
      </c>
      <c r="F469" s="14">
        <v>21.5</v>
      </c>
      <c r="G469" s="64">
        <f t="shared" si="116"/>
        <v>1528888.8888888888</v>
      </c>
      <c r="H469" s="64">
        <f t="shared" si="117"/>
        <v>7.3529411764705879</v>
      </c>
      <c r="I469" s="62">
        <f t="shared" si="118"/>
        <v>0.21236833163438668</v>
      </c>
      <c r="J469" s="19">
        <f t="shared" si="106"/>
        <v>0.86646109162978246</v>
      </c>
      <c r="K469" s="17">
        <f t="shared" si="115"/>
        <v>6.1843759244601673</v>
      </c>
      <c r="L469" s="47">
        <f>Tabla2[[#This Row],[n]]*F$135+G$135</f>
        <v>82623.611111111095</v>
      </c>
      <c r="M469" s="47">
        <f>Tabla2[[#This Row],[Predd pow]]-Tabla2[[#This Row],[Potència]]</f>
        <v>82602.111111111095</v>
      </c>
    </row>
    <row r="470" spans="1:13" x14ac:dyDescent="0.25">
      <c r="A470" s="60" t="s">
        <v>111</v>
      </c>
      <c r="B470" s="62">
        <f t="shared" si="107"/>
        <v>0.03</v>
      </c>
      <c r="C470" s="62">
        <v>3</v>
      </c>
      <c r="D470" s="13">
        <v>600</v>
      </c>
      <c r="E470" s="62">
        <f t="shared" si="114"/>
        <v>10</v>
      </c>
      <c r="F470" s="14">
        <v>25.5</v>
      </c>
      <c r="G470" s="64">
        <f t="shared" si="116"/>
        <v>1049382.7160493829</v>
      </c>
      <c r="H470" s="64">
        <f t="shared" si="117"/>
        <v>8.8235294117647047</v>
      </c>
      <c r="I470" s="62">
        <f t="shared" si="118"/>
        <v>0.3058103975535168</v>
      </c>
      <c r="J470" s="62">
        <f t="shared" si="106"/>
        <v>0.94564233767740724</v>
      </c>
      <c r="K470" s="17">
        <f t="shared" si="115"/>
        <v>6.0209339068356433</v>
      </c>
      <c r="L470" s="47">
        <f>Tabla2[[#This Row],[n]]*F$135+G$135</f>
        <v>82655.277777777766</v>
      </c>
      <c r="M470" s="47">
        <f>Tabla2[[#This Row],[Predd pow]]-Tabla2[[#This Row],[Potència]]</f>
        <v>82629.777777777766</v>
      </c>
    </row>
    <row r="471" spans="1:13" x14ac:dyDescent="0.25">
      <c r="A471" s="60" t="s">
        <v>111</v>
      </c>
      <c r="B471" s="62">
        <f t="shared" si="107"/>
        <v>0.03</v>
      </c>
      <c r="C471" s="62">
        <v>3</v>
      </c>
      <c r="D471" s="13">
        <v>700</v>
      </c>
      <c r="E471" s="62">
        <f t="shared" si="114"/>
        <v>11.666666666666666</v>
      </c>
      <c r="F471" s="14">
        <v>29</v>
      </c>
      <c r="G471" s="64">
        <f t="shared" si="116"/>
        <v>751538.71072238439</v>
      </c>
      <c r="H471" s="64">
        <f t="shared" si="117"/>
        <v>10.294117647058822</v>
      </c>
      <c r="I471" s="62">
        <f t="shared" si="118"/>
        <v>0.41624193000339776</v>
      </c>
      <c r="J471" s="19">
        <f t="shared" si="106"/>
        <v>1.0125891273080205</v>
      </c>
      <c r="K471" s="17">
        <f t="shared" si="115"/>
        <v>5.8759513554088043</v>
      </c>
      <c r="L471" s="47">
        <f>Tabla2[[#This Row],[n]]*F$135+G$135</f>
        <v>82686.944444444438</v>
      </c>
      <c r="M471" s="47">
        <f>Tabla2[[#This Row],[Predd pow]]-Tabla2[[#This Row],[Potència]]</f>
        <v>82657.944444444438</v>
      </c>
    </row>
    <row r="472" spans="1:13" x14ac:dyDescent="0.25">
      <c r="A472" s="60" t="s">
        <v>111</v>
      </c>
      <c r="B472" s="62">
        <f t="shared" si="107"/>
        <v>0.03</v>
      </c>
      <c r="C472" s="62">
        <v>3</v>
      </c>
      <c r="D472" s="13">
        <v>1100</v>
      </c>
      <c r="E472" s="62">
        <f t="shared" si="114"/>
        <v>18.333333333333332</v>
      </c>
      <c r="F472" s="14">
        <v>51</v>
      </c>
      <c r="G472" s="64">
        <f t="shared" si="116"/>
        <v>340596.04307538195</v>
      </c>
      <c r="H472" s="64">
        <f t="shared" si="117"/>
        <v>16.17647058823529</v>
      </c>
      <c r="I472" s="62">
        <f t="shared" si="118"/>
        <v>1.0278627251104313</v>
      </c>
      <c r="J472" s="62">
        <f t="shared" si="106"/>
        <v>1.2088837724519885</v>
      </c>
      <c r="K472" s="17">
        <f t="shared" si="115"/>
        <v>5.5322395981758801</v>
      </c>
      <c r="L472" s="47">
        <f>Tabla2[[#This Row],[n]]*F$135+G$135</f>
        <v>82813.611111111095</v>
      </c>
      <c r="M472" s="47">
        <f>Tabla2[[#This Row],[Predd pow]]-Tabla2[[#This Row],[Potència]]</f>
        <v>82762.611111111095</v>
      </c>
    </row>
    <row r="473" spans="1:13" x14ac:dyDescent="0.25">
      <c r="A473" s="60" t="s">
        <v>111</v>
      </c>
      <c r="B473" s="62">
        <f t="shared" si="107"/>
        <v>0.03</v>
      </c>
      <c r="C473" s="62">
        <v>3</v>
      </c>
      <c r="D473" s="20">
        <v>1200</v>
      </c>
      <c r="E473" s="19">
        <f t="shared" si="114"/>
        <v>20</v>
      </c>
      <c r="F473" s="21">
        <v>52.25</v>
      </c>
      <c r="G473" s="64">
        <f t="shared" si="116"/>
        <v>268775.72016460908</v>
      </c>
      <c r="H473" s="64">
        <f t="shared" si="117"/>
        <v>17.647058823529409</v>
      </c>
      <c r="I473" s="62">
        <f t="shared" si="118"/>
        <v>1.2232415902140672</v>
      </c>
      <c r="J473" s="19">
        <f t="shared" si="106"/>
        <v>1.2466723333413885</v>
      </c>
      <c r="K473" s="23">
        <f t="shared" si="115"/>
        <v>5.4293900341928358</v>
      </c>
      <c r="L473" s="49">
        <f>Tabla2[[#This Row],[n]]*F$135+G$135</f>
        <v>82845.277777777766</v>
      </c>
      <c r="M473" s="49">
        <f>Tabla2[[#This Row],[Predd pow]]-Tabla2[[#This Row],[Potència]]</f>
        <v>82793.027777777766</v>
      </c>
    </row>
    <row r="474" spans="1:13" x14ac:dyDescent="0.25">
      <c r="A474" t="s">
        <v>112</v>
      </c>
      <c r="B474" s="62">
        <f t="shared" si="107"/>
        <v>0.03</v>
      </c>
      <c r="C474" s="62">
        <v>3</v>
      </c>
      <c r="D474" s="13">
        <v>100</v>
      </c>
      <c r="E474" s="62">
        <f>D474/60</f>
        <v>1.6666666666666667</v>
      </c>
      <c r="F474" s="14">
        <v>8.25</v>
      </c>
      <c r="G474" s="64">
        <f t="shared" si="116"/>
        <v>73333333.333333313</v>
      </c>
      <c r="H474" s="64">
        <f t="shared" si="117"/>
        <v>1.4705882352941175</v>
      </c>
      <c r="I474" s="62">
        <f t="shared" si="118"/>
        <v>8.4947332653754672E-3</v>
      </c>
      <c r="J474" s="62">
        <f t="shared" si="106"/>
        <v>0.16749108729376364</v>
      </c>
      <c r="K474" s="17">
        <f>LOG10(G474)</f>
        <v>7.865301426102544</v>
      </c>
      <c r="L474" s="47">
        <f>Tabla2[[#This Row],[n]]*F$135+G$135</f>
        <v>82496.944444444438</v>
      </c>
      <c r="M474" s="47">
        <f>Tabla2[[#This Row],[Predd pow]]-Tabla2[[#This Row],[Potència]]</f>
        <v>82488.694444444438</v>
      </c>
    </row>
    <row r="475" spans="1:13" x14ac:dyDescent="0.25">
      <c r="A475" s="60" t="s">
        <v>112</v>
      </c>
      <c r="B475" s="62">
        <f t="shared" si="107"/>
        <v>0.03</v>
      </c>
      <c r="C475" s="62">
        <v>3</v>
      </c>
      <c r="D475" s="13">
        <v>200</v>
      </c>
      <c r="E475" s="62">
        <f t="shared" ref="E475:E538" si="119">D475/60</f>
        <v>3.3333333333333335</v>
      </c>
      <c r="F475" s="14">
        <v>10.5</v>
      </c>
      <c r="G475" s="64">
        <f t="shared" si="116"/>
        <v>11666666.666666664</v>
      </c>
      <c r="H475" s="64">
        <f t="shared" si="117"/>
        <v>2.9411764705882351</v>
      </c>
      <c r="I475" s="62">
        <f t="shared" si="118"/>
        <v>3.3978933061501869E-2</v>
      </c>
      <c r="J475" s="19">
        <f t="shared" si="106"/>
        <v>0.46852108295774486</v>
      </c>
      <c r="K475" s="17">
        <f t="shared" ref="K475:K491" si="120">LOG10(G475)</f>
        <v>7.0669467896306131</v>
      </c>
      <c r="L475" s="47">
        <f>Tabla2[[#This Row],[n]]*F$135+G$135</f>
        <v>82528.611111111095</v>
      </c>
      <c r="M475" s="47">
        <f>Tabla2[[#This Row],[Predd pow]]-Tabla2[[#This Row],[Potència]]</f>
        <v>82518.111111111095</v>
      </c>
    </row>
    <row r="476" spans="1:13" x14ac:dyDescent="0.25">
      <c r="A476" s="60" t="s">
        <v>112</v>
      </c>
      <c r="B476" s="62">
        <f t="shared" si="107"/>
        <v>0.03</v>
      </c>
      <c r="C476" s="62">
        <v>3</v>
      </c>
      <c r="D476" s="13">
        <v>300</v>
      </c>
      <c r="E476" s="62">
        <f t="shared" si="119"/>
        <v>5</v>
      </c>
      <c r="F476" s="14">
        <v>12.75</v>
      </c>
      <c r="G476" s="64">
        <f t="shared" si="116"/>
        <v>4197530.8641975317</v>
      </c>
      <c r="H476" s="64">
        <f t="shared" si="117"/>
        <v>4.4117647058823524</v>
      </c>
      <c r="I476" s="62">
        <f t="shared" si="118"/>
        <v>7.64525993883792E-2</v>
      </c>
      <c r="J476" s="62">
        <f t="shared" si="106"/>
        <v>0.6446123420134261</v>
      </c>
      <c r="K476" s="17">
        <f t="shared" si="120"/>
        <v>6.6229938981636058</v>
      </c>
      <c r="L476" s="47">
        <f>Tabla2[[#This Row],[n]]*F$135+G$135</f>
        <v>82560.277777777766</v>
      </c>
      <c r="M476" s="47">
        <f>Tabla2[[#This Row],[Predd pow]]-Tabla2[[#This Row],[Potència]]</f>
        <v>82547.527777777766</v>
      </c>
    </row>
    <row r="477" spans="1:13" x14ac:dyDescent="0.25">
      <c r="A477" s="60" t="s">
        <v>112</v>
      </c>
      <c r="B477" s="62">
        <f t="shared" si="107"/>
        <v>0.03</v>
      </c>
      <c r="C477" s="62">
        <v>3</v>
      </c>
      <c r="D477" s="13">
        <v>400</v>
      </c>
      <c r="E477" s="62">
        <f t="shared" si="119"/>
        <v>6.666666666666667</v>
      </c>
      <c r="F477" s="14">
        <v>17.5</v>
      </c>
      <c r="G477" s="64">
        <f t="shared" si="116"/>
        <v>2430555.555555555</v>
      </c>
      <c r="H477" s="64">
        <f t="shared" si="117"/>
        <v>5.8823529411764701</v>
      </c>
      <c r="I477" s="62">
        <f t="shared" si="118"/>
        <v>0.13591573224600748</v>
      </c>
      <c r="J477" s="19">
        <f t="shared" si="106"/>
        <v>0.769551078621726</v>
      </c>
      <c r="K477" s="17">
        <f t="shared" si="120"/>
        <v>6.3857055522550255</v>
      </c>
      <c r="L477" s="47">
        <f>Tabla2[[#This Row],[n]]*F$135+G$135</f>
        <v>82591.944444444438</v>
      </c>
      <c r="M477" s="47">
        <f>Tabla2[[#This Row],[Predd pow]]-Tabla2[[#This Row],[Potència]]</f>
        <v>82574.444444444438</v>
      </c>
    </row>
    <row r="478" spans="1:13" x14ac:dyDescent="0.25">
      <c r="A478" s="60" t="s">
        <v>112</v>
      </c>
      <c r="B478" s="62">
        <f t="shared" si="107"/>
        <v>0.03</v>
      </c>
      <c r="C478" s="62">
        <v>3</v>
      </c>
      <c r="D478" s="13">
        <v>500</v>
      </c>
      <c r="E478" s="62">
        <f t="shared" si="119"/>
        <v>8.3333333333333339</v>
      </c>
      <c r="F478" s="14">
        <v>22</v>
      </c>
      <c r="G478" s="64">
        <f t="shared" si="116"/>
        <v>1564444.4444444443</v>
      </c>
      <c r="H478" s="64">
        <f t="shared" si="117"/>
        <v>7.3529411764705879</v>
      </c>
      <c r="I478" s="62">
        <f t="shared" si="118"/>
        <v>0.21236833163438668</v>
      </c>
      <c r="J478" s="62">
        <f t="shared" si="106"/>
        <v>0.86646109162978246</v>
      </c>
      <c r="K478" s="17">
        <f t="shared" si="120"/>
        <v>6.194360145366768</v>
      </c>
      <c r="L478" s="47">
        <f>Tabla2[[#This Row],[n]]*F$135+G$135</f>
        <v>82623.611111111095</v>
      </c>
      <c r="M478" s="47">
        <f>Tabla2[[#This Row],[Predd pow]]-Tabla2[[#This Row],[Potència]]</f>
        <v>82601.611111111095</v>
      </c>
    </row>
    <row r="479" spans="1:13" x14ac:dyDescent="0.25">
      <c r="A479" s="60" t="s">
        <v>112</v>
      </c>
      <c r="B479" s="62">
        <f t="shared" si="107"/>
        <v>0.03</v>
      </c>
      <c r="C479" s="62">
        <v>3</v>
      </c>
      <c r="D479" s="13">
        <v>600</v>
      </c>
      <c r="E479" s="62">
        <f t="shared" si="119"/>
        <v>10</v>
      </c>
      <c r="F479" s="14">
        <v>33.5</v>
      </c>
      <c r="G479" s="64">
        <f t="shared" si="116"/>
        <v>1378600.8230452677</v>
      </c>
      <c r="H479" s="64">
        <f t="shared" si="117"/>
        <v>8.8235294117647047</v>
      </c>
      <c r="I479" s="62">
        <f t="shared" si="118"/>
        <v>0.3058103975535168</v>
      </c>
      <c r="J479" s="19">
        <f t="shared" si="106"/>
        <v>0.94564233767740724</v>
      </c>
      <c r="K479" s="17">
        <f t="shared" si="120"/>
        <v>6.1394385334385335</v>
      </c>
      <c r="L479" s="47">
        <f>Tabla2[[#This Row],[n]]*F$135+G$135</f>
        <v>82655.277777777766</v>
      </c>
      <c r="M479" s="47">
        <f>Tabla2[[#This Row],[Predd pow]]-Tabla2[[#This Row],[Potència]]</f>
        <v>82621.777777777766</v>
      </c>
    </row>
    <row r="480" spans="1:13" x14ac:dyDescent="0.25">
      <c r="A480" s="60" t="s">
        <v>112</v>
      </c>
      <c r="B480" s="62">
        <f t="shared" si="107"/>
        <v>0.03</v>
      </c>
      <c r="C480" s="62">
        <v>3</v>
      </c>
      <c r="D480" s="13">
        <v>700</v>
      </c>
      <c r="E480" s="62">
        <f t="shared" si="119"/>
        <v>11.666666666666666</v>
      </c>
      <c r="F480" s="14">
        <v>44.5</v>
      </c>
      <c r="G480" s="64">
        <f t="shared" si="116"/>
        <v>1153223.1940395208</v>
      </c>
      <c r="H480" s="64">
        <f t="shared" si="117"/>
        <v>10.294117647058822</v>
      </c>
      <c r="I480" s="62">
        <f t="shared" si="118"/>
        <v>0.41624193000339776</v>
      </c>
      <c r="J480" s="62">
        <f t="shared" si="106"/>
        <v>1.0125891273080205</v>
      </c>
      <c r="K480" s="17">
        <f t="shared" si="120"/>
        <v>6.0619133684907798</v>
      </c>
      <c r="L480" s="47">
        <f>Tabla2[[#This Row],[n]]*F$135+G$135</f>
        <v>82686.944444444438</v>
      </c>
      <c r="M480" s="47">
        <f>Tabla2[[#This Row],[Predd pow]]-Tabla2[[#This Row],[Potència]]</f>
        <v>82642.444444444438</v>
      </c>
    </row>
    <row r="481" spans="1:13" x14ac:dyDescent="0.25">
      <c r="A481" s="60" t="s">
        <v>112</v>
      </c>
      <c r="B481" s="62">
        <f t="shared" si="107"/>
        <v>0.03</v>
      </c>
      <c r="C481" s="62">
        <v>3</v>
      </c>
      <c r="D481" s="13">
        <v>1100</v>
      </c>
      <c r="E481" s="62">
        <f t="shared" si="119"/>
        <v>18.333333333333332</v>
      </c>
      <c r="F481" s="14">
        <v>58.5</v>
      </c>
      <c r="G481" s="64">
        <f t="shared" si="116"/>
        <v>390683.6964688205</v>
      </c>
      <c r="H481" s="64">
        <f t="shared" si="117"/>
        <v>16.17647058823529</v>
      </c>
      <c r="I481" s="62">
        <f t="shared" si="118"/>
        <v>1.0278627251104313</v>
      </c>
      <c r="J481" s="19">
        <f t="shared" si="106"/>
        <v>1.2088837724519885</v>
      </c>
      <c r="K481" s="17">
        <f t="shared" si="120"/>
        <v>5.5918252881601243</v>
      </c>
      <c r="L481" s="47">
        <f>Tabla2[[#This Row],[n]]*F$135+G$135</f>
        <v>82813.611111111095</v>
      </c>
      <c r="M481" s="47">
        <f>Tabla2[[#This Row],[Predd pow]]-Tabla2[[#This Row],[Potència]]</f>
        <v>82755.111111111095</v>
      </c>
    </row>
    <row r="482" spans="1:13" x14ac:dyDescent="0.25">
      <c r="A482" s="60" t="s">
        <v>112</v>
      </c>
      <c r="B482" s="62">
        <f t="shared" si="107"/>
        <v>0.03</v>
      </c>
      <c r="C482" s="62">
        <v>3</v>
      </c>
      <c r="D482" s="13">
        <v>1200</v>
      </c>
      <c r="E482" s="62">
        <f t="shared" si="119"/>
        <v>20</v>
      </c>
      <c r="F482" s="14">
        <v>68.5</v>
      </c>
      <c r="G482" s="64">
        <f t="shared" si="116"/>
        <v>352366.25514403294</v>
      </c>
      <c r="H482" s="64">
        <f t="shared" si="117"/>
        <v>17.647058823529409</v>
      </c>
      <c r="I482" s="62">
        <f t="shared" si="118"/>
        <v>1.2232415902140672</v>
      </c>
      <c r="J482" s="62">
        <f t="shared" si="106"/>
        <v>1.2466723333413885</v>
      </c>
      <c r="K482" s="17">
        <f t="shared" si="120"/>
        <v>5.5469943109021695</v>
      </c>
      <c r="L482" s="47">
        <f>Tabla2[[#This Row],[n]]*F$135+G$135</f>
        <v>82845.277777777766</v>
      </c>
      <c r="M482" s="47">
        <f>Tabla2[[#This Row],[Predd pow]]-Tabla2[[#This Row],[Potència]]</f>
        <v>82776.777777777766</v>
      </c>
    </row>
    <row r="483" spans="1:13" x14ac:dyDescent="0.25">
      <c r="A483" s="60" t="s">
        <v>112</v>
      </c>
      <c r="B483" s="62">
        <f t="shared" si="107"/>
        <v>0.03</v>
      </c>
      <c r="C483" s="62">
        <v>3</v>
      </c>
      <c r="D483" s="13">
        <v>100</v>
      </c>
      <c r="E483" s="62">
        <f t="shared" si="119"/>
        <v>1.6666666666666667</v>
      </c>
      <c r="F483" s="14">
        <v>8.75</v>
      </c>
      <c r="G483" s="64">
        <f t="shared" si="116"/>
        <v>77777777.777777761</v>
      </c>
      <c r="H483" s="64">
        <f t="shared" si="117"/>
        <v>1.4705882352941175</v>
      </c>
      <c r="I483" s="62">
        <f t="shared" si="118"/>
        <v>8.4947332653754672E-3</v>
      </c>
      <c r="J483" s="19">
        <f t="shared" si="106"/>
        <v>0.16749108729376364</v>
      </c>
      <c r="K483" s="17">
        <f t="shared" si="120"/>
        <v>7.8908555305749317</v>
      </c>
      <c r="L483" s="47">
        <f>Tabla2[[#This Row],[n]]*F$135+G$135</f>
        <v>82496.944444444438</v>
      </c>
      <c r="M483" s="47">
        <f>Tabla2[[#This Row],[Predd pow]]-Tabla2[[#This Row],[Potència]]</f>
        <v>82488.194444444438</v>
      </c>
    </row>
    <row r="484" spans="1:13" x14ac:dyDescent="0.25">
      <c r="A484" s="60" t="s">
        <v>112</v>
      </c>
      <c r="B484" s="62">
        <f t="shared" si="107"/>
        <v>0.03</v>
      </c>
      <c r="C484" s="62">
        <v>3</v>
      </c>
      <c r="D484" s="13">
        <v>200</v>
      </c>
      <c r="E484" s="62">
        <f t="shared" si="119"/>
        <v>3.3333333333333335</v>
      </c>
      <c r="F484" s="14">
        <v>11</v>
      </c>
      <c r="G484" s="64">
        <f t="shared" si="116"/>
        <v>12222222.22222222</v>
      </c>
      <c r="H484" s="64">
        <f t="shared" si="117"/>
        <v>2.9411764705882351</v>
      </c>
      <c r="I484" s="62">
        <f t="shared" si="118"/>
        <v>3.3978933061501869E-2</v>
      </c>
      <c r="J484" s="62">
        <f t="shared" ref="J484:J547" si="121">LOG10(H484)</f>
        <v>0.46852108295774486</v>
      </c>
      <c r="K484" s="17">
        <f t="shared" si="120"/>
        <v>7.0871501757189002</v>
      </c>
      <c r="L484" s="47">
        <f>Tabla2[[#This Row],[n]]*F$135+G$135</f>
        <v>82528.611111111095</v>
      </c>
      <c r="M484" s="47">
        <f>Tabla2[[#This Row],[Predd pow]]-Tabla2[[#This Row],[Potència]]</f>
        <v>82517.611111111095</v>
      </c>
    </row>
    <row r="485" spans="1:13" x14ac:dyDescent="0.25">
      <c r="A485" s="60" t="s">
        <v>112</v>
      </c>
      <c r="B485" s="62">
        <f t="shared" ref="B485:B491" si="122">0.03</f>
        <v>0.03</v>
      </c>
      <c r="C485" s="62">
        <v>3</v>
      </c>
      <c r="D485" s="13">
        <v>300</v>
      </c>
      <c r="E485" s="62">
        <f t="shared" si="119"/>
        <v>5</v>
      </c>
      <c r="F485" s="14">
        <v>13.25</v>
      </c>
      <c r="G485" s="64">
        <f t="shared" si="116"/>
        <v>4362139.9176954739</v>
      </c>
      <c r="H485" s="64">
        <f t="shared" si="117"/>
        <v>4.4117647058823524</v>
      </c>
      <c r="I485" s="62">
        <f t="shared" si="118"/>
        <v>7.64525993883792E-2</v>
      </c>
      <c r="J485" s="19">
        <f t="shared" si="121"/>
        <v>0.6446123420134261</v>
      </c>
      <c r="K485" s="17">
        <f t="shared" si="120"/>
        <v>6.6396995916664583</v>
      </c>
      <c r="L485" s="47">
        <f>Tabla2[[#This Row],[n]]*F$135+G$135</f>
        <v>82560.277777777766</v>
      </c>
      <c r="M485" s="47">
        <f>Tabla2[[#This Row],[Predd pow]]-Tabla2[[#This Row],[Potència]]</f>
        <v>82547.027777777766</v>
      </c>
    </row>
    <row r="486" spans="1:13" x14ac:dyDescent="0.25">
      <c r="A486" s="60" t="s">
        <v>112</v>
      </c>
      <c r="B486" s="62">
        <f t="shared" si="122"/>
        <v>0.03</v>
      </c>
      <c r="C486" s="62">
        <v>3</v>
      </c>
      <c r="D486" s="13">
        <v>400</v>
      </c>
      <c r="E486" s="62">
        <f t="shared" si="119"/>
        <v>6.666666666666667</v>
      </c>
      <c r="F486" s="14">
        <v>18</v>
      </c>
      <c r="G486" s="64">
        <f t="shared" si="116"/>
        <v>2499999.9999999995</v>
      </c>
      <c r="H486" s="64">
        <f t="shared" si="117"/>
        <v>5.8823529411764701</v>
      </c>
      <c r="I486" s="62">
        <f t="shared" si="118"/>
        <v>0.13591573224600748</v>
      </c>
      <c r="J486" s="62">
        <f t="shared" si="121"/>
        <v>0.769551078621726</v>
      </c>
      <c r="K486" s="17">
        <f t="shared" si="120"/>
        <v>6.3979400086720375</v>
      </c>
      <c r="L486" s="47">
        <f>Tabla2[[#This Row],[n]]*F$135+G$135</f>
        <v>82591.944444444438</v>
      </c>
      <c r="M486" s="47">
        <f>Tabla2[[#This Row],[Predd pow]]-Tabla2[[#This Row],[Potència]]</f>
        <v>82573.944444444438</v>
      </c>
    </row>
    <row r="487" spans="1:13" x14ac:dyDescent="0.25">
      <c r="A487" s="60" t="s">
        <v>112</v>
      </c>
      <c r="B487" s="62">
        <f t="shared" si="122"/>
        <v>0.03</v>
      </c>
      <c r="C487" s="62">
        <v>3</v>
      </c>
      <c r="D487" s="13">
        <v>500</v>
      </c>
      <c r="E487" s="62">
        <f t="shared" si="119"/>
        <v>8.3333333333333339</v>
      </c>
      <c r="F487" s="14">
        <v>22.5</v>
      </c>
      <c r="G487" s="64">
        <f t="shared" si="116"/>
        <v>1599999.9999999998</v>
      </c>
      <c r="H487" s="64">
        <f t="shared" si="117"/>
        <v>7.3529411764705879</v>
      </c>
      <c r="I487" s="62">
        <f t="shared" si="118"/>
        <v>0.21236833163438668</v>
      </c>
      <c r="J487" s="19">
        <f t="shared" si="121"/>
        <v>0.86646109162978246</v>
      </c>
      <c r="K487" s="17">
        <f t="shared" si="120"/>
        <v>6.204119982655925</v>
      </c>
      <c r="L487" s="47">
        <f>Tabla2[[#This Row],[n]]*F$135+G$135</f>
        <v>82623.611111111095</v>
      </c>
      <c r="M487" s="47">
        <f>Tabla2[[#This Row],[Predd pow]]-Tabla2[[#This Row],[Potència]]</f>
        <v>82601.111111111095</v>
      </c>
    </row>
    <row r="488" spans="1:13" x14ac:dyDescent="0.25">
      <c r="A488" s="60" t="s">
        <v>112</v>
      </c>
      <c r="B488" s="62">
        <f t="shared" si="122"/>
        <v>0.03</v>
      </c>
      <c r="C488" s="62">
        <v>3</v>
      </c>
      <c r="D488" s="13">
        <v>600</v>
      </c>
      <c r="E488" s="62">
        <f t="shared" si="119"/>
        <v>10</v>
      </c>
      <c r="F488" s="14">
        <v>34</v>
      </c>
      <c r="G488" s="64">
        <f t="shared" si="116"/>
        <v>1399176.9547325105</v>
      </c>
      <c r="H488" s="64">
        <f t="shared" si="117"/>
        <v>8.8235294117647047</v>
      </c>
      <c r="I488" s="62">
        <f t="shared" si="118"/>
        <v>0.3058103975535168</v>
      </c>
      <c r="J488" s="62">
        <f t="shared" si="121"/>
        <v>0.94564233767740724</v>
      </c>
      <c r="K488" s="17">
        <f t="shared" si="120"/>
        <v>6.1458726434439432</v>
      </c>
      <c r="L488" s="47">
        <f>Tabla2[[#This Row],[n]]*F$135+G$135</f>
        <v>82655.277777777766</v>
      </c>
      <c r="M488" s="47">
        <f>Tabla2[[#This Row],[Predd pow]]-Tabla2[[#This Row],[Potència]]</f>
        <v>82621.277777777766</v>
      </c>
    </row>
    <row r="489" spans="1:13" x14ac:dyDescent="0.25">
      <c r="A489" s="60" t="s">
        <v>112</v>
      </c>
      <c r="B489" s="62">
        <f t="shared" si="122"/>
        <v>0.03</v>
      </c>
      <c r="C489" s="62">
        <v>3</v>
      </c>
      <c r="D489" s="13">
        <v>700</v>
      </c>
      <c r="E489" s="62">
        <f t="shared" si="119"/>
        <v>11.666666666666666</v>
      </c>
      <c r="F489" s="14">
        <v>45.5</v>
      </c>
      <c r="G489" s="64">
        <f t="shared" si="116"/>
        <v>1179138.3219954651</v>
      </c>
      <c r="H489" s="64">
        <f t="shared" si="117"/>
        <v>10.294117647058822</v>
      </c>
      <c r="I489" s="62">
        <f t="shared" si="118"/>
        <v>0.41624193000339776</v>
      </c>
      <c r="J489" s="19">
        <f t="shared" si="121"/>
        <v>1.0125891273080205</v>
      </c>
      <c r="K489" s="17">
        <f t="shared" si="120"/>
        <v>6.0715647541669604</v>
      </c>
      <c r="L489" s="47">
        <f>Tabla2[[#This Row],[n]]*F$135+G$135</f>
        <v>82686.944444444438</v>
      </c>
      <c r="M489" s="47">
        <f>Tabla2[[#This Row],[Predd pow]]-Tabla2[[#This Row],[Potència]]</f>
        <v>82641.444444444438</v>
      </c>
    </row>
    <row r="490" spans="1:13" x14ac:dyDescent="0.25">
      <c r="A490" s="60" t="s">
        <v>112</v>
      </c>
      <c r="B490" s="62">
        <f t="shared" si="122"/>
        <v>0.03</v>
      </c>
      <c r="C490" s="62">
        <v>3</v>
      </c>
      <c r="D490" s="13">
        <v>1100</v>
      </c>
      <c r="E490" s="62">
        <f t="shared" si="119"/>
        <v>18.333333333333332</v>
      </c>
      <c r="F490" s="14">
        <v>59.5</v>
      </c>
      <c r="G490" s="64">
        <f t="shared" si="116"/>
        <v>397362.05025461229</v>
      </c>
      <c r="H490" s="64">
        <f t="shared" si="117"/>
        <v>16.17647058823529</v>
      </c>
      <c r="I490" s="62">
        <f t="shared" si="118"/>
        <v>1.0278627251104313</v>
      </c>
      <c r="J490" s="62">
        <f t="shared" si="121"/>
        <v>1.2088837724519885</v>
      </c>
      <c r="K490" s="17">
        <f t="shared" si="120"/>
        <v>5.5991863878064931</v>
      </c>
      <c r="L490" s="47">
        <f>Tabla2[[#This Row],[n]]*F$135+G$135</f>
        <v>82813.611111111095</v>
      </c>
      <c r="M490" s="47">
        <f>Tabla2[[#This Row],[Predd pow]]-Tabla2[[#This Row],[Potència]]</f>
        <v>82754.111111111095</v>
      </c>
    </row>
    <row r="491" spans="1:13" x14ac:dyDescent="0.25">
      <c r="A491" s="60" t="s">
        <v>112</v>
      </c>
      <c r="B491" s="62">
        <f t="shared" si="122"/>
        <v>0.03</v>
      </c>
      <c r="C491" s="62">
        <v>3</v>
      </c>
      <c r="D491" s="20">
        <v>1200</v>
      </c>
      <c r="E491" s="62">
        <f t="shared" si="119"/>
        <v>20</v>
      </c>
      <c r="F491" s="21">
        <v>69.5</v>
      </c>
      <c r="G491" s="64">
        <f t="shared" si="116"/>
        <v>357510.28806584363</v>
      </c>
      <c r="H491" s="64">
        <f t="shared" si="117"/>
        <v>17.647058823529409</v>
      </c>
      <c r="I491" s="62">
        <f t="shared" si="118"/>
        <v>1.2232415902140672</v>
      </c>
      <c r="J491" s="19">
        <f t="shared" si="121"/>
        <v>1.2466723333413885</v>
      </c>
      <c r="K491" s="23">
        <f t="shared" si="120"/>
        <v>5.5532885439998578</v>
      </c>
      <c r="L491" s="49">
        <f>Tabla2[[#This Row],[n]]*F$135+G$135</f>
        <v>82845.277777777766</v>
      </c>
      <c r="M491" s="49">
        <f>Tabla2[[#This Row],[Predd pow]]-Tabla2[[#This Row],[Potència]]</f>
        <v>82775.777777777766</v>
      </c>
    </row>
    <row r="492" spans="1:13" x14ac:dyDescent="0.25">
      <c r="A492" t="s">
        <v>114</v>
      </c>
      <c r="B492" s="18">
        <v>7.8E-2</v>
      </c>
      <c r="C492" s="62">
        <v>0</v>
      </c>
      <c r="D492" s="13">
        <v>100</v>
      </c>
      <c r="E492" s="62">
        <f t="shared" si="119"/>
        <v>1.6666666666666667</v>
      </c>
      <c r="F492" s="14">
        <v>10.5</v>
      </c>
      <c r="G492" s="64">
        <f t="shared" si="116"/>
        <v>785543.1335001376</v>
      </c>
      <c r="H492" s="64">
        <f t="shared" si="117"/>
        <v>9.9411764705882337</v>
      </c>
      <c r="I492" s="62">
        <f t="shared" si="118"/>
        <v>2.2086306489976216E-2</v>
      </c>
      <c r="J492" s="62">
        <f t="shared" si="121"/>
        <v>0.99743778323539956</v>
      </c>
      <c r="K492" s="17">
        <f>LOG10(G492)</f>
        <v>5.8951700367684667</v>
      </c>
      <c r="L492" s="47">
        <f>Tabla2[[#This Row],[n]]*F$135+G$135</f>
        <v>82496.944444444438</v>
      </c>
      <c r="M492" s="47">
        <f>Tabla2[[#This Row],[Predd pow]]-Tabla2[[#This Row],[Potència]]</f>
        <v>82486.444444444438</v>
      </c>
    </row>
    <row r="493" spans="1:13" x14ac:dyDescent="0.25">
      <c r="A493" s="60" t="s">
        <v>114</v>
      </c>
      <c r="B493" s="18">
        <v>7.8E-2</v>
      </c>
      <c r="C493" s="62">
        <v>0</v>
      </c>
      <c r="D493" s="13">
        <v>200</v>
      </c>
      <c r="E493" s="62">
        <f t="shared" si="119"/>
        <v>3.3333333333333335</v>
      </c>
      <c r="F493" s="14">
        <v>12.25</v>
      </c>
      <c r="G493" s="64">
        <f t="shared" si="116"/>
        <v>114558.37363543674</v>
      </c>
      <c r="H493" s="64">
        <f t="shared" si="117"/>
        <v>19.882352941176467</v>
      </c>
      <c r="I493" s="62">
        <f t="shared" si="118"/>
        <v>8.8345225959904863E-2</v>
      </c>
      <c r="J493" s="19">
        <f t="shared" si="121"/>
        <v>1.2984677788993808</v>
      </c>
      <c r="K493" s="17">
        <f t="shared" ref="K493:K509" si="123">LOG10(G493)</f>
        <v>5.0590268394071369</v>
      </c>
      <c r="L493" s="47">
        <f>Tabla2[[#This Row],[n]]*F$135+G$135</f>
        <v>82528.611111111095</v>
      </c>
      <c r="M493" s="47">
        <f>Tabla2[[#This Row],[Predd pow]]-Tabla2[[#This Row],[Potència]]</f>
        <v>82516.361111111095</v>
      </c>
    </row>
    <row r="494" spans="1:13" x14ac:dyDescent="0.25">
      <c r="A494" s="60" t="s">
        <v>114</v>
      </c>
      <c r="B494" s="18">
        <v>7.8E-2</v>
      </c>
      <c r="C494" s="62">
        <v>0</v>
      </c>
      <c r="D494" s="13">
        <v>300</v>
      </c>
      <c r="E494" s="62">
        <f t="shared" si="119"/>
        <v>5</v>
      </c>
      <c r="F494" s="14">
        <v>13.75</v>
      </c>
      <c r="G494" s="64">
        <f t="shared" si="116"/>
        <v>38099.534693569294</v>
      </c>
      <c r="H494" s="64">
        <f t="shared" si="117"/>
        <v>29.823529411764703</v>
      </c>
      <c r="I494" s="62">
        <f t="shared" si="118"/>
        <v>0.19877675840978593</v>
      </c>
      <c r="J494" s="62">
        <f t="shared" si="121"/>
        <v>1.4745590379550619</v>
      </c>
      <c r="K494" s="17">
        <f t="shared" si="123"/>
        <v>4.5809196717058231</v>
      </c>
      <c r="L494" s="47">
        <f>Tabla2[[#This Row],[n]]*F$135+G$135</f>
        <v>82560.277777777766</v>
      </c>
      <c r="M494" s="47">
        <f>Tabla2[[#This Row],[Predd pow]]-Tabla2[[#This Row],[Potència]]</f>
        <v>82546.527777777766</v>
      </c>
    </row>
    <row r="495" spans="1:13" x14ac:dyDescent="0.25">
      <c r="A495" s="60" t="s">
        <v>114</v>
      </c>
      <c r="B495" s="18">
        <v>7.8E-2</v>
      </c>
      <c r="C495" s="62">
        <v>0</v>
      </c>
      <c r="D495" s="13">
        <v>400</v>
      </c>
      <c r="E495" s="62">
        <f t="shared" si="119"/>
        <v>6.666666666666667</v>
      </c>
      <c r="F495" s="14">
        <v>16</v>
      </c>
      <c r="G495" s="64">
        <f t="shared" si="116"/>
        <v>18703.407940479468</v>
      </c>
      <c r="H495" s="64">
        <f t="shared" si="117"/>
        <v>39.764705882352935</v>
      </c>
      <c r="I495" s="62">
        <f t="shared" si="118"/>
        <v>0.35338090383961945</v>
      </c>
      <c r="J495" s="19">
        <f t="shared" si="121"/>
        <v>1.5994977745633618</v>
      </c>
      <c r="K495" s="17">
        <f t="shared" si="123"/>
        <v>4.2719207463705668</v>
      </c>
      <c r="L495" s="47">
        <f>Tabla2[[#This Row],[n]]*F$135+G$135</f>
        <v>82591.944444444438</v>
      </c>
      <c r="M495" s="47">
        <f>Tabla2[[#This Row],[Predd pow]]-Tabla2[[#This Row],[Potència]]</f>
        <v>82575.944444444438</v>
      </c>
    </row>
    <row r="496" spans="1:13" x14ac:dyDescent="0.25">
      <c r="A496" s="60" t="s">
        <v>114</v>
      </c>
      <c r="B496" s="18">
        <v>7.8E-2</v>
      </c>
      <c r="C496" s="62">
        <v>0</v>
      </c>
      <c r="D496" s="13">
        <v>500</v>
      </c>
      <c r="E496" s="62">
        <f t="shared" si="119"/>
        <v>8.3333333333333339</v>
      </c>
      <c r="F496" s="14">
        <v>18</v>
      </c>
      <c r="G496" s="64">
        <f t="shared" si="116"/>
        <v>10773.162973716173</v>
      </c>
      <c r="H496" s="64">
        <f t="shared" si="117"/>
        <v>49.705882352941174</v>
      </c>
      <c r="I496" s="62">
        <f t="shared" si="118"/>
        <v>0.55215766224940543</v>
      </c>
      <c r="J496" s="62">
        <f t="shared" si="121"/>
        <v>1.6964077875714183</v>
      </c>
      <c r="K496" s="17">
        <f t="shared" si="123"/>
        <v>4.0323432297937787</v>
      </c>
      <c r="L496" s="47">
        <f>Tabla2[[#This Row],[n]]*F$135+G$135</f>
        <v>82623.611111111095</v>
      </c>
      <c r="M496" s="47">
        <f>Tabla2[[#This Row],[Predd pow]]-Tabla2[[#This Row],[Potència]]</f>
        <v>82605.611111111095</v>
      </c>
    </row>
    <row r="497" spans="1:13" x14ac:dyDescent="0.25">
      <c r="A497" s="60" t="s">
        <v>114</v>
      </c>
      <c r="B497" s="18">
        <v>7.8E-2</v>
      </c>
      <c r="C497" s="62">
        <v>0</v>
      </c>
      <c r="D497" s="13">
        <v>600</v>
      </c>
      <c r="E497" s="62">
        <f t="shared" si="119"/>
        <v>10</v>
      </c>
      <c r="F497" s="14">
        <v>20.5</v>
      </c>
      <c r="G497" s="64">
        <f t="shared" si="116"/>
        <v>7100.3678292560953</v>
      </c>
      <c r="H497" s="64">
        <f t="shared" si="117"/>
        <v>59.647058823529406</v>
      </c>
      <c r="I497" s="62">
        <f t="shared" si="118"/>
        <v>0.7951070336391437</v>
      </c>
      <c r="J497" s="19">
        <f t="shared" si="121"/>
        <v>1.7755890336190432</v>
      </c>
      <c r="K497" s="17">
        <f t="shared" si="123"/>
        <v>3.8512808476033524</v>
      </c>
      <c r="L497" s="47">
        <f>Tabla2[[#This Row],[n]]*F$135+G$135</f>
        <v>82655.277777777766</v>
      </c>
      <c r="M497" s="47">
        <f>Tabla2[[#This Row],[Predd pow]]-Tabla2[[#This Row],[Potència]]</f>
        <v>82634.777777777766</v>
      </c>
    </row>
    <row r="498" spans="1:13" x14ac:dyDescent="0.25">
      <c r="A498" s="60" t="s">
        <v>114</v>
      </c>
      <c r="B498" s="18">
        <v>7.8E-2</v>
      </c>
      <c r="C498" s="62">
        <v>0</v>
      </c>
      <c r="D498" s="13">
        <v>700</v>
      </c>
      <c r="E498" s="62">
        <f t="shared" si="119"/>
        <v>11.666666666666666</v>
      </c>
      <c r="F498" s="14">
        <v>22.75</v>
      </c>
      <c r="G498" s="64">
        <f t="shared" si="116"/>
        <v>4962.1286372700661</v>
      </c>
      <c r="H498" s="64">
        <f t="shared" si="117"/>
        <v>69.588235294117638</v>
      </c>
      <c r="I498" s="62">
        <f t="shared" si="118"/>
        <v>1.0822290180088343</v>
      </c>
      <c r="J498" s="62">
        <f t="shared" si="121"/>
        <v>1.8425358232496565</v>
      </c>
      <c r="K498" s="17">
        <f t="shared" si="123"/>
        <v>3.6956680186488899</v>
      </c>
      <c r="L498" s="47">
        <f>Tabla2[[#This Row],[n]]*F$135+G$135</f>
        <v>82686.944444444438</v>
      </c>
      <c r="M498" s="47">
        <f>Tabla2[[#This Row],[Predd pow]]-Tabla2[[#This Row],[Potència]]</f>
        <v>82664.194444444438</v>
      </c>
    </row>
    <row r="499" spans="1:13" x14ac:dyDescent="0.25">
      <c r="A499" s="60" t="s">
        <v>114</v>
      </c>
      <c r="B499" s="18">
        <v>7.8E-2</v>
      </c>
      <c r="C499" s="62">
        <v>0</v>
      </c>
      <c r="D499" s="13">
        <v>1100</v>
      </c>
      <c r="E499" s="62">
        <f t="shared" si="119"/>
        <v>18.333333333333332</v>
      </c>
      <c r="F499" s="14">
        <v>31</v>
      </c>
      <c r="G499" s="64">
        <f t="shared" si="116"/>
        <v>1742.4662544098082</v>
      </c>
      <c r="H499" s="64">
        <f t="shared" si="117"/>
        <v>109.35294117647057</v>
      </c>
      <c r="I499" s="62">
        <f t="shared" si="118"/>
        <v>2.6724430852871217</v>
      </c>
      <c r="J499" s="19">
        <f t="shared" si="121"/>
        <v>2.0388304683936247</v>
      </c>
      <c r="K499" s="17">
        <f t="shared" si="123"/>
        <v>3.2411643760581264</v>
      </c>
      <c r="L499" s="47">
        <f>Tabla2[[#This Row],[n]]*F$135+G$135</f>
        <v>82813.611111111095</v>
      </c>
      <c r="M499" s="47">
        <f>Tabla2[[#This Row],[Predd pow]]-Tabla2[[#This Row],[Potència]]</f>
        <v>82782.611111111095</v>
      </c>
    </row>
    <row r="500" spans="1:13" x14ac:dyDescent="0.25">
      <c r="A500" s="60" t="s">
        <v>114</v>
      </c>
      <c r="B500" s="18">
        <v>7.8E-2</v>
      </c>
      <c r="C500" s="62">
        <v>0</v>
      </c>
      <c r="D500" s="13">
        <v>1200</v>
      </c>
      <c r="E500" s="62">
        <f t="shared" si="119"/>
        <v>20</v>
      </c>
      <c r="F500" s="14">
        <v>33.5</v>
      </c>
      <c r="G500" s="64">
        <f t="shared" si="116"/>
        <v>1450.380013902922</v>
      </c>
      <c r="H500" s="64">
        <f t="shared" si="117"/>
        <v>119.29411764705881</v>
      </c>
      <c r="I500" s="62">
        <f t="shared" si="118"/>
        <v>3.1804281345565748</v>
      </c>
      <c r="J500" s="62">
        <f t="shared" si="121"/>
        <v>2.0766190292830244</v>
      </c>
      <c r="K500" s="17">
        <f t="shared" si="123"/>
        <v>3.1614818065924997</v>
      </c>
      <c r="L500" s="47">
        <f>Tabla2[[#This Row],[n]]*F$135+G$135</f>
        <v>82845.277777777766</v>
      </c>
      <c r="M500" s="47">
        <f>Tabla2[[#This Row],[Predd pow]]-Tabla2[[#This Row],[Potència]]</f>
        <v>82811.777777777766</v>
      </c>
    </row>
    <row r="501" spans="1:13" x14ac:dyDescent="0.25">
      <c r="A501" s="60" t="s">
        <v>114</v>
      </c>
      <c r="B501" s="18">
        <v>7.8E-2</v>
      </c>
      <c r="C501" s="62">
        <v>0</v>
      </c>
      <c r="D501" s="13">
        <v>100</v>
      </c>
      <c r="E501" s="62">
        <f t="shared" si="119"/>
        <v>1.6666666666666667</v>
      </c>
      <c r="F501" s="14">
        <v>11</v>
      </c>
      <c r="G501" s="64">
        <f t="shared" si="116"/>
        <v>822949.94938109652</v>
      </c>
      <c r="H501" s="64">
        <f t="shared" si="117"/>
        <v>9.9411764705882337</v>
      </c>
      <c r="I501" s="62">
        <f t="shared" si="118"/>
        <v>2.2086306489976216E-2</v>
      </c>
      <c r="J501" s="19">
        <f t="shared" si="121"/>
        <v>0.99743778323539956</v>
      </c>
      <c r="K501" s="17">
        <f t="shared" si="123"/>
        <v>5.9153734228567538</v>
      </c>
      <c r="L501" s="47">
        <f>Tabla2[[#This Row],[n]]*F$135+G$135</f>
        <v>82496.944444444438</v>
      </c>
      <c r="M501" s="47">
        <f>Tabla2[[#This Row],[Predd pow]]-Tabla2[[#This Row],[Potència]]</f>
        <v>82485.944444444438</v>
      </c>
    </row>
    <row r="502" spans="1:13" x14ac:dyDescent="0.25">
      <c r="A502" s="60" t="s">
        <v>114</v>
      </c>
      <c r="B502" s="18">
        <v>7.8E-2</v>
      </c>
      <c r="C502" s="62">
        <v>0</v>
      </c>
      <c r="D502" s="13">
        <v>200</v>
      </c>
      <c r="E502" s="62">
        <f t="shared" si="119"/>
        <v>3.3333333333333335</v>
      </c>
      <c r="F502" s="14">
        <v>12.75</v>
      </c>
      <c r="G502" s="64">
        <f t="shared" si="116"/>
        <v>119234.22562055661</v>
      </c>
      <c r="H502" s="64">
        <f t="shared" si="117"/>
        <v>19.882352941176467</v>
      </c>
      <c r="I502" s="62">
        <f t="shared" si="118"/>
        <v>8.8345225959904863E-2</v>
      </c>
      <c r="J502" s="62">
        <f t="shared" si="121"/>
        <v>1.2984677788993808</v>
      </c>
      <c r="K502" s="17">
        <f t="shared" si="123"/>
        <v>5.0764009354765589</v>
      </c>
      <c r="L502" s="47">
        <f>Tabla2[[#This Row],[n]]*F$135+G$135</f>
        <v>82528.611111111095</v>
      </c>
      <c r="M502" s="47">
        <f>Tabla2[[#This Row],[Predd pow]]-Tabla2[[#This Row],[Potència]]</f>
        <v>82515.861111111095</v>
      </c>
    </row>
    <row r="503" spans="1:13" x14ac:dyDescent="0.25">
      <c r="A503" s="60" t="s">
        <v>114</v>
      </c>
      <c r="B503" s="18">
        <v>7.8E-2</v>
      </c>
      <c r="C503" s="62">
        <v>0</v>
      </c>
      <c r="D503" s="13">
        <v>300</v>
      </c>
      <c r="E503" s="62">
        <f t="shared" si="119"/>
        <v>5</v>
      </c>
      <c r="F503" s="14">
        <v>14.25</v>
      </c>
      <c r="G503" s="64">
        <f t="shared" si="116"/>
        <v>39484.972318789994</v>
      </c>
      <c r="H503" s="64">
        <f t="shared" si="117"/>
        <v>29.823529411764703</v>
      </c>
      <c r="I503" s="62">
        <f t="shared" si="118"/>
        <v>0.19877675840978593</v>
      </c>
      <c r="J503" s="19">
        <f t="shared" si="121"/>
        <v>1.4745590379550619</v>
      </c>
      <c r="K503" s="17">
        <f t="shared" si="123"/>
        <v>4.5964318378840705</v>
      </c>
      <c r="L503" s="47">
        <f>Tabla2[[#This Row],[n]]*F$135+G$135</f>
        <v>82560.277777777766</v>
      </c>
      <c r="M503" s="47">
        <f>Tabla2[[#This Row],[Predd pow]]-Tabla2[[#This Row],[Potència]]</f>
        <v>82546.027777777766</v>
      </c>
    </row>
    <row r="504" spans="1:13" x14ac:dyDescent="0.25">
      <c r="A504" s="60" t="s">
        <v>114</v>
      </c>
      <c r="B504" s="18">
        <v>7.8E-2</v>
      </c>
      <c r="C504" s="62">
        <v>0</v>
      </c>
      <c r="D504" s="13">
        <v>400</v>
      </c>
      <c r="E504" s="62">
        <f t="shared" si="119"/>
        <v>6.666666666666667</v>
      </c>
      <c r="F504" s="14">
        <v>16.5</v>
      </c>
      <c r="G504" s="64">
        <f t="shared" si="116"/>
        <v>19287.889438619452</v>
      </c>
      <c r="H504" s="64">
        <f t="shared" si="117"/>
        <v>39.764705882352935</v>
      </c>
      <c r="I504" s="62">
        <f t="shared" si="118"/>
        <v>0.35338090383961945</v>
      </c>
      <c r="J504" s="62">
        <f t="shared" si="121"/>
        <v>1.5994977745633618</v>
      </c>
      <c r="K504" s="17">
        <f t="shared" si="123"/>
        <v>4.2852847079285477</v>
      </c>
      <c r="L504" s="47">
        <f>Tabla2[[#This Row],[n]]*F$135+G$135</f>
        <v>82591.944444444438</v>
      </c>
      <c r="M504" s="47">
        <f>Tabla2[[#This Row],[Predd pow]]-Tabla2[[#This Row],[Potència]]</f>
        <v>82575.444444444438</v>
      </c>
    </row>
    <row r="505" spans="1:13" x14ac:dyDescent="0.25">
      <c r="A505" s="60" t="s">
        <v>114</v>
      </c>
      <c r="B505" s="18">
        <v>7.8E-2</v>
      </c>
      <c r="C505" s="62">
        <v>0</v>
      </c>
      <c r="D505" s="13">
        <v>500</v>
      </c>
      <c r="E505" s="62">
        <f t="shared" si="119"/>
        <v>8.3333333333333339</v>
      </c>
      <c r="F505" s="14">
        <v>18.5</v>
      </c>
      <c r="G505" s="64">
        <f t="shared" si="116"/>
        <v>11072.417500763846</v>
      </c>
      <c r="H505" s="64">
        <f t="shared" si="117"/>
        <v>49.705882352941174</v>
      </c>
      <c r="I505" s="62">
        <f t="shared" si="118"/>
        <v>0.55215766224940543</v>
      </c>
      <c r="J505" s="19">
        <f t="shared" si="121"/>
        <v>1.6964077875714183</v>
      </c>
      <c r="K505" s="17">
        <f t="shared" si="123"/>
        <v>4.044242453093486</v>
      </c>
      <c r="L505" s="47">
        <f>Tabla2[[#This Row],[n]]*F$135+G$135</f>
        <v>82623.611111111095</v>
      </c>
      <c r="M505" s="47">
        <f>Tabla2[[#This Row],[Predd pow]]-Tabla2[[#This Row],[Potència]]</f>
        <v>82605.111111111095</v>
      </c>
    </row>
    <row r="506" spans="1:13" x14ac:dyDescent="0.25">
      <c r="A506" s="60" t="s">
        <v>114</v>
      </c>
      <c r="B506" s="18">
        <v>7.8E-2</v>
      </c>
      <c r="C506" s="62">
        <v>0</v>
      </c>
      <c r="D506" s="13">
        <v>600</v>
      </c>
      <c r="E506" s="62">
        <f t="shared" si="119"/>
        <v>10</v>
      </c>
      <c r="F506" s="14">
        <v>21</v>
      </c>
      <c r="G506" s="64">
        <f t="shared" si="116"/>
        <v>7273.5475324086838</v>
      </c>
      <c r="H506" s="64">
        <f t="shared" si="117"/>
        <v>59.647058823529406</v>
      </c>
      <c r="I506" s="62">
        <f t="shared" si="118"/>
        <v>0.7951070336391437</v>
      </c>
      <c r="J506" s="62">
        <f t="shared" si="121"/>
        <v>1.7755890336190432</v>
      </c>
      <c r="K506" s="17">
        <f t="shared" si="123"/>
        <v>3.8617462812815173</v>
      </c>
      <c r="L506" s="47">
        <f>Tabla2[[#This Row],[n]]*F$135+G$135</f>
        <v>82655.277777777766</v>
      </c>
      <c r="M506" s="47">
        <f>Tabla2[[#This Row],[Predd pow]]-Tabla2[[#This Row],[Potència]]</f>
        <v>82634.277777777766</v>
      </c>
    </row>
    <row r="507" spans="1:13" x14ac:dyDescent="0.25">
      <c r="A507" s="60" t="s">
        <v>114</v>
      </c>
      <c r="B507" s="18">
        <v>7.8E-2</v>
      </c>
      <c r="C507" s="62">
        <v>0</v>
      </c>
      <c r="D507" s="13">
        <v>700</v>
      </c>
      <c r="E507" s="62">
        <f t="shared" si="119"/>
        <v>11.666666666666666</v>
      </c>
      <c r="F507" s="14">
        <v>23.25</v>
      </c>
      <c r="G507" s="64">
        <f t="shared" si="116"/>
        <v>5071.1864095177598</v>
      </c>
      <c r="H507" s="64">
        <f t="shared" si="117"/>
        <v>69.588235294117638</v>
      </c>
      <c r="I507" s="62">
        <f t="shared" si="118"/>
        <v>1.0822290180088343</v>
      </c>
      <c r="J507" s="19">
        <f t="shared" si="121"/>
        <v>1.8425358232496565</v>
      </c>
      <c r="K507" s="17">
        <f t="shared" si="123"/>
        <v>3.7051095748817313</v>
      </c>
      <c r="L507" s="47">
        <f>Tabla2[[#This Row],[n]]*F$135+G$135</f>
        <v>82686.944444444438</v>
      </c>
      <c r="M507" s="47">
        <f>Tabla2[[#This Row],[Predd pow]]-Tabla2[[#This Row],[Potència]]</f>
        <v>82663.694444444438</v>
      </c>
    </row>
    <row r="508" spans="1:13" x14ac:dyDescent="0.25">
      <c r="A508" s="60" t="s">
        <v>114</v>
      </c>
      <c r="B508" s="18">
        <v>7.8E-2</v>
      </c>
      <c r="C508" s="62">
        <v>0</v>
      </c>
      <c r="D508" s="13">
        <v>1100</v>
      </c>
      <c r="E508" s="62">
        <f t="shared" si="119"/>
        <v>18.333333333333332</v>
      </c>
      <c r="F508" s="14">
        <v>32</v>
      </c>
      <c r="G508" s="64">
        <f t="shared" si="116"/>
        <v>1798.6748432617376</v>
      </c>
      <c r="H508" s="64">
        <f t="shared" si="117"/>
        <v>109.35294117647057</v>
      </c>
      <c r="I508" s="62">
        <f t="shared" si="118"/>
        <v>2.6724430852871217</v>
      </c>
      <c r="J508" s="62">
        <f t="shared" si="121"/>
        <v>2.0388304683936247</v>
      </c>
      <c r="K508" s="17">
        <f t="shared" si="123"/>
        <v>3.25495266054376</v>
      </c>
      <c r="L508" s="47">
        <f>Tabla2[[#This Row],[n]]*F$135+G$135</f>
        <v>82813.611111111095</v>
      </c>
      <c r="M508" s="47">
        <f>Tabla2[[#This Row],[Predd pow]]-Tabla2[[#This Row],[Potència]]</f>
        <v>82781.611111111095</v>
      </c>
    </row>
    <row r="509" spans="1:13" x14ac:dyDescent="0.25">
      <c r="A509" s="60" t="s">
        <v>114</v>
      </c>
      <c r="B509" s="18">
        <v>7.8E-2</v>
      </c>
      <c r="C509" s="62">
        <v>0</v>
      </c>
      <c r="D509" s="20">
        <v>1200</v>
      </c>
      <c r="E509" s="62">
        <f t="shared" si="119"/>
        <v>20</v>
      </c>
      <c r="F509" s="21">
        <v>34.5</v>
      </c>
      <c r="G509" s="64">
        <f t="shared" si="116"/>
        <v>1493.6749396910689</v>
      </c>
      <c r="H509" s="64">
        <f t="shared" si="117"/>
        <v>119.29411764705881</v>
      </c>
      <c r="I509" s="62">
        <f t="shared" si="118"/>
        <v>3.1804281345565748</v>
      </c>
      <c r="J509" s="19">
        <f t="shared" si="121"/>
        <v>2.0766190292830244</v>
      </c>
      <c r="K509" s="23">
        <f t="shared" si="123"/>
        <v>3.1742560946289284</v>
      </c>
      <c r="L509" s="49">
        <f>Tabla2[[#This Row],[n]]*F$135+G$135</f>
        <v>82845.277777777766</v>
      </c>
      <c r="M509" s="49">
        <f>Tabla2[[#This Row],[Predd pow]]-Tabla2[[#This Row],[Potència]]</f>
        <v>82810.777777777766</v>
      </c>
    </row>
    <row r="510" spans="1:13" x14ac:dyDescent="0.25">
      <c r="A510" t="s">
        <v>115</v>
      </c>
      <c r="B510" s="18">
        <v>7.8E-2</v>
      </c>
      <c r="C510" s="62">
        <v>0</v>
      </c>
      <c r="D510" s="13">
        <v>100</v>
      </c>
      <c r="E510" s="62">
        <f t="shared" si="119"/>
        <v>1.6666666666666667</v>
      </c>
      <c r="F510" s="14">
        <v>10.5</v>
      </c>
      <c r="G510" s="64">
        <f t="shared" si="116"/>
        <v>785543.1335001376</v>
      </c>
      <c r="H510" s="64">
        <f t="shared" si="117"/>
        <v>9.9411764705882337</v>
      </c>
      <c r="I510" s="62">
        <f t="shared" si="118"/>
        <v>2.2086306489976216E-2</v>
      </c>
      <c r="J510" s="62">
        <f t="shared" si="121"/>
        <v>0.99743778323539956</v>
      </c>
      <c r="K510" s="17">
        <f>LOG10(G510)</f>
        <v>5.8951700367684667</v>
      </c>
      <c r="L510" s="47">
        <f>Tabla2[[#This Row],[n]]*F$135+G$135</f>
        <v>82496.944444444438</v>
      </c>
      <c r="M510" s="47">
        <f>Tabla2[[#This Row],[Predd pow]]-Tabla2[[#This Row],[Potència]]</f>
        <v>82486.444444444438</v>
      </c>
    </row>
    <row r="511" spans="1:13" x14ac:dyDescent="0.25">
      <c r="A511" s="60" t="s">
        <v>115</v>
      </c>
      <c r="B511" s="18">
        <v>7.8E-2</v>
      </c>
      <c r="C511" s="62">
        <v>0</v>
      </c>
      <c r="D511" s="13">
        <v>200</v>
      </c>
      <c r="E511" s="62">
        <f t="shared" si="119"/>
        <v>3.3333333333333335</v>
      </c>
      <c r="F511" s="14">
        <v>12.5</v>
      </c>
      <c r="G511" s="64">
        <f t="shared" si="116"/>
        <v>116896.29962799668</v>
      </c>
      <c r="H511" s="64">
        <f t="shared" si="117"/>
        <v>19.882352941176467</v>
      </c>
      <c r="I511" s="62">
        <f t="shared" si="118"/>
        <v>8.8345225959904863E-2</v>
      </c>
      <c r="J511" s="19">
        <f t="shared" si="121"/>
        <v>1.2984677788993808</v>
      </c>
      <c r="K511" s="17">
        <f t="shared" ref="K511:K527" si="124">LOG10(G511)</f>
        <v>5.0678007637146418</v>
      </c>
      <c r="L511" s="47">
        <f>Tabla2[[#This Row],[n]]*F$135+G$135</f>
        <v>82528.611111111095</v>
      </c>
      <c r="M511" s="47">
        <f>Tabla2[[#This Row],[Predd pow]]-Tabla2[[#This Row],[Potència]]</f>
        <v>82516.111111111095</v>
      </c>
    </row>
    <row r="512" spans="1:13" x14ac:dyDescent="0.25">
      <c r="A512" s="60" t="s">
        <v>115</v>
      </c>
      <c r="B512" s="18">
        <v>7.8E-2</v>
      </c>
      <c r="C512" s="62">
        <v>0</v>
      </c>
      <c r="D512" s="13">
        <v>300</v>
      </c>
      <c r="E512" s="62">
        <f t="shared" si="119"/>
        <v>5</v>
      </c>
      <c r="F512" s="14">
        <v>14.5</v>
      </c>
      <c r="G512" s="64">
        <f t="shared" si="116"/>
        <v>40177.691131400345</v>
      </c>
      <c r="H512" s="64">
        <f t="shared" si="117"/>
        <v>29.823529411764703</v>
      </c>
      <c r="I512" s="62">
        <f t="shared" si="118"/>
        <v>0.19877675840978593</v>
      </c>
      <c r="J512" s="62">
        <f t="shared" si="121"/>
        <v>1.4745590379550619</v>
      </c>
      <c r="K512" s="17">
        <f t="shared" si="124"/>
        <v>4.6039849757745168</v>
      </c>
      <c r="L512" s="47">
        <f>Tabla2[[#This Row],[n]]*F$135+G$135</f>
        <v>82560.277777777766</v>
      </c>
      <c r="M512" s="47">
        <f>Tabla2[[#This Row],[Predd pow]]-Tabla2[[#This Row],[Potència]]</f>
        <v>82545.777777777766</v>
      </c>
    </row>
    <row r="513" spans="1:13" x14ac:dyDescent="0.25">
      <c r="A513" s="60" t="s">
        <v>115</v>
      </c>
      <c r="B513" s="18">
        <v>7.8E-2</v>
      </c>
      <c r="C513" s="62">
        <v>0</v>
      </c>
      <c r="D513" s="13">
        <v>400</v>
      </c>
      <c r="E513" s="62">
        <f t="shared" si="119"/>
        <v>6.666666666666667</v>
      </c>
      <c r="F513" s="14">
        <v>17.25</v>
      </c>
      <c r="G513" s="64">
        <f t="shared" si="116"/>
        <v>20164.611685829426</v>
      </c>
      <c r="H513" s="64">
        <f t="shared" si="117"/>
        <v>39.764705882352935</v>
      </c>
      <c r="I513" s="62">
        <f t="shared" si="118"/>
        <v>0.35338090383961945</v>
      </c>
      <c r="J513" s="19">
        <f t="shared" si="121"/>
        <v>1.5994977745633618</v>
      </c>
      <c r="K513" s="17">
        <f t="shared" si="124"/>
        <v>4.304589863123935</v>
      </c>
      <c r="L513" s="47">
        <f>Tabla2[[#This Row],[n]]*F$135+G$135</f>
        <v>82591.944444444438</v>
      </c>
      <c r="M513" s="47">
        <f>Tabla2[[#This Row],[Predd pow]]-Tabla2[[#This Row],[Potència]]</f>
        <v>82574.694444444438</v>
      </c>
    </row>
    <row r="514" spans="1:13" x14ac:dyDescent="0.25">
      <c r="A514" s="60" t="s">
        <v>115</v>
      </c>
      <c r="B514" s="18">
        <v>7.8E-2</v>
      </c>
      <c r="C514" s="62">
        <v>0</v>
      </c>
      <c r="D514" s="13">
        <v>500</v>
      </c>
      <c r="E514" s="62">
        <f t="shared" si="119"/>
        <v>8.3333333333333339</v>
      </c>
      <c r="F514" s="14">
        <v>19.5</v>
      </c>
      <c r="G514" s="64">
        <f t="shared" si="116"/>
        <v>11670.926554859188</v>
      </c>
      <c r="H514" s="64">
        <f t="shared" si="117"/>
        <v>49.705882352941174</v>
      </c>
      <c r="I514" s="62">
        <f t="shared" si="118"/>
        <v>0.55215766224940543</v>
      </c>
      <c r="J514" s="62">
        <f t="shared" si="121"/>
        <v>1.6964077875714183</v>
      </c>
      <c r="K514" s="17">
        <f t="shared" si="124"/>
        <v>4.0671053360529905</v>
      </c>
      <c r="L514" s="47">
        <f>Tabla2[[#This Row],[n]]*F$135+G$135</f>
        <v>82623.611111111095</v>
      </c>
      <c r="M514" s="47">
        <f>Tabla2[[#This Row],[Predd pow]]-Tabla2[[#This Row],[Potència]]</f>
        <v>82604.111111111095</v>
      </c>
    </row>
    <row r="515" spans="1:13" x14ac:dyDescent="0.25">
      <c r="A515" s="60" t="s">
        <v>115</v>
      </c>
      <c r="B515" s="18">
        <v>7.8E-2</v>
      </c>
      <c r="C515" s="62">
        <v>0</v>
      </c>
      <c r="D515" s="13">
        <v>600</v>
      </c>
      <c r="E515" s="62">
        <f t="shared" si="119"/>
        <v>10</v>
      </c>
      <c r="F515" s="14">
        <v>22.5</v>
      </c>
      <c r="G515" s="64">
        <f t="shared" si="116"/>
        <v>7793.0866418664464</v>
      </c>
      <c r="H515" s="64">
        <f t="shared" si="117"/>
        <v>59.647058823529406</v>
      </c>
      <c r="I515" s="62">
        <f t="shared" si="118"/>
        <v>0.7951070336391437</v>
      </c>
      <c r="J515" s="19">
        <f t="shared" si="121"/>
        <v>1.7755890336190432</v>
      </c>
      <c r="K515" s="17">
        <f t="shared" si="124"/>
        <v>3.8917095046589605</v>
      </c>
      <c r="L515" s="47">
        <f>Tabla2[[#This Row],[n]]*F$135+G$135</f>
        <v>82655.277777777766</v>
      </c>
      <c r="M515" s="47">
        <f>Tabla2[[#This Row],[Predd pow]]-Tabla2[[#This Row],[Potència]]</f>
        <v>82632.777777777766</v>
      </c>
    </row>
    <row r="516" spans="1:13" x14ac:dyDescent="0.25">
      <c r="A516" s="60" t="s">
        <v>115</v>
      </c>
      <c r="B516" s="18">
        <v>7.8E-2</v>
      </c>
      <c r="C516" s="62">
        <v>0</v>
      </c>
      <c r="D516" s="13">
        <v>700</v>
      </c>
      <c r="E516" s="62">
        <f t="shared" si="119"/>
        <v>11.666666666666666</v>
      </c>
      <c r="F516" s="14">
        <v>25.5</v>
      </c>
      <c r="G516" s="64">
        <f t="shared" si="116"/>
        <v>5561.9463846323815</v>
      </c>
      <c r="H516" s="64">
        <f t="shared" si="117"/>
        <v>69.588235294117638</v>
      </c>
      <c r="I516" s="62">
        <f t="shared" si="118"/>
        <v>1.0822290180088343</v>
      </c>
      <c r="J516" s="62">
        <f t="shared" si="121"/>
        <v>1.8425358232496565</v>
      </c>
      <c r="K516" s="17">
        <f t="shared" si="124"/>
        <v>3.7452267980897136</v>
      </c>
      <c r="L516" s="47">
        <f>Tabla2[[#This Row],[n]]*F$135+G$135</f>
        <v>82686.944444444438</v>
      </c>
      <c r="M516" s="47">
        <f>Tabla2[[#This Row],[Predd pow]]-Tabla2[[#This Row],[Potència]]</f>
        <v>82661.444444444438</v>
      </c>
    </row>
    <row r="517" spans="1:13" x14ac:dyDescent="0.25">
      <c r="A517" s="60" t="s">
        <v>115</v>
      </c>
      <c r="B517" s="18">
        <v>7.8E-2</v>
      </c>
      <c r="C517" s="62">
        <v>0</v>
      </c>
      <c r="D517" s="13">
        <v>1100</v>
      </c>
      <c r="E517" s="62">
        <f t="shared" si="119"/>
        <v>18.333333333333332</v>
      </c>
      <c r="F517" s="14">
        <v>36</v>
      </c>
      <c r="G517" s="64">
        <f t="shared" si="116"/>
        <v>2023.5091986694547</v>
      </c>
      <c r="H517" s="64">
        <f t="shared" si="117"/>
        <v>109.35294117647057</v>
      </c>
      <c r="I517" s="62">
        <f t="shared" si="118"/>
        <v>2.6724430852871217</v>
      </c>
      <c r="J517" s="19">
        <f t="shared" si="121"/>
        <v>2.0388304683936247</v>
      </c>
      <c r="K517" s="17">
        <f t="shared" si="124"/>
        <v>3.306105182991141</v>
      </c>
      <c r="L517" s="47">
        <f>Tabla2[[#This Row],[n]]*F$135+G$135</f>
        <v>82813.611111111095</v>
      </c>
      <c r="M517" s="47">
        <f>Tabla2[[#This Row],[Predd pow]]-Tabla2[[#This Row],[Potència]]</f>
        <v>82777.611111111095</v>
      </c>
    </row>
    <row r="518" spans="1:13" x14ac:dyDescent="0.25">
      <c r="A518" s="60" t="s">
        <v>115</v>
      </c>
      <c r="B518" s="18">
        <v>7.8E-2</v>
      </c>
      <c r="C518" s="62">
        <v>0</v>
      </c>
      <c r="D518" s="13">
        <v>1200</v>
      </c>
      <c r="E518" s="62">
        <f t="shared" si="119"/>
        <v>20</v>
      </c>
      <c r="F518" s="14">
        <v>40.5</v>
      </c>
      <c r="G518" s="64">
        <f t="shared" si="116"/>
        <v>1753.4444944199504</v>
      </c>
      <c r="H518" s="64">
        <f t="shared" si="117"/>
        <v>119.29411764705881</v>
      </c>
      <c r="I518" s="62">
        <f t="shared" si="118"/>
        <v>3.1804281345565748</v>
      </c>
      <c r="J518" s="62">
        <f t="shared" si="121"/>
        <v>2.0766190292830244</v>
      </c>
      <c r="K518" s="17">
        <f t="shared" si="124"/>
        <v>3.2438920227703227</v>
      </c>
      <c r="L518" s="47">
        <f>Tabla2[[#This Row],[n]]*F$135+G$135</f>
        <v>82845.277777777766</v>
      </c>
      <c r="M518" s="47">
        <f>Tabla2[[#This Row],[Predd pow]]-Tabla2[[#This Row],[Potència]]</f>
        <v>82804.777777777766</v>
      </c>
    </row>
    <row r="519" spans="1:13" x14ac:dyDescent="0.25">
      <c r="A519" s="60" t="s">
        <v>115</v>
      </c>
      <c r="B519" s="18">
        <v>7.8E-2</v>
      </c>
      <c r="C519" s="62">
        <v>0</v>
      </c>
      <c r="D519" s="13">
        <v>100</v>
      </c>
      <c r="E519" s="62">
        <f t="shared" si="119"/>
        <v>1.6666666666666667</v>
      </c>
      <c r="F519" s="14">
        <v>11</v>
      </c>
      <c r="G519" s="64">
        <f t="shared" si="116"/>
        <v>822949.94938109652</v>
      </c>
      <c r="H519" s="64">
        <f t="shared" si="117"/>
        <v>9.9411764705882337</v>
      </c>
      <c r="I519" s="62">
        <f t="shared" si="118"/>
        <v>2.2086306489976216E-2</v>
      </c>
      <c r="J519" s="19">
        <f t="shared" si="121"/>
        <v>0.99743778323539956</v>
      </c>
      <c r="K519" s="17">
        <f t="shared" si="124"/>
        <v>5.9153734228567538</v>
      </c>
      <c r="L519" s="47">
        <f>Tabla2[[#This Row],[n]]*F$135+G$135</f>
        <v>82496.944444444438</v>
      </c>
      <c r="M519" s="47">
        <f>Tabla2[[#This Row],[Predd pow]]-Tabla2[[#This Row],[Potència]]</f>
        <v>82485.944444444438</v>
      </c>
    </row>
    <row r="520" spans="1:13" x14ac:dyDescent="0.25">
      <c r="A520" s="60" t="s">
        <v>115</v>
      </c>
      <c r="B520" s="18">
        <v>7.8E-2</v>
      </c>
      <c r="C520" s="62">
        <v>0</v>
      </c>
      <c r="D520" s="13">
        <v>200</v>
      </c>
      <c r="E520" s="62">
        <f t="shared" si="119"/>
        <v>3.3333333333333335</v>
      </c>
      <c r="F520" s="14">
        <v>13.25</v>
      </c>
      <c r="G520" s="64">
        <f t="shared" si="116"/>
        <v>123910.07760567647</v>
      </c>
      <c r="H520" s="64">
        <f t="shared" si="117"/>
        <v>19.882352941176467</v>
      </c>
      <c r="I520" s="62">
        <f t="shared" si="118"/>
        <v>8.8345225959904863E-2</v>
      </c>
      <c r="J520" s="62">
        <f t="shared" si="121"/>
        <v>1.2984677788993808</v>
      </c>
      <c r="K520" s="17">
        <f t="shared" si="124"/>
        <v>5.0931066289794122</v>
      </c>
      <c r="L520" s="47">
        <f>Tabla2[[#This Row],[n]]*F$135+G$135</f>
        <v>82528.611111111095</v>
      </c>
      <c r="M520" s="47">
        <f>Tabla2[[#This Row],[Predd pow]]-Tabla2[[#This Row],[Potència]]</f>
        <v>82515.361111111095</v>
      </c>
    </row>
    <row r="521" spans="1:13" x14ac:dyDescent="0.25">
      <c r="A521" s="60" t="s">
        <v>115</v>
      </c>
      <c r="B521" s="18">
        <v>7.8E-2</v>
      </c>
      <c r="C521" s="62">
        <v>0</v>
      </c>
      <c r="D521" s="13">
        <v>300</v>
      </c>
      <c r="E521" s="62">
        <f t="shared" si="119"/>
        <v>5</v>
      </c>
      <c r="F521" s="14">
        <v>15.5</v>
      </c>
      <c r="G521" s="64">
        <f t="shared" si="116"/>
        <v>42948.566381841752</v>
      </c>
      <c r="H521" s="64">
        <f t="shared" si="117"/>
        <v>29.823529411764703</v>
      </c>
      <c r="I521" s="62">
        <f t="shared" si="118"/>
        <v>0.19877675840978593</v>
      </c>
      <c r="J521" s="19">
        <f t="shared" si="121"/>
        <v>1.4745590379550619</v>
      </c>
      <c r="K521" s="17">
        <f t="shared" si="124"/>
        <v>4.6329486717098334</v>
      </c>
      <c r="L521" s="47">
        <f>Tabla2[[#This Row],[n]]*F$135+G$135</f>
        <v>82560.277777777766</v>
      </c>
      <c r="M521" s="47">
        <f>Tabla2[[#This Row],[Predd pow]]-Tabla2[[#This Row],[Potència]]</f>
        <v>82544.777777777766</v>
      </c>
    </row>
    <row r="522" spans="1:13" x14ac:dyDescent="0.25">
      <c r="A522" s="60" t="s">
        <v>115</v>
      </c>
      <c r="B522" s="18">
        <v>7.8E-2</v>
      </c>
      <c r="C522" s="62">
        <v>0</v>
      </c>
      <c r="D522" s="13">
        <v>400</v>
      </c>
      <c r="E522" s="62">
        <f t="shared" si="119"/>
        <v>6.666666666666667</v>
      </c>
      <c r="F522" s="14">
        <v>18</v>
      </c>
      <c r="G522" s="64">
        <f t="shared" si="116"/>
        <v>21041.333933039401</v>
      </c>
      <c r="H522" s="64">
        <f t="shared" si="117"/>
        <v>39.764705882352935</v>
      </c>
      <c r="I522" s="62">
        <f t="shared" si="118"/>
        <v>0.35338090383961945</v>
      </c>
      <c r="J522" s="62">
        <f t="shared" si="121"/>
        <v>1.5994977745633618</v>
      </c>
      <c r="K522" s="17">
        <f t="shared" si="124"/>
        <v>4.3230732688179474</v>
      </c>
      <c r="L522" s="47">
        <f>Tabla2[[#This Row],[n]]*F$135+G$135</f>
        <v>82591.944444444438</v>
      </c>
      <c r="M522" s="47">
        <f>Tabla2[[#This Row],[Predd pow]]-Tabla2[[#This Row],[Potència]]</f>
        <v>82573.944444444438</v>
      </c>
    </row>
    <row r="523" spans="1:13" x14ac:dyDescent="0.25">
      <c r="A523" s="60" t="s">
        <v>115</v>
      </c>
      <c r="B523" s="18">
        <v>7.8E-2</v>
      </c>
      <c r="C523" s="62">
        <v>0</v>
      </c>
      <c r="D523" s="13">
        <v>500</v>
      </c>
      <c r="E523" s="62">
        <f t="shared" si="119"/>
        <v>8.3333333333333339</v>
      </c>
      <c r="F523" s="14">
        <v>20.5</v>
      </c>
      <c r="G523" s="64">
        <f t="shared" si="116"/>
        <v>12269.435608954531</v>
      </c>
      <c r="H523" s="64">
        <f t="shared" si="117"/>
        <v>49.705882352941174</v>
      </c>
      <c r="I523" s="62">
        <f t="shared" si="118"/>
        <v>0.55215766224940543</v>
      </c>
      <c r="J523" s="19">
        <f t="shared" si="121"/>
        <v>1.6964077875714183</v>
      </c>
      <c r="K523" s="17">
        <f t="shared" si="124"/>
        <v>4.0888245857462264</v>
      </c>
      <c r="L523" s="47">
        <f>Tabla2[[#This Row],[n]]*F$135+G$135</f>
        <v>82623.611111111095</v>
      </c>
      <c r="M523" s="47">
        <f>Tabla2[[#This Row],[Predd pow]]-Tabla2[[#This Row],[Potència]]</f>
        <v>82603.111111111095</v>
      </c>
    </row>
    <row r="524" spans="1:13" x14ac:dyDescent="0.25">
      <c r="A524" s="60" t="s">
        <v>115</v>
      </c>
      <c r="B524" s="18">
        <v>7.8E-2</v>
      </c>
      <c r="C524" s="62">
        <v>0</v>
      </c>
      <c r="D524" s="13">
        <v>600</v>
      </c>
      <c r="E524" s="62">
        <f t="shared" si="119"/>
        <v>10</v>
      </c>
      <c r="F524" s="14">
        <v>23.75</v>
      </c>
      <c r="G524" s="64">
        <f t="shared" si="116"/>
        <v>8226.0358997479161</v>
      </c>
      <c r="H524" s="64">
        <f t="shared" si="117"/>
        <v>59.647058823529406</v>
      </c>
      <c r="I524" s="62">
        <f t="shared" si="118"/>
        <v>0.7951070336391437</v>
      </c>
      <c r="J524" s="62">
        <f t="shared" si="121"/>
        <v>1.7755890336190432</v>
      </c>
      <c r="K524" s="17">
        <f t="shared" si="124"/>
        <v>3.9151906005084833</v>
      </c>
      <c r="L524" s="47">
        <f>Tabla2[[#This Row],[n]]*F$135+G$135</f>
        <v>82655.277777777766</v>
      </c>
      <c r="M524" s="47">
        <f>Tabla2[[#This Row],[Predd pow]]-Tabla2[[#This Row],[Potència]]</f>
        <v>82631.527777777766</v>
      </c>
    </row>
    <row r="525" spans="1:13" x14ac:dyDescent="0.25">
      <c r="A525" s="60" t="s">
        <v>115</v>
      </c>
      <c r="B525" s="18">
        <v>7.8E-2</v>
      </c>
      <c r="C525" s="62">
        <v>0</v>
      </c>
      <c r="D525" s="13">
        <v>700</v>
      </c>
      <c r="E525" s="62">
        <f t="shared" si="119"/>
        <v>11.666666666666666</v>
      </c>
      <c r="F525" s="14">
        <v>26.5</v>
      </c>
      <c r="G525" s="64">
        <f t="shared" si="116"/>
        <v>5780.061929127769</v>
      </c>
      <c r="H525" s="64">
        <f t="shared" si="117"/>
        <v>69.588235294117638</v>
      </c>
      <c r="I525" s="62">
        <f t="shared" si="118"/>
        <v>1.0822290180088343</v>
      </c>
      <c r="J525" s="19">
        <f t="shared" si="121"/>
        <v>1.8425358232496565</v>
      </c>
      <c r="K525" s="17">
        <f t="shared" si="124"/>
        <v>3.7619324915925665</v>
      </c>
      <c r="L525" s="47">
        <f>Tabla2[[#This Row],[n]]*F$135+G$135</f>
        <v>82686.944444444438</v>
      </c>
      <c r="M525" s="47">
        <f>Tabla2[[#This Row],[Predd pow]]-Tabla2[[#This Row],[Potència]]</f>
        <v>82660.444444444438</v>
      </c>
    </row>
    <row r="526" spans="1:13" x14ac:dyDescent="0.25">
      <c r="A526" s="60" t="s">
        <v>115</v>
      </c>
      <c r="B526" s="18">
        <v>7.8E-2</v>
      </c>
      <c r="C526" s="62">
        <v>0</v>
      </c>
      <c r="D526" s="13">
        <v>1100</v>
      </c>
      <c r="E526" s="62">
        <f t="shared" si="119"/>
        <v>18.333333333333332</v>
      </c>
      <c r="F526" s="14">
        <v>37</v>
      </c>
      <c r="G526" s="64">
        <f t="shared" si="116"/>
        <v>2079.7177875213838</v>
      </c>
      <c r="H526" s="64">
        <f t="shared" si="117"/>
        <v>109.35294117647057</v>
      </c>
      <c r="I526" s="62">
        <f t="shared" si="118"/>
        <v>2.6724430852871217</v>
      </c>
      <c r="J526" s="62">
        <f t="shared" si="121"/>
        <v>2.0388304683936247</v>
      </c>
      <c r="K526" s="17">
        <f t="shared" si="124"/>
        <v>3.3180044062908487</v>
      </c>
      <c r="L526" s="47">
        <f>Tabla2[[#This Row],[n]]*F$135+G$135</f>
        <v>82813.611111111095</v>
      </c>
      <c r="M526" s="47">
        <f>Tabla2[[#This Row],[Predd pow]]-Tabla2[[#This Row],[Potència]]</f>
        <v>82776.611111111095</v>
      </c>
    </row>
    <row r="527" spans="1:13" x14ac:dyDescent="0.25">
      <c r="A527" s="60" t="s">
        <v>115</v>
      </c>
      <c r="B527" s="18">
        <v>7.8E-2</v>
      </c>
      <c r="C527" s="62">
        <v>0</v>
      </c>
      <c r="D527" s="20">
        <v>1200</v>
      </c>
      <c r="E527" s="62">
        <f t="shared" si="119"/>
        <v>20</v>
      </c>
      <c r="F527" s="21">
        <v>39.5</v>
      </c>
      <c r="G527" s="64">
        <f t="shared" si="116"/>
        <v>1710.1495686318035</v>
      </c>
      <c r="H527" s="64">
        <f t="shared" si="117"/>
        <v>119.29411764705881</v>
      </c>
      <c r="I527" s="62">
        <f t="shared" si="118"/>
        <v>3.1804281345565748</v>
      </c>
      <c r="J527" s="19">
        <f t="shared" si="121"/>
        <v>2.0766190292830244</v>
      </c>
      <c r="K527" s="23">
        <f t="shared" si="124"/>
        <v>3.2330340951821146</v>
      </c>
      <c r="L527" s="49">
        <f>Tabla2[[#This Row],[n]]*F$135+G$135</f>
        <v>82845.277777777766</v>
      </c>
      <c r="M527" s="49">
        <f>Tabla2[[#This Row],[Predd pow]]-Tabla2[[#This Row],[Potència]]</f>
        <v>82805.777777777766</v>
      </c>
    </row>
    <row r="528" spans="1:13" x14ac:dyDescent="0.25">
      <c r="A528" t="s">
        <v>113</v>
      </c>
      <c r="B528" s="18">
        <v>7.8E-2</v>
      </c>
      <c r="C528" s="62">
        <v>3</v>
      </c>
      <c r="D528" s="13">
        <v>100</v>
      </c>
      <c r="E528" s="62">
        <f t="shared" si="119"/>
        <v>1.6666666666666667</v>
      </c>
      <c r="F528" s="14">
        <v>10.5</v>
      </c>
      <c r="G528" s="64">
        <f t="shared" si="116"/>
        <v>785543.1335001376</v>
      </c>
      <c r="H528" s="64">
        <f t="shared" si="117"/>
        <v>9.9411764705882337</v>
      </c>
      <c r="I528" s="62">
        <f t="shared" si="118"/>
        <v>2.2086306489976216E-2</v>
      </c>
      <c r="J528" s="62">
        <f t="shared" si="121"/>
        <v>0.99743778323539956</v>
      </c>
      <c r="K528" s="17">
        <f>LOG10(G528)</f>
        <v>5.8951700367684667</v>
      </c>
      <c r="L528" s="47">
        <f>Tabla2[[#This Row],[n]]*F$135+G$135</f>
        <v>82496.944444444438</v>
      </c>
      <c r="M528" s="47">
        <f>Tabla2[[#This Row],[Predd pow]]-Tabla2[[#This Row],[Potència]]</f>
        <v>82486.444444444438</v>
      </c>
    </row>
    <row r="529" spans="1:13" x14ac:dyDescent="0.25">
      <c r="A529" s="60" t="s">
        <v>113</v>
      </c>
      <c r="B529" s="18">
        <v>7.8E-2</v>
      </c>
      <c r="C529" s="62">
        <v>3</v>
      </c>
      <c r="D529" s="13">
        <v>200</v>
      </c>
      <c r="E529" s="62">
        <f t="shared" si="119"/>
        <v>3.3333333333333335</v>
      </c>
      <c r="F529" s="14">
        <v>12.5</v>
      </c>
      <c r="G529" s="64">
        <f t="shared" ref="G529:G563" si="125">F529/(B529^5*E529^3*$E$5)</f>
        <v>116896.29962799668</v>
      </c>
      <c r="H529" s="64">
        <f t="shared" ref="H529:H563" si="126">(E529*B529^2*$E$5)/$E$6</f>
        <v>19.882352941176467</v>
      </c>
      <c r="I529" s="62">
        <f t="shared" ref="I529:I563" si="127">(E529^2*B529)/$E$4</f>
        <v>8.8345225959904863E-2</v>
      </c>
      <c r="J529" s="19">
        <f t="shared" si="121"/>
        <v>1.2984677788993808</v>
      </c>
      <c r="K529" s="17">
        <f t="shared" ref="K529:K545" si="128">LOG10(G529)</f>
        <v>5.0678007637146418</v>
      </c>
      <c r="L529" s="47">
        <f>Tabla2[[#This Row],[n]]*F$135+G$135</f>
        <v>82528.611111111095</v>
      </c>
      <c r="M529" s="47">
        <f>Tabla2[[#This Row],[Predd pow]]-Tabla2[[#This Row],[Potència]]</f>
        <v>82516.111111111095</v>
      </c>
    </row>
    <row r="530" spans="1:13" x14ac:dyDescent="0.25">
      <c r="A530" s="60" t="s">
        <v>113</v>
      </c>
      <c r="B530" s="18">
        <v>7.8E-2</v>
      </c>
      <c r="C530" s="62">
        <v>3</v>
      </c>
      <c r="D530" s="13">
        <v>300</v>
      </c>
      <c r="E530" s="62">
        <f t="shared" si="119"/>
        <v>5</v>
      </c>
      <c r="F530" s="14">
        <v>14.5</v>
      </c>
      <c r="G530" s="64">
        <f t="shared" si="125"/>
        <v>40177.691131400345</v>
      </c>
      <c r="H530" s="64">
        <f t="shared" si="126"/>
        <v>29.823529411764703</v>
      </c>
      <c r="I530" s="62">
        <f t="shared" si="127"/>
        <v>0.19877675840978593</v>
      </c>
      <c r="J530" s="62">
        <f t="shared" si="121"/>
        <v>1.4745590379550619</v>
      </c>
      <c r="K530" s="17">
        <f t="shared" si="128"/>
        <v>4.6039849757745168</v>
      </c>
      <c r="L530" s="47">
        <f>Tabla2[[#This Row],[n]]*F$135+G$135</f>
        <v>82560.277777777766</v>
      </c>
      <c r="M530" s="47">
        <f>Tabla2[[#This Row],[Predd pow]]-Tabla2[[#This Row],[Potència]]</f>
        <v>82545.777777777766</v>
      </c>
    </row>
    <row r="531" spans="1:13" x14ac:dyDescent="0.25">
      <c r="A531" s="60" t="s">
        <v>113</v>
      </c>
      <c r="B531" s="18">
        <v>7.8E-2</v>
      </c>
      <c r="C531" s="62">
        <v>3</v>
      </c>
      <c r="D531" s="13">
        <v>400</v>
      </c>
      <c r="E531" s="62">
        <f t="shared" si="119"/>
        <v>6.666666666666667</v>
      </c>
      <c r="F531" s="14">
        <v>17.25</v>
      </c>
      <c r="G531" s="64">
        <f t="shared" si="125"/>
        <v>20164.611685829426</v>
      </c>
      <c r="H531" s="64">
        <f t="shared" si="126"/>
        <v>39.764705882352935</v>
      </c>
      <c r="I531" s="62">
        <f t="shared" si="127"/>
        <v>0.35338090383961945</v>
      </c>
      <c r="J531" s="19">
        <f t="shared" si="121"/>
        <v>1.5994977745633618</v>
      </c>
      <c r="K531" s="17">
        <f t="shared" si="128"/>
        <v>4.304589863123935</v>
      </c>
      <c r="L531" s="47">
        <f>Tabla2[[#This Row],[n]]*F$135+G$135</f>
        <v>82591.944444444438</v>
      </c>
      <c r="M531" s="47">
        <f>Tabla2[[#This Row],[Predd pow]]-Tabla2[[#This Row],[Potència]]</f>
        <v>82574.694444444438</v>
      </c>
    </row>
    <row r="532" spans="1:13" x14ac:dyDescent="0.25">
      <c r="A532" s="60" t="s">
        <v>113</v>
      </c>
      <c r="B532" s="18">
        <v>7.8E-2</v>
      </c>
      <c r="C532" s="62">
        <v>3</v>
      </c>
      <c r="D532" s="13">
        <v>500</v>
      </c>
      <c r="E532" s="62">
        <f t="shared" si="119"/>
        <v>8.3333333333333339</v>
      </c>
      <c r="F532" s="14">
        <v>19.5</v>
      </c>
      <c r="G532" s="64">
        <f t="shared" si="125"/>
        <v>11670.926554859188</v>
      </c>
      <c r="H532" s="64">
        <f t="shared" si="126"/>
        <v>49.705882352941174</v>
      </c>
      <c r="I532" s="62">
        <f t="shared" si="127"/>
        <v>0.55215766224940543</v>
      </c>
      <c r="J532" s="62">
        <f t="shared" si="121"/>
        <v>1.6964077875714183</v>
      </c>
      <c r="K532" s="17">
        <f t="shared" si="128"/>
        <v>4.0671053360529905</v>
      </c>
      <c r="L532" s="47">
        <f>Tabla2[[#This Row],[n]]*F$135+G$135</f>
        <v>82623.611111111095</v>
      </c>
      <c r="M532" s="47">
        <f>Tabla2[[#This Row],[Predd pow]]-Tabla2[[#This Row],[Potència]]</f>
        <v>82604.111111111095</v>
      </c>
    </row>
    <row r="533" spans="1:13" x14ac:dyDescent="0.25">
      <c r="A533" s="60" t="s">
        <v>113</v>
      </c>
      <c r="B533" s="18">
        <v>7.8E-2</v>
      </c>
      <c r="C533" s="62">
        <v>3</v>
      </c>
      <c r="D533" s="13">
        <v>600</v>
      </c>
      <c r="E533" s="62">
        <f t="shared" si="119"/>
        <v>10</v>
      </c>
      <c r="F533" s="14">
        <v>22.5</v>
      </c>
      <c r="G533" s="64">
        <f t="shared" si="125"/>
        <v>7793.0866418664464</v>
      </c>
      <c r="H533" s="64">
        <f t="shared" si="126"/>
        <v>59.647058823529406</v>
      </c>
      <c r="I533" s="62">
        <f t="shared" si="127"/>
        <v>0.7951070336391437</v>
      </c>
      <c r="J533" s="19">
        <f t="shared" si="121"/>
        <v>1.7755890336190432</v>
      </c>
      <c r="K533" s="17">
        <f t="shared" si="128"/>
        <v>3.8917095046589605</v>
      </c>
      <c r="L533" s="47">
        <f>Tabla2[[#This Row],[n]]*F$135+G$135</f>
        <v>82655.277777777766</v>
      </c>
      <c r="M533" s="47">
        <f>Tabla2[[#This Row],[Predd pow]]-Tabla2[[#This Row],[Potència]]</f>
        <v>82632.777777777766</v>
      </c>
    </row>
    <row r="534" spans="1:13" x14ac:dyDescent="0.25">
      <c r="A534" s="60" t="s">
        <v>113</v>
      </c>
      <c r="B534" s="18">
        <v>7.8E-2</v>
      </c>
      <c r="C534" s="62">
        <v>3</v>
      </c>
      <c r="D534" s="13">
        <v>700</v>
      </c>
      <c r="E534" s="62">
        <f t="shared" si="119"/>
        <v>11.666666666666666</v>
      </c>
      <c r="F534" s="14">
        <v>25.5</v>
      </c>
      <c r="G534" s="64">
        <f t="shared" si="125"/>
        <v>5561.9463846323815</v>
      </c>
      <c r="H534" s="64">
        <f t="shared" si="126"/>
        <v>69.588235294117638</v>
      </c>
      <c r="I534" s="62">
        <f t="shared" si="127"/>
        <v>1.0822290180088343</v>
      </c>
      <c r="J534" s="62">
        <f t="shared" si="121"/>
        <v>1.8425358232496565</v>
      </c>
      <c r="K534" s="17">
        <f t="shared" si="128"/>
        <v>3.7452267980897136</v>
      </c>
      <c r="L534" s="47">
        <f>Tabla2[[#This Row],[n]]*F$135+G$135</f>
        <v>82686.944444444438</v>
      </c>
      <c r="M534" s="47">
        <f>Tabla2[[#This Row],[Predd pow]]-Tabla2[[#This Row],[Potència]]</f>
        <v>82661.444444444438</v>
      </c>
    </row>
    <row r="535" spans="1:13" x14ac:dyDescent="0.25">
      <c r="A535" s="60" t="s">
        <v>113</v>
      </c>
      <c r="B535" s="18">
        <v>7.8E-2</v>
      </c>
      <c r="C535" s="62">
        <v>3</v>
      </c>
      <c r="D535" s="13">
        <v>1100</v>
      </c>
      <c r="E535" s="62">
        <f t="shared" si="119"/>
        <v>18.333333333333332</v>
      </c>
      <c r="F535" s="14">
        <v>36</v>
      </c>
      <c r="G535" s="64">
        <f t="shared" si="125"/>
        <v>2023.5091986694547</v>
      </c>
      <c r="H535" s="64">
        <f t="shared" si="126"/>
        <v>109.35294117647057</v>
      </c>
      <c r="I535" s="62">
        <f t="shared" si="127"/>
        <v>2.6724430852871217</v>
      </c>
      <c r="J535" s="19">
        <f t="shared" si="121"/>
        <v>2.0388304683936247</v>
      </c>
      <c r="K535" s="17">
        <f t="shared" si="128"/>
        <v>3.306105182991141</v>
      </c>
      <c r="L535" s="47">
        <f>Tabla2[[#This Row],[n]]*F$135+G$135</f>
        <v>82813.611111111095</v>
      </c>
      <c r="M535" s="47">
        <f>Tabla2[[#This Row],[Predd pow]]-Tabla2[[#This Row],[Potència]]</f>
        <v>82777.611111111095</v>
      </c>
    </row>
    <row r="536" spans="1:13" x14ac:dyDescent="0.25">
      <c r="A536" s="60" t="s">
        <v>113</v>
      </c>
      <c r="B536" s="18">
        <v>7.8E-2</v>
      </c>
      <c r="C536" s="62">
        <v>3</v>
      </c>
      <c r="D536" s="13">
        <v>1200</v>
      </c>
      <c r="E536" s="62">
        <f t="shared" si="119"/>
        <v>20</v>
      </c>
      <c r="F536" s="14">
        <v>40.5</v>
      </c>
      <c r="G536" s="64">
        <f t="shared" si="125"/>
        <v>1753.4444944199504</v>
      </c>
      <c r="H536" s="64">
        <f t="shared" si="126"/>
        <v>119.29411764705881</v>
      </c>
      <c r="I536" s="62">
        <f t="shared" si="127"/>
        <v>3.1804281345565748</v>
      </c>
      <c r="J536" s="62">
        <f t="shared" si="121"/>
        <v>2.0766190292830244</v>
      </c>
      <c r="K536" s="17">
        <f t="shared" si="128"/>
        <v>3.2438920227703227</v>
      </c>
      <c r="L536" s="47">
        <f>Tabla2[[#This Row],[n]]*F$135+G$135</f>
        <v>82845.277777777766</v>
      </c>
      <c r="M536" s="47">
        <f>Tabla2[[#This Row],[Predd pow]]-Tabla2[[#This Row],[Potència]]</f>
        <v>82804.777777777766</v>
      </c>
    </row>
    <row r="537" spans="1:13" x14ac:dyDescent="0.25">
      <c r="A537" s="60" t="s">
        <v>113</v>
      </c>
      <c r="B537" s="18">
        <v>7.8E-2</v>
      </c>
      <c r="C537" s="62">
        <v>3</v>
      </c>
      <c r="D537" s="13">
        <v>100</v>
      </c>
      <c r="E537" s="62">
        <f t="shared" si="119"/>
        <v>1.6666666666666667</v>
      </c>
      <c r="F537" s="14">
        <v>11</v>
      </c>
      <c r="G537" s="64">
        <f t="shared" si="125"/>
        <v>822949.94938109652</v>
      </c>
      <c r="H537" s="64">
        <f t="shared" si="126"/>
        <v>9.9411764705882337</v>
      </c>
      <c r="I537" s="62">
        <f t="shared" si="127"/>
        <v>2.2086306489976216E-2</v>
      </c>
      <c r="J537" s="19">
        <f t="shared" si="121"/>
        <v>0.99743778323539956</v>
      </c>
      <c r="K537" s="17">
        <f t="shared" si="128"/>
        <v>5.9153734228567538</v>
      </c>
      <c r="L537" s="47">
        <f>Tabla2[[#This Row],[n]]*F$135+G$135</f>
        <v>82496.944444444438</v>
      </c>
      <c r="M537" s="47">
        <f>Tabla2[[#This Row],[Predd pow]]-Tabla2[[#This Row],[Potència]]</f>
        <v>82485.944444444438</v>
      </c>
    </row>
    <row r="538" spans="1:13" x14ac:dyDescent="0.25">
      <c r="A538" s="60" t="s">
        <v>113</v>
      </c>
      <c r="B538" s="18">
        <v>7.8E-2</v>
      </c>
      <c r="C538" s="62">
        <v>3</v>
      </c>
      <c r="D538" s="13">
        <v>200</v>
      </c>
      <c r="E538" s="62">
        <f t="shared" si="119"/>
        <v>3.3333333333333335</v>
      </c>
      <c r="F538" s="14">
        <v>13.25</v>
      </c>
      <c r="G538" s="64">
        <f t="shared" si="125"/>
        <v>123910.07760567647</v>
      </c>
      <c r="H538" s="64">
        <f t="shared" si="126"/>
        <v>19.882352941176467</v>
      </c>
      <c r="I538" s="62">
        <f t="shared" si="127"/>
        <v>8.8345225959904863E-2</v>
      </c>
      <c r="J538" s="62">
        <f t="shared" si="121"/>
        <v>1.2984677788993808</v>
      </c>
      <c r="K538" s="17">
        <f t="shared" si="128"/>
        <v>5.0931066289794122</v>
      </c>
      <c r="L538" s="47">
        <f>Tabla2[[#This Row],[n]]*F$135+G$135</f>
        <v>82528.611111111095</v>
      </c>
      <c r="M538" s="47">
        <f>Tabla2[[#This Row],[Predd pow]]-Tabla2[[#This Row],[Potència]]</f>
        <v>82515.361111111095</v>
      </c>
    </row>
    <row r="539" spans="1:13" x14ac:dyDescent="0.25">
      <c r="A539" s="60" t="s">
        <v>113</v>
      </c>
      <c r="B539" s="18">
        <v>7.8E-2</v>
      </c>
      <c r="C539" s="62">
        <v>3</v>
      </c>
      <c r="D539" s="13">
        <v>300</v>
      </c>
      <c r="E539" s="62">
        <f t="shared" ref="E539:E563" si="129">D539/60</f>
        <v>5</v>
      </c>
      <c r="F539" s="14">
        <v>15.5</v>
      </c>
      <c r="G539" s="64">
        <f t="shared" si="125"/>
        <v>42948.566381841752</v>
      </c>
      <c r="H539" s="64">
        <f t="shared" si="126"/>
        <v>29.823529411764703</v>
      </c>
      <c r="I539" s="62">
        <f t="shared" si="127"/>
        <v>0.19877675840978593</v>
      </c>
      <c r="J539" s="19">
        <f t="shared" si="121"/>
        <v>1.4745590379550619</v>
      </c>
      <c r="K539" s="17">
        <f t="shared" si="128"/>
        <v>4.6329486717098334</v>
      </c>
      <c r="L539" s="47">
        <f>Tabla2[[#This Row],[n]]*F$135+G$135</f>
        <v>82560.277777777766</v>
      </c>
      <c r="M539" s="47">
        <f>Tabla2[[#This Row],[Predd pow]]-Tabla2[[#This Row],[Potència]]</f>
        <v>82544.777777777766</v>
      </c>
    </row>
    <row r="540" spans="1:13" x14ac:dyDescent="0.25">
      <c r="A540" s="60" t="s">
        <v>113</v>
      </c>
      <c r="B540" s="18">
        <v>7.8E-2</v>
      </c>
      <c r="C540" s="62">
        <v>3</v>
      </c>
      <c r="D540" s="13">
        <v>400</v>
      </c>
      <c r="E540" s="62">
        <f t="shared" si="129"/>
        <v>6.666666666666667</v>
      </c>
      <c r="F540" s="14">
        <v>18</v>
      </c>
      <c r="G540" s="64">
        <f t="shared" si="125"/>
        <v>21041.333933039401</v>
      </c>
      <c r="H540" s="64">
        <f t="shared" si="126"/>
        <v>39.764705882352935</v>
      </c>
      <c r="I540" s="62">
        <f t="shared" si="127"/>
        <v>0.35338090383961945</v>
      </c>
      <c r="J540" s="62">
        <f t="shared" si="121"/>
        <v>1.5994977745633618</v>
      </c>
      <c r="K540" s="17">
        <f t="shared" si="128"/>
        <v>4.3230732688179474</v>
      </c>
      <c r="L540" s="47">
        <f>Tabla2[[#This Row],[n]]*F$135+G$135</f>
        <v>82591.944444444438</v>
      </c>
      <c r="M540" s="47">
        <f>Tabla2[[#This Row],[Predd pow]]-Tabla2[[#This Row],[Potència]]</f>
        <v>82573.944444444438</v>
      </c>
    </row>
    <row r="541" spans="1:13" x14ac:dyDescent="0.25">
      <c r="A541" s="60" t="s">
        <v>113</v>
      </c>
      <c r="B541" s="18">
        <v>7.8E-2</v>
      </c>
      <c r="C541" s="62">
        <v>3</v>
      </c>
      <c r="D541" s="13">
        <v>500</v>
      </c>
      <c r="E541" s="62">
        <f t="shared" si="129"/>
        <v>8.3333333333333339</v>
      </c>
      <c r="F541" s="14">
        <v>20.5</v>
      </c>
      <c r="G541" s="64">
        <f t="shared" si="125"/>
        <v>12269.435608954531</v>
      </c>
      <c r="H541" s="64">
        <f t="shared" si="126"/>
        <v>49.705882352941174</v>
      </c>
      <c r="I541" s="62">
        <f t="shared" si="127"/>
        <v>0.55215766224940543</v>
      </c>
      <c r="J541" s="19">
        <f t="shared" si="121"/>
        <v>1.6964077875714183</v>
      </c>
      <c r="K541" s="17">
        <f t="shared" si="128"/>
        <v>4.0888245857462264</v>
      </c>
      <c r="L541" s="47">
        <f>Tabla2[[#This Row],[n]]*F$135+G$135</f>
        <v>82623.611111111095</v>
      </c>
      <c r="M541" s="47">
        <f>Tabla2[[#This Row],[Predd pow]]-Tabla2[[#This Row],[Potència]]</f>
        <v>82603.111111111095</v>
      </c>
    </row>
    <row r="542" spans="1:13" x14ac:dyDescent="0.25">
      <c r="A542" s="60" t="s">
        <v>113</v>
      </c>
      <c r="B542" s="18">
        <v>7.8E-2</v>
      </c>
      <c r="C542" s="62">
        <v>3</v>
      </c>
      <c r="D542" s="13">
        <v>600</v>
      </c>
      <c r="E542" s="62">
        <f t="shared" si="129"/>
        <v>10</v>
      </c>
      <c r="F542" s="14">
        <v>23.75</v>
      </c>
      <c r="G542" s="64">
        <f t="shared" si="125"/>
        <v>8226.0358997479161</v>
      </c>
      <c r="H542" s="64">
        <f t="shared" si="126"/>
        <v>59.647058823529406</v>
      </c>
      <c r="I542" s="62">
        <f t="shared" si="127"/>
        <v>0.7951070336391437</v>
      </c>
      <c r="J542" s="62">
        <f t="shared" si="121"/>
        <v>1.7755890336190432</v>
      </c>
      <c r="K542" s="17">
        <f t="shared" si="128"/>
        <v>3.9151906005084833</v>
      </c>
      <c r="L542" s="47">
        <f>Tabla2[[#This Row],[n]]*F$135+G$135</f>
        <v>82655.277777777766</v>
      </c>
      <c r="M542" s="47">
        <f>Tabla2[[#This Row],[Predd pow]]-Tabla2[[#This Row],[Potència]]</f>
        <v>82631.527777777766</v>
      </c>
    </row>
    <row r="543" spans="1:13" x14ac:dyDescent="0.25">
      <c r="A543" s="60" t="s">
        <v>113</v>
      </c>
      <c r="B543" s="18">
        <v>7.8E-2</v>
      </c>
      <c r="C543" s="62">
        <v>3</v>
      </c>
      <c r="D543" s="13">
        <v>700</v>
      </c>
      <c r="E543" s="62">
        <f t="shared" si="129"/>
        <v>11.666666666666666</v>
      </c>
      <c r="F543" s="14">
        <v>26.5</v>
      </c>
      <c r="G543" s="64">
        <f t="shared" si="125"/>
        <v>5780.061929127769</v>
      </c>
      <c r="H543" s="64">
        <f t="shared" si="126"/>
        <v>69.588235294117638</v>
      </c>
      <c r="I543" s="62">
        <f t="shared" si="127"/>
        <v>1.0822290180088343</v>
      </c>
      <c r="J543" s="19">
        <f t="shared" si="121"/>
        <v>1.8425358232496565</v>
      </c>
      <c r="K543" s="17">
        <f t="shared" si="128"/>
        <v>3.7619324915925665</v>
      </c>
      <c r="L543" s="47">
        <f>Tabla2[[#This Row],[n]]*F$135+G$135</f>
        <v>82686.944444444438</v>
      </c>
      <c r="M543" s="47">
        <f>Tabla2[[#This Row],[Predd pow]]-Tabla2[[#This Row],[Potència]]</f>
        <v>82660.444444444438</v>
      </c>
    </row>
    <row r="544" spans="1:13" x14ac:dyDescent="0.25">
      <c r="A544" s="60" t="s">
        <v>113</v>
      </c>
      <c r="B544" s="18">
        <v>7.8E-2</v>
      </c>
      <c r="C544" s="62">
        <v>3</v>
      </c>
      <c r="D544" s="13">
        <v>1100</v>
      </c>
      <c r="E544" s="62">
        <f t="shared" si="129"/>
        <v>18.333333333333332</v>
      </c>
      <c r="F544" s="14">
        <v>37</v>
      </c>
      <c r="G544" s="64">
        <f t="shared" si="125"/>
        <v>2079.7177875213838</v>
      </c>
      <c r="H544" s="64">
        <f t="shared" si="126"/>
        <v>109.35294117647057</v>
      </c>
      <c r="I544" s="62">
        <f t="shared" si="127"/>
        <v>2.6724430852871217</v>
      </c>
      <c r="J544" s="62">
        <f t="shared" si="121"/>
        <v>2.0388304683936247</v>
      </c>
      <c r="K544" s="17">
        <f t="shared" si="128"/>
        <v>3.3180044062908487</v>
      </c>
      <c r="L544" s="47">
        <f>Tabla2[[#This Row],[n]]*F$135+G$135</f>
        <v>82813.611111111095</v>
      </c>
      <c r="M544" s="47">
        <f>Tabla2[[#This Row],[Predd pow]]-Tabla2[[#This Row],[Potència]]</f>
        <v>82776.611111111095</v>
      </c>
    </row>
    <row r="545" spans="1:13" x14ac:dyDescent="0.25">
      <c r="A545" s="60" t="s">
        <v>113</v>
      </c>
      <c r="B545" s="18">
        <v>7.8E-2</v>
      </c>
      <c r="C545" s="62">
        <v>3</v>
      </c>
      <c r="D545" s="20">
        <v>1200</v>
      </c>
      <c r="E545" s="62">
        <f t="shared" si="129"/>
        <v>20</v>
      </c>
      <c r="F545" s="21">
        <v>39.5</v>
      </c>
      <c r="G545" s="64">
        <f t="shared" si="125"/>
        <v>1710.1495686318035</v>
      </c>
      <c r="H545" s="64">
        <f t="shared" si="126"/>
        <v>119.29411764705881</v>
      </c>
      <c r="I545" s="62">
        <f t="shared" si="127"/>
        <v>3.1804281345565748</v>
      </c>
      <c r="J545" s="19">
        <f t="shared" si="121"/>
        <v>2.0766190292830244</v>
      </c>
      <c r="K545" s="23">
        <f t="shared" si="128"/>
        <v>3.2330340951821146</v>
      </c>
      <c r="L545" s="49">
        <f>Tabla2[[#This Row],[n]]*F$135+G$135</f>
        <v>82845.277777777766</v>
      </c>
      <c r="M545" s="49">
        <f>Tabla2[[#This Row],[Predd pow]]-Tabla2[[#This Row],[Potència]]</f>
        <v>82805.777777777766</v>
      </c>
    </row>
    <row r="546" spans="1:13" x14ac:dyDescent="0.25">
      <c r="A546" t="s">
        <v>116</v>
      </c>
      <c r="B546" s="18">
        <v>7.8E-2</v>
      </c>
      <c r="C546" s="62">
        <v>3</v>
      </c>
      <c r="D546" s="13">
        <v>100</v>
      </c>
      <c r="E546" s="62">
        <f t="shared" si="129"/>
        <v>1.6666666666666667</v>
      </c>
      <c r="F546" s="14">
        <v>9.5</v>
      </c>
      <c r="G546" s="64">
        <f t="shared" si="125"/>
        <v>710729.50173821975</v>
      </c>
      <c r="H546" s="64">
        <f t="shared" si="126"/>
        <v>9.9411764705882337</v>
      </c>
      <c r="I546" s="62">
        <f t="shared" si="127"/>
        <v>2.2086306489976216E-2</v>
      </c>
      <c r="J546" s="62">
        <f t="shared" si="121"/>
        <v>0.99743778323539956</v>
      </c>
      <c r="K546" s="17">
        <f>LOG10(G546)</f>
        <v>5.851704342987377</v>
      </c>
      <c r="L546" s="47">
        <f>Tabla2[[#This Row],[n]]*F$135+G$135</f>
        <v>82496.944444444438</v>
      </c>
      <c r="M546" s="47">
        <f>Tabla2[[#This Row],[Predd pow]]-Tabla2[[#This Row],[Potència]]</f>
        <v>82487.444444444438</v>
      </c>
    </row>
    <row r="547" spans="1:13" x14ac:dyDescent="0.25">
      <c r="A547" s="60" t="s">
        <v>116</v>
      </c>
      <c r="B547" s="18">
        <v>7.8E-2</v>
      </c>
      <c r="C547" s="62">
        <v>3</v>
      </c>
      <c r="D547" s="13">
        <v>200</v>
      </c>
      <c r="E547" s="62">
        <f t="shared" si="129"/>
        <v>3.3333333333333335</v>
      </c>
      <c r="F547" s="14">
        <v>11.75</v>
      </c>
      <c r="G547" s="64">
        <f t="shared" si="125"/>
        <v>109882.52165031688</v>
      </c>
      <c r="H547" s="64">
        <f t="shared" si="126"/>
        <v>19.882352941176467</v>
      </c>
      <c r="I547" s="62">
        <f t="shared" si="127"/>
        <v>8.8345225959904863E-2</v>
      </c>
      <c r="J547" s="19">
        <f t="shared" si="121"/>
        <v>1.2984677788993808</v>
      </c>
      <c r="K547" s="17">
        <f t="shared" ref="K547:K563" si="130">LOG10(G547)</f>
        <v>5.0409286173143402</v>
      </c>
      <c r="L547" s="47">
        <f>Tabla2[[#This Row],[n]]*F$135+G$135</f>
        <v>82528.611111111095</v>
      </c>
      <c r="M547" s="47">
        <f>Tabla2[[#This Row],[Predd pow]]-Tabla2[[#This Row],[Potència]]</f>
        <v>82516.861111111095</v>
      </c>
    </row>
    <row r="548" spans="1:13" x14ac:dyDescent="0.25">
      <c r="A548" s="60" t="s">
        <v>116</v>
      </c>
      <c r="B548" s="18">
        <v>7.8E-2</v>
      </c>
      <c r="C548" s="62">
        <v>3</v>
      </c>
      <c r="D548" s="13">
        <v>300</v>
      </c>
      <c r="E548" s="62">
        <f t="shared" si="129"/>
        <v>5</v>
      </c>
      <c r="F548" s="14">
        <v>13.5</v>
      </c>
      <c r="G548" s="64">
        <f t="shared" si="125"/>
        <v>37406.815880958944</v>
      </c>
      <c r="H548" s="64">
        <f t="shared" si="126"/>
        <v>29.823529411764703</v>
      </c>
      <c r="I548" s="62">
        <f t="shared" si="127"/>
        <v>0.19877675840978593</v>
      </c>
      <c r="J548" s="62">
        <f t="shared" ref="J548:J563" si="131">LOG10(H548)</f>
        <v>1.4745590379550619</v>
      </c>
      <c r="K548" s="17">
        <f t="shared" si="130"/>
        <v>4.5729507420345481</v>
      </c>
      <c r="L548" s="47">
        <f>Tabla2[[#This Row],[n]]*F$135+G$135</f>
        <v>82560.277777777766</v>
      </c>
      <c r="M548" s="47">
        <f>Tabla2[[#This Row],[Predd pow]]-Tabla2[[#This Row],[Potència]]</f>
        <v>82546.777777777766</v>
      </c>
    </row>
    <row r="549" spans="1:13" x14ac:dyDescent="0.25">
      <c r="A549" s="60" t="s">
        <v>116</v>
      </c>
      <c r="B549" s="18">
        <v>7.8E-2</v>
      </c>
      <c r="C549" s="62">
        <v>3</v>
      </c>
      <c r="D549" s="13">
        <v>400</v>
      </c>
      <c r="E549" s="62">
        <f t="shared" si="129"/>
        <v>6.666666666666667</v>
      </c>
      <c r="F549" s="14">
        <v>16.5</v>
      </c>
      <c r="G549" s="64">
        <f t="shared" si="125"/>
        <v>19287.889438619452</v>
      </c>
      <c r="H549" s="64">
        <f t="shared" si="126"/>
        <v>39.764705882352935</v>
      </c>
      <c r="I549" s="62">
        <f t="shared" si="127"/>
        <v>0.35338090383961945</v>
      </c>
      <c r="J549" s="19">
        <f t="shared" si="131"/>
        <v>1.5994977745633618</v>
      </c>
      <c r="K549" s="17">
        <f t="shared" si="130"/>
        <v>4.2852847079285477</v>
      </c>
      <c r="L549" s="47">
        <f>Tabla2[[#This Row],[n]]*F$135+G$135</f>
        <v>82591.944444444438</v>
      </c>
      <c r="M549" s="47">
        <f>Tabla2[[#This Row],[Predd pow]]-Tabla2[[#This Row],[Potència]]</f>
        <v>82575.444444444438</v>
      </c>
    </row>
    <row r="550" spans="1:13" x14ac:dyDescent="0.25">
      <c r="A550" s="60" t="s">
        <v>116</v>
      </c>
      <c r="B550" s="18">
        <v>7.8E-2</v>
      </c>
      <c r="C550" s="62">
        <v>3</v>
      </c>
      <c r="D550" s="13">
        <v>500</v>
      </c>
      <c r="E550" s="62">
        <f t="shared" si="129"/>
        <v>8.3333333333333339</v>
      </c>
      <c r="F550" s="14">
        <v>18.75</v>
      </c>
      <c r="G550" s="64">
        <f t="shared" si="125"/>
        <v>11222.044764287681</v>
      </c>
      <c r="H550" s="64">
        <f t="shared" si="126"/>
        <v>49.705882352941174</v>
      </c>
      <c r="I550" s="62">
        <f t="shared" si="127"/>
        <v>0.55215766224940543</v>
      </c>
      <c r="J550" s="62">
        <f t="shared" si="131"/>
        <v>1.6964077875714183</v>
      </c>
      <c r="K550" s="17">
        <f t="shared" si="130"/>
        <v>4.0500719967542098</v>
      </c>
      <c r="L550" s="47">
        <f>Tabla2[[#This Row],[n]]*F$135+G$135</f>
        <v>82623.611111111095</v>
      </c>
      <c r="M550" s="47">
        <f>Tabla2[[#This Row],[Predd pow]]-Tabla2[[#This Row],[Potència]]</f>
        <v>82604.861111111095</v>
      </c>
    </row>
    <row r="551" spans="1:13" x14ac:dyDescent="0.25">
      <c r="A551" s="60" t="s">
        <v>116</v>
      </c>
      <c r="B551" s="18">
        <v>7.8E-2</v>
      </c>
      <c r="C551" s="62">
        <v>3</v>
      </c>
      <c r="D551" s="13">
        <v>600</v>
      </c>
      <c r="E551" s="62">
        <f t="shared" si="129"/>
        <v>10</v>
      </c>
      <c r="F551" s="14">
        <v>21.5</v>
      </c>
      <c r="G551" s="64">
        <f t="shared" si="125"/>
        <v>7446.7272355612713</v>
      </c>
      <c r="H551" s="64">
        <f t="shared" si="126"/>
        <v>59.647058823529406</v>
      </c>
      <c r="I551" s="62">
        <f t="shared" si="127"/>
        <v>0.7951070336391437</v>
      </c>
      <c r="J551" s="19">
        <f t="shared" si="131"/>
        <v>1.7755890336190432</v>
      </c>
      <c r="K551" s="17">
        <f t="shared" si="130"/>
        <v>3.8719654464632032</v>
      </c>
      <c r="L551" s="47">
        <f>Tabla2[[#This Row],[n]]*F$135+G$135</f>
        <v>82655.277777777766</v>
      </c>
      <c r="M551" s="47">
        <f>Tabla2[[#This Row],[Predd pow]]-Tabla2[[#This Row],[Potència]]</f>
        <v>82633.777777777766</v>
      </c>
    </row>
    <row r="552" spans="1:13" x14ac:dyDescent="0.25">
      <c r="A552" s="60" t="s">
        <v>116</v>
      </c>
      <c r="B552" s="18">
        <v>7.8E-2</v>
      </c>
      <c r="C552" s="62">
        <v>3</v>
      </c>
      <c r="D552" s="13">
        <v>700</v>
      </c>
      <c r="E552" s="62">
        <f t="shared" si="129"/>
        <v>11.666666666666666</v>
      </c>
      <c r="F552" s="14">
        <v>24.5</v>
      </c>
      <c r="G552" s="64">
        <f t="shared" si="125"/>
        <v>5343.8308401369941</v>
      </c>
      <c r="H552" s="64">
        <f t="shared" si="126"/>
        <v>69.588235294117638</v>
      </c>
      <c r="I552" s="62">
        <f t="shared" si="127"/>
        <v>1.0822290180088343</v>
      </c>
      <c r="J552" s="62">
        <f t="shared" si="131"/>
        <v>1.8425358232496565</v>
      </c>
      <c r="K552" s="17">
        <f t="shared" si="130"/>
        <v>3.7278527020202912</v>
      </c>
      <c r="L552" s="47">
        <f>Tabla2[[#This Row],[n]]*F$135+G$135</f>
        <v>82686.944444444438</v>
      </c>
      <c r="M552" s="47">
        <f>Tabla2[[#This Row],[Predd pow]]-Tabla2[[#This Row],[Potència]]</f>
        <v>82662.444444444438</v>
      </c>
    </row>
    <row r="553" spans="1:13" x14ac:dyDescent="0.25">
      <c r="A553" s="60" t="s">
        <v>116</v>
      </c>
      <c r="B553" s="18">
        <v>7.8E-2</v>
      </c>
      <c r="C553" s="62">
        <v>3</v>
      </c>
      <c r="D553" s="13">
        <v>1100</v>
      </c>
      <c r="E553" s="62">
        <f t="shared" si="129"/>
        <v>18.333333333333332</v>
      </c>
      <c r="F553" s="14">
        <v>29.5</v>
      </c>
      <c r="G553" s="64">
        <f t="shared" si="125"/>
        <v>1658.1533711319144</v>
      </c>
      <c r="H553" s="64">
        <f t="shared" si="126"/>
        <v>109.35294117647057</v>
      </c>
      <c r="I553" s="62">
        <f t="shared" si="127"/>
        <v>2.6724430852871217</v>
      </c>
      <c r="J553" s="19">
        <f t="shared" si="131"/>
        <v>2.0388304683936247</v>
      </c>
      <c r="K553" s="17">
        <f t="shared" si="130"/>
        <v>3.2196246982020167</v>
      </c>
      <c r="L553" s="47">
        <f>Tabla2[[#This Row],[n]]*F$135+G$135</f>
        <v>82813.611111111095</v>
      </c>
      <c r="M553" s="47">
        <f>Tabla2[[#This Row],[Predd pow]]-Tabla2[[#This Row],[Potència]]</f>
        <v>82784.111111111095</v>
      </c>
    </row>
    <row r="554" spans="1:13" x14ac:dyDescent="0.25">
      <c r="A554" s="60" t="s">
        <v>116</v>
      </c>
      <c r="B554" s="18">
        <v>7.8E-2</v>
      </c>
      <c r="C554" s="62">
        <v>3</v>
      </c>
      <c r="D554" s="13">
        <v>1200</v>
      </c>
      <c r="E554" s="62">
        <f t="shared" si="129"/>
        <v>20</v>
      </c>
      <c r="F554" s="14">
        <v>38</v>
      </c>
      <c r="G554" s="64">
        <f t="shared" si="125"/>
        <v>1645.2071799495832</v>
      </c>
      <c r="H554" s="64">
        <f t="shared" si="126"/>
        <v>119.29411764705881</v>
      </c>
      <c r="I554" s="62">
        <f t="shared" si="127"/>
        <v>3.1804281345565748</v>
      </c>
      <c r="J554" s="62">
        <f t="shared" si="131"/>
        <v>2.0766190292830244</v>
      </c>
      <c r="K554" s="17">
        <f t="shared" si="130"/>
        <v>3.2162205961724646</v>
      </c>
      <c r="L554" s="47">
        <f>Tabla2[[#This Row],[n]]*F$135+G$135</f>
        <v>82845.277777777766</v>
      </c>
      <c r="M554" s="47">
        <f>Tabla2[[#This Row],[Predd pow]]-Tabla2[[#This Row],[Potència]]</f>
        <v>82807.277777777766</v>
      </c>
    </row>
    <row r="555" spans="1:13" x14ac:dyDescent="0.25">
      <c r="A555" s="60" t="s">
        <v>116</v>
      </c>
      <c r="B555" s="18">
        <v>7.8E-2</v>
      </c>
      <c r="C555" s="62">
        <v>3</v>
      </c>
      <c r="D555" s="13">
        <v>100</v>
      </c>
      <c r="E555" s="62">
        <f t="shared" si="129"/>
        <v>1.6666666666666667</v>
      </c>
      <c r="F555" s="14">
        <v>10</v>
      </c>
      <c r="G555" s="64">
        <f t="shared" si="125"/>
        <v>748136.31761917868</v>
      </c>
      <c r="H555" s="64">
        <f t="shared" si="126"/>
        <v>9.9411764705882337</v>
      </c>
      <c r="I555" s="62">
        <f t="shared" si="127"/>
        <v>2.2086306489976216E-2</v>
      </c>
      <c r="J555" s="19">
        <f t="shared" si="131"/>
        <v>0.99743778323539956</v>
      </c>
      <c r="K555" s="17">
        <f t="shared" si="130"/>
        <v>5.8739807376985285</v>
      </c>
      <c r="L555" s="47">
        <f>Tabla2[[#This Row],[n]]*F$135+G$135</f>
        <v>82496.944444444438</v>
      </c>
      <c r="M555" s="47">
        <f>Tabla2[[#This Row],[Predd pow]]-Tabla2[[#This Row],[Potència]]</f>
        <v>82486.944444444438</v>
      </c>
    </row>
    <row r="556" spans="1:13" x14ac:dyDescent="0.25">
      <c r="A556" s="60" t="s">
        <v>116</v>
      </c>
      <c r="B556" s="18">
        <v>7.8E-2</v>
      </c>
      <c r="C556" s="62">
        <v>3</v>
      </c>
      <c r="D556" s="13">
        <v>200</v>
      </c>
      <c r="E556" s="62">
        <f t="shared" si="129"/>
        <v>3.3333333333333335</v>
      </c>
      <c r="F556" s="14">
        <v>12</v>
      </c>
      <c r="G556" s="64">
        <f t="shared" si="125"/>
        <v>112220.44764287681</v>
      </c>
      <c r="H556" s="64">
        <f t="shared" si="126"/>
        <v>19.882352941176467</v>
      </c>
      <c r="I556" s="62">
        <f t="shared" si="127"/>
        <v>8.8345225959904863E-2</v>
      </c>
      <c r="J556" s="62">
        <f t="shared" si="131"/>
        <v>1.2984677788993808</v>
      </c>
      <c r="K556" s="17">
        <f t="shared" si="130"/>
        <v>5.0500719967542098</v>
      </c>
      <c r="L556" s="47">
        <f>Tabla2[[#This Row],[n]]*F$135+G$135</f>
        <v>82528.611111111095</v>
      </c>
      <c r="M556" s="47">
        <f>Tabla2[[#This Row],[Predd pow]]-Tabla2[[#This Row],[Potència]]</f>
        <v>82516.611111111095</v>
      </c>
    </row>
    <row r="557" spans="1:13" x14ac:dyDescent="0.25">
      <c r="A557" s="60" t="s">
        <v>116</v>
      </c>
      <c r="B557" s="18">
        <v>7.8E-2</v>
      </c>
      <c r="C557" s="62">
        <v>3</v>
      </c>
      <c r="D557" s="13">
        <v>300</v>
      </c>
      <c r="E557" s="62">
        <f t="shared" si="129"/>
        <v>5</v>
      </c>
      <c r="F557" s="14">
        <v>14</v>
      </c>
      <c r="G557" s="64">
        <f t="shared" si="125"/>
        <v>38792.253506179644</v>
      </c>
      <c r="H557" s="64">
        <f t="shared" si="126"/>
        <v>29.823529411764703</v>
      </c>
      <c r="I557" s="62">
        <f t="shared" si="127"/>
        <v>0.19877675840978593</v>
      </c>
      <c r="J557" s="19">
        <f t="shared" si="131"/>
        <v>1.4745590379550619</v>
      </c>
      <c r="K557" s="17">
        <f t="shared" si="130"/>
        <v>4.5887450092177797</v>
      </c>
      <c r="L557" s="47">
        <f>Tabla2[[#This Row],[n]]*F$135+G$135</f>
        <v>82560.277777777766</v>
      </c>
      <c r="M557" s="47">
        <f>Tabla2[[#This Row],[Predd pow]]-Tabla2[[#This Row],[Potència]]</f>
        <v>82546.277777777766</v>
      </c>
    </row>
    <row r="558" spans="1:13" x14ac:dyDescent="0.25">
      <c r="A558" s="60" t="s">
        <v>116</v>
      </c>
      <c r="B558" s="18">
        <v>7.8E-2</v>
      </c>
      <c r="C558" s="62">
        <v>3</v>
      </c>
      <c r="D558" s="13">
        <v>400</v>
      </c>
      <c r="E558" s="62">
        <f t="shared" si="129"/>
        <v>6.666666666666667</v>
      </c>
      <c r="F558" s="14">
        <v>16.25</v>
      </c>
      <c r="G558" s="64">
        <f t="shared" si="125"/>
        <v>18995.64868954946</v>
      </c>
      <c r="H558" s="64">
        <f t="shared" si="126"/>
        <v>39.764705882352935</v>
      </c>
      <c r="I558" s="62">
        <f t="shared" si="127"/>
        <v>0.35338090383961945</v>
      </c>
      <c r="J558" s="62">
        <f t="shared" si="131"/>
        <v>1.5994977745633618</v>
      </c>
      <c r="K558" s="17">
        <f t="shared" si="130"/>
        <v>4.278654129029535</v>
      </c>
      <c r="L558" s="47">
        <f>Tabla2[[#This Row],[n]]*F$135+G$135</f>
        <v>82591.944444444438</v>
      </c>
      <c r="M558" s="47">
        <f>Tabla2[[#This Row],[Predd pow]]-Tabla2[[#This Row],[Potència]]</f>
        <v>82575.694444444438</v>
      </c>
    </row>
    <row r="559" spans="1:13" x14ac:dyDescent="0.25">
      <c r="A559" s="60" t="s">
        <v>116</v>
      </c>
      <c r="B559" s="18">
        <v>7.8E-2</v>
      </c>
      <c r="C559" s="62">
        <v>3</v>
      </c>
      <c r="D559" s="13">
        <v>500</v>
      </c>
      <c r="E559" s="62">
        <f t="shared" si="129"/>
        <v>8.3333333333333339</v>
      </c>
      <c r="F559" s="14">
        <v>19</v>
      </c>
      <c r="G559" s="64">
        <f t="shared" si="125"/>
        <v>11371.672027811517</v>
      </c>
      <c r="H559" s="64">
        <f t="shared" si="126"/>
        <v>49.705882352941174</v>
      </c>
      <c r="I559" s="62">
        <f t="shared" si="127"/>
        <v>0.55215766224940543</v>
      </c>
      <c r="J559" s="19">
        <f t="shared" si="131"/>
        <v>1.6964077875714183</v>
      </c>
      <c r="K559" s="17">
        <f t="shared" si="130"/>
        <v>4.0558243256433011</v>
      </c>
      <c r="L559" s="47">
        <f>Tabla2[[#This Row],[n]]*F$135+G$135</f>
        <v>82623.611111111095</v>
      </c>
      <c r="M559" s="47">
        <f>Tabla2[[#This Row],[Predd pow]]-Tabla2[[#This Row],[Potència]]</f>
        <v>82604.611111111095</v>
      </c>
    </row>
    <row r="560" spans="1:13" x14ac:dyDescent="0.25">
      <c r="A560" s="60" t="s">
        <v>116</v>
      </c>
      <c r="B560" s="18">
        <v>7.8E-2</v>
      </c>
      <c r="C560" s="62">
        <v>3</v>
      </c>
      <c r="D560" s="13">
        <v>600</v>
      </c>
      <c r="E560" s="62">
        <f t="shared" si="129"/>
        <v>10</v>
      </c>
      <c r="F560" s="14">
        <v>21.75</v>
      </c>
      <c r="G560" s="64">
        <f t="shared" si="125"/>
        <v>7533.3170871375651</v>
      </c>
      <c r="H560" s="64">
        <f t="shared" si="126"/>
        <v>59.647058823529406</v>
      </c>
      <c r="I560" s="62">
        <f t="shared" si="127"/>
        <v>0.7951070336391437</v>
      </c>
      <c r="J560" s="62">
        <f t="shared" si="131"/>
        <v>1.7755890336190432</v>
      </c>
      <c r="K560" s="17">
        <f t="shared" si="130"/>
        <v>3.876986247838254</v>
      </c>
      <c r="L560" s="47">
        <f>Tabla2[[#This Row],[n]]*F$135+G$135</f>
        <v>82655.277777777766</v>
      </c>
      <c r="M560" s="47">
        <f>Tabla2[[#This Row],[Predd pow]]-Tabla2[[#This Row],[Potència]]</f>
        <v>82633.527777777766</v>
      </c>
    </row>
    <row r="561" spans="1:13" x14ac:dyDescent="0.25">
      <c r="A561" s="60" t="s">
        <v>116</v>
      </c>
      <c r="B561" s="18">
        <v>7.8E-2</v>
      </c>
      <c r="C561" s="62">
        <v>3</v>
      </c>
      <c r="D561" s="13">
        <v>700</v>
      </c>
      <c r="E561" s="62">
        <f t="shared" si="129"/>
        <v>11.666666666666666</v>
      </c>
      <c r="F561" s="14">
        <v>25</v>
      </c>
      <c r="G561" s="64">
        <f t="shared" si="125"/>
        <v>5452.8886123846878</v>
      </c>
      <c r="H561" s="64">
        <f t="shared" si="126"/>
        <v>69.588235294117638</v>
      </c>
      <c r="I561" s="62">
        <f t="shared" si="127"/>
        <v>1.0822290180088343</v>
      </c>
      <c r="J561" s="19">
        <f t="shared" si="131"/>
        <v>1.8425358232496565</v>
      </c>
      <c r="K561" s="17">
        <f t="shared" si="130"/>
        <v>3.7366266263277961</v>
      </c>
      <c r="L561" s="47">
        <f>Tabla2[[#This Row],[n]]*F$135+G$135</f>
        <v>82686.944444444438</v>
      </c>
      <c r="M561" s="47">
        <f>Tabla2[[#This Row],[Predd pow]]-Tabla2[[#This Row],[Potència]]</f>
        <v>82661.944444444438</v>
      </c>
    </row>
    <row r="562" spans="1:13" x14ac:dyDescent="0.25">
      <c r="A562" s="60" t="s">
        <v>116</v>
      </c>
      <c r="B562" s="18">
        <v>7.8E-2</v>
      </c>
      <c r="C562" s="62">
        <v>3</v>
      </c>
      <c r="D562" s="13">
        <v>1100</v>
      </c>
      <c r="E562" s="62">
        <f t="shared" si="129"/>
        <v>18.333333333333332</v>
      </c>
      <c r="F562" s="14">
        <v>30</v>
      </c>
      <c r="G562" s="64">
        <f t="shared" si="125"/>
        <v>1686.2576655578789</v>
      </c>
      <c r="H562" s="64">
        <f t="shared" si="126"/>
        <v>109.35294117647057</v>
      </c>
      <c r="I562" s="62">
        <f t="shared" si="127"/>
        <v>2.6724430852871217</v>
      </c>
      <c r="J562" s="62">
        <f t="shared" si="131"/>
        <v>2.0388304683936247</v>
      </c>
      <c r="K562" s="17">
        <f t="shared" si="130"/>
        <v>3.2269239369435163</v>
      </c>
      <c r="L562" s="47">
        <f>Tabla2[[#This Row],[n]]*F$135+G$135</f>
        <v>82813.611111111095</v>
      </c>
      <c r="M562" s="47">
        <f>Tabla2[[#This Row],[Predd pow]]-Tabla2[[#This Row],[Potència]]</f>
        <v>82783.611111111095</v>
      </c>
    </row>
    <row r="563" spans="1:13" x14ac:dyDescent="0.25">
      <c r="A563" s="60" t="s">
        <v>116</v>
      </c>
      <c r="B563" s="18">
        <v>7.8E-2</v>
      </c>
      <c r="C563" s="62">
        <v>3</v>
      </c>
      <c r="D563" s="20">
        <v>1200</v>
      </c>
      <c r="E563" s="62">
        <f t="shared" si="129"/>
        <v>20</v>
      </c>
      <c r="F563" s="21">
        <v>38.5</v>
      </c>
      <c r="G563" s="64">
        <f t="shared" si="125"/>
        <v>1666.8546428436566</v>
      </c>
      <c r="H563" s="64">
        <f t="shared" si="126"/>
        <v>119.29411764705881</v>
      </c>
      <c r="I563" s="62">
        <f t="shared" si="127"/>
        <v>3.1804281345565748</v>
      </c>
      <c r="J563" s="19">
        <f t="shared" si="131"/>
        <v>2.0766190292830244</v>
      </c>
      <c r="K563" s="23">
        <f t="shared" si="130"/>
        <v>3.2218977290641551</v>
      </c>
      <c r="L563" s="49">
        <f>Tabla2[[#This Row],[n]]*F$135+G$135</f>
        <v>82845.277777777766</v>
      </c>
      <c r="M563" s="49">
        <f>Tabla2[[#This Row],[Predd pow]]-Tabla2[[#This Row],[Potència]]</f>
        <v>82806.777777777766</v>
      </c>
    </row>
  </sheetData>
  <phoneticPr fontId="10" type="noConversion"/>
  <dataValidations count="1">
    <dataValidation type="list" allowBlank="1" showInputMessage="1" showErrorMessage="1" sqref="E8" xr:uid="{E2CDE89A-E750-4672-BB0F-A78F72AF54D0}">
      <formula1>$I$4:$I$7</formula1>
    </dataValidation>
  </dataValidations>
  <pageMargins left="0.7" right="0.7" top="0.75" bottom="0.75" header="0.3" footer="0.3"/>
  <pageSetup paperSize="9" orientation="portrait" horizontalDpi="300" verticalDpi="300" r:id="rId1"/>
  <drawing r:id="rId2"/>
  <legacyDrawing r:id="rId3"/>
  <tableParts count="1">
    <tablePart r:id="rId4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2889DC-D069-43C9-8488-3BFEB97DFCA2}">
  <sheetPr codeName="Hoja7"/>
  <dimension ref="A1:R141"/>
  <sheetViews>
    <sheetView topLeftCell="A3" zoomScale="113" zoomScaleNormal="85" workbookViewId="0">
      <selection activeCell="H34" sqref="H34"/>
    </sheetView>
  </sheetViews>
  <sheetFormatPr baseColWidth="10" defaultColWidth="11.42578125" defaultRowHeight="15" x14ac:dyDescent="0.25"/>
  <cols>
    <col min="5" max="5" width="13.140625" bestFit="1" customWidth="1"/>
  </cols>
  <sheetData>
    <row r="1" spans="1:18" x14ac:dyDescent="0.2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</row>
    <row r="2" spans="1:18" x14ac:dyDescent="0.25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</row>
    <row r="3" spans="1:18" ht="15.75" x14ac:dyDescent="0.25">
      <c r="A3" s="7"/>
      <c r="B3" s="8" t="s">
        <v>31</v>
      </c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</row>
    <row r="4" spans="1:18" x14ac:dyDescent="0.25">
      <c r="A4" s="7"/>
      <c r="B4" s="9" t="s">
        <v>3</v>
      </c>
      <c r="C4" s="4">
        <v>9.81</v>
      </c>
      <c r="D4" s="7"/>
      <c r="E4" s="7"/>
      <c r="F4" s="4" t="s">
        <v>5</v>
      </c>
      <c r="G4" s="4" t="s">
        <v>9</v>
      </c>
      <c r="H4" s="4">
        <v>0.06</v>
      </c>
      <c r="I4" s="7"/>
      <c r="J4" s="7"/>
      <c r="K4" s="7"/>
      <c r="L4" s="7"/>
      <c r="M4" s="7"/>
      <c r="N4" s="7"/>
      <c r="O4" s="7"/>
      <c r="P4" s="7"/>
      <c r="Q4" s="7"/>
      <c r="R4" s="7"/>
    </row>
    <row r="5" spans="1:18" x14ac:dyDescent="0.25">
      <c r="A5" s="7"/>
      <c r="B5" s="9" t="s">
        <v>1</v>
      </c>
      <c r="C5" s="4">
        <v>1000</v>
      </c>
      <c r="D5" s="7"/>
      <c r="E5" s="7"/>
      <c r="F5" s="4" t="s">
        <v>6</v>
      </c>
      <c r="G5" s="4" t="s">
        <v>10</v>
      </c>
      <c r="H5" s="4">
        <v>4.4999999999999998E-2</v>
      </c>
      <c r="I5" s="7"/>
      <c r="J5" s="7"/>
      <c r="K5" s="7"/>
      <c r="L5" s="7"/>
      <c r="M5" s="7"/>
      <c r="N5" s="7"/>
      <c r="O5" s="7"/>
      <c r="P5" s="7"/>
      <c r="Q5" s="7"/>
      <c r="R5" s="7"/>
    </row>
    <row r="6" spans="1:18" x14ac:dyDescent="0.25">
      <c r="A6" s="7"/>
      <c r="B6" s="9" t="s">
        <v>2</v>
      </c>
      <c r="C6" s="4">
        <f>1.02*10^-3</f>
        <v>1.0200000000000001E-3</v>
      </c>
      <c r="D6" s="7"/>
      <c r="E6" s="7"/>
      <c r="F6" s="4" t="s">
        <v>7</v>
      </c>
      <c r="G6" s="4" t="s">
        <v>11</v>
      </c>
      <c r="H6" s="4">
        <f>0.03</f>
        <v>0.03</v>
      </c>
      <c r="I6" s="7"/>
      <c r="J6" s="7"/>
      <c r="K6" s="7"/>
      <c r="L6" s="7"/>
      <c r="M6" s="7"/>
      <c r="N6" s="7"/>
      <c r="O6" s="7"/>
      <c r="P6" s="7"/>
      <c r="Q6" s="7"/>
      <c r="R6" s="7"/>
    </row>
    <row r="7" spans="1:18" x14ac:dyDescent="0.25">
      <c r="A7" s="7"/>
      <c r="B7" s="9" t="s">
        <v>32</v>
      </c>
      <c r="C7" s="4"/>
      <c r="D7" s="7"/>
      <c r="E7" s="7"/>
      <c r="F7" s="4" t="s">
        <v>8</v>
      </c>
      <c r="G7" s="4" t="s">
        <v>12</v>
      </c>
      <c r="H7" s="4">
        <v>7.8E-2</v>
      </c>
      <c r="I7" s="7"/>
      <c r="J7" s="7"/>
      <c r="K7" s="7"/>
      <c r="L7" s="7"/>
      <c r="M7" s="7"/>
      <c r="N7" s="7"/>
      <c r="O7" s="7"/>
      <c r="P7" s="7"/>
      <c r="Q7" s="7"/>
      <c r="R7" s="7"/>
    </row>
    <row r="8" spans="1:18" x14ac:dyDescent="0.25">
      <c r="A8" s="7"/>
      <c r="B8" s="9" t="s">
        <v>29</v>
      </c>
      <c r="C8" s="4" t="s">
        <v>9</v>
      </c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</row>
    <row r="9" spans="1:18" x14ac:dyDescent="0.25">
      <c r="A9" s="7"/>
      <c r="B9" s="9" t="s">
        <v>4</v>
      </c>
      <c r="C9" s="4">
        <f>VLOOKUP(C8,G4:H7,2)</f>
        <v>0.06</v>
      </c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</row>
    <row r="10" spans="1:18" x14ac:dyDescent="0.25">
      <c r="A10" s="7"/>
      <c r="B10" s="9" t="s">
        <v>23</v>
      </c>
      <c r="C10" s="4">
        <f>C9</f>
        <v>0.06</v>
      </c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</row>
    <row r="11" spans="1:18" x14ac:dyDescent="0.25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</row>
    <row r="12" spans="1:18" x14ac:dyDescent="0.25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</row>
    <row r="13" spans="1:18" x14ac:dyDescent="0.25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</row>
    <row r="14" spans="1:18" x14ac:dyDescent="0.25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</row>
    <row r="15" spans="1:18" ht="30" x14ac:dyDescent="0.25">
      <c r="A15" s="7"/>
      <c r="B15" s="10" t="s">
        <v>0</v>
      </c>
      <c r="C15" s="10" t="s">
        <v>19</v>
      </c>
      <c r="D15" s="10" t="s">
        <v>22</v>
      </c>
      <c r="E15" s="10" t="s">
        <v>13</v>
      </c>
      <c r="F15" s="10" t="s">
        <v>14</v>
      </c>
      <c r="G15" s="10" t="s">
        <v>15</v>
      </c>
      <c r="H15" s="10" t="s">
        <v>42</v>
      </c>
      <c r="I15" s="10" t="s">
        <v>43</v>
      </c>
      <c r="J15" s="7"/>
      <c r="K15" s="7"/>
      <c r="L15" s="7"/>
      <c r="M15" s="7"/>
      <c r="N15" s="7"/>
      <c r="O15" s="7"/>
      <c r="P15" s="7"/>
      <c r="Q15" s="7"/>
      <c r="R15" s="7"/>
    </row>
    <row r="16" spans="1:18" x14ac:dyDescent="0.25">
      <c r="A16" s="7"/>
      <c r="B16" s="2" t="s">
        <v>17</v>
      </c>
      <c r="C16" s="2" t="s">
        <v>18</v>
      </c>
      <c r="D16" s="2" t="s">
        <v>16</v>
      </c>
      <c r="E16" s="2"/>
      <c r="F16" s="2"/>
      <c r="G16" s="2"/>
      <c r="H16" s="2"/>
      <c r="I16" s="4"/>
      <c r="J16" s="7"/>
      <c r="K16" s="7"/>
      <c r="L16" s="7"/>
      <c r="M16" s="7"/>
      <c r="N16" s="7"/>
      <c r="O16" s="7"/>
      <c r="P16" s="7"/>
      <c r="Q16" s="7"/>
      <c r="R16" s="7"/>
    </row>
    <row r="17" spans="1:18" x14ac:dyDescent="0.25">
      <c r="A17" s="7"/>
      <c r="B17" s="4">
        <v>100</v>
      </c>
      <c r="C17" s="4">
        <f>B17/60</f>
        <v>1.6666666666666667</v>
      </c>
      <c r="D17">
        <v>12</v>
      </c>
      <c r="E17" s="11">
        <f t="shared" ref="E17:E22" si="0">D17/($C$9^5*C17^3*$C$5)</f>
        <v>3333.3333333333326</v>
      </c>
      <c r="F17" s="11">
        <f t="shared" ref="F17:F22" si="1">(C17*$C$9^2*$C$5)/$C$6</f>
        <v>5882.3529411764703</v>
      </c>
      <c r="G17" s="4">
        <f t="shared" ref="G17:G22" si="2">(C17^2*$C$9)/$C$4</f>
        <v>1.6989466530750934E-2</v>
      </c>
      <c r="H17" s="4">
        <f>LOG10(F17)</f>
        <v>3.7695510786217259</v>
      </c>
      <c r="I17" s="4">
        <f>LOG10(E17)</f>
        <v>3.5228787452803374</v>
      </c>
      <c r="J17" s="7"/>
      <c r="K17" s="7"/>
      <c r="L17" s="7"/>
      <c r="M17" s="7"/>
      <c r="N17" s="7"/>
      <c r="O17" s="7"/>
      <c r="P17" s="7"/>
      <c r="Q17" s="7"/>
      <c r="R17" s="7"/>
    </row>
    <row r="18" spans="1:18" x14ac:dyDescent="0.25">
      <c r="A18" s="7"/>
      <c r="B18" s="4">
        <f t="shared" ref="B18:B22" si="3">B17+100</f>
        <v>200</v>
      </c>
      <c r="C18" s="4">
        <f t="shared" ref="C18:C22" si="4">B18/60</f>
        <v>3.3333333333333335</v>
      </c>
      <c r="D18">
        <v>16</v>
      </c>
      <c r="E18" s="11">
        <f t="shared" si="0"/>
        <v>555.55555555555543</v>
      </c>
      <c r="F18" s="11">
        <f t="shared" si="1"/>
        <v>11764.705882352941</v>
      </c>
      <c r="G18" s="4">
        <f t="shared" si="2"/>
        <v>6.7957866123003738E-2</v>
      </c>
      <c r="H18" s="4">
        <f t="shared" ref="H18:H22" si="5">LOG10(F18)</f>
        <v>4.0705810742857071</v>
      </c>
      <c r="I18" s="4">
        <f t="shared" ref="I18:I22" si="6">LOG10(E18)</f>
        <v>2.744727494896694</v>
      </c>
      <c r="J18" s="7"/>
      <c r="K18" s="7"/>
      <c r="L18" s="7"/>
      <c r="M18" s="7"/>
      <c r="N18" s="7"/>
      <c r="O18" s="7"/>
      <c r="P18" s="7"/>
      <c r="Q18" s="7"/>
      <c r="R18" s="7"/>
    </row>
    <row r="19" spans="1:18" x14ac:dyDescent="0.25">
      <c r="A19" s="7"/>
      <c r="B19" s="4">
        <f t="shared" si="3"/>
        <v>300</v>
      </c>
      <c r="C19" s="4">
        <f t="shared" si="4"/>
        <v>5</v>
      </c>
      <c r="D19">
        <v>18</v>
      </c>
      <c r="E19" s="11">
        <f t="shared" si="0"/>
        <v>185.18518518518519</v>
      </c>
      <c r="F19" s="11">
        <f t="shared" si="1"/>
        <v>17647.058823529409</v>
      </c>
      <c r="G19" s="4">
        <f t="shared" si="2"/>
        <v>0.1529051987767584</v>
      </c>
      <c r="H19" s="4">
        <f t="shared" si="5"/>
        <v>4.2466723333413885</v>
      </c>
      <c r="I19" s="4">
        <f t="shared" si="6"/>
        <v>2.2676062401770314</v>
      </c>
      <c r="J19" s="7"/>
      <c r="K19" s="7"/>
      <c r="L19" s="7"/>
      <c r="M19" s="7"/>
      <c r="N19" s="7"/>
      <c r="O19" s="7"/>
      <c r="P19" s="7"/>
      <c r="Q19" s="7"/>
      <c r="R19" s="7"/>
    </row>
    <row r="20" spans="1:18" x14ac:dyDescent="0.25">
      <c r="A20" s="7"/>
      <c r="B20" s="4">
        <f t="shared" si="3"/>
        <v>400</v>
      </c>
      <c r="C20" s="4">
        <f t="shared" si="4"/>
        <v>6.666666666666667</v>
      </c>
      <c r="D20">
        <v>24</v>
      </c>
      <c r="E20" s="11">
        <f t="shared" si="0"/>
        <v>104.16666666666664</v>
      </c>
      <c r="F20" s="11">
        <f t="shared" si="1"/>
        <v>23529.411764705881</v>
      </c>
      <c r="G20" s="4">
        <f t="shared" si="2"/>
        <v>0.27183146449201495</v>
      </c>
      <c r="H20" s="4">
        <f t="shared" si="5"/>
        <v>4.3716110699496884</v>
      </c>
      <c r="I20" s="4">
        <f t="shared" si="6"/>
        <v>2.0177287669604316</v>
      </c>
      <c r="J20" s="7"/>
      <c r="K20" s="7"/>
      <c r="L20" s="7"/>
      <c r="M20" s="7"/>
      <c r="N20" s="7"/>
      <c r="O20" s="7"/>
      <c r="P20" s="7"/>
      <c r="Q20" s="7"/>
      <c r="R20" s="7"/>
    </row>
    <row r="21" spans="1:18" x14ac:dyDescent="0.25">
      <c r="A21" s="7"/>
      <c r="B21" s="4">
        <f t="shared" si="3"/>
        <v>500</v>
      </c>
      <c r="C21" s="4">
        <f t="shared" si="4"/>
        <v>8.3333333333333339</v>
      </c>
      <c r="D21">
        <v>32</v>
      </c>
      <c r="E21" s="11">
        <f t="shared" si="0"/>
        <v>71.1111111111111</v>
      </c>
      <c r="F21" s="11">
        <f t="shared" si="1"/>
        <v>29411.764705882353</v>
      </c>
      <c r="G21" s="4">
        <f t="shared" si="2"/>
        <v>0.42473666326877335</v>
      </c>
      <c r="H21" s="4">
        <f t="shared" si="5"/>
        <v>4.4685210829577446</v>
      </c>
      <c r="I21" s="4">
        <f t="shared" si="6"/>
        <v>1.8519374645445623</v>
      </c>
      <c r="J21" s="7"/>
      <c r="K21" s="7"/>
      <c r="L21" s="7"/>
      <c r="M21" s="7"/>
      <c r="N21" s="7"/>
      <c r="O21" s="7"/>
      <c r="P21" s="7"/>
      <c r="Q21" s="7"/>
      <c r="R21" s="7"/>
    </row>
    <row r="22" spans="1:18" x14ac:dyDescent="0.25">
      <c r="A22" s="7"/>
      <c r="B22" s="4">
        <f t="shared" si="3"/>
        <v>600</v>
      </c>
      <c r="C22" s="4">
        <f t="shared" si="4"/>
        <v>10</v>
      </c>
      <c r="D22">
        <v>38</v>
      </c>
      <c r="E22" s="11">
        <f t="shared" si="0"/>
        <v>48.86831275720165</v>
      </c>
      <c r="F22" s="11">
        <f t="shared" si="1"/>
        <v>35294.117647058818</v>
      </c>
      <c r="G22" s="4">
        <f t="shared" si="2"/>
        <v>0.6116207951070336</v>
      </c>
      <c r="H22" s="4">
        <f t="shared" si="5"/>
        <v>4.5477023290053697</v>
      </c>
      <c r="I22" s="4">
        <f t="shared" si="6"/>
        <v>1.6890273446985919</v>
      </c>
      <c r="J22" s="7"/>
      <c r="K22" s="7"/>
      <c r="L22" s="7"/>
      <c r="M22" s="7"/>
      <c r="N22" s="7"/>
      <c r="O22" s="7"/>
      <c r="P22" s="7"/>
      <c r="Q22" s="7"/>
      <c r="R22" s="7"/>
    </row>
    <row r="23" spans="1:18" x14ac:dyDescent="0.25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</row>
    <row r="24" spans="1:18" x14ac:dyDescent="0.25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</row>
    <row r="25" spans="1:18" x14ac:dyDescent="0.25">
      <c r="A25" s="7"/>
      <c r="B25" s="4" t="s">
        <v>36</v>
      </c>
      <c r="C25" s="4"/>
      <c r="D25" s="4" t="s">
        <v>37</v>
      </c>
      <c r="E25" s="4" t="s">
        <v>38</v>
      </c>
      <c r="F25" s="4" t="s">
        <v>39</v>
      </c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</row>
    <row r="26" spans="1:18" x14ac:dyDescent="0.25">
      <c r="A26" s="7"/>
      <c r="B26" s="7"/>
      <c r="C26" s="7"/>
      <c r="D26" s="4">
        <f>SLOPE(D17:D22,C17:C22)</f>
        <v>3.1542857142857144</v>
      </c>
      <c r="E26" s="4">
        <f>INTERCEPT(D17:D22,C17:C22)</f>
        <v>4.9333333333333336</v>
      </c>
      <c r="F26" s="4">
        <f>RSQ(D17:D22,C17:C22)</f>
        <v>0.96474164133738594</v>
      </c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</row>
    <row r="27" spans="1:18" x14ac:dyDescent="0.25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</row>
    <row r="28" spans="1:18" x14ac:dyDescent="0.25">
      <c r="A28" s="7"/>
      <c r="B28" s="4" t="s">
        <v>40</v>
      </c>
      <c r="C28" s="4"/>
      <c r="D28" s="4" t="s">
        <v>37</v>
      </c>
      <c r="E28" s="4" t="s">
        <v>38</v>
      </c>
      <c r="F28" s="4" t="s">
        <v>39</v>
      </c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</row>
    <row r="29" spans="1:18" x14ac:dyDescent="0.25">
      <c r="A29" s="7"/>
      <c r="B29" s="7"/>
      <c r="C29" s="7"/>
      <c r="D29" s="4">
        <f>SLOPE(I17:I22,H17:H22)</f>
        <v>-2.3668553365380296</v>
      </c>
      <c r="E29" s="4">
        <f>INTERCEPT(I17:I22,H17:H22)</f>
        <v>12.398115207455103</v>
      </c>
      <c r="F29" s="6">
        <f>RSQ(I17:I22,H17:H22)</f>
        <v>0.99407000095542641</v>
      </c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</row>
    <row r="30" spans="1:18" x14ac:dyDescent="0.25">
      <c r="A30" s="7"/>
      <c r="B30" s="7"/>
      <c r="C30" s="7"/>
      <c r="D30" s="4" t="s">
        <v>45</v>
      </c>
      <c r="E30" s="4" t="s">
        <v>46</v>
      </c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</row>
    <row r="31" spans="1:18" x14ac:dyDescent="0.25">
      <c r="A31" s="7"/>
      <c r="B31" s="7"/>
      <c r="C31" s="7"/>
      <c r="D31" s="4">
        <f>D29</f>
        <v>-2.3668553365380296</v>
      </c>
      <c r="E31" s="4">
        <f>10^E29</f>
        <v>2501008728717.4951</v>
      </c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</row>
    <row r="32" spans="1:18" x14ac:dyDescent="0.25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</row>
    <row r="33" spans="1:18" x14ac:dyDescent="0.25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</row>
    <row r="34" spans="1:18" x14ac:dyDescent="0.25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</row>
    <row r="35" spans="1:18" x14ac:dyDescent="0.25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</row>
    <row r="36" spans="1:18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</row>
    <row r="37" spans="1:18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</row>
    <row r="38" spans="1:18" x14ac:dyDescent="0.25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</row>
    <row r="39" spans="1:18" x14ac:dyDescent="0.25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</row>
    <row r="40" spans="1:18" x14ac:dyDescent="0.25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</row>
    <row r="41" spans="1:18" x14ac:dyDescent="0.25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</row>
    <row r="42" spans="1:18" x14ac:dyDescent="0.25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</row>
    <row r="43" spans="1:18" x14ac:dyDescent="0.25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</row>
    <row r="44" spans="1:18" x14ac:dyDescent="0.25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</row>
    <row r="45" spans="1:18" x14ac:dyDescent="0.25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</row>
    <row r="46" spans="1:18" x14ac:dyDescent="0.25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</row>
    <row r="47" spans="1:18" x14ac:dyDescent="0.25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</row>
    <row r="48" spans="1:18" x14ac:dyDescent="0.25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</row>
    <row r="49" spans="1:18" x14ac:dyDescent="0.25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</row>
    <row r="50" spans="1:18" x14ac:dyDescent="0.25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</row>
    <row r="51" spans="1:18" x14ac:dyDescent="0.25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</row>
    <row r="52" spans="1:18" x14ac:dyDescent="0.25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</row>
    <row r="53" spans="1:18" x14ac:dyDescent="0.25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</row>
    <row r="54" spans="1:18" x14ac:dyDescent="0.25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</row>
    <row r="55" spans="1:18" x14ac:dyDescent="0.2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</row>
    <row r="56" spans="1:18" x14ac:dyDescent="0.25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</row>
    <row r="57" spans="1:18" x14ac:dyDescent="0.25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</row>
    <row r="58" spans="1:18" x14ac:dyDescent="0.2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</row>
    <row r="59" spans="1:18" x14ac:dyDescent="0.25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</row>
    <row r="60" spans="1:18" x14ac:dyDescent="0.25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</row>
    <row r="61" spans="1:18" x14ac:dyDescent="0.25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</row>
    <row r="62" spans="1:18" x14ac:dyDescent="0.25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</row>
    <row r="63" spans="1:18" x14ac:dyDescent="0.2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</row>
    <row r="64" spans="1:18" x14ac:dyDescent="0.25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</row>
    <row r="65" spans="1:18" x14ac:dyDescent="0.2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</row>
    <row r="66" spans="1:18" x14ac:dyDescent="0.25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</row>
    <row r="67" spans="1:18" x14ac:dyDescent="0.25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</row>
    <row r="68" spans="1:18" x14ac:dyDescent="0.25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</row>
    <row r="69" spans="1:18" x14ac:dyDescent="0.25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</row>
    <row r="70" spans="1:18" x14ac:dyDescent="0.25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</row>
    <row r="71" spans="1:18" x14ac:dyDescent="0.25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</row>
    <row r="72" spans="1:18" x14ac:dyDescent="0.25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</row>
    <row r="73" spans="1:18" x14ac:dyDescent="0.25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</row>
    <row r="74" spans="1:18" x14ac:dyDescent="0.25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</row>
    <row r="75" spans="1:18" x14ac:dyDescent="0.2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</row>
    <row r="76" spans="1:18" x14ac:dyDescent="0.25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</row>
    <row r="77" spans="1:18" x14ac:dyDescent="0.25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</row>
    <row r="78" spans="1:18" x14ac:dyDescent="0.25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</row>
    <row r="79" spans="1:18" x14ac:dyDescent="0.25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</row>
    <row r="80" spans="1:18" x14ac:dyDescent="0.25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</row>
    <row r="81" spans="1:18" x14ac:dyDescent="0.25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</row>
    <row r="82" spans="1:18" x14ac:dyDescent="0.25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</row>
    <row r="83" spans="1:18" x14ac:dyDescent="0.25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</row>
    <row r="84" spans="1:18" x14ac:dyDescent="0.25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</row>
    <row r="85" spans="1:18" x14ac:dyDescent="0.2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</row>
    <row r="86" spans="1:18" x14ac:dyDescent="0.25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</row>
    <row r="87" spans="1:18" x14ac:dyDescent="0.25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</row>
    <row r="88" spans="1:18" x14ac:dyDescent="0.25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</row>
    <row r="89" spans="1:18" x14ac:dyDescent="0.25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</row>
    <row r="90" spans="1:18" x14ac:dyDescent="0.25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</row>
    <row r="91" spans="1:18" x14ac:dyDescent="0.25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</row>
    <row r="92" spans="1:18" x14ac:dyDescent="0.25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</row>
    <row r="93" spans="1:18" x14ac:dyDescent="0.25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</row>
    <row r="94" spans="1:18" x14ac:dyDescent="0.25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</row>
    <row r="95" spans="1:18" x14ac:dyDescent="0.2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</row>
    <row r="96" spans="1:18" x14ac:dyDescent="0.25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</row>
    <row r="97" spans="1:18" x14ac:dyDescent="0.25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</row>
    <row r="98" spans="1:18" x14ac:dyDescent="0.25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</row>
    <row r="99" spans="1:18" x14ac:dyDescent="0.25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</row>
    <row r="100" spans="1:18" x14ac:dyDescent="0.2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</row>
    <row r="101" spans="1:18" x14ac:dyDescent="0.2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</row>
    <row r="102" spans="1:18" x14ac:dyDescent="0.2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</row>
    <row r="103" spans="1:18" x14ac:dyDescent="0.2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</row>
    <row r="104" spans="1:18" x14ac:dyDescent="0.2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</row>
    <row r="105" spans="1:18" x14ac:dyDescent="0.2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</row>
    <row r="106" spans="1:18" x14ac:dyDescent="0.2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</row>
    <row r="107" spans="1:18" x14ac:dyDescent="0.2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</row>
    <row r="108" spans="1:18" x14ac:dyDescent="0.2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</row>
    <row r="109" spans="1:18" x14ac:dyDescent="0.2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</row>
    <row r="110" spans="1:18" x14ac:dyDescent="0.2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</row>
    <row r="111" spans="1:18" x14ac:dyDescent="0.2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</row>
    <row r="112" spans="1:18" x14ac:dyDescent="0.2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</row>
    <row r="113" spans="1:18" x14ac:dyDescent="0.2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</row>
    <row r="114" spans="1:18" x14ac:dyDescent="0.2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</row>
    <row r="115" spans="1:18" x14ac:dyDescent="0.2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</row>
    <row r="116" spans="1:18" x14ac:dyDescent="0.2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</row>
    <row r="117" spans="1:18" x14ac:dyDescent="0.2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</row>
    <row r="118" spans="1:18" x14ac:dyDescent="0.2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</row>
    <row r="119" spans="1:18" x14ac:dyDescent="0.2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</row>
    <row r="120" spans="1:18" x14ac:dyDescent="0.2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</row>
    <row r="121" spans="1:18" x14ac:dyDescent="0.2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</row>
    <row r="122" spans="1:18" x14ac:dyDescent="0.2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</row>
    <row r="123" spans="1:18" x14ac:dyDescent="0.2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</row>
    <row r="124" spans="1:18" x14ac:dyDescent="0.2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</row>
    <row r="125" spans="1:18" x14ac:dyDescent="0.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</row>
    <row r="126" spans="1:18" x14ac:dyDescent="0.2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</row>
    <row r="127" spans="1:18" x14ac:dyDescent="0.2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</row>
    <row r="128" spans="1:18" x14ac:dyDescent="0.2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</row>
    <row r="129" spans="1:18" x14ac:dyDescent="0.2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</row>
    <row r="130" spans="1:18" x14ac:dyDescent="0.2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</row>
    <row r="131" spans="1:18" x14ac:dyDescent="0.2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</row>
    <row r="132" spans="1:18" x14ac:dyDescent="0.2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</row>
    <row r="133" spans="1:18" x14ac:dyDescent="0.2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</row>
    <row r="134" spans="1:18" x14ac:dyDescent="0.2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</row>
    <row r="135" spans="1:18" x14ac:dyDescent="0.2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</row>
    <row r="136" spans="1:18" x14ac:dyDescent="0.2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</row>
    <row r="137" spans="1:18" x14ac:dyDescent="0.2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</row>
    <row r="138" spans="1:18" x14ac:dyDescent="0.2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</row>
    <row r="139" spans="1:18" x14ac:dyDescent="0.2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</row>
    <row r="140" spans="1:18" x14ac:dyDescent="0.2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</row>
    <row r="141" spans="1:18" x14ac:dyDescent="0.2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</row>
  </sheetData>
  <dataValidations count="1">
    <dataValidation type="list" allowBlank="1" showInputMessage="1" showErrorMessage="1" sqref="C8" xr:uid="{045353A5-4324-439C-A469-14996C8934D1}">
      <formula1>$G$4:$G$7</formula1>
    </dataValidation>
  </dataValidation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FB6D16-5E40-4D8A-A157-9CCAA816D52B}">
  <sheetPr codeName="Hoja8"/>
  <dimension ref="A1:R153"/>
  <sheetViews>
    <sheetView zoomScale="89" zoomScaleNormal="85" workbookViewId="0">
      <selection activeCell="B17" sqref="B17:B25"/>
    </sheetView>
  </sheetViews>
  <sheetFormatPr baseColWidth="10" defaultColWidth="11.42578125" defaultRowHeight="15" x14ac:dyDescent="0.25"/>
  <cols>
    <col min="5" max="5" width="13.140625" bestFit="1" customWidth="1"/>
    <col min="7" max="7" width="11.85546875" bestFit="1" customWidth="1"/>
  </cols>
  <sheetData>
    <row r="1" spans="1:18" x14ac:dyDescent="0.2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</row>
    <row r="2" spans="1:18" x14ac:dyDescent="0.25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</row>
    <row r="3" spans="1:18" ht="15.75" x14ac:dyDescent="0.25">
      <c r="A3" s="7"/>
      <c r="B3" s="8" t="s">
        <v>31</v>
      </c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</row>
    <row r="4" spans="1:18" x14ac:dyDescent="0.25">
      <c r="A4" s="7"/>
      <c r="B4" s="9" t="s">
        <v>3</v>
      </c>
      <c r="C4" s="4">
        <v>9.81</v>
      </c>
      <c r="D4" s="7"/>
      <c r="E4" s="7"/>
      <c r="F4" s="4" t="s">
        <v>5</v>
      </c>
      <c r="G4" s="4" t="s">
        <v>9</v>
      </c>
      <c r="H4" s="4">
        <v>0.06</v>
      </c>
      <c r="I4" s="7"/>
      <c r="J4" s="7"/>
      <c r="K4" s="7"/>
      <c r="L4" s="7"/>
      <c r="M4" s="7"/>
      <c r="N4" s="7"/>
      <c r="O4" s="7"/>
      <c r="P4" s="7"/>
      <c r="Q4" s="7"/>
      <c r="R4" s="7"/>
    </row>
    <row r="5" spans="1:18" x14ac:dyDescent="0.25">
      <c r="A5" s="7"/>
      <c r="B5" s="9" t="s">
        <v>1</v>
      </c>
      <c r="C5" s="4">
        <v>1000</v>
      </c>
      <c r="D5" s="7"/>
      <c r="E5" s="7"/>
      <c r="F5" s="4" t="s">
        <v>6</v>
      </c>
      <c r="G5" s="4" t="s">
        <v>10</v>
      </c>
      <c r="H5" s="4">
        <v>4.4999999999999998E-2</v>
      </c>
      <c r="I5" s="7"/>
      <c r="J5" s="7"/>
      <c r="K5" s="7"/>
      <c r="L5" s="7"/>
      <c r="M5" s="7"/>
      <c r="N5" s="7"/>
      <c r="O5" s="7"/>
      <c r="P5" s="7"/>
      <c r="Q5" s="7"/>
      <c r="R5" s="7"/>
    </row>
    <row r="6" spans="1:18" x14ac:dyDescent="0.25">
      <c r="A6" s="7"/>
      <c r="B6" s="9" t="s">
        <v>2</v>
      </c>
      <c r="C6" s="4">
        <f>1.02*10^-3</f>
        <v>1.0200000000000001E-3</v>
      </c>
      <c r="D6" s="7"/>
      <c r="E6" s="7"/>
      <c r="F6" s="4" t="s">
        <v>7</v>
      </c>
      <c r="G6" s="4" t="s">
        <v>11</v>
      </c>
      <c r="H6" s="4">
        <f>0.03</f>
        <v>0.03</v>
      </c>
      <c r="I6" s="7"/>
      <c r="J6" s="7"/>
      <c r="K6" s="7"/>
      <c r="L6" s="7"/>
      <c r="M6" s="7"/>
      <c r="N6" s="7"/>
      <c r="O6" s="7"/>
      <c r="P6" s="7"/>
      <c r="Q6" s="7"/>
      <c r="R6" s="7"/>
    </row>
    <row r="7" spans="1:18" x14ac:dyDescent="0.25">
      <c r="A7" s="7"/>
      <c r="B7" s="9" t="s">
        <v>32</v>
      </c>
      <c r="C7" s="4"/>
      <c r="D7" s="7"/>
      <c r="E7" s="7"/>
      <c r="F7" s="4" t="s">
        <v>8</v>
      </c>
      <c r="G7" s="4" t="s">
        <v>12</v>
      </c>
      <c r="H7" s="4">
        <v>7.8E-2</v>
      </c>
      <c r="I7" s="7"/>
      <c r="J7" s="7"/>
      <c r="K7" s="7"/>
      <c r="L7" s="7"/>
      <c r="M7" s="7"/>
      <c r="N7" s="7"/>
      <c r="O7" s="7"/>
      <c r="P7" s="7"/>
      <c r="Q7" s="7"/>
      <c r="R7" s="7"/>
    </row>
    <row r="8" spans="1:18" x14ac:dyDescent="0.25">
      <c r="A8" s="7"/>
      <c r="B8" s="9" t="s">
        <v>29</v>
      </c>
      <c r="C8" s="4" t="s">
        <v>9</v>
      </c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</row>
    <row r="9" spans="1:18" x14ac:dyDescent="0.25">
      <c r="A9" s="7"/>
      <c r="B9" s="9" t="s">
        <v>4</v>
      </c>
      <c r="C9" s="4">
        <f>VLOOKUP(C8,G4:H7,2)</f>
        <v>0.06</v>
      </c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</row>
    <row r="10" spans="1:18" x14ac:dyDescent="0.25">
      <c r="A10" s="7"/>
      <c r="B10" s="9" t="s">
        <v>23</v>
      </c>
      <c r="C10" s="4">
        <f>C9</f>
        <v>0.06</v>
      </c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</row>
    <row r="11" spans="1:18" x14ac:dyDescent="0.25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</row>
    <row r="12" spans="1:18" x14ac:dyDescent="0.25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</row>
    <row r="13" spans="1:18" x14ac:dyDescent="0.25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</row>
    <row r="14" spans="1:18" x14ac:dyDescent="0.25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</row>
    <row r="15" spans="1:18" ht="30" x14ac:dyDescent="0.25">
      <c r="A15" s="7"/>
      <c r="B15" s="10" t="s">
        <v>0</v>
      </c>
      <c r="C15" s="10" t="s">
        <v>19</v>
      </c>
      <c r="D15" s="10" t="s">
        <v>22</v>
      </c>
      <c r="E15" s="10" t="s">
        <v>13</v>
      </c>
      <c r="F15" s="10" t="s">
        <v>14</v>
      </c>
      <c r="G15" s="10" t="s">
        <v>15</v>
      </c>
      <c r="H15" s="10" t="s">
        <v>42</v>
      </c>
      <c r="I15" s="10" t="s">
        <v>43</v>
      </c>
      <c r="J15" s="7"/>
      <c r="K15" s="7"/>
      <c r="L15" s="7"/>
      <c r="M15" s="7"/>
      <c r="N15" s="7"/>
      <c r="O15" s="7"/>
      <c r="P15" s="7"/>
      <c r="Q15" s="7"/>
      <c r="R15" s="7"/>
    </row>
    <row r="16" spans="1:18" x14ac:dyDescent="0.25">
      <c r="A16" s="7"/>
      <c r="B16" s="2" t="s">
        <v>17</v>
      </c>
      <c r="C16" s="2" t="s">
        <v>18</v>
      </c>
      <c r="D16" s="2" t="s">
        <v>16</v>
      </c>
      <c r="E16" s="2"/>
      <c r="F16" s="2"/>
      <c r="G16" s="2"/>
      <c r="H16" s="2"/>
      <c r="I16" s="4"/>
      <c r="J16" s="7"/>
      <c r="K16" s="7"/>
      <c r="L16" s="7"/>
      <c r="M16" s="7"/>
      <c r="N16" s="7"/>
      <c r="O16" s="7"/>
      <c r="P16" s="7"/>
      <c r="Q16" s="7"/>
      <c r="R16" s="7"/>
    </row>
    <row r="17" spans="1:18" x14ac:dyDescent="0.25">
      <c r="A17" s="7"/>
      <c r="B17" s="4">
        <v>100</v>
      </c>
      <c r="C17" s="4">
        <f>B17/60</f>
        <v>1.6666666666666667</v>
      </c>
      <c r="D17" s="4">
        <v>8</v>
      </c>
      <c r="E17" s="11">
        <f t="shared" ref="E17:E34" si="0">D17/($C$9^5*C17^3*$C$5)</f>
        <v>2222.2222222222217</v>
      </c>
      <c r="F17" s="11">
        <f t="shared" ref="F17:F34" si="1">(C17*$C$9^2*$C$5)/$C$6</f>
        <v>5882.3529411764703</v>
      </c>
      <c r="G17" s="4">
        <f t="shared" ref="G17:G34" si="2">(C17^2*$C$9)/$C$4</f>
        <v>1.6989466530750934E-2</v>
      </c>
      <c r="H17" s="4">
        <f>LOG10(F17)</f>
        <v>3.7695510786217259</v>
      </c>
      <c r="I17" s="4">
        <f>LOG10(E17)</f>
        <v>3.346787486224656</v>
      </c>
      <c r="J17" s="7"/>
      <c r="K17" s="7"/>
      <c r="L17" s="7"/>
      <c r="M17" s="7"/>
      <c r="N17" s="7"/>
      <c r="O17" s="7"/>
      <c r="P17" s="7"/>
      <c r="Q17" s="7"/>
      <c r="R17" s="7"/>
    </row>
    <row r="18" spans="1:18" x14ac:dyDescent="0.25">
      <c r="A18" s="7"/>
      <c r="B18" s="4">
        <f t="shared" ref="B18:B23" si="3">B17+100</f>
        <v>200</v>
      </c>
      <c r="C18" s="4">
        <f t="shared" ref="C18:C25" si="4">B18/60</f>
        <v>3.3333333333333335</v>
      </c>
      <c r="D18" s="4">
        <v>10</v>
      </c>
      <c r="E18" s="11">
        <f t="shared" si="0"/>
        <v>347.22222222222217</v>
      </c>
      <c r="F18" s="11">
        <f t="shared" si="1"/>
        <v>11764.705882352941</v>
      </c>
      <c r="G18" s="4">
        <f t="shared" si="2"/>
        <v>6.7957866123003738E-2</v>
      </c>
      <c r="H18" s="4">
        <f t="shared" ref="H18:H34" si="5">LOG10(F18)</f>
        <v>4.0705810742857071</v>
      </c>
      <c r="I18" s="4">
        <f t="shared" ref="I18:I34" si="6">LOG10(E18)</f>
        <v>2.540607512240769</v>
      </c>
      <c r="J18" s="7"/>
      <c r="K18" s="7"/>
      <c r="L18" s="7"/>
      <c r="M18" s="7"/>
      <c r="N18" s="7"/>
      <c r="O18" s="7"/>
      <c r="P18" s="7"/>
      <c r="Q18" s="7"/>
      <c r="R18" s="7"/>
    </row>
    <row r="19" spans="1:18" x14ac:dyDescent="0.25">
      <c r="A19" s="7"/>
      <c r="B19" s="4">
        <f t="shared" si="3"/>
        <v>300</v>
      </c>
      <c r="C19" s="4">
        <f t="shared" si="4"/>
        <v>5</v>
      </c>
      <c r="D19" s="4">
        <v>12</v>
      </c>
      <c r="E19" s="11">
        <f t="shared" si="0"/>
        <v>123.4567901234568</v>
      </c>
      <c r="F19" s="11">
        <f t="shared" si="1"/>
        <v>17647.058823529409</v>
      </c>
      <c r="G19" s="4">
        <f t="shared" si="2"/>
        <v>0.1529051987767584</v>
      </c>
      <c r="H19" s="4">
        <f t="shared" si="5"/>
        <v>4.2466723333413885</v>
      </c>
      <c r="I19" s="4">
        <f t="shared" si="6"/>
        <v>2.0915149811213505</v>
      </c>
      <c r="J19" s="7"/>
      <c r="K19" s="7"/>
      <c r="L19" s="7"/>
      <c r="M19" s="7"/>
      <c r="N19" s="7"/>
      <c r="O19" s="7"/>
      <c r="P19" s="7"/>
      <c r="Q19" s="7"/>
      <c r="R19" s="7"/>
    </row>
    <row r="20" spans="1:18" x14ac:dyDescent="0.25">
      <c r="A20" s="7"/>
      <c r="B20" s="4">
        <f t="shared" si="3"/>
        <v>400</v>
      </c>
      <c r="C20" s="4">
        <f t="shared" si="4"/>
        <v>6.666666666666667</v>
      </c>
      <c r="D20" s="4">
        <v>14</v>
      </c>
      <c r="E20" s="11">
        <f t="shared" si="0"/>
        <v>60.763888888888879</v>
      </c>
      <c r="F20" s="11">
        <f t="shared" si="1"/>
        <v>23529.411764705881</v>
      </c>
      <c r="G20" s="4">
        <f t="shared" si="2"/>
        <v>0.27183146449201495</v>
      </c>
      <c r="H20" s="4">
        <f t="shared" si="5"/>
        <v>4.3716110699496884</v>
      </c>
      <c r="I20" s="4">
        <f t="shared" si="6"/>
        <v>1.7836455609270636</v>
      </c>
      <c r="J20" s="7"/>
      <c r="K20" s="7"/>
      <c r="L20" s="7"/>
      <c r="M20" s="7"/>
      <c r="N20" s="7"/>
      <c r="O20" s="7"/>
      <c r="P20" s="7"/>
      <c r="Q20" s="7"/>
      <c r="R20" s="7"/>
    </row>
    <row r="21" spans="1:18" x14ac:dyDescent="0.25">
      <c r="A21" s="7"/>
      <c r="B21" s="4">
        <f t="shared" si="3"/>
        <v>500</v>
      </c>
      <c r="C21" s="4">
        <f t="shared" si="4"/>
        <v>8.3333333333333339</v>
      </c>
      <c r="D21" s="4">
        <v>16</v>
      </c>
      <c r="E21" s="11">
        <f t="shared" si="0"/>
        <v>35.55555555555555</v>
      </c>
      <c r="F21" s="11">
        <f t="shared" si="1"/>
        <v>29411.764705882353</v>
      </c>
      <c r="G21" s="4">
        <f t="shared" si="2"/>
        <v>0.42473666326877335</v>
      </c>
      <c r="H21" s="4">
        <f t="shared" si="5"/>
        <v>4.4685210829577446</v>
      </c>
      <c r="I21" s="4">
        <f t="shared" si="6"/>
        <v>1.5509074688805811</v>
      </c>
      <c r="J21" s="7"/>
      <c r="K21" s="7"/>
      <c r="L21" s="7"/>
      <c r="M21" s="7"/>
      <c r="N21" s="7"/>
      <c r="O21" s="7"/>
      <c r="P21" s="7"/>
      <c r="Q21" s="7"/>
      <c r="R21" s="7"/>
    </row>
    <row r="22" spans="1:18" x14ac:dyDescent="0.25">
      <c r="A22" s="7"/>
      <c r="B22" s="4">
        <f t="shared" si="3"/>
        <v>600</v>
      </c>
      <c r="C22" s="4">
        <f t="shared" si="4"/>
        <v>10</v>
      </c>
      <c r="D22" s="4">
        <v>18</v>
      </c>
      <c r="E22" s="11">
        <f t="shared" si="0"/>
        <v>23.148148148148149</v>
      </c>
      <c r="F22" s="11">
        <f t="shared" si="1"/>
        <v>35294.117647058818</v>
      </c>
      <c r="G22" s="4">
        <f t="shared" si="2"/>
        <v>0.6116207951070336</v>
      </c>
      <c r="H22" s="4">
        <f t="shared" si="5"/>
        <v>4.5477023290053697</v>
      </c>
      <c r="I22" s="4">
        <f t="shared" si="6"/>
        <v>1.3645162531850878</v>
      </c>
      <c r="J22" s="7"/>
      <c r="K22" s="7"/>
      <c r="L22" s="7"/>
      <c r="M22" s="7"/>
      <c r="N22" s="7"/>
      <c r="O22" s="7"/>
      <c r="P22" s="7"/>
      <c r="Q22" s="7"/>
      <c r="R22" s="7"/>
    </row>
    <row r="23" spans="1:18" x14ac:dyDescent="0.25">
      <c r="A23" s="7"/>
      <c r="B23" s="4">
        <f t="shared" si="3"/>
        <v>700</v>
      </c>
      <c r="C23" s="4">
        <f t="shared" si="4"/>
        <v>11.666666666666666</v>
      </c>
      <c r="D23" s="4">
        <v>20</v>
      </c>
      <c r="E23" s="11">
        <f t="shared" si="0"/>
        <v>16.196954972465182</v>
      </c>
      <c r="F23" s="11">
        <f t="shared" si="1"/>
        <v>41176.470588235286</v>
      </c>
      <c r="G23" s="4">
        <f t="shared" si="2"/>
        <v>0.83248386000679553</v>
      </c>
      <c r="H23" s="4">
        <f t="shared" si="5"/>
        <v>4.6146491186359828</v>
      </c>
      <c r="I23" s="4">
        <f t="shared" si="6"/>
        <v>1.2094333748539237</v>
      </c>
      <c r="J23" s="7"/>
      <c r="K23" s="7"/>
      <c r="L23" s="7"/>
      <c r="M23" s="7"/>
      <c r="N23" s="7"/>
      <c r="O23" s="7"/>
      <c r="P23" s="7"/>
      <c r="Q23" s="7"/>
      <c r="R23" s="7"/>
    </row>
    <row r="24" spans="1:18" x14ac:dyDescent="0.25">
      <c r="A24" s="7"/>
      <c r="B24" s="4">
        <v>1150</v>
      </c>
      <c r="C24" s="4">
        <f t="shared" si="4"/>
        <v>19.166666666666668</v>
      </c>
      <c r="D24" s="4">
        <v>30</v>
      </c>
      <c r="E24" s="11">
        <f t="shared" si="0"/>
        <v>5.4793019369332336</v>
      </c>
      <c r="F24" s="11">
        <f t="shared" si="1"/>
        <v>67647.058823529413</v>
      </c>
      <c r="G24" s="4">
        <f t="shared" si="2"/>
        <v>2.2468569486918111</v>
      </c>
      <c r="H24" s="4">
        <f t="shared" si="5"/>
        <v>4.8302489189753377</v>
      </c>
      <c r="I24" s="4">
        <f t="shared" si="6"/>
        <v>0.73872523289154002</v>
      </c>
      <c r="J24" s="7"/>
      <c r="K24" s="7"/>
      <c r="L24" s="7"/>
      <c r="M24" s="7"/>
      <c r="N24" s="7"/>
      <c r="O24" s="7"/>
      <c r="P24" s="7"/>
      <c r="Q24" s="7"/>
      <c r="R24" s="7"/>
    </row>
    <row r="25" spans="1:18" x14ac:dyDescent="0.25">
      <c r="A25" s="7"/>
      <c r="B25" s="4">
        <f>B24+100</f>
        <v>1250</v>
      </c>
      <c r="C25" s="4">
        <f t="shared" si="4"/>
        <v>20.833333333333332</v>
      </c>
      <c r="D25" s="4">
        <f>18*2</f>
        <v>36</v>
      </c>
      <c r="E25" s="11">
        <f t="shared" si="0"/>
        <v>5.120000000000001</v>
      </c>
      <c r="F25" s="11">
        <f t="shared" si="1"/>
        <v>73529.411764705874</v>
      </c>
      <c r="G25" s="4">
        <f t="shared" si="2"/>
        <v>2.6546041454298326</v>
      </c>
      <c r="H25" s="4">
        <f t="shared" si="5"/>
        <v>4.8664610916297821</v>
      </c>
      <c r="I25" s="4">
        <f t="shared" si="6"/>
        <v>0.70926996097583084</v>
      </c>
      <c r="J25" s="7"/>
      <c r="K25" s="7"/>
      <c r="L25" s="7"/>
      <c r="M25" s="7"/>
      <c r="N25" s="7"/>
      <c r="O25" s="7"/>
      <c r="P25" s="7"/>
      <c r="Q25" s="7"/>
      <c r="R25" s="7"/>
    </row>
    <row r="26" spans="1:18" x14ac:dyDescent="0.25">
      <c r="A26" s="7"/>
      <c r="B26" s="4">
        <v>100</v>
      </c>
      <c r="C26" s="4">
        <f>B26/60</f>
        <v>1.6666666666666667</v>
      </c>
      <c r="D26" s="4">
        <v>8</v>
      </c>
      <c r="E26" s="11">
        <f t="shared" si="0"/>
        <v>2222.2222222222217</v>
      </c>
      <c r="F26" s="11">
        <f t="shared" si="1"/>
        <v>5882.3529411764703</v>
      </c>
      <c r="G26" s="4">
        <f t="shared" si="2"/>
        <v>1.6989466530750934E-2</v>
      </c>
      <c r="H26" s="4">
        <f t="shared" si="5"/>
        <v>3.7695510786217259</v>
      </c>
      <c r="I26" s="4">
        <f t="shared" si="6"/>
        <v>3.346787486224656</v>
      </c>
      <c r="J26" s="7"/>
      <c r="K26" s="7"/>
      <c r="L26" s="7"/>
      <c r="M26" s="7"/>
      <c r="N26" s="7"/>
      <c r="O26" s="7"/>
      <c r="P26" s="7"/>
      <c r="Q26" s="7"/>
      <c r="R26" s="7"/>
    </row>
    <row r="27" spans="1:18" x14ac:dyDescent="0.25">
      <c r="A27" s="7"/>
      <c r="B27" s="4">
        <f t="shared" ref="B27:B32" si="7">B26+100</f>
        <v>200</v>
      </c>
      <c r="C27" s="4">
        <f t="shared" ref="C27:C34" si="8">B27/60</f>
        <v>3.3333333333333335</v>
      </c>
      <c r="D27" s="4">
        <v>10</v>
      </c>
      <c r="E27" s="11">
        <f t="shared" si="0"/>
        <v>347.22222222222217</v>
      </c>
      <c r="F27" s="11">
        <f t="shared" si="1"/>
        <v>11764.705882352941</v>
      </c>
      <c r="G27" s="4">
        <f t="shared" si="2"/>
        <v>6.7957866123003738E-2</v>
      </c>
      <c r="H27" s="4">
        <f t="shared" si="5"/>
        <v>4.0705810742857071</v>
      </c>
      <c r="I27" s="4">
        <f t="shared" si="6"/>
        <v>2.540607512240769</v>
      </c>
      <c r="J27" s="7"/>
      <c r="K27" s="7"/>
      <c r="L27" s="7"/>
      <c r="M27" s="7"/>
      <c r="N27" s="7"/>
      <c r="O27" s="7"/>
      <c r="P27" s="7"/>
      <c r="Q27" s="7"/>
      <c r="R27" s="7"/>
    </row>
    <row r="28" spans="1:18" x14ac:dyDescent="0.25">
      <c r="A28" s="7"/>
      <c r="B28" s="4">
        <f t="shared" si="7"/>
        <v>300</v>
      </c>
      <c r="C28" s="4">
        <f t="shared" si="8"/>
        <v>5</v>
      </c>
      <c r="D28" s="4">
        <v>12</v>
      </c>
      <c r="E28" s="11">
        <f t="shared" si="0"/>
        <v>123.4567901234568</v>
      </c>
      <c r="F28" s="11">
        <f t="shared" si="1"/>
        <v>17647.058823529409</v>
      </c>
      <c r="G28" s="4">
        <f t="shared" si="2"/>
        <v>0.1529051987767584</v>
      </c>
      <c r="H28" s="4">
        <f t="shared" si="5"/>
        <v>4.2466723333413885</v>
      </c>
      <c r="I28" s="4">
        <f t="shared" si="6"/>
        <v>2.0915149811213505</v>
      </c>
      <c r="J28" s="7"/>
      <c r="K28" s="7"/>
      <c r="L28" s="7"/>
      <c r="M28" s="7"/>
      <c r="N28" s="7"/>
      <c r="O28" s="7"/>
      <c r="P28" s="7"/>
      <c r="Q28" s="7"/>
      <c r="R28" s="7"/>
    </row>
    <row r="29" spans="1:18" x14ac:dyDescent="0.25">
      <c r="A29" s="7"/>
      <c r="B29" s="4">
        <f t="shared" si="7"/>
        <v>400</v>
      </c>
      <c r="C29" s="4">
        <f t="shared" si="8"/>
        <v>6.666666666666667</v>
      </c>
      <c r="D29" s="4">
        <v>14</v>
      </c>
      <c r="E29" s="11">
        <f t="shared" si="0"/>
        <v>60.763888888888879</v>
      </c>
      <c r="F29" s="11">
        <f t="shared" si="1"/>
        <v>23529.411764705881</v>
      </c>
      <c r="G29" s="4">
        <f t="shared" si="2"/>
        <v>0.27183146449201495</v>
      </c>
      <c r="H29" s="4">
        <f t="shared" si="5"/>
        <v>4.3716110699496884</v>
      </c>
      <c r="I29" s="4">
        <f t="shared" si="6"/>
        <v>1.7836455609270636</v>
      </c>
      <c r="J29" s="7"/>
      <c r="K29" s="7"/>
      <c r="L29" s="7"/>
      <c r="M29" s="7"/>
      <c r="N29" s="7"/>
      <c r="O29" s="7"/>
      <c r="P29" s="7"/>
      <c r="Q29" s="7"/>
      <c r="R29" s="7"/>
    </row>
    <row r="30" spans="1:18" x14ac:dyDescent="0.25">
      <c r="A30" s="7"/>
      <c r="B30" s="4">
        <f t="shared" si="7"/>
        <v>500</v>
      </c>
      <c r="C30" s="4">
        <f t="shared" si="8"/>
        <v>8.3333333333333339</v>
      </c>
      <c r="D30" s="4">
        <v>16</v>
      </c>
      <c r="E30" s="11">
        <f t="shared" si="0"/>
        <v>35.55555555555555</v>
      </c>
      <c r="F30" s="11">
        <f t="shared" si="1"/>
        <v>29411.764705882353</v>
      </c>
      <c r="G30" s="4">
        <f t="shared" si="2"/>
        <v>0.42473666326877335</v>
      </c>
      <c r="H30" s="4">
        <f t="shared" si="5"/>
        <v>4.4685210829577446</v>
      </c>
      <c r="I30" s="4">
        <f t="shared" si="6"/>
        <v>1.5509074688805811</v>
      </c>
      <c r="J30" s="7"/>
      <c r="K30" s="7"/>
      <c r="L30" s="7"/>
      <c r="M30" s="7"/>
      <c r="N30" s="7"/>
      <c r="O30" s="7"/>
      <c r="P30" s="7"/>
      <c r="Q30" s="7"/>
      <c r="R30" s="7"/>
    </row>
    <row r="31" spans="1:18" x14ac:dyDescent="0.25">
      <c r="A31" s="7"/>
      <c r="B31" s="4">
        <f t="shared" si="7"/>
        <v>600</v>
      </c>
      <c r="C31" s="4">
        <f t="shared" si="8"/>
        <v>10</v>
      </c>
      <c r="D31" s="4">
        <v>18</v>
      </c>
      <c r="E31" s="11">
        <f t="shared" si="0"/>
        <v>23.148148148148149</v>
      </c>
      <c r="F31" s="11">
        <f t="shared" si="1"/>
        <v>35294.117647058818</v>
      </c>
      <c r="G31" s="4">
        <f t="shared" si="2"/>
        <v>0.6116207951070336</v>
      </c>
      <c r="H31" s="4">
        <f t="shared" si="5"/>
        <v>4.5477023290053697</v>
      </c>
      <c r="I31" s="4">
        <f t="shared" si="6"/>
        <v>1.3645162531850878</v>
      </c>
      <c r="J31" s="7"/>
      <c r="K31" s="7"/>
      <c r="L31" s="7"/>
      <c r="M31" s="7"/>
      <c r="N31" s="7"/>
      <c r="O31" s="7"/>
      <c r="P31" s="7"/>
      <c r="Q31" s="7"/>
      <c r="R31" s="7"/>
    </row>
    <row r="32" spans="1:18" x14ac:dyDescent="0.25">
      <c r="A32" s="7"/>
      <c r="B32" s="4">
        <f t="shared" si="7"/>
        <v>700</v>
      </c>
      <c r="C32" s="4">
        <f t="shared" si="8"/>
        <v>11.666666666666666</v>
      </c>
      <c r="D32" s="4">
        <v>20</v>
      </c>
      <c r="E32" s="11">
        <f t="shared" si="0"/>
        <v>16.196954972465182</v>
      </c>
      <c r="F32" s="11">
        <f t="shared" si="1"/>
        <v>41176.470588235286</v>
      </c>
      <c r="G32" s="4">
        <f t="shared" si="2"/>
        <v>0.83248386000679553</v>
      </c>
      <c r="H32" s="4">
        <f t="shared" si="5"/>
        <v>4.6146491186359828</v>
      </c>
      <c r="I32" s="4">
        <f t="shared" si="6"/>
        <v>1.2094333748539237</v>
      </c>
      <c r="J32" s="7"/>
      <c r="K32" s="7"/>
      <c r="L32" s="7"/>
      <c r="M32" s="7"/>
      <c r="N32" s="7"/>
      <c r="O32" s="7"/>
      <c r="P32" s="7"/>
      <c r="Q32" s="7"/>
      <c r="R32" s="7"/>
    </row>
    <row r="33" spans="1:18" x14ac:dyDescent="0.25">
      <c r="A33" s="7"/>
      <c r="B33" s="4">
        <v>1150</v>
      </c>
      <c r="C33" s="4">
        <f t="shared" si="8"/>
        <v>19.166666666666668</v>
      </c>
      <c r="D33" s="4">
        <f>16*2</f>
        <v>32</v>
      </c>
      <c r="E33" s="11">
        <f t="shared" si="0"/>
        <v>5.8445887327287824</v>
      </c>
      <c r="F33" s="11">
        <f t="shared" si="1"/>
        <v>67647.058823529413</v>
      </c>
      <c r="G33" s="4">
        <f t="shared" si="2"/>
        <v>2.2468569486918111</v>
      </c>
      <c r="H33" s="4">
        <f t="shared" si="5"/>
        <v>4.8302489189753377</v>
      </c>
      <c r="I33" s="4">
        <f t="shared" si="6"/>
        <v>0.76675395649178357</v>
      </c>
      <c r="J33" s="7"/>
      <c r="K33" s="7"/>
      <c r="L33" s="7"/>
      <c r="M33" s="7"/>
      <c r="N33" s="7"/>
      <c r="O33" s="7"/>
      <c r="P33" s="7"/>
      <c r="Q33" s="7"/>
      <c r="R33" s="7"/>
    </row>
    <row r="34" spans="1:18" x14ac:dyDescent="0.25">
      <c r="A34" s="7"/>
      <c r="B34" s="4">
        <f>B33+100</f>
        <v>1250</v>
      </c>
      <c r="C34" s="4">
        <f t="shared" si="8"/>
        <v>20.833333333333332</v>
      </c>
      <c r="D34" s="4">
        <v>36</v>
      </c>
      <c r="E34" s="11">
        <f t="shared" si="0"/>
        <v>5.120000000000001</v>
      </c>
      <c r="F34" s="11">
        <f t="shared" si="1"/>
        <v>73529.411764705874</v>
      </c>
      <c r="G34" s="4">
        <f t="shared" si="2"/>
        <v>2.6546041454298326</v>
      </c>
      <c r="H34" s="4">
        <f t="shared" si="5"/>
        <v>4.8664610916297821</v>
      </c>
      <c r="I34" s="4">
        <f t="shared" si="6"/>
        <v>0.70926996097583084</v>
      </c>
      <c r="J34" s="7"/>
      <c r="K34" s="7"/>
      <c r="L34" s="7"/>
      <c r="M34" s="7"/>
      <c r="N34" s="7"/>
      <c r="O34" s="7"/>
      <c r="P34" s="7"/>
      <c r="Q34" s="7"/>
      <c r="R34" s="7"/>
    </row>
    <row r="35" spans="1:18" x14ac:dyDescent="0.25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</row>
    <row r="36" spans="1:18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</row>
    <row r="37" spans="1:18" x14ac:dyDescent="0.25">
      <c r="A37" s="7"/>
      <c r="B37" s="4" t="s">
        <v>36</v>
      </c>
      <c r="C37" s="4"/>
      <c r="D37" s="4" t="s">
        <v>37</v>
      </c>
      <c r="E37" s="4" t="s">
        <v>38</v>
      </c>
      <c r="F37" s="4" t="s">
        <v>39</v>
      </c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</row>
    <row r="38" spans="1:18" x14ac:dyDescent="0.25">
      <c r="A38" s="7"/>
      <c r="B38" s="7"/>
      <c r="C38" s="7"/>
      <c r="D38" s="4">
        <f>SLOPE(D17:D34,C17:C34)</f>
        <v>1.4111062906724514</v>
      </c>
      <c r="E38" s="4">
        <f>INTERCEPT(D17:D34,C17:C34)</f>
        <v>4.7449023861171362</v>
      </c>
      <c r="F38" s="4">
        <f>RSQ(D17:D34,C17:C34)</f>
        <v>0.98786187325473451</v>
      </c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</row>
    <row r="39" spans="1:18" x14ac:dyDescent="0.25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</row>
    <row r="40" spans="1:18" x14ac:dyDescent="0.25">
      <c r="A40" s="7"/>
      <c r="B40" s="4" t="s">
        <v>40</v>
      </c>
      <c r="C40" s="4"/>
      <c r="D40" s="4" t="s">
        <v>37</v>
      </c>
      <c r="E40" s="4" t="s">
        <v>38</v>
      </c>
      <c r="F40" s="4" t="s">
        <v>39</v>
      </c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</row>
    <row r="41" spans="1:18" x14ac:dyDescent="0.25">
      <c r="A41" s="7"/>
      <c r="B41" s="7"/>
      <c r="C41" s="7"/>
      <c r="D41" s="4">
        <f>SLOPE(I17:I34,H17:H34)</f>
        <v>-2.4091250058416089</v>
      </c>
      <c r="E41" s="4">
        <f>INTERCEPT(I17:I34,H17:H34)</f>
        <v>12.355429454657834</v>
      </c>
      <c r="F41" s="6">
        <f>RSQ(I17:I34,H17:H34)</f>
        <v>0.99673611916777316</v>
      </c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</row>
    <row r="42" spans="1:18" x14ac:dyDescent="0.25">
      <c r="A42" s="7"/>
      <c r="B42" s="7"/>
      <c r="C42" s="7"/>
      <c r="D42" s="4" t="s">
        <v>45</v>
      </c>
      <c r="E42" s="4" t="s">
        <v>46</v>
      </c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</row>
    <row r="43" spans="1:18" x14ac:dyDescent="0.25">
      <c r="A43" s="7"/>
      <c r="B43" s="7"/>
      <c r="C43" s="7"/>
      <c r="D43" s="4">
        <f>D41</f>
        <v>-2.4091250058416089</v>
      </c>
      <c r="E43" s="4">
        <f>10^E41</f>
        <v>2266884822053.123</v>
      </c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</row>
    <row r="44" spans="1:18" x14ac:dyDescent="0.25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</row>
    <row r="45" spans="1:18" x14ac:dyDescent="0.25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</row>
    <row r="46" spans="1:18" x14ac:dyDescent="0.25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</row>
    <row r="47" spans="1:18" x14ac:dyDescent="0.25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</row>
    <row r="48" spans="1:18" x14ac:dyDescent="0.25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</row>
    <row r="49" spans="1:18" x14ac:dyDescent="0.25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</row>
    <row r="50" spans="1:18" x14ac:dyDescent="0.25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</row>
    <row r="51" spans="1:18" x14ac:dyDescent="0.25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</row>
    <row r="52" spans="1:18" x14ac:dyDescent="0.25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</row>
    <row r="53" spans="1:18" x14ac:dyDescent="0.25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</row>
    <row r="54" spans="1:18" x14ac:dyDescent="0.25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</row>
    <row r="55" spans="1:18" x14ac:dyDescent="0.2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</row>
    <row r="56" spans="1:18" x14ac:dyDescent="0.25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</row>
    <row r="57" spans="1:18" x14ac:dyDescent="0.25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</row>
    <row r="58" spans="1:18" x14ac:dyDescent="0.2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</row>
    <row r="59" spans="1:18" x14ac:dyDescent="0.25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</row>
    <row r="60" spans="1:18" x14ac:dyDescent="0.25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</row>
    <row r="61" spans="1:18" x14ac:dyDescent="0.25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</row>
    <row r="62" spans="1:18" x14ac:dyDescent="0.25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</row>
    <row r="63" spans="1:18" x14ac:dyDescent="0.2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</row>
    <row r="64" spans="1:18" x14ac:dyDescent="0.25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</row>
    <row r="65" spans="1:18" x14ac:dyDescent="0.2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</row>
    <row r="66" spans="1:18" x14ac:dyDescent="0.25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</row>
    <row r="67" spans="1:18" x14ac:dyDescent="0.25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</row>
    <row r="68" spans="1:18" x14ac:dyDescent="0.25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</row>
    <row r="69" spans="1:18" x14ac:dyDescent="0.25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</row>
    <row r="70" spans="1:18" x14ac:dyDescent="0.25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</row>
    <row r="71" spans="1:18" x14ac:dyDescent="0.25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</row>
    <row r="72" spans="1:18" x14ac:dyDescent="0.25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</row>
    <row r="73" spans="1:18" x14ac:dyDescent="0.25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</row>
    <row r="74" spans="1:18" x14ac:dyDescent="0.25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</row>
    <row r="75" spans="1:18" x14ac:dyDescent="0.2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</row>
    <row r="76" spans="1:18" x14ac:dyDescent="0.25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</row>
    <row r="77" spans="1:18" x14ac:dyDescent="0.25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</row>
    <row r="78" spans="1:18" x14ac:dyDescent="0.25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</row>
    <row r="79" spans="1:18" x14ac:dyDescent="0.25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</row>
    <row r="80" spans="1:18" x14ac:dyDescent="0.25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</row>
    <row r="81" spans="1:18" x14ac:dyDescent="0.25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</row>
    <row r="82" spans="1:18" x14ac:dyDescent="0.25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</row>
    <row r="83" spans="1:18" x14ac:dyDescent="0.25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</row>
    <row r="84" spans="1:18" x14ac:dyDescent="0.25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</row>
    <row r="85" spans="1:18" x14ac:dyDescent="0.2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</row>
    <row r="86" spans="1:18" x14ac:dyDescent="0.25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</row>
    <row r="87" spans="1:18" x14ac:dyDescent="0.25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</row>
    <row r="88" spans="1:18" x14ac:dyDescent="0.25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</row>
    <row r="89" spans="1:18" x14ac:dyDescent="0.25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</row>
    <row r="90" spans="1:18" x14ac:dyDescent="0.25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</row>
    <row r="91" spans="1:18" x14ac:dyDescent="0.25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</row>
    <row r="92" spans="1:18" x14ac:dyDescent="0.25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</row>
    <row r="93" spans="1:18" x14ac:dyDescent="0.25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</row>
    <row r="94" spans="1:18" x14ac:dyDescent="0.25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</row>
    <row r="95" spans="1:18" x14ac:dyDescent="0.2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</row>
    <row r="96" spans="1:18" x14ac:dyDescent="0.25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</row>
    <row r="97" spans="1:18" x14ac:dyDescent="0.25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</row>
    <row r="98" spans="1:18" x14ac:dyDescent="0.25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</row>
    <row r="99" spans="1:18" x14ac:dyDescent="0.25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</row>
    <row r="100" spans="1:18" x14ac:dyDescent="0.2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</row>
    <row r="101" spans="1:18" x14ac:dyDescent="0.2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</row>
    <row r="102" spans="1:18" x14ac:dyDescent="0.2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</row>
    <row r="103" spans="1:18" x14ac:dyDescent="0.2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</row>
    <row r="104" spans="1:18" x14ac:dyDescent="0.2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</row>
    <row r="105" spans="1:18" x14ac:dyDescent="0.2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</row>
    <row r="106" spans="1:18" x14ac:dyDescent="0.2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</row>
    <row r="107" spans="1:18" x14ac:dyDescent="0.2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</row>
    <row r="108" spans="1:18" x14ac:dyDescent="0.2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</row>
    <row r="109" spans="1:18" x14ac:dyDescent="0.2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</row>
    <row r="110" spans="1:18" x14ac:dyDescent="0.2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</row>
    <row r="111" spans="1:18" x14ac:dyDescent="0.2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</row>
    <row r="112" spans="1:18" x14ac:dyDescent="0.2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</row>
    <row r="113" spans="1:18" x14ac:dyDescent="0.2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</row>
    <row r="114" spans="1:18" x14ac:dyDescent="0.2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</row>
    <row r="115" spans="1:18" x14ac:dyDescent="0.2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</row>
    <row r="116" spans="1:18" x14ac:dyDescent="0.2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</row>
    <row r="117" spans="1:18" x14ac:dyDescent="0.2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</row>
    <row r="118" spans="1:18" x14ac:dyDescent="0.2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</row>
    <row r="119" spans="1:18" x14ac:dyDescent="0.2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</row>
    <row r="120" spans="1:18" x14ac:dyDescent="0.2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</row>
    <row r="121" spans="1:18" x14ac:dyDescent="0.2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</row>
    <row r="122" spans="1:18" x14ac:dyDescent="0.2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</row>
    <row r="123" spans="1:18" x14ac:dyDescent="0.2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</row>
    <row r="124" spans="1:18" x14ac:dyDescent="0.2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</row>
    <row r="125" spans="1:18" x14ac:dyDescent="0.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</row>
    <row r="126" spans="1:18" x14ac:dyDescent="0.2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</row>
    <row r="127" spans="1:18" x14ac:dyDescent="0.2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</row>
    <row r="128" spans="1:18" x14ac:dyDescent="0.2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</row>
    <row r="129" spans="1:18" x14ac:dyDescent="0.2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</row>
    <row r="130" spans="1:18" x14ac:dyDescent="0.2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</row>
    <row r="131" spans="1:18" x14ac:dyDescent="0.2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</row>
    <row r="132" spans="1:18" x14ac:dyDescent="0.2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</row>
    <row r="133" spans="1:18" x14ac:dyDescent="0.2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</row>
    <row r="134" spans="1:18" x14ac:dyDescent="0.2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</row>
    <row r="135" spans="1:18" x14ac:dyDescent="0.2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</row>
    <row r="136" spans="1:18" x14ac:dyDescent="0.2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</row>
    <row r="137" spans="1:18" x14ac:dyDescent="0.2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</row>
    <row r="138" spans="1:18" x14ac:dyDescent="0.2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</row>
    <row r="139" spans="1:18" x14ac:dyDescent="0.2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</row>
    <row r="140" spans="1:18" x14ac:dyDescent="0.2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</row>
    <row r="141" spans="1:18" x14ac:dyDescent="0.2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</row>
    <row r="142" spans="1:18" x14ac:dyDescent="0.2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</row>
    <row r="143" spans="1:18" x14ac:dyDescent="0.2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</row>
    <row r="144" spans="1:18" x14ac:dyDescent="0.2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</row>
    <row r="145" spans="1:18" x14ac:dyDescent="0.2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</row>
    <row r="146" spans="1:18" x14ac:dyDescent="0.2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</row>
    <row r="147" spans="1:18" x14ac:dyDescent="0.2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</row>
    <row r="148" spans="1:18" x14ac:dyDescent="0.2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</row>
    <row r="149" spans="1:18" x14ac:dyDescent="0.2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</row>
    <row r="150" spans="1:18" x14ac:dyDescent="0.2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</row>
    <row r="151" spans="1:18" x14ac:dyDescent="0.2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</row>
    <row r="152" spans="1:18" x14ac:dyDescent="0.2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</row>
    <row r="153" spans="1:18" x14ac:dyDescent="0.2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</row>
  </sheetData>
  <dataValidations count="1">
    <dataValidation type="list" allowBlank="1" showInputMessage="1" showErrorMessage="1" sqref="C8" xr:uid="{B185DC9A-E4B8-49BD-82DF-F3BB65038EFE}">
      <formula1>$G$4:$G$7</formula1>
    </dataValidation>
  </dataValidation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BF0C70-D255-413C-882B-B949BD3104AC}">
  <dimension ref="A1:R153"/>
  <sheetViews>
    <sheetView topLeftCell="A15" zoomScale="89" zoomScaleNormal="85" workbookViewId="0">
      <selection activeCell="B34" sqref="B34"/>
    </sheetView>
  </sheetViews>
  <sheetFormatPr baseColWidth="10" defaultColWidth="11.42578125" defaultRowHeight="15" x14ac:dyDescent="0.25"/>
  <cols>
    <col min="5" max="5" width="13.140625" bestFit="1" customWidth="1"/>
  </cols>
  <sheetData>
    <row r="1" spans="1:18" x14ac:dyDescent="0.2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</row>
    <row r="2" spans="1:18" x14ac:dyDescent="0.25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</row>
    <row r="3" spans="1:18" ht="15.75" x14ac:dyDescent="0.25">
      <c r="A3" s="7"/>
      <c r="B3" s="8" t="s">
        <v>31</v>
      </c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</row>
    <row r="4" spans="1:18" x14ac:dyDescent="0.25">
      <c r="A4" s="7"/>
      <c r="B4" s="9" t="s">
        <v>3</v>
      </c>
      <c r="C4" s="4">
        <v>9.81</v>
      </c>
      <c r="D4" s="7"/>
      <c r="E4" s="7"/>
      <c r="F4" s="4" t="s">
        <v>5</v>
      </c>
      <c r="G4" s="4" t="s">
        <v>9</v>
      </c>
      <c r="H4" s="4">
        <v>0.06</v>
      </c>
      <c r="I4" s="7"/>
      <c r="J4" s="7"/>
      <c r="K4" s="7"/>
      <c r="L4" s="7"/>
      <c r="M4" s="7"/>
      <c r="N4" s="7"/>
      <c r="O4" s="7"/>
      <c r="P4" s="7"/>
      <c r="Q4" s="7"/>
      <c r="R4" s="7"/>
    </row>
    <row r="5" spans="1:18" x14ac:dyDescent="0.25">
      <c r="A5" s="7"/>
      <c r="B5" s="9" t="s">
        <v>1</v>
      </c>
      <c r="C5" s="4">
        <v>1000</v>
      </c>
      <c r="D5" s="7"/>
      <c r="E5" s="7"/>
      <c r="F5" s="4" t="s">
        <v>6</v>
      </c>
      <c r="G5" s="4" t="s">
        <v>10</v>
      </c>
      <c r="H5" s="4">
        <v>4.4999999999999998E-2</v>
      </c>
      <c r="I5" s="7"/>
      <c r="J5" s="7"/>
      <c r="K5" s="7"/>
      <c r="L5" s="7"/>
      <c r="M5" s="7"/>
      <c r="N5" s="7"/>
      <c r="O5" s="7"/>
      <c r="P5" s="7"/>
      <c r="Q5" s="7"/>
      <c r="R5" s="7"/>
    </row>
    <row r="6" spans="1:18" x14ac:dyDescent="0.25">
      <c r="A6" s="7"/>
      <c r="B6" s="9" t="s">
        <v>2</v>
      </c>
      <c r="C6" s="4">
        <f>1.02*10^-3</f>
        <v>1.0200000000000001E-3</v>
      </c>
      <c r="D6" s="7"/>
      <c r="E6" s="7"/>
      <c r="F6" s="4" t="s">
        <v>7</v>
      </c>
      <c r="G6" s="4" t="s">
        <v>11</v>
      </c>
      <c r="H6" s="4">
        <f>0.03</f>
        <v>0.03</v>
      </c>
      <c r="I6" s="7"/>
      <c r="J6" s="7"/>
      <c r="K6" s="7"/>
      <c r="L6" s="7"/>
      <c r="M6" s="7"/>
      <c r="N6" s="7"/>
      <c r="O6" s="7"/>
      <c r="P6" s="7"/>
      <c r="Q6" s="7"/>
      <c r="R6" s="7"/>
    </row>
    <row r="7" spans="1:18" x14ac:dyDescent="0.25">
      <c r="A7" s="7"/>
      <c r="B7" s="9" t="s">
        <v>32</v>
      </c>
      <c r="C7" s="4"/>
      <c r="D7" s="7"/>
      <c r="E7" s="7"/>
      <c r="F7" s="4" t="s">
        <v>8</v>
      </c>
      <c r="G7" s="4" t="s">
        <v>12</v>
      </c>
      <c r="H7" s="4">
        <v>7.8E-2</v>
      </c>
      <c r="I7" s="7"/>
      <c r="J7" s="7"/>
      <c r="K7" s="7"/>
      <c r="L7" s="7"/>
      <c r="M7" s="7"/>
      <c r="N7" s="7"/>
      <c r="O7" s="7"/>
      <c r="P7" s="7"/>
      <c r="Q7" s="7"/>
      <c r="R7" s="7"/>
    </row>
    <row r="8" spans="1:18" x14ac:dyDescent="0.25">
      <c r="A8" s="7"/>
      <c r="B8" s="9" t="s">
        <v>29</v>
      </c>
      <c r="C8" s="4" t="s">
        <v>9</v>
      </c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</row>
    <row r="9" spans="1:18" x14ac:dyDescent="0.25">
      <c r="A9" s="7"/>
      <c r="B9" s="9" t="s">
        <v>4</v>
      </c>
      <c r="C9" s="4">
        <f>VLOOKUP(C8,G4:H7,2)</f>
        <v>0.06</v>
      </c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</row>
    <row r="10" spans="1:18" x14ac:dyDescent="0.25">
      <c r="A10" s="7"/>
      <c r="B10" s="9" t="s">
        <v>23</v>
      </c>
      <c r="C10" s="4">
        <f>C9</f>
        <v>0.06</v>
      </c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</row>
    <row r="11" spans="1:18" x14ac:dyDescent="0.25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</row>
    <row r="12" spans="1:18" x14ac:dyDescent="0.25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</row>
    <row r="13" spans="1:18" x14ac:dyDescent="0.25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</row>
    <row r="14" spans="1:18" x14ac:dyDescent="0.25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</row>
    <row r="15" spans="1:18" ht="30" x14ac:dyDescent="0.25">
      <c r="A15" s="7"/>
      <c r="B15" s="10" t="s">
        <v>0</v>
      </c>
      <c r="C15" s="10" t="s">
        <v>19</v>
      </c>
      <c r="D15" s="10" t="s">
        <v>22</v>
      </c>
      <c r="E15" s="10" t="s">
        <v>13</v>
      </c>
      <c r="F15" s="10" t="s">
        <v>14</v>
      </c>
      <c r="G15" s="10" t="s">
        <v>15</v>
      </c>
      <c r="H15" s="10" t="s">
        <v>42</v>
      </c>
      <c r="I15" s="10" t="s">
        <v>43</v>
      </c>
      <c r="J15" s="7"/>
      <c r="K15" s="7"/>
      <c r="L15" s="7"/>
      <c r="M15" s="7"/>
      <c r="N15" s="7"/>
      <c r="O15" s="7"/>
      <c r="P15" s="7"/>
      <c r="Q15" s="7"/>
      <c r="R15" s="7"/>
    </row>
    <row r="16" spans="1:18" x14ac:dyDescent="0.25">
      <c r="A16" s="7"/>
      <c r="B16" s="2" t="s">
        <v>17</v>
      </c>
      <c r="C16" s="2" t="s">
        <v>18</v>
      </c>
      <c r="D16" s="2" t="s">
        <v>16</v>
      </c>
      <c r="E16" s="2"/>
      <c r="F16" s="2"/>
      <c r="G16" s="2"/>
      <c r="H16" s="2"/>
      <c r="I16" s="4"/>
      <c r="J16" s="7"/>
      <c r="K16" s="7"/>
      <c r="L16" s="7"/>
      <c r="M16" s="7"/>
      <c r="N16" s="7"/>
      <c r="O16" s="7"/>
      <c r="P16" s="7"/>
      <c r="Q16" s="7"/>
      <c r="R16" s="7"/>
    </row>
    <row r="17" spans="1:18" x14ac:dyDescent="0.25">
      <c r="A17" s="7"/>
      <c r="B17" s="4">
        <v>100</v>
      </c>
      <c r="C17" s="4">
        <f>B17/60</f>
        <v>1.6666666666666667</v>
      </c>
      <c r="D17" s="30">
        <v>13.75</v>
      </c>
      <c r="E17" s="11">
        <f t="shared" ref="E17:E34" si="0">D17/($C$9^5*C17^3*$C$5)</f>
        <v>3819.4444444444434</v>
      </c>
      <c r="F17" s="11">
        <f t="shared" ref="F17:F34" si="1">(C17*$C$9^2*$C$5)/$C$6</f>
        <v>5882.3529411764703</v>
      </c>
      <c r="G17" s="4">
        <f t="shared" ref="G17:G34" si="2">(C17^2*$C$9)/$C$4</f>
        <v>1.6989466530750934E-2</v>
      </c>
      <c r="H17" s="4">
        <f>LOG10(F17)</f>
        <v>3.7695510786217259</v>
      </c>
      <c r="I17" s="4">
        <f>LOG10(E17)</f>
        <v>3.5820001973989939</v>
      </c>
      <c r="J17" s="7"/>
      <c r="K17" s="7"/>
      <c r="L17" s="7"/>
      <c r="M17" s="7"/>
      <c r="N17" s="7"/>
      <c r="O17" s="7"/>
      <c r="P17" s="7"/>
      <c r="Q17" s="7"/>
      <c r="R17" s="7"/>
    </row>
    <row r="18" spans="1:18" x14ac:dyDescent="0.25">
      <c r="A18" s="7"/>
      <c r="B18" s="4">
        <f t="shared" ref="B18:B23" si="3">B17+100</f>
        <v>200</v>
      </c>
      <c r="C18" s="4">
        <f t="shared" ref="C18:C25" si="4">B18/60</f>
        <v>3.3333333333333335</v>
      </c>
      <c r="D18" s="30">
        <v>14.75</v>
      </c>
      <c r="E18" s="11">
        <f t="shared" si="0"/>
        <v>512.15277777777771</v>
      </c>
      <c r="F18" s="11">
        <f t="shared" si="1"/>
        <v>11764.705882352941</v>
      </c>
      <c r="G18" s="4">
        <f t="shared" si="2"/>
        <v>6.7957866123003738E-2</v>
      </c>
      <c r="H18" s="4">
        <f t="shared" ref="H18:H34" si="5">LOG10(F18)</f>
        <v>4.0705810742857071</v>
      </c>
      <c r="I18" s="4">
        <f t="shared" ref="I18:I34" si="6">LOG10(E18)</f>
        <v>2.7093995325549507</v>
      </c>
      <c r="J18" s="7"/>
      <c r="K18" s="7"/>
      <c r="L18" s="7"/>
      <c r="M18" s="7"/>
      <c r="N18" s="7"/>
      <c r="O18" s="7"/>
      <c r="P18" s="7"/>
      <c r="Q18" s="7"/>
      <c r="R18" s="7"/>
    </row>
    <row r="19" spans="1:18" x14ac:dyDescent="0.25">
      <c r="A19" s="7"/>
      <c r="B19" s="4">
        <f t="shared" si="3"/>
        <v>300</v>
      </c>
      <c r="C19" s="4">
        <f t="shared" si="4"/>
        <v>5</v>
      </c>
      <c r="D19" s="30">
        <v>16.5</v>
      </c>
      <c r="E19" s="11">
        <f t="shared" si="0"/>
        <v>169.75308641975309</v>
      </c>
      <c r="F19" s="11">
        <f t="shared" si="1"/>
        <v>17647.058823529409</v>
      </c>
      <c r="G19" s="4">
        <f t="shared" si="2"/>
        <v>0.1529051987767584</v>
      </c>
      <c r="H19" s="4">
        <f t="shared" si="5"/>
        <v>4.2466723333413885</v>
      </c>
      <c r="I19" s="4">
        <f t="shared" si="6"/>
        <v>2.2298176792876316</v>
      </c>
      <c r="J19" s="7"/>
      <c r="K19" s="7"/>
      <c r="L19" s="7"/>
      <c r="M19" s="7"/>
      <c r="N19" s="7"/>
      <c r="O19" s="7"/>
      <c r="P19" s="7"/>
      <c r="Q19" s="7"/>
      <c r="R19" s="7"/>
    </row>
    <row r="20" spans="1:18" x14ac:dyDescent="0.25">
      <c r="A20" s="7"/>
      <c r="B20" s="4">
        <f t="shared" si="3"/>
        <v>400</v>
      </c>
      <c r="C20" s="4">
        <f t="shared" si="4"/>
        <v>6.666666666666667</v>
      </c>
      <c r="D20" s="30">
        <v>19</v>
      </c>
      <c r="E20" s="11">
        <f t="shared" si="0"/>
        <v>82.465277777777757</v>
      </c>
      <c r="F20" s="11">
        <f t="shared" si="1"/>
        <v>23529.411764705881</v>
      </c>
      <c r="G20" s="4">
        <f t="shared" si="2"/>
        <v>0.27183146449201495</v>
      </c>
      <c r="H20" s="4">
        <f t="shared" si="5"/>
        <v>4.3716110699496884</v>
      </c>
      <c r="I20" s="4">
        <f t="shared" si="6"/>
        <v>1.9162711262016545</v>
      </c>
      <c r="J20" s="7"/>
      <c r="K20" s="7"/>
      <c r="L20" s="7"/>
      <c r="M20" s="7"/>
      <c r="N20" s="7"/>
      <c r="O20" s="7"/>
      <c r="P20" s="7"/>
      <c r="Q20" s="7"/>
      <c r="R20" s="7"/>
    </row>
    <row r="21" spans="1:18" x14ac:dyDescent="0.25">
      <c r="A21" s="7"/>
      <c r="B21" s="4">
        <f t="shared" si="3"/>
        <v>500</v>
      </c>
      <c r="C21" s="4">
        <f t="shared" si="4"/>
        <v>8.3333333333333339</v>
      </c>
      <c r="D21" s="30">
        <v>21</v>
      </c>
      <c r="E21" s="11">
        <f t="shared" si="0"/>
        <v>46.666666666666657</v>
      </c>
      <c r="F21" s="11">
        <f t="shared" si="1"/>
        <v>29411.764705882353</v>
      </c>
      <c r="G21" s="4">
        <f t="shared" si="2"/>
        <v>0.42473666326877335</v>
      </c>
      <c r="H21" s="4">
        <f t="shared" si="5"/>
        <v>4.4685210829577446</v>
      </c>
      <c r="I21" s="4">
        <f t="shared" si="6"/>
        <v>1.6690067809585756</v>
      </c>
      <c r="J21" s="7"/>
      <c r="K21" s="7"/>
      <c r="L21" s="7"/>
      <c r="M21" s="7"/>
      <c r="N21" s="7"/>
      <c r="O21" s="7"/>
      <c r="P21" s="7"/>
      <c r="Q21" s="7"/>
      <c r="R21" s="7"/>
    </row>
    <row r="22" spans="1:18" x14ac:dyDescent="0.25">
      <c r="A22" s="7"/>
      <c r="B22" s="4">
        <f t="shared" si="3"/>
        <v>600</v>
      </c>
      <c r="C22" s="4">
        <f t="shared" si="4"/>
        <v>10</v>
      </c>
      <c r="D22" s="30">
        <v>23.5</v>
      </c>
      <c r="E22" s="11">
        <f t="shared" si="0"/>
        <v>30.221193415637863</v>
      </c>
      <c r="F22" s="11">
        <f t="shared" si="1"/>
        <v>35294.117647058818</v>
      </c>
      <c r="G22" s="4">
        <f t="shared" si="2"/>
        <v>0.6116207951070336</v>
      </c>
      <c r="H22" s="4">
        <f t="shared" si="5"/>
        <v>4.5477023290053697</v>
      </c>
      <c r="I22" s="4">
        <f t="shared" si="6"/>
        <v>1.4803116103535181</v>
      </c>
      <c r="J22" s="7"/>
      <c r="K22" s="7"/>
      <c r="L22" s="7"/>
      <c r="M22" s="7"/>
      <c r="N22" s="7"/>
      <c r="O22" s="7"/>
      <c r="P22" s="7"/>
      <c r="Q22" s="7"/>
      <c r="R22" s="7"/>
    </row>
    <row r="23" spans="1:18" x14ac:dyDescent="0.25">
      <c r="A23" s="7"/>
      <c r="B23" s="4">
        <f t="shared" si="3"/>
        <v>700</v>
      </c>
      <c r="C23" s="4">
        <f t="shared" si="4"/>
        <v>11.666666666666666</v>
      </c>
      <c r="D23" s="30">
        <v>26.5</v>
      </c>
      <c r="E23" s="11">
        <f t="shared" si="0"/>
        <v>21.460965338516363</v>
      </c>
      <c r="F23" s="11">
        <f t="shared" si="1"/>
        <v>41176.470588235286</v>
      </c>
      <c r="G23" s="4">
        <f t="shared" si="2"/>
        <v>0.83248386000679553</v>
      </c>
      <c r="H23" s="4">
        <f t="shared" si="5"/>
        <v>4.6146491186359828</v>
      </c>
      <c r="I23" s="4">
        <f t="shared" si="6"/>
        <v>1.3316492531267501</v>
      </c>
      <c r="J23" s="7"/>
      <c r="K23" s="7"/>
      <c r="L23" s="7"/>
      <c r="M23" s="7"/>
      <c r="N23" s="7"/>
      <c r="O23" s="7"/>
      <c r="P23" s="7"/>
      <c r="Q23" s="7"/>
      <c r="R23" s="7"/>
    </row>
    <row r="24" spans="1:18" x14ac:dyDescent="0.25">
      <c r="A24" s="7"/>
      <c r="B24" s="4">
        <v>1100</v>
      </c>
      <c r="C24" s="4">
        <f t="shared" si="4"/>
        <v>18.333333333333332</v>
      </c>
      <c r="D24" s="30">
        <v>36.75</v>
      </c>
      <c r="E24" s="11">
        <f t="shared" si="0"/>
        <v>7.6696719258702748</v>
      </c>
      <c r="F24" s="11">
        <f t="shared" si="1"/>
        <v>64705.88235294116</v>
      </c>
      <c r="G24" s="4">
        <f t="shared" si="2"/>
        <v>2.0557254502208626</v>
      </c>
      <c r="H24" s="4">
        <f t="shared" si="5"/>
        <v>4.8109437637799513</v>
      </c>
      <c r="I24" s="4">
        <f t="shared" si="6"/>
        <v>0.88477678717825148</v>
      </c>
      <c r="J24" s="7"/>
      <c r="K24" s="7"/>
      <c r="L24" s="7"/>
      <c r="M24" s="7"/>
      <c r="N24" s="7"/>
      <c r="O24" s="7"/>
      <c r="P24" s="7"/>
      <c r="Q24" s="7"/>
      <c r="R24" s="7"/>
    </row>
    <row r="25" spans="1:18" x14ac:dyDescent="0.25">
      <c r="A25" s="7"/>
      <c r="B25" s="4">
        <f>B24+100</f>
        <v>1200</v>
      </c>
      <c r="C25" s="4">
        <f t="shared" si="4"/>
        <v>20</v>
      </c>
      <c r="D25" s="30">
        <v>40.5</v>
      </c>
      <c r="E25" s="11">
        <f t="shared" si="0"/>
        <v>6.510416666666667</v>
      </c>
      <c r="F25" s="11">
        <f t="shared" si="1"/>
        <v>70588.235294117636</v>
      </c>
      <c r="G25" s="4">
        <f t="shared" si="2"/>
        <v>2.4464831804281344</v>
      </c>
      <c r="H25" s="4">
        <f t="shared" si="5"/>
        <v>4.848732324669351</v>
      </c>
      <c r="I25" s="4">
        <f t="shared" si="6"/>
        <v>0.81360878430450678</v>
      </c>
      <c r="J25" s="7"/>
      <c r="K25" s="7"/>
      <c r="L25" s="7"/>
      <c r="M25" s="7"/>
      <c r="N25" s="7"/>
      <c r="O25" s="7"/>
      <c r="P25" s="7"/>
      <c r="Q25" s="7"/>
      <c r="R25" s="7"/>
    </row>
    <row r="26" spans="1:18" x14ac:dyDescent="0.25">
      <c r="A26" s="7"/>
      <c r="B26" s="4">
        <v>100</v>
      </c>
      <c r="C26" s="4">
        <f>B26/60</f>
        <v>1.6666666666666667</v>
      </c>
      <c r="D26" s="31">
        <v>14.5</v>
      </c>
      <c r="E26" s="11">
        <f t="shared" si="0"/>
        <v>4027.7777777777769</v>
      </c>
      <c r="F26" s="11">
        <f t="shared" si="1"/>
        <v>5882.3529411764703</v>
      </c>
      <c r="G26" s="4">
        <f t="shared" si="2"/>
        <v>1.6989466530750934E-2</v>
      </c>
      <c r="H26" s="4">
        <f t="shared" si="5"/>
        <v>3.7695510786217259</v>
      </c>
      <c r="I26" s="4">
        <f t="shared" si="6"/>
        <v>3.6050655014676876</v>
      </c>
      <c r="J26" s="7"/>
      <c r="K26" s="7"/>
      <c r="L26" s="7"/>
      <c r="M26" s="7"/>
      <c r="N26" s="7"/>
      <c r="O26" s="7"/>
      <c r="P26" s="7"/>
      <c r="Q26" s="7"/>
      <c r="R26" s="7"/>
    </row>
    <row r="27" spans="1:18" x14ac:dyDescent="0.25">
      <c r="A27" s="7"/>
      <c r="B27" s="4">
        <f t="shared" ref="B27:B32" si="7">B26+100</f>
        <v>200</v>
      </c>
      <c r="C27" s="4">
        <f t="shared" ref="C27:C34" si="8">B27/60</f>
        <v>3.3333333333333335</v>
      </c>
      <c r="D27" s="31">
        <v>15.75</v>
      </c>
      <c r="E27" s="11">
        <f t="shared" si="0"/>
        <v>546.87499999999989</v>
      </c>
      <c r="F27" s="11">
        <f t="shared" si="1"/>
        <v>11764.705882352941</v>
      </c>
      <c r="G27" s="4">
        <f t="shared" si="2"/>
        <v>6.7957866123003738E-2</v>
      </c>
      <c r="H27" s="4">
        <f t="shared" si="5"/>
        <v>4.0705810742857071</v>
      </c>
      <c r="I27" s="4">
        <f t="shared" si="6"/>
        <v>2.7378880703663886</v>
      </c>
      <c r="J27" s="7"/>
      <c r="K27" s="7"/>
      <c r="L27" s="7"/>
      <c r="M27" s="7"/>
      <c r="N27" s="7"/>
      <c r="O27" s="7"/>
      <c r="P27" s="7"/>
      <c r="Q27" s="7"/>
      <c r="R27" s="7"/>
    </row>
    <row r="28" spans="1:18" x14ac:dyDescent="0.25">
      <c r="A28" s="7"/>
      <c r="B28" s="4">
        <f t="shared" si="7"/>
        <v>300</v>
      </c>
      <c r="C28" s="4">
        <f t="shared" si="8"/>
        <v>5</v>
      </c>
      <c r="D28" s="31">
        <v>17.5</v>
      </c>
      <c r="E28" s="11">
        <f t="shared" si="0"/>
        <v>180.0411522633745</v>
      </c>
      <c r="F28" s="11">
        <f t="shared" si="1"/>
        <v>17647.058823529409</v>
      </c>
      <c r="G28" s="4">
        <f t="shared" si="2"/>
        <v>0.1529051987767584</v>
      </c>
      <c r="H28" s="4">
        <f t="shared" si="5"/>
        <v>4.2466723333413885</v>
      </c>
      <c r="I28" s="4">
        <f t="shared" si="6"/>
        <v>2.2553717837600198</v>
      </c>
      <c r="J28" s="7"/>
      <c r="K28" s="7"/>
      <c r="L28" s="7"/>
      <c r="M28" s="7"/>
      <c r="N28" s="7"/>
      <c r="O28" s="7"/>
      <c r="P28" s="7"/>
      <c r="Q28" s="7"/>
      <c r="R28" s="7"/>
    </row>
    <row r="29" spans="1:18" x14ac:dyDescent="0.25">
      <c r="A29" s="7"/>
      <c r="B29" s="4">
        <f t="shared" si="7"/>
        <v>400</v>
      </c>
      <c r="C29" s="4">
        <f t="shared" si="8"/>
        <v>6.666666666666667</v>
      </c>
      <c r="D29" s="31">
        <v>19.5</v>
      </c>
      <c r="E29" s="11">
        <f t="shared" si="0"/>
        <v>84.635416666666643</v>
      </c>
      <c r="F29" s="11">
        <f t="shared" si="1"/>
        <v>23529.411764705881</v>
      </c>
      <c r="G29" s="4">
        <f t="shared" si="2"/>
        <v>0.27183146449201495</v>
      </c>
      <c r="H29" s="4">
        <f t="shared" si="5"/>
        <v>4.3716110699496884</v>
      </c>
      <c r="I29" s="4">
        <f t="shared" si="6"/>
        <v>1.9275521366113435</v>
      </c>
      <c r="J29" s="7"/>
      <c r="K29" s="7"/>
      <c r="L29" s="7"/>
      <c r="M29" s="7"/>
      <c r="N29" s="7"/>
      <c r="O29" s="7"/>
      <c r="P29" s="7"/>
      <c r="Q29" s="7"/>
      <c r="R29" s="7"/>
    </row>
    <row r="30" spans="1:18" x14ac:dyDescent="0.25">
      <c r="A30" s="7"/>
      <c r="B30" s="4">
        <f t="shared" si="7"/>
        <v>500</v>
      </c>
      <c r="C30" s="4">
        <f t="shared" si="8"/>
        <v>8.3333333333333339</v>
      </c>
      <c r="D30" s="31">
        <v>22.5</v>
      </c>
      <c r="E30" s="11">
        <f t="shared" si="0"/>
        <v>49.999999999999993</v>
      </c>
      <c r="F30" s="11">
        <f t="shared" si="1"/>
        <v>29411.764705882353</v>
      </c>
      <c r="G30" s="4">
        <f t="shared" si="2"/>
        <v>0.42473666326877335</v>
      </c>
      <c r="H30" s="4">
        <f t="shared" si="5"/>
        <v>4.4685210829577446</v>
      </c>
      <c r="I30" s="4">
        <f t="shared" si="6"/>
        <v>1.6989700043360187</v>
      </c>
      <c r="J30" s="7"/>
      <c r="K30" s="7"/>
      <c r="L30" s="7"/>
      <c r="M30" s="7"/>
      <c r="N30" s="7"/>
      <c r="O30" s="7"/>
      <c r="P30" s="7"/>
      <c r="Q30" s="7"/>
      <c r="R30" s="7"/>
    </row>
    <row r="31" spans="1:18" x14ac:dyDescent="0.25">
      <c r="A31" s="7"/>
      <c r="B31" s="4">
        <f t="shared" si="7"/>
        <v>600</v>
      </c>
      <c r="C31" s="4">
        <f t="shared" si="8"/>
        <v>10</v>
      </c>
      <c r="D31" s="31">
        <v>24</v>
      </c>
      <c r="E31" s="11">
        <f t="shared" si="0"/>
        <v>30.8641975308642</v>
      </c>
      <c r="F31" s="11">
        <f t="shared" si="1"/>
        <v>35294.117647058818</v>
      </c>
      <c r="G31" s="4">
        <f t="shared" si="2"/>
        <v>0.6116207951070336</v>
      </c>
      <c r="H31" s="4">
        <f t="shared" si="5"/>
        <v>4.5477023290053697</v>
      </c>
      <c r="I31" s="4">
        <f t="shared" si="6"/>
        <v>1.489454989793388</v>
      </c>
      <c r="J31" s="7"/>
      <c r="K31" s="7"/>
      <c r="L31" s="7"/>
      <c r="M31" s="7"/>
      <c r="N31" s="7"/>
      <c r="O31" s="7"/>
      <c r="P31" s="7"/>
      <c r="Q31" s="7"/>
      <c r="R31" s="7"/>
    </row>
    <row r="32" spans="1:18" x14ac:dyDescent="0.25">
      <c r="A32" s="7"/>
      <c r="B32" s="4">
        <f t="shared" si="7"/>
        <v>700</v>
      </c>
      <c r="C32" s="4">
        <f t="shared" si="8"/>
        <v>11.666666666666666</v>
      </c>
      <c r="D32" s="31">
        <v>27.5</v>
      </c>
      <c r="E32" s="11">
        <f t="shared" si="0"/>
        <v>22.270813087139622</v>
      </c>
      <c r="F32" s="11">
        <f t="shared" si="1"/>
        <v>41176.470588235286</v>
      </c>
      <c r="G32" s="4">
        <f t="shared" si="2"/>
        <v>0.83248386000679553</v>
      </c>
      <c r="H32" s="4">
        <f t="shared" si="5"/>
        <v>4.6146491186359828</v>
      </c>
      <c r="I32" s="4">
        <f t="shared" si="6"/>
        <v>1.347736073020205</v>
      </c>
      <c r="J32" s="7"/>
      <c r="K32" s="7"/>
      <c r="L32" s="7"/>
      <c r="M32" s="7"/>
      <c r="N32" s="7"/>
      <c r="O32" s="7"/>
      <c r="P32" s="7"/>
      <c r="Q32" s="7"/>
      <c r="R32" s="7"/>
    </row>
    <row r="33" spans="1:18" x14ac:dyDescent="0.25">
      <c r="A33" s="7"/>
      <c r="B33" s="4">
        <v>1100</v>
      </c>
      <c r="C33" s="4">
        <f t="shared" si="8"/>
        <v>18.333333333333332</v>
      </c>
      <c r="D33" s="31">
        <v>37.5</v>
      </c>
      <c r="E33" s="11">
        <f t="shared" si="0"/>
        <v>7.8261958427247702</v>
      </c>
      <c r="F33" s="11">
        <f t="shared" si="1"/>
        <v>64705.88235294116</v>
      </c>
      <c r="G33" s="4">
        <f t="shared" si="2"/>
        <v>2.0557254502208626</v>
      </c>
      <c r="H33" s="4">
        <f t="shared" si="5"/>
        <v>4.8109437637799513</v>
      </c>
      <c r="I33" s="4">
        <f t="shared" si="6"/>
        <v>0.8935507114857566</v>
      </c>
      <c r="J33" s="7"/>
      <c r="K33" s="7"/>
      <c r="L33" s="7"/>
      <c r="M33" s="7"/>
      <c r="N33" s="7"/>
      <c r="O33" s="7"/>
      <c r="P33" s="7"/>
      <c r="Q33" s="7"/>
      <c r="R33" s="7"/>
    </row>
    <row r="34" spans="1:18" x14ac:dyDescent="0.25">
      <c r="A34" s="7"/>
      <c r="B34" s="4">
        <f>B33+100</f>
        <v>1200</v>
      </c>
      <c r="C34" s="4">
        <f t="shared" si="8"/>
        <v>20</v>
      </c>
      <c r="D34" s="31">
        <v>41</v>
      </c>
      <c r="E34" s="11">
        <f t="shared" si="0"/>
        <v>6.5907921810699595</v>
      </c>
      <c r="F34" s="11">
        <f t="shared" si="1"/>
        <v>70588.235294117636</v>
      </c>
      <c r="G34" s="4">
        <f t="shared" si="2"/>
        <v>2.4464831804281344</v>
      </c>
      <c r="H34" s="4">
        <f t="shared" si="5"/>
        <v>4.848732324669351</v>
      </c>
      <c r="I34" s="4">
        <f t="shared" si="6"/>
        <v>0.81893761780957375</v>
      </c>
      <c r="J34" s="7"/>
      <c r="K34" s="7"/>
      <c r="L34" s="7"/>
      <c r="M34" s="7"/>
      <c r="N34" s="7"/>
      <c r="O34" s="7"/>
      <c r="P34" s="7"/>
      <c r="Q34" s="7"/>
      <c r="R34" s="7"/>
    </row>
    <row r="35" spans="1:18" x14ac:dyDescent="0.25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</row>
    <row r="36" spans="1:18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</row>
    <row r="37" spans="1:18" x14ac:dyDescent="0.25">
      <c r="A37" s="7"/>
      <c r="B37" s="4" t="s">
        <v>36</v>
      </c>
      <c r="C37" s="4"/>
      <c r="D37" s="4" t="s">
        <v>37</v>
      </c>
      <c r="E37" s="4" t="s">
        <v>38</v>
      </c>
      <c r="F37" s="4" t="s">
        <v>39</v>
      </c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</row>
    <row r="38" spans="1:18" x14ac:dyDescent="0.25">
      <c r="A38" s="7"/>
      <c r="B38" s="7"/>
      <c r="C38" s="7"/>
      <c r="D38" s="4">
        <f>SLOPE(D17:D34,C17:C34)</f>
        <v>1.4806034482758619</v>
      </c>
      <c r="E38" s="4">
        <f>INTERCEPT(D17:D34,C17:C34)</f>
        <v>10.016522988505749</v>
      </c>
      <c r="F38" s="4">
        <f>RSQ(D17:D34,C17:C34)</f>
        <v>0.98879612031254693</v>
      </c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</row>
    <row r="39" spans="1:18" x14ac:dyDescent="0.25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</row>
    <row r="40" spans="1:18" x14ac:dyDescent="0.25">
      <c r="A40" s="7"/>
      <c r="B40" s="4" t="s">
        <v>40</v>
      </c>
      <c r="C40" s="4"/>
      <c r="D40" s="4" t="s">
        <v>37</v>
      </c>
      <c r="E40" s="4" t="s">
        <v>38</v>
      </c>
      <c r="F40" s="4" t="s">
        <v>39</v>
      </c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</row>
    <row r="41" spans="1:18" x14ac:dyDescent="0.25">
      <c r="A41" s="7"/>
      <c r="B41" s="7"/>
      <c r="C41" s="7"/>
      <c r="D41" s="4">
        <f>SLOPE(I17:I34,H17:H34)</f>
        <v>-2.558641567759584</v>
      </c>
      <c r="E41" s="4">
        <f>INTERCEPT(I17:I34,H17:H34)</f>
        <v>13.155448481575654</v>
      </c>
      <c r="F41" s="6">
        <f>RSQ(I17:I34,H17:H34)</f>
        <v>0.99660376352215807</v>
      </c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</row>
    <row r="42" spans="1:18" x14ac:dyDescent="0.25">
      <c r="A42" s="7"/>
      <c r="B42" s="7"/>
      <c r="C42" s="7"/>
      <c r="D42" s="4" t="s">
        <v>45</v>
      </c>
      <c r="E42" s="4" t="s">
        <v>46</v>
      </c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</row>
    <row r="43" spans="1:18" x14ac:dyDescent="0.25">
      <c r="A43" s="7"/>
      <c r="B43" s="7"/>
      <c r="C43" s="7"/>
      <c r="D43" s="4">
        <f>D41</f>
        <v>-2.558641567759584</v>
      </c>
      <c r="E43" s="4">
        <f>10^E41</f>
        <v>14303702922844.832</v>
      </c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</row>
    <row r="44" spans="1:18" x14ac:dyDescent="0.25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</row>
    <row r="45" spans="1:18" x14ac:dyDescent="0.25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</row>
    <row r="46" spans="1:18" x14ac:dyDescent="0.25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</row>
    <row r="47" spans="1:18" x14ac:dyDescent="0.25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</row>
    <row r="48" spans="1:18" x14ac:dyDescent="0.25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</row>
    <row r="49" spans="1:18" x14ac:dyDescent="0.25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</row>
    <row r="50" spans="1:18" x14ac:dyDescent="0.25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</row>
    <row r="51" spans="1:18" x14ac:dyDescent="0.25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</row>
    <row r="52" spans="1:18" x14ac:dyDescent="0.25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</row>
    <row r="53" spans="1:18" x14ac:dyDescent="0.25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</row>
    <row r="54" spans="1:18" x14ac:dyDescent="0.25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</row>
    <row r="55" spans="1:18" x14ac:dyDescent="0.2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</row>
    <row r="56" spans="1:18" x14ac:dyDescent="0.25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</row>
    <row r="57" spans="1:18" x14ac:dyDescent="0.25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</row>
    <row r="58" spans="1:18" x14ac:dyDescent="0.2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</row>
    <row r="59" spans="1:18" x14ac:dyDescent="0.25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</row>
    <row r="60" spans="1:18" x14ac:dyDescent="0.25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</row>
    <row r="61" spans="1:18" x14ac:dyDescent="0.25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</row>
    <row r="62" spans="1:18" x14ac:dyDescent="0.25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</row>
    <row r="63" spans="1:18" x14ac:dyDescent="0.2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</row>
    <row r="64" spans="1:18" x14ac:dyDescent="0.25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</row>
    <row r="65" spans="1:18" x14ac:dyDescent="0.2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</row>
    <row r="66" spans="1:18" x14ac:dyDescent="0.25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</row>
    <row r="67" spans="1:18" x14ac:dyDescent="0.25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</row>
    <row r="68" spans="1:18" x14ac:dyDescent="0.25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</row>
    <row r="69" spans="1:18" x14ac:dyDescent="0.25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</row>
    <row r="70" spans="1:18" x14ac:dyDescent="0.25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</row>
    <row r="71" spans="1:18" x14ac:dyDescent="0.25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</row>
    <row r="72" spans="1:18" x14ac:dyDescent="0.25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</row>
    <row r="73" spans="1:18" x14ac:dyDescent="0.25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</row>
    <row r="74" spans="1:18" x14ac:dyDescent="0.25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</row>
    <row r="75" spans="1:18" x14ac:dyDescent="0.2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</row>
    <row r="76" spans="1:18" x14ac:dyDescent="0.25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</row>
    <row r="77" spans="1:18" x14ac:dyDescent="0.25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</row>
    <row r="78" spans="1:18" x14ac:dyDescent="0.25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</row>
    <row r="79" spans="1:18" x14ac:dyDescent="0.25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</row>
    <row r="80" spans="1:18" x14ac:dyDescent="0.25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</row>
    <row r="81" spans="1:18" x14ac:dyDescent="0.25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</row>
    <row r="82" spans="1:18" x14ac:dyDescent="0.25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</row>
    <row r="83" spans="1:18" x14ac:dyDescent="0.25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</row>
    <row r="84" spans="1:18" x14ac:dyDescent="0.25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</row>
    <row r="85" spans="1:18" x14ac:dyDescent="0.2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</row>
    <row r="86" spans="1:18" x14ac:dyDescent="0.25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</row>
    <row r="87" spans="1:18" x14ac:dyDescent="0.25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</row>
    <row r="88" spans="1:18" x14ac:dyDescent="0.25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</row>
    <row r="89" spans="1:18" x14ac:dyDescent="0.25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</row>
    <row r="90" spans="1:18" x14ac:dyDescent="0.25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</row>
    <row r="91" spans="1:18" x14ac:dyDescent="0.25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</row>
    <row r="92" spans="1:18" x14ac:dyDescent="0.25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</row>
    <row r="93" spans="1:18" x14ac:dyDescent="0.25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</row>
    <row r="94" spans="1:18" x14ac:dyDescent="0.25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</row>
    <row r="95" spans="1:18" x14ac:dyDescent="0.2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</row>
    <row r="96" spans="1:18" x14ac:dyDescent="0.25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</row>
    <row r="97" spans="1:18" x14ac:dyDescent="0.25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</row>
    <row r="98" spans="1:18" x14ac:dyDescent="0.25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</row>
    <row r="99" spans="1:18" x14ac:dyDescent="0.25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</row>
    <row r="100" spans="1:18" x14ac:dyDescent="0.2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</row>
    <row r="101" spans="1:18" x14ac:dyDescent="0.2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</row>
    <row r="102" spans="1:18" x14ac:dyDescent="0.2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</row>
    <row r="103" spans="1:18" x14ac:dyDescent="0.2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</row>
    <row r="104" spans="1:18" x14ac:dyDescent="0.2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</row>
    <row r="105" spans="1:18" x14ac:dyDescent="0.2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</row>
    <row r="106" spans="1:18" x14ac:dyDescent="0.2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</row>
    <row r="107" spans="1:18" x14ac:dyDescent="0.2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</row>
    <row r="108" spans="1:18" x14ac:dyDescent="0.2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</row>
    <row r="109" spans="1:18" x14ac:dyDescent="0.2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</row>
    <row r="110" spans="1:18" x14ac:dyDescent="0.2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</row>
    <row r="111" spans="1:18" x14ac:dyDescent="0.2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</row>
    <row r="112" spans="1:18" x14ac:dyDescent="0.2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</row>
    <row r="113" spans="1:18" x14ac:dyDescent="0.2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</row>
    <row r="114" spans="1:18" x14ac:dyDescent="0.2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</row>
    <row r="115" spans="1:18" x14ac:dyDescent="0.2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</row>
    <row r="116" spans="1:18" x14ac:dyDescent="0.2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</row>
    <row r="117" spans="1:18" x14ac:dyDescent="0.2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</row>
    <row r="118" spans="1:18" x14ac:dyDescent="0.2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</row>
    <row r="119" spans="1:18" x14ac:dyDescent="0.2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</row>
    <row r="120" spans="1:18" x14ac:dyDescent="0.2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</row>
    <row r="121" spans="1:18" x14ac:dyDescent="0.2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</row>
    <row r="122" spans="1:18" x14ac:dyDescent="0.2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</row>
    <row r="123" spans="1:18" x14ac:dyDescent="0.2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</row>
    <row r="124" spans="1:18" x14ac:dyDescent="0.2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</row>
    <row r="125" spans="1:18" x14ac:dyDescent="0.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</row>
    <row r="126" spans="1:18" x14ac:dyDescent="0.2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</row>
    <row r="127" spans="1:18" x14ac:dyDescent="0.2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</row>
    <row r="128" spans="1:18" x14ac:dyDescent="0.2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</row>
    <row r="129" spans="1:18" x14ac:dyDescent="0.2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</row>
    <row r="130" spans="1:18" x14ac:dyDescent="0.2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</row>
    <row r="131" spans="1:18" x14ac:dyDescent="0.2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</row>
    <row r="132" spans="1:18" x14ac:dyDescent="0.2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</row>
    <row r="133" spans="1:18" x14ac:dyDescent="0.2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</row>
    <row r="134" spans="1:18" x14ac:dyDescent="0.2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</row>
    <row r="135" spans="1:18" x14ac:dyDescent="0.2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</row>
    <row r="136" spans="1:18" x14ac:dyDescent="0.2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</row>
    <row r="137" spans="1:18" x14ac:dyDescent="0.2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</row>
    <row r="138" spans="1:18" x14ac:dyDescent="0.2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</row>
    <row r="139" spans="1:18" x14ac:dyDescent="0.2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</row>
    <row r="140" spans="1:18" x14ac:dyDescent="0.2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</row>
    <row r="141" spans="1:18" x14ac:dyDescent="0.2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</row>
    <row r="142" spans="1:18" x14ac:dyDescent="0.2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</row>
    <row r="143" spans="1:18" x14ac:dyDescent="0.2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</row>
    <row r="144" spans="1:18" x14ac:dyDescent="0.2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</row>
    <row r="145" spans="1:18" x14ac:dyDescent="0.2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</row>
    <row r="146" spans="1:18" x14ac:dyDescent="0.2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</row>
    <row r="147" spans="1:18" x14ac:dyDescent="0.2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</row>
    <row r="148" spans="1:18" x14ac:dyDescent="0.2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</row>
    <row r="149" spans="1:18" x14ac:dyDescent="0.2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</row>
    <row r="150" spans="1:18" x14ac:dyDescent="0.2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</row>
    <row r="151" spans="1:18" x14ac:dyDescent="0.2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</row>
    <row r="152" spans="1:18" x14ac:dyDescent="0.2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</row>
    <row r="153" spans="1:18" x14ac:dyDescent="0.2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</row>
  </sheetData>
  <dataValidations count="1">
    <dataValidation type="list" allowBlank="1" showInputMessage="1" showErrorMessage="1" sqref="C8" xr:uid="{0075DA9B-3105-4900-AFAC-53B362091CE7}">
      <formula1>$G$4:$G$7</formula1>
    </dataValidation>
  </dataValidation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359975-242F-4BB9-B1C9-5607F2CB6F1F}">
  <dimension ref="A1:R153"/>
  <sheetViews>
    <sheetView topLeftCell="A7" workbookViewId="0">
      <selection activeCell="C9" sqref="C9"/>
    </sheetView>
  </sheetViews>
  <sheetFormatPr baseColWidth="10" defaultRowHeight="15" x14ac:dyDescent="0.25"/>
  <sheetData>
    <row r="1" spans="1:18" x14ac:dyDescent="0.25">
      <c r="A1" s="50"/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</row>
    <row r="2" spans="1:18" x14ac:dyDescent="0.25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  <c r="M2" s="50"/>
      <c r="N2" s="50"/>
      <c r="O2" s="50"/>
      <c r="P2" s="50"/>
      <c r="Q2" s="50"/>
      <c r="R2" s="50"/>
    </row>
    <row r="3" spans="1:18" ht="15.75" x14ac:dyDescent="0.25">
      <c r="A3" s="50"/>
      <c r="B3" s="57" t="s">
        <v>31</v>
      </c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</row>
    <row r="4" spans="1:18" x14ac:dyDescent="0.25">
      <c r="A4" s="50"/>
      <c r="B4" s="56" t="s">
        <v>3</v>
      </c>
      <c r="C4" s="51">
        <v>9.81</v>
      </c>
      <c r="D4" s="50"/>
      <c r="E4" s="50"/>
      <c r="F4" s="51" t="s">
        <v>5</v>
      </c>
      <c r="G4" s="51" t="s">
        <v>9</v>
      </c>
      <c r="H4" s="51">
        <v>0.06</v>
      </c>
      <c r="I4" s="50"/>
      <c r="J4" s="50"/>
      <c r="K4" s="50"/>
      <c r="L4" s="50"/>
      <c r="M4" s="50"/>
      <c r="N4" s="50"/>
      <c r="O4" s="50"/>
      <c r="P4" s="50"/>
      <c r="Q4" s="50"/>
      <c r="R4" s="50"/>
    </row>
    <row r="5" spans="1:18" x14ac:dyDescent="0.25">
      <c r="A5" s="50"/>
      <c r="B5" s="56" t="s">
        <v>1</v>
      </c>
      <c r="C5" s="51">
        <v>1000</v>
      </c>
      <c r="D5" s="50"/>
      <c r="E5" s="50"/>
      <c r="F5" s="51" t="s">
        <v>6</v>
      </c>
      <c r="G5" s="51" t="s">
        <v>10</v>
      </c>
      <c r="H5" s="51">
        <v>4.4999999999999998E-2</v>
      </c>
      <c r="I5" s="50"/>
      <c r="J5" s="50"/>
      <c r="K5" s="50"/>
      <c r="L5" s="50"/>
      <c r="M5" s="50"/>
      <c r="N5" s="50"/>
      <c r="O5" s="50"/>
      <c r="P5" s="50"/>
      <c r="Q5" s="50"/>
      <c r="R5" s="50"/>
    </row>
    <row r="6" spans="1:18" x14ac:dyDescent="0.25">
      <c r="A6" s="50"/>
      <c r="B6" s="56" t="s">
        <v>2</v>
      </c>
      <c r="C6" s="51">
        <v>1.0200000000000001E-3</v>
      </c>
      <c r="D6" s="50"/>
      <c r="E6" s="50"/>
      <c r="F6" s="51" t="s">
        <v>7</v>
      </c>
      <c r="G6" s="51" t="s">
        <v>11</v>
      </c>
      <c r="H6" s="51">
        <v>0.03</v>
      </c>
      <c r="I6" s="50"/>
      <c r="J6" s="50"/>
      <c r="K6" s="50"/>
      <c r="L6" s="50"/>
      <c r="M6" s="50"/>
      <c r="N6" s="50"/>
      <c r="O6" s="50"/>
      <c r="P6" s="50"/>
      <c r="Q6" s="50"/>
      <c r="R6" s="50"/>
    </row>
    <row r="7" spans="1:18" x14ac:dyDescent="0.25">
      <c r="A7" s="50"/>
      <c r="B7" s="56" t="s">
        <v>32</v>
      </c>
      <c r="C7" s="51"/>
      <c r="D7" s="50"/>
      <c r="E7" s="50"/>
      <c r="F7" s="51" t="s">
        <v>8</v>
      </c>
      <c r="G7" s="51" t="s">
        <v>12</v>
      </c>
      <c r="H7" s="51">
        <v>7.8E-2</v>
      </c>
      <c r="I7" s="50"/>
      <c r="J7" s="50"/>
      <c r="K7" s="50"/>
      <c r="L7" s="50"/>
      <c r="M7" s="50"/>
      <c r="N7" s="50"/>
      <c r="O7" s="50"/>
      <c r="P7" s="50"/>
      <c r="Q7" s="50"/>
      <c r="R7" s="50"/>
    </row>
    <row r="8" spans="1:18" x14ac:dyDescent="0.25">
      <c r="A8" s="50"/>
      <c r="B8" s="56" t="s">
        <v>29</v>
      </c>
      <c r="C8" s="51" t="s">
        <v>9</v>
      </c>
      <c r="D8" s="50"/>
      <c r="E8" s="50"/>
      <c r="F8" s="50"/>
      <c r="G8" s="50"/>
      <c r="H8" s="50"/>
      <c r="I8" s="50"/>
      <c r="J8" s="50"/>
      <c r="K8" s="50"/>
      <c r="L8" s="50"/>
      <c r="M8" s="50"/>
      <c r="N8" s="50"/>
      <c r="O8" s="50"/>
      <c r="P8" s="50"/>
      <c r="Q8" s="50"/>
      <c r="R8" s="50"/>
    </row>
    <row r="9" spans="1:18" x14ac:dyDescent="0.25">
      <c r="A9" s="50"/>
      <c r="B9" s="56" t="s">
        <v>4</v>
      </c>
      <c r="C9" s="51">
        <v>0.06</v>
      </c>
      <c r="D9" s="50"/>
      <c r="E9" s="50"/>
      <c r="F9" s="50"/>
      <c r="G9" s="50"/>
      <c r="H9" s="50"/>
      <c r="I9" s="50"/>
      <c r="J9" s="50"/>
      <c r="K9" s="50"/>
      <c r="L9" s="50"/>
      <c r="M9" s="50"/>
      <c r="N9" s="50"/>
      <c r="O9" s="50"/>
      <c r="P9" s="50"/>
      <c r="Q9" s="50"/>
      <c r="R9" s="50"/>
    </row>
    <row r="10" spans="1:18" x14ac:dyDescent="0.25">
      <c r="A10" s="50"/>
      <c r="B10" s="56" t="s">
        <v>23</v>
      </c>
      <c r="C10" s="51">
        <v>0.06</v>
      </c>
      <c r="D10" s="50"/>
      <c r="E10" s="50"/>
      <c r="F10" s="50"/>
      <c r="G10" s="50"/>
      <c r="H10" s="50"/>
      <c r="I10" s="50"/>
      <c r="J10" s="50"/>
      <c r="K10" s="50"/>
      <c r="L10" s="50"/>
      <c r="M10" s="50"/>
      <c r="N10" s="50"/>
      <c r="O10" s="50"/>
      <c r="P10" s="50"/>
      <c r="Q10" s="50"/>
      <c r="R10" s="50"/>
    </row>
    <row r="11" spans="1:18" x14ac:dyDescent="0.25">
      <c r="A11" s="50"/>
      <c r="B11" s="50"/>
      <c r="C11" s="50"/>
      <c r="D11" s="50"/>
      <c r="E11" s="50"/>
      <c r="F11" s="50"/>
      <c r="G11" s="50"/>
      <c r="H11" s="50"/>
      <c r="I11" s="50"/>
      <c r="J11" s="50"/>
      <c r="K11" s="50"/>
      <c r="L11" s="50"/>
      <c r="M11" s="50"/>
      <c r="N11" s="50"/>
      <c r="O11" s="50"/>
      <c r="P11" s="50"/>
      <c r="Q11" s="50"/>
      <c r="R11" s="50"/>
    </row>
    <row r="12" spans="1:18" x14ac:dyDescent="0.25">
      <c r="A12" s="50"/>
      <c r="B12" s="50"/>
      <c r="C12" s="50"/>
      <c r="D12" s="50"/>
      <c r="E12" s="50"/>
      <c r="F12" s="50"/>
      <c r="G12" s="50"/>
      <c r="H12" s="50"/>
      <c r="I12" s="50"/>
      <c r="J12" s="50"/>
      <c r="K12" s="50"/>
      <c r="L12" s="50"/>
      <c r="M12" s="50"/>
      <c r="N12" s="50"/>
      <c r="O12" s="50"/>
      <c r="P12" s="50"/>
      <c r="Q12" s="50"/>
      <c r="R12" s="50"/>
    </row>
    <row r="13" spans="1:18" x14ac:dyDescent="0.25">
      <c r="A13" s="50"/>
      <c r="B13" s="50"/>
      <c r="C13" s="50"/>
      <c r="D13" s="50"/>
      <c r="E13" s="50"/>
      <c r="F13" s="50"/>
      <c r="G13" s="50"/>
      <c r="H13" s="50"/>
      <c r="I13" s="50"/>
      <c r="J13" s="50"/>
      <c r="K13" s="50"/>
      <c r="L13" s="50"/>
      <c r="M13" s="50"/>
      <c r="N13" s="50"/>
      <c r="O13" s="50"/>
      <c r="P13" s="50"/>
      <c r="Q13" s="50"/>
      <c r="R13" s="50"/>
    </row>
    <row r="14" spans="1:18" x14ac:dyDescent="0.25">
      <c r="A14" s="50"/>
      <c r="B14" s="50"/>
      <c r="C14" s="50"/>
      <c r="D14" s="50"/>
      <c r="E14" s="50"/>
      <c r="F14" s="50"/>
      <c r="G14" s="50"/>
      <c r="H14" s="50"/>
      <c r="I14" s="50"/>
      <c r="J14" s="50"/>
      <c r="K14" s="50"/>
      <c r="L14" s="50"/>
      <c r="M14" s="50"/>
      <c r="N14" s="50"/>
      <c r="O14" s="50"/>
      <c r="P14" s="50"/>
      <c r="Q14" s="50"/>
      <c r="R14" s="50"/>
    </row>
    <row r="15" spans="1:18" ht="30" x14ac:dyDescent="0.25">
      <c r="A15" s="50"/>
      <c r="B15" s="55" t="s">
        <v>0</v>
      </c>
      <c r="C15" s="55" t="s">
        <v>19</v>
      </c>
      <c r="D15" s="55" t="s">
        <v>22</v>
      </c>
      <c r="E15" s="55" t="s">
        <v>13</v>
      </c>
      <c r="F15" s="55" t="s">
        <v>14</v>
      </c>
      <c r="G15" s="55" t="s">
        <v>15</v>
      </c>
      <c r="H15" s="55" t="s">
        <v>42</v>
      </c>
      <c r="I15" s="55" t="s">
        <v>43</v>
      </c>
      <c r="J15" s="50"/>
      <c r="K15" s="50"/>
      <c r="L15" s="50"/>
      <c r="M15" s="50"/>
      <c r="N15" s="50"/>
      <c r="O15" s="50"/>
      <c r="P15" s="50"/>
      <c r="Q15" s="50"/>
      <c r="R15" s="50"/>
    </row>
    <row r="16" spans="1:18" x14ac:dyDescent="0.25">
      <c r="A16" s="50"/>
      <c r="B16" s="54" t="s">
        <v>17</v>
      </c>
      <c r="C16" s="54" t="s">
        <v>18</v>
      </c>
      <c r="D16" s="54" t="s">
        <v>16</v>
      </c>
      <c r="E16" s="54"/>
      <c r="F16" s="54"/>
      <c r="G16" s="54"/>
      <c r="H16" s="54"/>
      <c r="I16" s="51"/>
      <c r="J16" s="50"/>
      <c r="K16" s="50"/>
      <c r="L16" s="50"/>
      <c r="M16" s="50"/>
      <c r="N16" s="50"/>
      <c r="O16" s="50"/>
      <c r="P16" s="50"/>
      <c r="Q16" s="50"/>
      <c r="R16" s="50"/>
    </row>
    <row r="17" spans="1:18" x14ac:dyDescent="0.25">
      <c r="A17" s="50"/>
      <c r="B17" s="51">
        <v>100</v>
      </c>
      <c r="C17" s="51">
        <v>1.6666666666666667</v>
      </c>
      <c r="D17" s="59">
        <v>13.75</v>
      </c>
      <c r="E17" s="53">
        <v>3819.4444444444434</v>
      </c>
      <c r="F17" s="53">
        <v>5882.3529411764703</v>
      </c>
      <c r="G17" s="51">
        <v>1.6989466530750934E-2</v>
      </c>
      <c r="H17" s="51">
        <v>3.7695510786217259</v>
      </c>
      <c r="I17" s="51">
        <v>3.5820001973989939</v>
      </c>
      <c r="J17" s="50"/>
      <c r="K17" s="50"/>
      <c r="L17" s="50"/>
      <c r="M17" s="50"/>
      <c r="N17" s="50"/>
      <c r="O17" s="50"/>
      <c r="P17" s="50"/>
      <c r="Q17" s="50"/>
      <c r="R17" s="50"/>
    </row>
    <row r="18" spans="1:18" x14ac:dyDescent="0.25">
      <c r="A18" s="50"/>
      <c r="B18" s="51">
        <v>200</v>
      </c>
      <c r="C18" s="51">
        <v>3.3333333333333335</v>
      </c>
      <c r="D18" s="59">
        <v>14.75</v>
      </c>
      <c r="E18" s="53">
        <v>512.15277777777771</v>
      </c>
      <c r="F18" s="53">
        <v>11764.705882352941</v>
      </c>
      <c r="G18" s="51">
        <v>6.7957866123003738E-2</v>
      </c>
      <c r="H18" s="51">
        <v>4.0705810742857071</v>
      </c>
      <c r="I18" s="51">
        <v>2.7093995325549507</v>
      </c>
      <c r="J18" s="50"/>
      <c r="K18" s="50"/>
      <c r="L18" s="50"/>
      <c r="M18" s="50"/>
      <c r="N18" s="50"/>
      <c r="O18" s="50"/>
      <c r="P18" s="50"/>
      <c r="Q18" s="50"/>
      <c r="R18" s="50"/>
    </row>
    <row r="19" spans="1:18" x14ac:dyDescent="0.25">
      <c r="A19" s="50"/>
      <c r="B19" s="51">
        <v>300</v>
      </c>
      <c r="C19" s="51">
        <v>5</v>
      </c>
      <c r="D19" s="59">
        <v>16.5</v>
      </c>
      <c r="E19" s="53">
        <v>169.75308641975309</v>
      </c>
      <c r="F19" s="53">
        <v>17647.058823529409</v>
      </c>
      <c r="G19" s="51">
        <v>0.1529051987767584</v>
      </c>
      <c r="H19" s="51">
        <v>4.2466723333413885</v>
      </c>
      <c r="I19" s="51">
        <v>2.2298176792876316</v>
      </c>
      <c r="J19" s="50"/>
      <c r="K19" s="50"/>
      <c r="L19" s="50"/>
      <c r="M19" s="50"/>
      <c r="N19" s="50"/>
      <c r="O19" s="50"/>
      <c r="P19" s="50"/>
      <c r="Q19" s="50"/>
      <c r="R19" s="50"/>
    </row>
    <row r="20" spans="1:18" x14ac:dyDescent="0.25">
      <c r="A20" s="50"/>
      <c r="B20" s="51">
        <v>400</v>
      </c>
      <c r="C20" s="51">
        <v>6.666666666666667</v>
      </c>
      <c r="D20" s="59">
        <v>19</v>
      </c>
      <c r="E20" s="53">
        <v>82.465277777777757</v>
      </c>
      <c r="F20" s="53">
        <v>23529.411764705881</v>
      </c>
      <c r="G20" s="51">
        <v>0.27183146449201495</v>
      </c>
      <c r="H20" s="51">
        <v>4.3716110699496884</v>
      </c>
      <c r="I20" s="51">
        <v>1.9162711262016545</v>
      </c>
      <c r="J20" s="50"/>
      <c r="K20" s="50"/>
      <c r="L20" s="50"/>
      <c r="M20" s="50"/>
      <c r="N20" s="50"/>
      <c r="O20" s="50"/>
      <c r="P20" s="50"/>
      <c r="Q20" s="50"/>
      <c r="R20" s="50"/>
    </row>
    <row r="21" spans="1:18" x14ac:dyDescent="0.25">
      <c r="A21" s="50"/>
      <c r="B21" s="51">
        <v>500</v>
      </c>
      <c r="C21" s="51">
        <v>8.3333333333333339</v>
      </c>
      <c r="D21" s="59">
        <v>21</v>
      </c>
      <c r="E21" s="53">
        <v>46.666666666666657</v>
      </c>
      <c r="F21" s="53">
        <v>29411.764705882353</v>
      </c>
      <c r="G21" s="51">
        <v>0.42473666326877335</v>
      </c>
      <c r="H21" s="51">
        <v>4.4685210829577446</v>
      </c>
      <c r="I21" s="51">
        <v>1.6690067809585756</v>
      </c>
      <c r="J21" s="50"/>
      <c r="K21" s="50"/>
      <c r="L21" s="50"/>
      <c r="M21" s="50"/>
      <c r="N21" s="50"/>
      <c r="O21" s="50"/>
      <c r="P21" s="50"/>
      <c r="Q21" s="50"/>
      <c r="R21" s="50"/>
    </row>
    <row r="22" spans="1:18" x14ac:dyDescent="0.25">
      <c r="A22" s="50"/>
      <c r="B22" s="51">
        <v>600</v>
      </c>
      <c r="C22" s="51">
        <v>10</v>
      </c>
      <c r="D22" s="59">
        <v>23.5</v>
      </c>
      <c r="E22" s="53">
        <v>30.221193415637863</v>
      </c>
      <c r="F22" s="53">
        <v>35294.117647058818</v>
      </c>
      <c r="G22" s="51">
        <v>0.6116207951070336</v>
      </c>
      <c r="H22" s="51">
        <v>4.5477023290053697</v>
      </c>
      <c r="I22" s="51">
        <v>1.4803116103535181</v>
      </c>
      <c r="J22" s="50"/>
      <c r="K22" s="50"/>
      <c r="L22" s="50"/>
      <c r="M22" s="50"/>
      <c r="N22" s="50"/>
      <c r="O22" s="50"/>
      <c r="P22" s="50"/>
      <c r="Q22" s="50"/>
      <c r="R22" s="50"/>
    </row>
    <row r="23" spans="1:18" x14ac:dyDescent="0.25">
      <c r="A23" s="50"/>
      <c r="B23" s="51">
        <v>700</v>
      </c>
      <c r="C23" s="51">
        <v>11.666666666666666</v>
      </c>
      <c r="D23" s="59">
        <v>26.5</v>
      </c>
      <c r="E23" s="53">
        <v>21.460965338516363</v>
      </c>
      <c r="F23" s="53">
        <v>41176.470588235286</v>
      </c>
      <c r="G23" s="51">
        <v>0.83248386000679553</v>
      </c>
      <c r="H23" s="51">
        <v>4.6146491186359828</v>
      </c>
      <c r="I23" s="51">
        <v>1.3316492531267501</v>
      </c>
      <c r="J23" s="50"/>
      <c r="K23" s="50"/>
      <c r="L23" s="50"/>
      <c r="M23" s="50"/>
      <c r="N23" s="50"/>
      <c r="O23" s="50"/>
      <c r="P23" s="50"/>
      <c r="Q23" s="50"/>
      <c r="R23" s="50"/>
    </row>
    <row r="24" spans="1:18" x14ac:dyDescent="0.25">
      <c r="A24" s="50"/>
      <c r="B24" s="51">
        <v>1100</v>
      </c>
      <c r="C24" s="51">
        <v>18.333333333333332</v>
      </c>
      <c r="D24" s="59">
        <v>36.75</v>
      </c>
      <c r="E24" s="53">
        <v>7.6696719258702748</v>
      </c>
      <c r="F24" s="53">
        <v>64705.88235294116</v>
      </c>
      <c r="G24" s="51">
        <v>2.0557254502208626</v>
      </c>
      <c r="H24" s="51">
        <v>4.8109437637799513</v>
      </c>
      <c r="I24" s="51">
        <v>0.88477678717825148</v>
      </c>
      <c r="J24" s="50"/>
      <c r="K24" s="50"/>
      <c r="L24" s="50"/>
      <c r="M24" s="50"/>
      <c r="N24" s="50"/>
      <c r="O24" s="50"/>
      <c r="P24" s="50"/>
      <c r="Q24" s="50"/>
      <c r="R24" s="50"/>
    </row>
    <row r="25" spans="1:18" x14ac:dyDescent="0.25">
      <c r="A25" s="50"/>
      <c r="B25" s="51">
        <v>1200</v>
      </c>
      <c r="C25" s="51">
        <v>20</v>
      </c>
      <c r="D25" s="59">
        <v>40.5</v>
      </c>
      <c r="E25" s="53">
        <v>6.510416666666667</v>
      </c>
      <c r="F25" s="53">
        <v>70588.235294117636</v>
      </c>
      <c r="G25" s="51">
        <v>2.4464831804281344</v>
      </c>
      <c r="H25" s="51">
        <v>4.848732324669351</v>
      </c>
      <c r="I25" s="51">
        <v>0.81360878430450678</v>
      </c>
      <c r="J25" s="50"/>
      <c r="K25" s="50"/>
      <c r="L25" s="50"/>
      <c r="M25" s="50"/>
      <c r="N25" s="50"/>
      <c r="O25" s="50"/>
      <c r="P25" s="50"/>
      <c r="Q25" s="50"/>
      <c r="R25" s="50"/>
    </row>
    <row r="26" spans="1:18" x14ac:dyDescent="0.25">
      <c r="A26" s="50"/>
      <c r="B26" s="51">
        <v>1200</v>
      </c>
      <c r="C26" s="51">
        <v>20</v>
      </c>
      <c r="D26" s="58">
        <v>41</v>
      </c>
      <c r="E26" s="53">
        <v>6.5907921810699595</v>
      </c>
      <c r="F26" s="53">
        <v>70588.235294117636</v>
      </c>
      <c r="G26" s="51">
        <v>2.4464831804281344</v>
      </c>
      <c r="H26" s="51">
        <v>4.848732324669351</v>
      </c>
      <c r="I26" s="51">
        <v>0.81893761780957375</v>
      </c>
      <c r="J26" s="50"/>
      <c r="K26" s="50"/>
      <c r="L26" s="50"/>
      <c r="M26" s="50"/>
      <c r="N26" s="50"/>
      <c r="O26" s="50"/>
      <c r="P26" s="50"/>
      <c r="Q26" s="50"/>
      <c r="R26" s="50"/>
    </row>
    <row r="27" spans="1:18" x14ac:dyDescent="0.25">
      <c r="A27" s="50"/>
      <c r="B27" s="51">
        <v>1100</v>
      </c>
      <c r="C27" s="51">
        <v>18.333333333333332</v>
      </c>
      <c r="D27" s="58">
        <v>37.5</v>
      </c>
      <c r="E27" s="53">
        <v>7.8261958427247702</v>
      </c>
      <c r="F27" s="53">
        <v>64705.88235294116</v>
      </c>
      <c r="G27" s="51">
        <v>2.0557254502208626</v>
      </c>
      <c r="H27" s="51">
        <v>4.8109437637799513</v>
      </c>
      <c r="I27" s="51">
        <v>0.8935507114857566</v>
      </c>
      <c r="J27" s="50"/>
      <c r="K27" s="50"/>
      <c r="L27" s="50"/>
      <c r="M27" s="50"/>
      <c r="N27" s="50"/>
      <c r="O27" s="50"/>
      <c r="P27" s="50"/>
      <c r="Q27" s="50"/>
      <c r="R27" s="50"/>
    </row>
    <row r="28" spans="1:18" x14ac:dyDescent="0.25">
      <c r="A28" s="50"/>
      <c r="B28" s="51">
        <v>700</v>
      </c>
      <c r="C28" s="51">
        <v>11.666666666666666</v>
      </c>
      <c r="D28" s="58">
        <v>27.5</v>
      </c>
      <c r="E28" s="53">
        <v>22.270813087139622</v>
      </c>
      <c r="F28" s="53">
        <v>41176.470588235286</v>
      </c>
      <c r="G28" s="51">
        <v>0.83248386000679553</v>
      </c>
      <c r="H28" s="51">
        <v>4.6146491186359828</v>
      </c>
      <c r="I28" s="51">
        <v>1.347736073020205</v>
      </c>
      <c r="J28" s="50"/>
      <c r="K28" s="50"/>
      <c r="L28" s="50"/>
      <c r="M28" s="50"/>
      <c r="N28" s="50"/>
      <c r="O28" s="50"/>
      <c r="P28" s="50"/>
      <c r="Q28" s="50"/>
      <c r="R28" s="50"/>
    </row>
    <row r="29" spans="1:18" x14ac:dyDescent="0.25">
      <c r="A29" s="50"/>
      <c r="B29" s="51">
        <v>600</v>
      </c>
      <c r="C29" s="51">
        <v>10</v>
      </c>
      <c r="D29" s="58">
        <v>24</v>
      </c>
      <c r="E29" s="53">
        <v>30.8641975308642</v>
      </c>
      <c r="F29" s="53">
        <v>35294.117647058818</v>
      </c>
      <c r="G29" s="51">
        <v>0.6116207951070336</v>
      </c>
      <c r="H29" s="51">
        <v>4.5477023290053697</v>
      </c>
      <c r="I29" s="51">
        <v>1.489454989793388</v>
      </c>
      <c r="J29" s="50"/>
      <c r="K29" s="50"/>
      <c r="L29" s="50"/>
      <c r="M29" s="50"/>
      <c r="N29" s="50"/>
      <c r="O29" s="50"/>
      <c r="P29" s="50"/>
      <c r="Q29" s="50"/>
      <c r="R29" s="50"/>
    </row>
    <row r="30" spans="1:18" x14ac:dyDescent="0.25">
      <c r="A30" s="50"/>
      <c r="B30" s="51">
        <v>500</v>
      </c>
      <c r="C30" s="51">
        <v>8.3333333333333339</v>
      </c>
      <c r="D30" s="58">
        <v>22.5</v>
      </c>
      <c r="E30" s="53">
        <v>49.999999999999993</v>
      </c>
      <c r="F30" s="53">
        <v>29411.764705882353</v>
      </c>
      <c r="G30" s="51">
        <v>0.42473666326877335</v>
      </c>
      <c r="H30" s="51">
        <v>4.4685210829577446</v>
      </c>
      <c r="I30" s="51">
        <v>1.6989700043360187</v>
      </c>
      <c r="J30" s="50"/>
      <c r="K30" s="50"/>
      <c r="L30" s="50"/>
      <c r="M30" s="50"/>
      <c r="N30" s="50"/>
      <c r="O30" s="50"/>
      <c r="P30" s="50"/>
      <c r="Q30" s="50"/>
      <c r="R30" s="50"/>
    </row>
    <row r="31" spans="1:18" x14ac:dyDescent="0.25">
      <c r="A31" s="50"/>
      <c r="B31" s="51">
        <v>400</v>
      </c>
      <c r="C31" s="51">
        <v>6.666666666666667</v>
      </c>
      <c r="D31" s="58">
        <v>19.5</v>
      </c>
      <c r="E31" s="53">
        <v>84.635416666666643</v>
      </c>
      <c r="F31" s="53">
        <v>23529.411764705881</v>
      </c>
      <c r="G31" s="51">
        <v>0.27183146449201495</v>
      </c>
      <c r="H31" s="51">
        <v>4.3716110699496884</v>
      </c>
      <c r="I31" s="51">
        <v>1.9275521366113435</v>
      </c>
      <c r="J31" s="50"/>
      <c r="K31" s="50"/>
      <c r="L31" s="50"/>
      <c r="M31" s="50"/>
      <c r="N31" s="50"/>
      <c r="O31" s="50"/>
      <c r="P31" s="50"/>
      <c r="Q31" s="50"/>
      <c r="R31" s="50"/>
    </row>
    <row r="32" spans="1:18" x14ac:dyDescent="0.25">
      <c r="A32" s="50"/>
      <c r="B32" s="51">
        <v>300</v>
      </c>
      <c r="C32" s="51">
        <v>5</v>
      </c>
      <c r="D32" s="58">
        <v>17.5</v>
      </c>
      <c r="E32" s="53">
        <v>180.0411522633745</v>
      </c>
      <c r="F32" s="53">
        <v>17647.058823529409</v>
      </c>
      <c r="G32" s="51">
        <v>0.1529051987767584</v>
      </c>
      <c r="H32" s="51">
        <v>4.2466723333413885</v>
      </c>
      <c r="I32" s="51">
        <v>2.2553717837600198</v>
      </c>
      <c r="J32" s="50"/>
      <c r="K32" s="50"/>
      <c r="L32" s="50"/>
      <c r="M32" s="50"/>
      <c r="N32" s="50"/>
      <c r="O32" s="50"/>
      <c r="P32" s="50"/>
      <c r="Q32" s="50"/>
      <c r="R32" s="50"/>
    </row>
    <row r="33" spans="1:18" x14ac:dyDescent="0.25">
      <c r="A33" s="50"/>
      <c r="B33" s="51">
        <v>200</v>
      </c>
      <c r="C33" s="51">
        <v>3.3333333333333335</v>
      </c>
      <c r="D33" s="58">
        <v>15.75</v>
      </c>
      <c r="E33" s="53">
        <v>546.87499999999989</v>
      </c>
      <c r="F33" s="53">
        <v>11764.705882352941</v>
      </c>
      <c r="G33" s="51">
        <v>6.7957866123003738E-2</v>
      </c>
      <c r="H33" s="51">
        <v>4.0705810742857071</v>
      </c>
      <c r="I33" s="51">
        <v>2.7378880703663886</v>
      </c>
      <c r="J33" s="50"/>
      <c r="K33" s="50"/>
      <c r="L33" s="50"/>
      <c r="M33" s="50"/>
      <c r="N33" s="50"/>
      <c r="O33" s="50"/>
      <c r="P33" s="50"/>
      <c r="Q33" s="50"/>
      <c r="R33" s="50"/>
    </row>
    <row r="34" spans="1:18" x14ac:dyDescent="0.25">
      <c r="A34" s="50"/>
      <c r="B34" s="51">
        <v>100</v>
      </c>
      <c r="C34" s="51">
        <v>1.6666666666666667</v>
      </c>
      <c r="D34" s="58">
        <v>14.5</v>
      </c>
      <c r="E34" s="53">
        <v>4027.7777777777769</v>
      </c>
      <c r="F34" s="53">
        <v>5882.3529411764703</v>
      </c>
      <c r="G34" s="51">
        <v>1.6989466530750934E-2</v>
      </c>
      <c r="H34" s="51">
        <v>3.7695510786217259</v>
      </c>
      <c r="I34" s="51">
        <v>3.6050655014676876</v>
      </c>
      <c r="J34" s="50"/>
      <c r="K34" s="50"/>
      <c r="L34" s="50"/>
      <c r="M34" s="50"/>
      <c r="N34" s="50"/>
      <c r="O34" s="50"/>
      <c r="P34" s="50"/>
      <c r="Q34" s="50"/>
      <c r="R34" s="50"/>
    </row>
    <row r="35" spans="1:18" x14ac:dyDescent="0.25">
      <c r="A35" s="50"/>
      <c r="B35" s="50"/>
      <c r="C35" s="50"/>
      <c r="D35" s="50"/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</row>
    <row r="36" spans="1:18" x14ac:dyDescent="0.25">
      <c r="A36" s="50"/>
      <c r="B36" s="50"/>
      <c r="C36" s="50"/>
      <c r="D36" s="50"/>
      <c r="E36" s="50"/>
      <c r="F36" s="50"/>
      <c r="G36" s="50"/>
      <c r="H36" s="50"/>
      <c r="I36" s="50"/>
      <c r="J36" s="50"/>
      <c r="K36" s="50"/>
      <c r="L36" s="50"/>
      <c r="M36" s="50"/>
      <c r="N36" s="50"/>
      <c r="O36" s="50"/>
      <c r="P36" s="50"/>
      <c r="Q36" s="50"/>
      <c r="R36" s="50"/>
    </row>
    <row r="37" spans="1:18" x14ac:dyDescent="0.25">
      <c r="A37" s="50"/>
      <c r="B37" s="51" t="s">
        <v>36</v>
      </c>
      <c r="C37" s="51"/>
      <c r="D37" s="51" t="s">
        <v>37</v>
      </c>
      <c r="E37" s="51" t="s">
        <v>38</v>
      </c>
      <c r="F37" s="51" t="s">
        <v>39</v>
      </c>
      <c r="G37" s="50"/>
      <c r="H37" s="50"/>
      <c r="I37" s="50"/>
      <c r="J37" s="50"/>
      <c r="K37" s="50"/>
      <c r="L37" s="50"/>
      <c r="M37" s="50"/>
      <c r="N37" s="50"/>
      <c r="O37" s="50"/>
      <c r="P37" s="50"/>
      <c r="Q37" s="50"/>
      <c r="R37" s="50"/>
    </row>
    <row r="38" spans="1:18" x14ac:dyDescent="0.25">
      <c r="A38" s="50"/>
      <c r="B38" s="50"/>
      <c r="C38" s="50"/>
      <c r="D38" s="51">
        <v>1.4806034482758623</v>
      </c>
      <c r="E38" s="51">
        <v>10.016522988505745</v>
      </c>
      <c r="F38" s="51">
        <v>0.98879612031254716</v>
      </c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</row>
    <row r="39" spans="1:18" x14ac:dyDescent="0.25">
      <c r="A39" s="50"/>
      <c r="B39" s="50"/>
      <c r="C39" s="50"/>
      <c r="D39" s="50"/>
      <c r="E39" s="50"/>
      <c r="F39" s="50"/>
      <c r="G39" s="50"/>
      <c r="H39" s="50"/>
      <c r="I39" s="50"/>
      <c r="J39" s="50"/>
      <c r="K39" s="50"/>
      <c r="L39" s="50"/>
      <c r="M39" s="50"/>
      <c r="N39" s="50"/>
      <c r="O39" s="50"/>
      <c r="P39" s="50"/>
      <c r="Q39" s="50"/>
      <c r="R39" s="50"/>
    </row>
    <row r="40" spans="1:18" x14ac:dyDescent="0.25">
      <c r="A40" s="50"/>
      <c r="B40" s="51" t="s">
        <v>40</v>
      </c>
      <c r="C40" s="51"/>
      <c r="D40" s="51" t="s">
        <v>37</v>
      </c>
      <c r="E40" s="51" t="s">
        <v>38</v>
      </c>
      <c r="F40" s="51" t="s">
        <v>39</v>
      </c>
      <c r="G40" s="50"/>
      <c r="H40" s="50"/>
      <c r="I40" s="50"/>
      <c r="J40" s="50"/>
      <c r="K40" s="50"/>
      <c r="L40" s="50"/>
      <c r="M40" s="50"/>
      <c r="N40" s="50"/>
      <c r="O40" s="50"/>
      <c r="P40" s="50"/>
      <c r="Q40" s="50"/>
      <c r="R40" s="50"/>
    </row>
    <row r="41" spans="1:18" x14ac:dyDescent="0.25">
      <c r="A41" s="50"/>
      <c r="B41" s="50"/>
      <c r="C41" s="50"/>
      <c r="D41" s="51">
        <v>-2.558641567759584</v>
      </c>
      <c r="E41" s="51">
        <v>13.155448481575656</v>
      </c>
      <c r="F41" s="52">
        <v>0.99660376352215807</v>
      </c>
      <c r="G41" s="50"/>
      <c r="H41" s="50"/>
      <c r="I41" s="50"/>
      <c r="J41" s="50"/>
      <c r="K41" s="50"/>
      <c r="L41" s="50"/>
      <c r="M41" s="50"/>
      <c r="N41" s="50"/>
      <c r="O41" s="50"/>
      <c r="P41" s="50"/>
      <c r="Q41" s="50"/>
      <c r="R41" s="50"/>
    </row>
    <row r="42" spans="1:18" x14ac:dyDescent="0.25">
      <c r="A42" s="50"/>
      <c r="B42" s="50"/>
      <c r="C42" s="50"/>
      <c r="D42" s="51" t="s">
        <v>45</v>
      </c>
      <c r="E42" s="51" t="s">
        <v>46</v>
      </c>
      <c r="F42" s="50"/>
      <c r="G42" s="50"/>
      <c r="H42" s="50"/>
      <c r="I42" s="50"/>
      <c r="J42" s="50"/>
      <c r="K42" s="50"/>
      <c r="L42" s="50"/>
      <c r="M42" s="50"/>
      <c r="N42" s="50"/>
      <c r="O42" s="50"/>
      <c r="P42" s="50"/>
      <c r="Q42" s="50"/>
      <c r="R42" s="50"/>
    </row>
    <row r="43" spans="1:18" x14ac:dyDescent="0.25">
      <c r="A43" s="50"/>
      <c r="B43" s="50"/>
      <c r="C43" s="50"/>
      <c r="D43" s="51">
        <v>-2.558641567759584</v>
      </c>
      <c r="E43" s="51">
        <v>14303702922844.934</v>
      </c>
      <c r="F43" s="50"/>
      <c r="G43" s="50"/>
      <c r="H43" s="50"/>
      <c r="I43" s="50"/>
      <c r="J43" s="50"/>
      <c r="K43" s="50"/>
      <c r="L43" s="50"/>
      <c r="M43" s="50"/>
      <c r="N43" s="50"/>
      <c r="O43" s="50"/>
      <c r="P43" s="50"/>
      <c r="Q43" s="50"/>
      <c r="R43" s="50"/>
    </row>
    <row r="44" spans="1:18" x14ac:dyDescent="0.25">
      <c r="A44" s="50"/>
      <c r="B44" s="50"/>
      <c r="C44" s="50"/>
      <c r="D44" s="50"/>
      <c r="E44" s="50"/>
      <c r="F44" s="50"/>
      <c r="G44" s="50"/>
      <c r="H44" s="50"/>
      <c r="I44" s="50"/>
      <c r="J44" s="50"/>
      <c r="K44" s="50"/>
      <c r="L44" s="50"/>
      <c r="M44" s="50"/>
      <c r="N44" s="50"/>
      <c r="O44" s="50"/>
      <c r="P44" s="50"/>
      <c r="Q44" s="50"/>
      <c r="R44" s="50"/>
    </row>
    <row r="45" spans="1:18" x14ac:dyDescent="0.25">
      <c r="A45" s="50"/>
      <c r="B45" s="50"/>
      <c r="C45" s="50"/>
      <c r="D45" s="50"/>
      <c r="E45" s="50"/>
      <c r="F45" s="50"/>
      <c r="G45" s="50"/>
      <c r="H45" s="50"/>
      <c r="I45" s="50"/>
      <c r="J45" s="50"/>
      <c r="K45" s="50"/>
      <c r="L45" s="50"/>
      <c r="M45" s="50"/>
      <c r="N45" s="50"/>
      <c r="O45" s="50"/>
      <c r="P45" s="50"/>
      <c r="Q45" s="50"/>
      <c r="R45" s="50"/>
    </row>
    <row r="46" spans="1:18" x14ac:dyDescent="0.25">
      <c r="A46" s="50"/>
      <c r="B46" s="50"/>
      <c r="C46" s="50"/>
      <c r="D46" s="50"/>
      <c r="E46" s="50"/>
      <c r="F46" s="50"/>
      <c r="G46" s="50"/>
      <c r="H46" s="50"/>
      <c r="I46" s="50"/>
      <c r="J46" s="50"/>
      <c r="K46" s="50"/>
      <c r="L46" s="50"/>
      <c r="M46" s="50"/>
      <c r="N46" s="50"/>
      <c r="O46" s="50"/>
      <c r="P46" s="50"/>
      <c r="Q46" s="50"/>
      <c r="R46" s="50"/>
    </row>
    <row r="47" spans="1:18" x14ac:dyDescent="0.25">
      <c r="A47" s="50"/>
      <c r="B47" s="50"/>
      <c r="C47" s="50"/>
      <c r="D47" s="50"/>
      <c r="E47" s="50"/>
      <c r="F47" s="50"/>
      <c r="G47" s="50"/>
      <c r="H47" s="50"/>
      <c r="I47" s="50"/>
      <c r="J47" s="50"/>
      <c r="K47" s="50"/>
      <c r="L47" s="50"/>
      <c r="M47" s="50"/>
      <c r="N47" s="50"/>
      <c r="O47" s="50"/>
      <c r="P47" s="50"/>
      <c r="Q47" s="50"/>
      <c r="R47" s="50"/>
    </row>
    <row r="48" spans="1:18" x14ac:dyDescent="0.25">
      <c r="A48" s="50"/>
      <c r="B48" s="50"/>
      <c r="C48" s="50"/>
      <c r="D48" s="50"/>
      <c r="E48" s="50"/>
      <c r="F48" s="50"/>
      <c r="G48" s="50"/>
      <c r="H48" s="50"/>
      <c r="I48" s="50"/>
      <c r="J48" s="50"/>
      <c r="K48" s="50"/>
      <c r="L48" s="50"/>
      <c r="M48" s="50"/>
      <c r="N48" s="50"/>
      <c r="O48" s="50"/>
      <c r="P48" s="50"/>
      <c r="Q48" s="50"/>
      <c r="R48" s="50"/>
    </row>
    <row r="49" spans="1:18" x14ac:dyDescent="0.25">
      <c r="A49" s="50"/>
      <c r="B49" s="50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</row>
    <row r="50" spans="1:18" x14ac:dyDescent="0.25">
      <c r="A50" s="50"/>
      <c r="B50" s="50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</row>
    <row r="51" spans="1:18" x14ac:dyDescent="0.25">
      <c r="A51" s="50"/>
      <c r="B51" s="50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</row>
    <row r="52" spans="1:18" x14ac:dyDescent="0.25">
      <c r="A52" s="50"/>
      <c r="B52" s="50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</row>
    <row r="53" spans="1:18" x14ac:dyDescent="0.25">
      <c r="A53" s="50"/>
      <c r="B53" s="50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</row>
    <row r="54" spans="1:18" x14ac:dyDescent="0.25">
      <c r="A54" s="50"/>
      <c r="B54" s="50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</row>
    <row r="55" spans="1:18" x14ac:dyDescent="0.25">
      <c r="A55" s="50"/>
      <c r="B55" s="50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</row>
    <row r="56" spans="1:18" x14ac:dyDescent="0.25">
      <c r="A56" s="50"/>
      <c r="B56" s="50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</row>
    <row r="57" spans="1:18" x14ac:dyDescent="0.25">
      <c r="A57" s="50"/>
      <c r="B57" s="50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</row>
    <row r="58" spans="1:18" x14ac:dyDescent="0.25">
      <c r="A58" s="50"/>
      <c r="B58" s="50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</row>
    <row r="59" spans="1:18" x14ac:dyDescent="0.25">
      <c r="A59" s="50"/>
      <c r="B59" s="50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</row>
    <row r="60" spans="1:18" x14ac:dyDescent="0.25">
      <c r="A60" s="50"/>
      <c r="B60" s="50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</row>
    <row r="61" spans="1:18" x14ac:dyDescent="0.25">
      <c r="A61" s="50"/>
      <c r="B61" s="50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</row>
    <row r="62" spans="1:18" x14ac:dyDescent="0.25">
      <c r="A62" s="50"/>
      <c r="B62" s="50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</row>
    <row r="63" spans="1:18" x14ac:dyDescent="0.25">
      <c r="A63" s="50"/>
      <c r="B63" s="50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</row>
    <row r="64" spans="1:18" x14ac:dyDescent="0.25">
      <c r="A64" s="50"/>
      <c r="B64" s="50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</row>
    <row r="65" spans="1:18" x14ac:dyDescent="0.25">
      <c r="A65" s="50"/>
      <c r="B65" s="50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</row>
    <row r="66" spans="1:18" x14ac:dyDescent="0.25">
      <c r="A66" s="50"/>
      <c r="B66" s="50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</row>
    <row r="67" spans="1:18" x14ac:dyDescent="0.25">
      <c r="A67" s="50"/>
      <c r="B67" s="50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</row>
    <row r="68" spans="1:18" x14ac:dyDescent="0.25">
      <c r="A68" s="50"/>
      <c r="B68" s="50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</row>
    <row r="69" spans="1:18" x14ac:dyDescent="0.25">
      <c r="A69" s="50"/>
      <c r="B69" s="50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</row>
    <row r="70" spans="1:18" x14ac:dyDescent="0.25">
      <c r="A70" s="50"/>
      <c r="B70" s="50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</row>
    <row r="71" spans="1:18" x14ac:dyDescent="0.25">
      <c r="A71" s="50"/>
      <c r="B71" s="50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</row>
    <row r="72" spans="1:18" x14ac:dyDescent="0.25">
      <c r="A72" s="50"/>
      <c r="B72" s="50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</row>
    <row r="73" spans="1:18" x14ac:dyDescent="0.25">
      <c r="A73" s="50"/>
      <c r="B73" s="50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</row>
    <row r="74" spans="1:18" x14ac:dyDescent="0.25">
      <c r="A74" s="50"/>
      <c r="B74" s="50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</row>
    <row r="75" spans="1:18" x14ac:dyDescent="0.25">
      <c r="A75" s="50"/>
      <c r="B75" s="50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</row>
    <row r="76" spans="1:18" x14ac:dyDescent="0.25">
      <c r="A76" s="50"/>
      <c r="B76" s="50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</row>
    <row r="77" spans="1:18" x14ac:dyDescent="0.25">
      <c r="A77" s="50"/>
      <c r="B77" s="50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</row>
    <row r="78" spans="1:18" x14ac:dyDescent="0.25">
      <c r="A78" s="50"/>
      <c r="B78" s="50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</row>
    <row r="79" spans="1:18" x14ac:dyDescent="0.25">
      <c r="A79" s="50"/>
      <c r="B79" s="50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</row>
    <row r="80" spans="1:18" x14ac:dyDescent="0.25">
      <c r="A80" s="50"/>
      <c r="B80" s="50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</row>
    <row r="81" spans="1:18" x14ac:dyDescent="0.25">
      <c r="A81" s="50"/>
      <c r="B81" s="50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</row>
    <row r="82" spans="1:18" x14ac:dyDescent="0.25">
      <c r="A82" s="50"/>
      <c r="B82" s="50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</row>
    <row r="83" spans="1:18" x14ac:dyDescent="0.25">
      <c r="A83" s="50"/>
      <c r="B83" s="50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</row>
    <row r="84" spans="1:18" x14ac:dyDescent="0.25">
      <c r="A84" s="50"/>
      <c r="B84" s="50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</row>
    <row r="85" spans="1:18" x14ac:dyDescent="0.25">
      <c r="A85" s="50"/>
      <c r="B85" s="50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</row>
    <row r="86" spans="1:18" x14ac:dyDescent="0.25">
      <c r="A86" s="50"/>
      <c r="B86" s="50"/>
      <c r="C86" s="50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</row>
    <row r="87" spans="1:18" x14ac:dyDescent="0.25">
      <c r="A87" s="50"/>
      <c r="B87" s="50"/>
      <c r="C87" s="50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</row>
    <row r="88" spans="1:18" x14ac:dyDescent="0.25">
      <c r="A88" s="50"/>
      <c r="B88" s="50"/>
      <c r="C88" s="50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</row>
    <row r="89" spans="1:18" x14ac:dyDescent="0.25">
      <c r="A89" s="50"/>
      <c r="B89" s="50"/>
      <c r="C89" s="50"/>
      <c r="D89" s="50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</row>
    <row r="90" spans="1:18" x14ac:dyDescent="0.25">
      <c r="A90" s="50"/>
      <c r="B90" s="50"/>
      <c r="C90" s="50"/>
      <c r="D90" s="50"/>
      <c r="E90" s="50"/>
      <c r="F90" s="50"/>
      <c r="G90" s="50"/>
      <c r="H90" s="50"/>
      <c r="I90" s="50"/>
      <c r="J90" s="50"/>
      <c r="K90" s="50"/>
      <c r="L90" s="50"/>
      <c r="M90" s="50"/>
      <c r="N90" s="50"/>
      <c r="O90" s="50"/>
      <c r="P90" s="50"/>
      <c r="Q90" s="50"/>
      <c r="R90" s="50"/>
    </row>
    <row r="91" spans="1:18" x14ac:dyDescent="0.25">
      <c r="A91" s="50"/>
      <c r="B91" s="50"/>
      <c r="C91" s="50"/>
      <c r="D91" s="50"/>
      <c r="E91" s="50"/>
      <c r="F91" s="50"/>
      <c r="G91" s="50"/>
      <c r="H91" s="50"/>
      <c r="I91" s="50"/>
      <c r="J91" s="50"/>
      <c r="K91" s="50"/>
      <c r="L91" s="50"/>
      <c r="M91" s="50"/>
      <c r="N91" s="50"/>
      <c r="O91" s="50"/>
      <c r="P91" s="50"/>
      <c r="Q91" s="50"/>
      <c r="R91" s="50"/>
    </row>
    <row r="92" spans="1:18" x14ac:dyDescent="0.25">
      <c r="A92" s="50"/>
      <c r="B92" s="50"/>
      <c r="C92" s="50"/>
      <c r="D92" s="50"/>
      <c r="E92" s="50"/>
      <c r="F92" s="50"/>
      <c r="G92" s="50"/>
      <c r="H92" s="50"/>
      <c r="I92" s="50"/>
      <c r="J92" s="50"/>
      <c r="K92" s="50"/>
      <c r="L92" s="50"/>
      <c r="M92" s="50"/>
      <c r="N92" s="50"/>
      <c r="O92" s="50"/>
      <c r="P92" s="50"/>
      <c r="Q92" s="50"/>
      <c r="R92" s="50"/>
    </row>
    <row r="93" spans="1:18" x14ac:dyDescent="0.25">
      <c r="A93" s="50"/>
      <c r="B93" s="50"/>
      <c r="C93" s="50"/>
      <c r="D93" s="50"/>
      <c r="E93" s="50"/>
      <c r="F93" s="50"/>
      <c r="G93" s="50"/>
      <c r="H93" s="50"/>
      <c r="I93" s="50"/>
      <c r="J93" s="50"/>
      <c r="K93" s="50"/>
      <c r="L93" s="50"/>
      <c r="M93" s="50"/>
      <c r="N93" s="50"/>
      <c r="O93" s="50"/>
      <c r="P93" s="50"/>
      <c r="Q93" s="50"/>
      <c r="R93" s="50"/>
    </row>
    <row r="94" spans="1:18" x14ac:dyDescent="0.25">
      <c r="A94" s="50"/>
      <c r="B94" s="50"/>
      <c r="C94" s="50"/>
      <c r="D94" s="50"/>
      <c r="E94" s="50"/>
      <c r="F94" s="50"/>
      <c r="G94" s="50"/>
      <c r="H94" s="50"/>
      <c r="I94" s="50"/>
      <c r="J94" s="50"/>
      <c r="K94" s="50"/>
      <c r="L94" s="50"/>
      <c r="M94" s="50"/>
      <c r="N94" s="50"/>
      <c r="O94" s="50"/>
      <c r="P94" s="50"/>
      <c r="Q94" s="50"/>
      <c r="R94" s="50"/>
    </row>
    <row r="95" spans="1:18" x14ac:dyDescent="0.25">
      <c r="A95" s="50"/>
      <c r="B95" s="50"/>
      <c r="C95" s="50"/>
      <c r="D95" s="50"/>
      <c r="E95" s="50"/>
      <c r="F95" s="50"/>
      <c r="G95" s="50"/>
      <c r="H95" s="50"/>
      <c r="I95" s="50"/>
      <c r="J95" s="50"/>
      <c r="K95" s="50"/>
      <c r="L95" s="50"/>
      <c r="M95" s="50"/>
      <c r="N95" s="50"/>
      <c r="O95" s="50"/>
      <c r="P95" s="50"/>
      <c r="Q95" s="50"/>
      <c r="R95" s="50"/>
    </row>
    <row r="96" spans="1:18" x14ac:dyDescent="0.25">
      <c r="A96" s="50"/>
      <c r="B96" s="50"/>
      <c r="C96" s="50"/>
      <c r="D96" s="50"/>
      <c r="E96" s="50"/>
      <c r="F96" s="50"/>
      <c r="G96" s="50"/>
      <c r="H96" s="50"/>
      <c r="I96" s="50"/>
      <c r="J96" s="50"/>
      <c r="K96" s="50"/>
      <c r="L96" s="50"/>
      <c r="M96" s="50"/>
      <c r="N96" s="50"/>
      <c r="O96" s="50"/>
      <c r="P96" s="50"/>
      <c r="Q96" s="50"/>
      <c r="R96" s="50"/>
    </row>
    <row r="97" spans="1:18" x14ac:dyDescent="0.25">
      <c r="A97" s="50"/>
      <c r="B97" s="50"/>
      <c r="C97" s="50"/>
      <c r="D97" s="50"/>
      <c r="E97" s="50"/>
      <c r="F97" s="50"/>
      <c r="G97" s="50"/>
      <c r="H97" s="50"/>
      <c r="I97" s="50"/>
      <c r="J97" s="50"/>
      <c r="K97" s="50"/>
      <c r="L97" s="50"/>
      <c r="M97" s="50"/>
      <c r="N97" s="50"/>
      <c r="O97" s="50"/>
      <c r="P97" s="50"/>
      <c r="Q97" s="50"/>
      <c r="R97" s="50"/>
    </row>
    <row r="98" spans="1:18" x14ac:dyDescent="0.25">
      <c r="A98" s="50"/>
      <c r="B98" s="50"/>
      <c r="C98" s="50"/>
      <c r="D98" s="50"/>
      <c r="E98" s="50"/>
      <c r="F98" s="50"/>
      <c r="G98" s="50"/>
      <c r="H98" s="50"/>
      <c r="I98" s="50"/>
      <c r="J98" s="50"/>
      <c r="K98" s="50"/>
      <c r="L98" s="50"/>
      <c r="M98" s="50"/>
      <c r="N98" s="50"/>
      <c r="O98" s="50"/>
      <c r="P98" s="50"/>
      <c r="Q98" s="50"/>
      <c r="R98" s="50"/>
    </row>
    <row r="99" spans="1:18" x14ac:dyDescent="0.25">
      <c r="A99" s="50"/>
      <c r="B99" s="50"/>
      <c r="C99" s="50"/>
      <c r="D99" s="50"/>
      <c r="E99" s="50"/>
      <c r="F99" s="50"/>
      <c r="G99" s="50"/>
      <c r="H99" s="50"/>
      <c r="I99" s="50"/>
      <c r="J99" s="50"/>
      <c r="K99" s="50"/>
      <c r="L99" s="50"/>
      <c r="M99" s="50"/>
      <c r="N99" s="50"/>
      <c r="O99" s="50"/>
      <c r="P99" s="50"/>
      <c r="Q99" s="50"/>
      <c r="R99" s="50"/>
    </row>
    <row r="100" spans="1:18" x14ac:dyDescent="0.25">
      <c r="A100" s="50"/>
      <c r="B100" s="50"/>
      <c r="C100" s="50"/>
      <c r="D100" s="50"/>
      <c r="E100" s="50"/>
      <c r="F100" s="50"/>
      <c r="G100" s="50"/>
      <c r="H100" s="50"/>
      <c r="I100" s="50"/>
      <c r="J100" s="50"/>
      <c r="K100" s="50"/>
      <c r="L100" s="50"/>
      <c r="M100" s="50"/>
      <c r="N100" s="50"/>
      <c r="O100" s="50"/>
      <c r="P100" s="50"/>
      <c r="Q100" s="50"/>
      <c r="R100" s="50"/>
    </row>
    <row r="101" spans="1:18" x14ac:dyDescent="0.25">
      <c r="A101" s="50"/>
      <c r="B101" s="50"/>
      <c r="C101" s="50"/>
      <c r="D101" s="50"/>
      <c r="E101" s="50"/>
      <c r="F101" s="50"/>
      <c r="G101" s="50"/>
      <c r="H101" s="50"/>
      <c r="I101" s="50"/>
      <c r="J101" s="50"/>
      <c r="K101" s="50"/>
      <c r="L101" s="50"/>
      <c r="M101" s="50"/>
      <c r="N101" s="50"/>
      <c r="O101" s="50"/>
      <c r="P101" s="50"/>
      <c r="Q101" s="50"/>
      <c r="R101" s="50"/>
    </row>
    <row r="102" spans="1:18" x14ac:dyDescent="0.25">
      <c r="A102" s="50"/>
      <c r="B102" s="50"/>
      <c r="C102" s="50"/>
      <c r="D102" s="50"/>
      <c r="E102" s="50"/>
      <c r="F102" s="50"/>
      <c r="G102" s="50"/>
      <c r="H102" s="50"/>
      <c r="I102" s="50"/>
      <c r="J102" s="50"/>
      <c r="K102" s="50"/>
      <c r="L102" s="50"/>
      <c r="M102" s="50"/>
      <c r="N102" s="50"/>
      <c r="O102" s="50"/>
      <c r="P102" s="50"/>
      <c r="Q102" s="50"/>
      <c r="R102" s="50"/>
    </row>
    <row r="103" spans="1:18" x14ac:dyDescent="0.25">
      <c r="A103" s="50"/>
      <c r="B103" s="50"/>
      <c r="C103" s="50"/>
      <c r="D103" s="50"/>
      <c r="E103" s="50"/>
      <c r="F103" s="50"/>
      <c r="G103" s="50"/>
      <c r="H103" s="50"/>
      <c r="I103" s="50"/>
      <c r="J103" s="50"/>
      <c r="K103" s="50"/>
      <c r="L103" s="50"/>
      <c r="M103" s="50"/>
      <c r="N103" s="50"/>
      <c r="O103" s="50"/>
      <c r="P103" s="50"/>
      <c r="Q103" s="50"/>
      <c r="R103" s="50"/>
    </row>
    <row r="104" spans="1:18" x14ac:dyDescent="0.25">
      <c r="A104" s="50"/>
      <c r="B104" s="50"/>
      <c r="C104" s="50"/>
      <c r="D104" s="50"/>
      <c r="E104" s="50"/>
      <c r="F104" s="50"/>
      <c r="G104" s="50"/>
      <c r="H104" s="50"/>
      <c r="I104" s="50"/>
      <c r="J104" s="50"/>
      <c r="K104" s="50"/>
      <c r="L104" s="50"/>
      <c r="M104" s="50"/>
      <c r="N104" s="50"/>
      <c r="O104" s="50"/>
      <c r="P104" s="50"/>
      <c r="Q104" s="50"/>
      <c r="R104" s="50"/>
    </row>
    <row r="105" spans="1:18" x14ac:dyDescent="0.25">
      <c r="A105" s="50"/>
      <c r="B105" s="50"/>
      <c r="C105" s="50"/>
      <c r="D105" s="50"/>
      <c r="E105" s="50"/>
      <c r="F105" s="50"/>
      <c r="G105" s="50"/>
      <c r="H105" s="50"/>
      <c r="I105" s="50"/>
      <c r="J105" s="50"/>
      <c r="K105" s="50"/>
      <c r="L105" s="50"/>
      <c r="M105" s="50"/>
      <c r="N105" s="50"/>
      <c r="O105" s="50"/>
      <c r="P105" s="50"/>
      <c r="Q105" s="50"/>
      <c r="R105" s="50"/>
    </row>
    <row r="106" spans="1:18" x14ac:dyDescent="0.25">
      <c r="A106" s="50"/>
      <c r="B106" s="50"/>
      <c r="C106" s="50"/>
      <c r="D106" s="50"/>
      <c r="E106" s="50"/>
      <c r="F106" s="50"/>
      <c r="G106" s="50"/>
      <c r="H106" s="50"/>
      <c r="I106" s="50"/>
      <c r="J106" s="50"/>
      <c r="K106" s="50"/>
      <c r="L106" s="50"/>
      <c r="M106" s="50"/>
      <c r="N106" s="50"/>
      <c r="O106" s="50"/>
      <c r="P106" s="50"/>
      <c r="Q106" s="50"/>
      <c r="R106" s="50"/>
    </row>
    <row r="107" spans="1:18" x14ac:dyDescent="0.25">
      <c r="A107" s="50"/>
      <c r="B107" s="50"/>
      <c r="C107" s="50"/>
      <c r="D107" s="50"/>
      <c r="E107" s="50"/>
      <c r="F107" s="50"/>
      <c r="G107" s="50"/>
      <c r="H107" s="50"/>
      <c r="I107" s="50"/>
      <c r="J107" s="50"/>
      <c r="K107" s="50"/>
      <c r="L107" s="50"/>
      <c r="M107" s="50"/>
      <c r="N107" s="50"/>
      <c r="O107" s="50"/>
      <c r="P107" s="50"/>
      <c r="Q107" s="50"/>
      <c r="R107" s="50"/>
    </row>
    <row r="108" spans="1:18" x14ac:dyDescent="0.25">
      <c r="A108" s="50"/>
      <c r="B108" s="50"/>
      <c r="C108" s="50"/>
      <c r="D108" s="50"/>
      <c r="E108" s="50"/>
      <c r="F108" s="50"/>
      <c r="G108" s="50"/>
      <c r="H108" s="50"/>
      <c r="I108" s="50"/>
      <c r="J108" s="50"/>
      <c r="K108" s="50"/>
      <c r="L108" s="50"/>
      <c r="M108" s="50"/>
      <c r="N108" s="50"/>
      <c r="O108" s="50"/>
      <c r="P108" s="50"/>
      <c r="Q108" s="50"/>
      <c r="R108" s="50"/>
    </row>
    <row r="109" spans="1:18" x14ac:dyDescent="0.25">
      <c r="A109" s="50"/>
      <c r="B109" s="50"/>
      <c r="C109" s="50"/>
      <c r="D109" s="50"/>
      <c r="E109" s="50"/>
      <c r="F109" s="50"/>
      <c r="G109" s="50"/>
      <c r="H109" s="50"/>
      <c r="I109" s="50"/>
      <c r="J109" s="50"/>
      <c r="K109" s="50"/>
      <c r="L109" s="50"/>
      <c r="M109" s="50"/>
      <c r="N109" s="50"/>
      <c r="O109" s="50"/>
      <c r="P109" s="50"/>
      <c r="Q109" s="50"/>
      <c r="R109" s="50"/>
    </row>
    <row r="110" spans="1:18" x14ac:dyDescent="0.25">
      <c r="A110" s="50"/>
      <c r="B110" s="50"/>
      <c r="C110" s="50"/>
      <c r="D110" s="50"/>
      <c r="E110" s="50"/>
      <c r="F110" s="50"/>
      <c r="G110" s="50"/>
      <c r="H110" s="50"/>
      <c r="I110" s="50"/>
      <c r="J110" s="50"/>
      <c r="K110" s="50"/>
      <c r="L110" s="50"/>
      <c r="M110" s="50"/>
      <c r="N110" s="50"/>
      <c r="O110" s="50"/>
      <c r="P110" s="50"/>
      <c r="Q110" s="50"/>
      <c r="R110" s="50"/>
    </row>
    <row r="111" spans="1:18" x14ac:dyDescent="0.25">
      <c r="A111" s="50"/>
      <c r="B111" s="50"/>
      <c r="C111" s="50"/>
      <c r="D111" s="50"/>
      <c r="E111" s="50"/>
      <c r="F111" s="50"/>
      <c r="G111" s="50"/>
      <c r="H111" s="50"/>
      <c r="I111" s="50"/>
      <c r="J111" s="50"/>
      <c r="K111" s="50"/>
      <c r="L111" s="50"/>
      <c r="M111" s="50"/>
      <c r="N111" s="50"/>
      <c r="O111" s="50"/>
      <c r="P111" s="50"/>
      <c r="Q111" s="50"/>
      <c r="R111" s="50"/>
    </row>
    <row r="112" spans="1:18" x14ac:dyDescent="0.25">
      <c r="A112" s="50"/>
      <c r="B112" s="50"/>
      <c r="C112" s="50"/>
      <c r="D112" s="50"/>
      <c r="E112" s="50"/>
      <c r="F112" s="50"/>
      <c r="G112" s="50"/>
      <c r="H112" s="50"/>
      <c r="I112" s="50"/>
      <c r="J112" s="50"/>
      <c r="K112" s="50"/>
      <c r="L112" s="50"/>
      <c r="M112" s="50"/>
      <c r="N112" s="50"/>
      <c r="O112" s="50"/>
      <c r="P112" s="50"/>
      <c r="Q112" s="50"/>
      <c r="R112" s="50"/>
    </row>
    <row r="113" spans="1:18" x14ac:dyDescent="0.25">
      <c r="A113" s="50"/>
      <c r="B113" s="50"/>
      <c r="C113" s="50"/>
      <c r="D113" s="50"/>
      <c r="E113" s="50"/>
      <c r="F113" s="50"/>
      <c r="G113" s="50"/>
      <c r="H113" s="50"/>
      <c r="I113" s="50"/>
      <c r="J113" s="50"/>
      <c r="K113" s="50"/>
      <c r="L113" s="50"/>
      <c r="M113" s="50"/>
      <c r="N113" s="50"/>
      <c r="O113" s="50"/>
      <c r="P113" s="50"/>
      <c r="Q113" s="50"/>
      <c r="R113" s="50"/>
    </row>
    <row r="114" spans="1:18" x14ac:dyDescent="0.25">
      <c r="A114" s="50"/>
      <c r="B114" s="50"/>
      <c r="C114" s="50"/>
      <c r="D114" s="50"/>
      <c r="E114" s="50"/>
      <c r="F114" s="50"/>
      <c r="G114" s="50"/>
      <c r="H114" s="50"/>
      <c r="I114" s="50"/>
      <c r="J114" s="50"/>
      <c r="K114" s="50"/>
      <c r="L114" s="50"/>
      <c r="M114" s="50"/>
      <c r="N114" s="50"/>
      <c r="O114" s="50"/>
      <c r="P114" s="50"/>
      <c r="Q114" s="50"/>
      <c r="R114" s="50"/>
    </row>
    <row r="115" spans="1:18" x14ac:dyDescent="0.25">
      <c r="A115" s="50"/>
      <c r="B115" s="50"/>
      <c r="C115" s="50"/>
      <c r="D115" s="50"/>
      <c r="E115" s="50"/>
      <c r="F115" s="50"/>
      <c r="G115" s="50"/>
      <c r="H115" s="50"/>
      <c r="I115" s="50"/>
      <c r="J115" s="50"/>
      <c r="K115" s="50"/>
      <c r="L115" s="50"/>
      <c r="M115" s="50"/>
      <c r="N115" s="50"/>
      <c r="O115" s="50"/>
      <c r="P115" s="50"/>
      <c r="Q115" s="50"/>
      <c r="R115" s="50"/>
    </row>
    <row r="116" spans="1:18" x14ac:dyDescent="0.25">
      <c r="A116" s="50"/>
      <c r="B116" s="50"/>
      <c r="C116" s="50"/>
      <c r="D116" s="50"/>
      <c r="E116" s="50"/>
      <c r="F116" s="50"/>
      <c r="G116" s="50"/>
      <c r="H116" s="50"/>
      <c r="I116" s="50"/>
      <c r="J116" s="50"/>
      <c r="K116" s="50"/>
      <c r="L116" s="50"/>
      <c r="M116" s="50"/>
      <c r="N116" s="50"/>
      <c r="O116" s="50"/>
      <c r="P116" s="50"/>
      <c r="Q116" s="50"/>
      <c r="R116" s="50"/>
    </row>
    <row r="117" spans="1:18" x14ac:dyDescent="0.25">
      <c r="A117" s="50"/>
      <c r="B117" s="50"/>
      <c r="C117" s="50"/>
      <c r="D117" s="50"/>
      <c r="E117" s="50"/>
      <c r="F117" s="50"/>
      <c r="G117" s="50"/>
      <c r="H117" s="50"/>
      <c r="I117" s="50"/>
      <c r="J117" s="50"/>
      <c r="K117" s="50"/>
      <c r="L117" s="50"/>
      <c r="M117" s="50"/>
      <c r="N117" s="50"/>
      <c r="O117" s="50"/>
      <c r="P117" s="50"/>
      <c r="Q117" s="50"/>
      <c r="R117" s="50"/>
    </row>
    <row r="118" spans="1:18" x14ac:dyDescent="0.25">
      <c r="A118" s="50"/>
      <c r="B118" s="50"/>
      <c r="C118" s="50"/>
      <c r="D118" s="50"/>
      <c r="E118" s="50"/>
      <c r="F118" s="50"/>
      <c r="G118" s="50"/>
      <c r="H118" s="50"/>
      <c r="I118" s="50"/>
      <c r="J118" s="50"/>
      <c r="K118" s="50"/>
      <c r="L118" s="50"/>
      <c r="M118" s="50"/>
      <c r="N118" s="50"/>
      <c r="O118" s="50"/>
      <c r="P118" s="50"/>
      <c r="Q118" s="50"/>
      <c r="R118" s="50"/>
    </row>
    <row r="119" spans="1:18" x14ac:dyDescent="0.25">
      <c r="A119" s="50"/>
      <c r="B119" s="50"/>
      <c r="C119" s="50"/>
      <c r="D119" s="50"/>
      <c r="E119" s="50"/>
      <c r="F119" s="50"/>
      <c r="G119" s="50"/>
      <c r="H119" s="50"/>
      <c r="I119" s="50"/>
      <c r="J119" s="50"/>
      <c r="K119" s="50"/>
      <c r="L119" s="50"/>
      <c r="M119" s="50"/>
      <c r="N119" s="50"/>
      <c r="O119" s="50"/>
      <c r="P119" s="50"/>
      <c r="Q119" s="50"/>
      <c r="R119" s="50"/>
    </row>
    <row r="120" spans="1:18" x14ac:dyDescent="0.25">
      <c r="A120" s="50"/>
      <c r="B120" s="50"/>
      <c r="C120" s="50"/>
      <c r="D120" s="50"/>
      <c r="E120" s="50"/>
      <c r="F120" s="50"/>
      <c r="G120" s="50"/>
      <c r="H120" s="50"/>
      <c r="I120" s="50"/>
      <c r="J120" s="50"/>
      <c r="K120" s="50"/>
      <c r="L120" s="50"/>
      <c r="M120" s="50"/>
      <c r="N120" s="50"/>
      <c r="O120" s="50"/>
      <c r="P120" s="50"/>
      <c r="Q120" s="50"/>
      <c r="R120" s="50"/>
    </row>
    <row r="121" spans="1:18" x14ac:dyDescent="0.25">
      <c r="A121" s="50"/>
      <c r="B121" s="50"/>
      <c r="C121" s="50"/>
      <c r="D121" s="50"/>
      <c r="E121" s="50"/>
      <c r="F121" s="50"/>
      <c r="G121" s="50"/>
      <c r="H121" s="50"/>
      <c r="I121" s="50"/>
      <c r="J121" s="50"/>
      <c r="K121" s="50"/>
      <c r="L121" s="50"/>
      <c r="M121" s="50"/>
      <c r="N121" s="50"/>
      <c r="O121" s="50"/>
      <c r="P121" s="50"/>
      <c r="Q121" s="50"/>
      <c r="R121" s="50"/>
    </row>
    <row r="122" spans="1:18" x14ac:dyDescent="0.25">
      <c r="A122" s="50"/>
      <c r="B122" s="50"/>
      <c r="C122" s="50"/>
      <c r="D122" s="50"/>
      <c r="E122" s="50"/>
      <c r="F122" s="50"/>
      <c r="G122" s="50"/>
      <c r="H122" s="50"/>
      <c r="I122" s="50"/>
      <c r="J122" s="50"/>
      <c r="K122" s="50"/>
      <c r="L122" s="50"/>
      <c r="M122" s="50"/>
      <c r="N122" s="50"/>
      <c r="O122" s="50"/>
      <c r="P122" s="50"/>
      <c r="Q122" s="50"/>
      <c r="R122" s="50"/>
    </row>
    <row r="123" spans="1:18" x14ac:dyDescent="0.25">
      <c r="A123" s="50"/>
      <c r="B123" s="50"/>
      <c r="C123" s="50"/>
      <c r="D123" s="50"/>
      <c r="E123" s="50"/>
      <c r="F123" s="50"/>
      <c r="G123" s="50"/>
      <c r="H123" s="50"/>
      <c r="I123" s="50"/>
      <c r="J123" s="50"/>
      <c r="K123" s="50"/>
      <c r="L123" s="50"/>
      <c r="M123" s="50"/>
      <c r="N123" s="50"/>
      <c r="O123" s="50"/>
      <c r="P123" s="50"/>
      <c r="Q123" s="50"/>
      <c r="R123" s="50"/>
    </row>
    <row r="124" spans="1:18" x14ac:dyDescent="0.25">
      <c r="A124" s="50"/>
      <c r="B124" s="50"/>
      <c r="C124" s="50"/>
      <c r="D124" s="50"/>
      <c r="E124" s="50"/>
      <c r="F124" s="50"/>
      <c r="G124" s="50"/>
      <c r="H124" s="50"/>
      <c r="I124" s="50"/>
      <c r="J124" s="50"/>
      <c r="K124" s="50"/>
      <c r="L124" s="50"/>
      <c r="M124" s="50"/>
      <c r="N124" s="50"/>
      <c r="O124" s="50"/>
      <c r="P124" s="50"/>
      <c r="Q124" s="50"/>
      <c r="R124" s="50"/>
    </row>
    <row r="125" spans="1:18" x14ac:dyDescent="0.25">
      <c r="A125" s="50"/>
      <c r="B125" s="50"/>
      <c r="C125" s="50"/>
      <c r="D125" s="50"/>
      <c r="E125" s="50"/>
      <c r="F125" s="50"/>
      <c r="G125" s="50"/>
      <c r="H125" s="50"/>
      <c r="I125" s="50"/>
      <c r="J125" s="50"/>
      <c r="K125" s="50"/>
      <c r="L125" s="50"/>
      <c r="M125" s="50"/>
      <c r="N125" s="50"/>
      <c r="O125" s="50"/>
      <c r="P125" s="50"/>
      <c r="Q125" s="50"/>
      <c r="R125" s="50"/>
    </row>
    <row r="126" spans="1:18" x14ac:dyDescent="0.25">
      <c r="A126" s="50"/>
      <c r="B126" s="50"/>
      <c r="C126" s="50"/>
      <c r="D126" s="50"/>
      <c r="E126" s="50"/>
      <c r="F126" s="50"/>
      <c r="G126" s="50"/>
      <c r="H126" s="50"/>
      <c r="I126" s="50"/>
      <c r="J126" s="50"/>
      <c r="K126" s="50"/>
      <c r="L126" s="50"/>
      <c r="M126" s="50"/>
      <c r="N126" s="50"/>
      <c r="O126" s="50"/>
      <c r="P126" s="50"/>
      <c r="Q126" s="50"/>
      <c r="R126" s="50"/>
    </row>
    <row r="127" spans="1:18" x14ac:dyDescent="0.25">
      <c r="A127" s="50"/>
      <c r="B127" s="50"/>
      <c r="C127" s="50"/>
      <c r="D127" s="50"/>
      <c r="E127" s="50"/>
      <c r="F127" s="50"/>
      <c r="G127" s="50"/>
      <c r="H127" s="50"/>
      <c r="I127" s="50"/>
      <c r="J127" s="50"/>
      <c r="K127" s="50"/>
      <c r="L127" s="50"/>
      <c r="M127" s="50"/>
      <c r="N127" s="50"/>
      <c r="O127" s="50"/>
      <c r="P127" s="50"/>
      <c r="Q127" s="50"/>
      <c r="R127" s="50"/>
    </row>
    <row r="128" spans="1:18" x14ac:dyDescent="0.25">
      <c r="A128" s="50"/>
      <c r="B128" s="50"/>
      <c r="C128" s="50"/>
      <c r="D128" s="50"/>
      <c r="E128" s="50"/>
      <c r="F128" s="50"/>
      <c r="G128" s="50"/>
      <c r="H128" s="50"/>
      <c r="I128" s="50"/>
      <c r="J128" s="50"/>
      <c r="K128" s="50"/>
      <c r="L128" s="50"/>
      <c r="M128" s="50"/>
      <c r="N128" s="50"/>
      <c r="O128" s="50"/>
      <c r="P128" s="50"/>
      <c r="Q128" s="50"/>
      <c r="R128" s="50"/>
    </row>
    <row r="129" spans="1:18" x14ac:dyDescent="0.25">
      <c r="A129" s="50"/>
      <c r="B129" s="50"/>
      <c r="C129" s="50"/>
      <c r="D129" s="50"/>
      <c r="E129" s="50"/>
      <c r="F129" s="50"/>
      <c r="G129" s="50"/>
      <c r="H129" s="50"/>
      <c r="I129" s="50"/>
      <c r="J129" s="50"/>
      <c r="K129" s="50"/>
      <c r="L129" s="50"/>
      <c r="M129" s="50"/>
      <c r="N129" s="50"/>
      <c r="O129" s="50"/>
      <c r="P129" s="50"/>
      <c r="Q129" s="50"/>
      <c r="R129" s="50"/>
    </row>
    <row r="130" spans="1:18" x14ac:dyDescent="0.25">
      <c r="A130" s="50"/>
      <c r="B130" s="50"/>
      <c r="C130" s="50"/>
      <c r="D130" s="50"/>
      <c r="E130" s="50"/>
      <c r="F130" s="50"/>
      <c r="G130" s="50"/>
      <c r="H130" s="50"/>
      <c r="I130" s="50"/>
      <c r="J130" s="50"/>
      <c r="K130" s="50"/>
      <c r="L130" s="50"/>
      <c r="M130" s="50"/>
      <c r="N130" s="50"/>
      <c r="O130" s="50"/>
      <c r="P130" s="50"/>
      <c r="Q130" s="50"/>
      <c r="R130" s="50"/>
    </row>
    <row r="131" spans="1:18" x14ac:dyDescent="0.25">
      <c r="A131" s="50"/>
      <c r="B131" s="50"/>
      <c r="C131" s="50"/>
      <c r="D131" s="50"/>
      <c r="E131" s="50"/>
      <c r="F131" s="50"/>
      <c r="G131" s="50"/>
      <c r="H131" s="50"/>
      <c r="I131" s="50"/>
      <c r="J131" s="50"/>
      <c r="K131" s="50"/>
      <c r="L131" s="50"/>
      <c r="M131" s="50"/>
      <c r="N131" s="50"/>
      <c r="O131" s="50"/>
      <c r="P131" s="50"/>
      <c r="Q131" s="50"/>
      <c r="R131" s="50"/>
    </row>
    <row r="132" spans="1:18" x14ac:dyDescent="0.25">
      <c r="A132" s="50"/>
      <c r="B132" s="50"/>
      <c r="C132" s="50"/>
      <c r="D132" s="50"/>
      <c r="E132" s="50"/>
      <c r="F132" s="50"/>
      <c r="G132" s="50"/>
      <c r="H132" s="50"/>
      <c r="I132" s="50"/>
      <c r="J132" s="50"/>
      <c r="K132" s="50"/>
      <c r="L132" s="50"/>
      <c r="M132" s="50"/>
      <c r="N132" s="50"/>
      <c r="O132" s="50"/>
      <c r="P132" s="50"/>
      <c r="Q132" s="50"/>
      <c r="R132" s="50"/>
    </row>
    <row r="133" spans="1:18" x14ac:dyDescent="0.25">
      <c r="A133" s="50"/>
      <c r="B133" s="50"/>
      <c r="C133" s="50"/>
      <c r="D133" s="50"/>
      <c r="E133" s="50"/>
      <c r="F133" s="50"/>
      <c r="G133" s="50"/>
      <c r="H133" s="50"/>
      <c r="I133" s="50"/>
      <c r="J133" s="50"/>
      <c r="K133" s="50"/>
      <c r="L133" s="50"/>
      <c r="M133" s="50"/>
      <c r="N133" s="50"/>
      <c r="O133" s="50"/>
      <c r="P133" s="50"/>
      <c r="Q133" s="50"/>
      <c r="R133" s="50"/>
    </row>
    <row r="134" spans="1:18" x14ac:dyDescent="0.25">
      <c r="A134" s="50"/>
      <c r="B134" s="50"/>
      <c r="C134" s="50"/>
      <c r="D134" s="50"/>
      <c r="E134" s="50"/>
      <c r="F134" s="50"/>
      <c r="G134" s="50"/>
      <c r="H134" s="50"/>
      <c r="I134" s="50"/>
      <c r="J134" s="50"/>
      <c r="K134" s="50"/>
      <c r="L134" s="50"/>
      <c r="M134" s="50"/>
      <c r="N134" s="50"/>
      <c r="O134" s="50"/>
      <c r="P134" s="50"/>
      <c r="Q134" s="50"/>
      <c r="R134" s="50"/>
    </row>
    <row r="135" spans="1:18" x14ac:dyDescent="0.25">
      <c r="A135" s="50"/>
      <c r="B135" s="50"/>
      <c r="C135" s="50"/>
      <c r="D135" s="50"/>
      <c r="E135" s="50"/>
      <c r="F135" s="50"/>
      <c r="G135" s="50"/>
      <c r="H135" s="50"/>
      <c r="I135" s="50"/>
      <c r="J135" s="50"/>
      <c r="K135" s="50"/>
      <c r="L135" s="50"/>
      <c r="M135" s="50"/>
      <c r="N135" s="50"/>
      <c r="O135" s="50"/>
      <c r="P135" s="50"/>
      <c r="Q135" s="50"/>
      <c r="R135" s="50"/>
    </row>
    <row r="136" spans="1:18" x14ac:dyDescent="0.25">
      <c r="A136" s="50"/>
      <c r="B136" s="50"/>
      <c r="C136" s="50"/>
      <c r="D136" s="50"/>
      <c r="E136" s="50"/>
      <c r="F136" s="50"/>
      <c r="G136" s="50"/>
      <c r="H136" s="50"/>
      <c r="I136" s="50"/>
      <c r="J136" s="50"/>
      <c r="K136" s="50"/>
      <c r="L136" s="50"/>
      <c r="M136" s="50"/>
      <c r="N136" s="50"/>
      <c r="O136" s="50"/>
      <c r="P136" s="50"/>
      <c r="Q136" s="50"/>
      <c r="R136" s="50"/>
    </row>
    <row r="137" spans="1:18" x14ac:dyDescent="0.25">
      <c r="A137" s="50"/>
      <c r="B137" s="50"/>
      <c r="C137" s="50"/>
      <c r="D137" s="50"/>
      <c r="E137" s="50"/>
      <c r="F137" s="50"/>
      <c r="G137" s="50"/>
      <c r="H137" s="50"/>
      <c r="I137" s="50"/>
      <c r="J137" s="50"/>
      <c r="K137" s="50"/>
      <c r="L137" s="50"/>
      <c r="M137" s="50"/>
      <c r="N137" s="50"/>
      <c r="O137" s="50"/>
      <c r="P137" s="50"/>
      <c r="Q137" s="50"/>
      <c r="R137" s="50"/>
    </row>
    <row r="138" spans="1:18" x14ac:dyDescent="0.25">
      <c r="A138" s="50"/>
      <c r="B138" s="50"/>
      <c r="C138" s="50"/>
      <c r="D138" s="50"/>
      <c r="E138" s="50"/>
      <c r="F138" s="50"/>
      <c r="G138" s="50"/>
      <c r="H138" s="50"/>
      <c r="I138" s="50"/>
      <c r="J138" s="50"/>
      <c r="K138" s="50"/>
      <c r="L138" s="50"/>
      <c r="M138" s="50"/>
      <c r="N138" s="50"/>
      <c r="O138" s="50"/>
      <c r="P138" s="50"/>
      <c r="Q138" s="50"/>
      <c r="R138" s="50"/>
    </row>
    <row r="139" spans="1:18" x14ac:dyDescent="0.25">
      <c r="A139" s="50"/>
      <c r="B139" s="50"/>
      <c r="C139" s="50"/>
      <c r="D139" s="50"/>
      <c r="E139" s="50"/>
      <c r="F139" s="50"/>
      <c r="G139" s="50"/>
      <c r="H139" s="50"/>
      <c r="I139" s="50"/>
      <c r="J139" s="50"/>
      <c r="K139" s="50"/>
      <c r="L139" s="50"/>
      <c r="M139" s="50"/>
      <c r="N139" s="50"/>
      <c r="O139" s="50"/>
      <c r="P139" s="50"/>
      <c r="Q139" s="50"/>
      <c r="R139" s="50"/>
    </row>
    <row r="140" spans="1:18" x14ac:dyDescent="0.25">
      <c r="A140" s="50"/>
      <c r="B140" s="50"/>
      <c r="C140" s="50"/>
      <c r="D140" s="50"/>
      <c r="E140" s="50"/>
      <c r="F140" s="50"/>
      <c r="G140" s="50"/>
      <c r="H140" s="50"/>
      <c r="I140" s="50"/>
      <c r="J140" s="50"/>
      <c r="K140" s="50"/>
      <c r="L140" s="50"/>
      <c r="M140" s="50"/>
      <c r="N140" s="50"/>
      <c r="O140" s="50"/>
      <c r="P140" s="50"/>
      <c r="Q140" s="50"/>
      <c r="R140" s="50"/>
    </row>
    <row r="141" spans="1:18" x14ac:dyDescent="0.25">
      <c r="A141" s="50"/>
      <c r="B141" s="50"/>
      <c r="C141" s="50"/>
      <c r="D141" s="50"/>
      <c r="E141" s="50"/>
      <c r="F141" s="50"/>
      <c r="G141" s="50"/>
      <c r="H141" s="50"/>
      <c r="I141" s="50"/>
      <c r="J141" s="50"/>
      <c r="K141" s="50"/>
      <c r="L141" s="50"/>
      <c r="M141" s="50"/>
      <c r="N141" s="50"/>
      <c r="O141" s="50"/>
      <c r="P141" s="50"/>
      <c r="Q141" s="50"/>
      <c r="R141" s="50"/>
    </row>
    <row r="142" spans="1:18" x14ac:dyDescent="0.25">
      <c r="A142" s="50"/>
      <c r="B142" s="50"/>
      <c r="C142" s="50"/>
      <c r="D142" s="50"/>
      <c r="E142" s="50"/>
      <c r="F142" s="50"/>
      <c r="G142" s="50"/>
      <c r="H142" s="50"/>
      <c r="I142" s="50"/>
      <c r="J142" s="50"/>
      <c r="K142" s="50"/>
      <c r="L142" s="50"/>
      <c r="M142" s="50"/>
      <c r="N142" s="50"/>
      <c r="O142" s="50"/>
      <c r="P142" s="50"/>
      <c r="Q142" s="50"/>
      <c r="R142" s="50"/>
    </row>
    <row r="143" spans="1:18" x14ac:dyDescent="0.25">
      <c r="A143" s="50"/>
      <c r="B143" s="50"/>
      <c r="C143" s="50"/>
      <c r="D143" s="50"/>
      <c r="E143" s="50"/>
      <c r="F143" s="50"/>
      <c r="G143" s="50"/>
      <c r="H143" s="50"/>
      <c r="I143" s="50"/>
      <c r="J143" s="50"/>
      <c r="K143" s="50"/>
      <c r="L143" s="50"/>
      <c r="M143" s="50"/>
      <c r="N143" s="50"/>
      <c r="O143" s="50"/>
      <c r="P143" s="50"/>
      <c r="Q143" s="50"/>
      <c r="R143" s="50"/>
    </row>
    <row r="144" spans="1:18" x14ac:dyDescent="0.25">
      <c r="A144" s="50"/>
      <c r="B144" s="50"/>
      <c r="C144" s="50"/>
      <c r="D144" s="50"/>
      <c r="E144" s="50"/>
      <c r="F144" s="50"/>
      <c r="G144" s="50"/>
      <c r="H144" s="50"/>
      <c r="I144" s="50"/>
      <c r="J144" s="50"/>
      <c r="K144" s="50"/>
      <c r="L144" s="50"/>
      <c r="M144" s="50"/>
      <c r="N144" s="50"/>
      <c r="O144" s="50"/>
      <c r="P144" s="50"/>
      <c r="Q144" s="50"/>
      <c r="R144" s="50"/>
    </row>
    <row r="145" spans="1:18" x14ac:dyDescent="0.25">
      <c r="A145" s="50"/>
      <c r="B145" s="50"/>
      <c r="C145" s="50"/>
      <c r="D145" s="50"/>
      <c r="E145" s="50"/>
      <c r="F145" s="50"/>
      <c r="G145" s="50"/>
      <c r="H145" s="50"/>
      <c r="I145" s="50"/>
      <c r="J145" s="50"/>
      <c r="K145" s="50"/>
      <c r="L145" s="50"/>
      <c r="M145" s="50"/>
      <c r="N145" s="50"/>
      <c r="O145" s="50"/>
      <c r="P145" s="50"/>
      <c r="Q145" s="50"/>
      <c r="R145" s="50"/>
    </row>
    <row r="146" spans="1:18" x14ac:dyDescent="0.25">
      <c r="A146" s="50"/>
      <c r="B146" s="50"/>
      <c r="C146" s="50"/>
      <c r="D146" s="50"/>
      <c r="E146" s="50"/>
      <c r="F146" s="50"/>
      <c r="G146" s="50"/>
      <c r="H146" s="50"/>
      <c r="I146" s="50"/>
      <c r="J146" s="50"/>
      <c r="K146" s="50"/>
      <c r="L146" s="50"/>
      <c r="M146" s="50"/>
      <c r="N146" s="50"/>
      <c r="O146" s="50"/>
      <c r="P146" s="50"/>
      <c r="Q146" s="50"/>
      <c r="R146" s="50"/>
    </row>
    <row r="147" spans="1:18" x14ac:dyDescent="0.25">
      <c r="A147" s="50"/>
      <c r="B147" s="50"/>
      <c r="C147" s="50"/>
      <c r="D147" s="50"/>
      <c r="E147" s="50"/>
      <c r="F147" s="50"/>
      <c r="G147" s="50"/>
      <c r="H147" s="50"/>
      <c r="I147" s="50"/>
      <c r="J147" s="50"/>
      <c r="K147" s="50"/>
      <c r="L147" s="50"/>
      <c r="M147" s="50"/>
      <c r="N147" s="50"/>
      <c r="O147" s="50"/>
      <c r="P147" s="50"/>
      <c r="Q147" s="50"/>
      <c r="R147" s="50"/>
    </row>
    <row r="148" spans="1:18" x14ac:dyDescent="0.25">
      <c r="A148" s="50"/>
      <c r="B148" s="50"/>
      <c r="C148" s="50"/>
      <c r="D148" s="50"/>
      <c r="E148" s="50"/>
      <c r="F148" s="50"/>
      <c r="G148" s="50"/>
      <c r="H148" s="50"/>
      <c r="I148" s="50"/>
      <c r="J148" s="50"/>
      <c r="K148" s="50"/>
      <c r="L148" s="50"/>
      <c r="M148" s="50"/>
      <c r="N148" s="50"/>
      <c r="O148" s="50"/>
      <c r="P148" s="50"/>
      <c r="Q148" s="50"/>
      <c r="R148" s="50"/>
    </row>
    <row r="149" spans="1:18" x14ac:dyDescent="0.25">
      <c r="A149" s="50"/>
      <c r="B149" s="50"/>
      <c r="C149" s="50"/>
      <c r="D149" s="50"/>
      <c r="E149" s="50"/>
      <c r="F149" s="50"/>
      <c r="G149" s="50"/>
      <c r="H149" s="50"/>
      <c r="I149" s="50"/>
      <c r="J149" s="50"/>
      <c r="K149" s="50"/>
      <c r="L149" s="50"/>
      <c r="M149" s="50"/>
      <c r="N149" s="50"/>
      <c r="O149" s="50"/>
      <c r="P149" s="50"/>
      <c r="Q149" s="50"/>
      <c r="R149" s="50"/>
    </row>
    <row r="150" spans="1:18" x14ac:dyDescent="0.25">
      <c r="A150" s="50"/>
      <c r="B150" s="50"/>
      <c r="C150" s="50"/>
      <c r="D150" s="50"/>
      <c r="E150" s="50"/>
      <c r="F150" s="50"/>
      <c r="G150" s="50"/>
      <c r="H150" s="50"/>
      <c r="I150" s="50"/>
      <c r="J150" s="50"/>
      <c r="K150" s="50"/>
      <c r="L150" s="50"/>
      <c r="M150" s="50"/>
      <c r="N150" s="50"/>
      <c r="O150" s="50"/>
      <c r="P150" s="50"/>
      <c r="Q150" s="50"/>
      <c r="R150" s="50"/>
    </row>
    <row r="151" spans="1:18" x14ac:dyDescent="0.25">
      <c r="A151" s="50"/>
      <c r="B151" s="50"/>
      <c r="C151" s="50"/>
      <c r="D151" s="50"/>
      <c r="E151" s="50"/>
      <c r="F151" s="50"/>
      <c r="G151" s="50"/>
      <c r="H151" s="50"/>
      <c r="I151" s="50"/>
      <c r="J151" s="50"/>
      <c r="K151" s="50"/>
      <c r="L151" s="50"/>
      <c r="M151" s="50"/>
      <c r="N151" s="50"/>
      <c r="O151" s="50"/>
      <c r="P151" s="50"/>
      <c r="Q151" s="50"/>
      <c r="R151" s="50"/>
    </row>
    <row r="152" spans="1:18" x14ac:dyDescent="0.25">
      <c r="A152" s="50"/>
      <c r="B152" s="50"/>
      <c r="C152" s="50"/>
      <c r="D152" s="50"/>
      <c r="E152" s="50"/>
      <c r="F152" s="50"/>
      <c r="G152" s="50"/>
      <c r="H152" s="50"/>
      <c r="I152" s="50"/>
      <c r="J152" s="50"/>
      <c r="K152" s="50"/>
      <c r="L152" s="50"/>
      <c r="M152" s="50"/>
      <c r="N152" s="50"/>
      <c r="O152" s="50"/>
      <c r="P152" s="50"/>
      <c r="Q152" s="50"/>
      <c r="R152" s="50"/>
    </row>
    <row r="153" spans="1:18" x14ac:dyDescent="0.25">
      <c r="A153" s="50"/>
      <c r="B153" s="50"/>
      <c r="C153" s="50"/>
      <c r="D153" s="50"/>
      <c r="E153" s="50"/>
      <c r="F153" s="50"/>
      <c r="G153" s="50"/>
      <c r="H153" s="50"/>
      <c r="I153" s="50"/>
      <c r="J153" s="50"/>
      <c r="K153" s="50"/>
      <c r="L153" s="50"/>
      <c r="M153" s="50"/>
      <c r="N153" s="50"/>
      <c r="O153" s="50"/>
      <c r="P153" s="50"/>
      <c r="Q153" s="50"/>
      <c r="R153" s="50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4D893E-BCA0-4943-A849-467E5B110A81}">
  <sheetPr codeName="Hoja9"/>
  <dimension ref="A1:R137"/>
  <sheetViews>
    <sheetView zoomScale="89" zoomScaleNormal="85" workbookViewId="0">
      <selection activeCell="H5" sqref="H5"/>
    </sheetView>
  </sheetViews>
  <sheetFormatPr baseColWidth="10" defaultColWidth="11.42578125" defaultRowHeight="15" x14ac:dyDescent="0.25"/>
  <cols>
    <col min="5" max="5" width="13.140625" bestFit="1" customWidth="1"/>
  </cols>
  <sheetData>
    <row r="1" spans="1:18" x14ac:dyDescent="0.2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</row>
    <row r="2" spans="1:18" x14ac:dyDescent="0.25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</row>
    <row r="3" spans="1:18" ht="15.75" x14ac:dyDescent="0.25">
      <c r="A3" s="7"/>
      <c r="B3" s="8" t="s">
        <v>31</v>
      </c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</row>
    <row r="4" spans="1:18" x14ac:dyDescent="0.25">
      <c r="A4" s="7"/>
      <c r="B4" s="9" t="s">
        <v>3</v>
      </c>
      <c r="C4" s="4">
        <v>9.81</v>
      </c>
      <c r="D4" s="7"/>
      <c r="E4" s="7"/>
      <c r="F4" s="4" t="s">
        <v>5</v>
      </c>
      <c r="G4" s="4" t="s">
        <v>9</v>
      </c>
      <c r="H4" s="4">
        <v>0.06</v>
      </c>
      <c r="I4" s="7"/>
      <c r="J4" s="7"/>
      <c r="K4" s="7"/>
      <c r="L4" s="7"/>
      <c r="M4" s="7"/>
      <c r="N4" s="7"/>
      <c r="O4" s="7"/>
      <c r="P4" s="7"/>
      <c r="Q4" s="7"/>
      <c r="R4" s="7"/>
    </row>
    <row r="5" spans="1:18" x14ac:dyDescent="0.25">
      <c r="A5" s="7"/>
      <c r="B5" s="9" t="s">
        <v>1</v>
      </c>
      <c r="C5" s="4">
        <v>1000</v>
      </c>
      <c r="D5" s="7"/>
      <c r="E5" s="7"/>
      <c r="F5" s="4" t="s">
        <v>6</v>
      </c>
      <c r="G5" s="4" t="s">
        <v>10</v>
      </c>
      <c r="H5" s="4">
        <v>4.4999999999999998E-2</v>
      </c>
      <c r="I5" s="7"/>
      <c r="J5" s="7"/>
      <c r="K5" s="7"/>
      <c r="L5" s="7"/>
      <c r="M5" s="7"/>
      <c r="N5" s="7"/>
      <c r="O5" s="7"/>
      <c r="P5" s="7"/>
      <c r="Q5" s="7"/>
      <c r="R5" s="7"/>
    </row>
    <row r="6" spans="1:18" x14ac:dyDescent="0.25">
      <c r="A6" s="7"/>
      <c r="B6" s="9" t="s">
        <v>2</v>
      </c>
      <c r="C6" s="4">
        <f>1.02*10^-3</f>
        <v>1.0200000000000001E-3</v>
      </c>
      <c r="D6" s="7"/>
      <c r="E6" s="7"/>
      <c r="F6" s="4" t="s">
        <v>7</v>
      </c>
      <c r="G6" s="4" t="s">
        <v>11</v>
      </c>
      <c r="H6" s="4">
        <f>0.03</f>
        <v>0.03</v>
      </c>
      <c r="I6" s="7"/>
      <c r="J6" s="7"/>
      <c r="K6" s="7"/>
      <c r="L6" s="7"/>
      <c r="M6" s="7"/>
      <c r="N6" s="7"/>
      <c r="O6" s="7"/>
      <c r="P6" s="7"/>
      <c r="Q6" s="7"/>
      <c r="R6" s="7"/>
    </row>
    <row r="7" spans="1:18" x14ac:dyDescent="0.25">
      <c r="A7" s="7"/>
      <c r="B7" s="9" t="s">
        <v>32</v>
      </c>
      <c r="C7" s="4"/>
      <c r="D7" s="7"/>
      <c r="E7" s="7"/>
      <c r="F7" s="4" t="s">
        <v>8</v>
      </c>
      <c r="G7" s="4" t="s">
        <v>12</v>
      </c>
      <c r="H7" s="4">
        <v>7.8E-2</v>
      </c>
      <c r="I7" s="7"/>
      <c r="J7" s="7"/>
      <c r="K7" s="7"/>
      <c r="L7" s="7"/>
      <c r="M7" s="7"/>
      <c r="N7" s="7"/>
      <c r="O7" s="7"/>
      <c r="P7" s="7"/>
      <c r="Q7" s="7"/>
      <c r="R7" s="7"/>
    </row>
    <row r="8" spans="1:18" x14ac:dyDescent="0.25">
      <c r="A8" s="7"/>
      <c r="B8" s="9" t="s">
        <v>29</v>
      </c>
      <c r="C8" s="4" t="s">
        <v>9</v>
      </c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</row>
    <row r="9" spans="1:18" x14ac:dyDescent="0.25">
      <c r="A9" s="7"/>
      <c r="B9" s="9" t="s">
        <v>4</v>
      </c>
      <c r="C9" s="4">
        <f>VLOOKUP(C8,G4:H7,2)</f>
        <v>0.06</v>
      </c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</row>
    <row r="10" spans="1:18" x14ac:dyDescent="0.25">
      <c r="A10" s="7"/>
      <c r="B10" s="9" t="s">
        <v>23</v>
      </c>
      <c r="C10" s="4">
        <f>C9</f>
        <v>0.06</v>
      </c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</row>
    <row r="11" spans="1:18" x14ac:dyDescent="0.25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</row>
    <row r="12" spans="1:18" x14ac:dyDescent="0.25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</row>
    <row r="13" spans="1:18" x14ac:dyDescent="0.25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</row>
    <row r="14" spans="1:18" x14ac:dyDescent="0.25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</row>
    <row r="15" spans="1:18" ht="30" x14ac:dyDescent="0.25">
      <c r="A15" s="7"/>
      <c r="B15" s="10" t="s">
        <v>0</v>
      </c>
      <c r="C15" s="10" t="s">
        <v>19</v>
      </c>
      <c r="D15" s="10" t="s">
        <v>22</v>
      </c>
      <c r="E15" s="10" t="s">
        <v>13</v>
      </c>
      <c r="F15" s="10" t="s">
        <v>14</v>
      </c>
      <c r="G15" s="10" t="s">
        <v>15</v>
      </c>
      <c r="H15" s="10" t="s">
        <v>42</v>
      </c>
      <c r="I15" s="10" t="s">
        <v>43</v>
      </c>
      <c r="J15" s="7"/>
      <c r="K15" s="7"/>
      <c r="L15" s="7"/>
      <c r="M15" s="7"/>
      <c r="N15" s="7"/>
      <c r="O15" s="7"/>
      <c r="P15" s="7"/>
      <c r="Q15" s="7"/>
      <c r="R15" s="7"/>
    </row>
    <row r="16" spans="1:18" x14ac:dyDescent="0.25">
      <c r="A16" s="7"/>
      <c r="B16" s="2" t="s">
        <v>17</v>
      </c>
      <c r="C16" s="2" t="s">
        <v>18</v>
      </c>
      <c r="D16" s="2" t="s">
        <v>16</v>
      </c>
      <c r="E16" s="2"/>
      <c r="F16" s="2"/>
      <c r="G16" s="2"/>
      <c r="H16" s="2"/>
      <c r="I16" s="4"/>
      <c r="J16" s="7"/>
      <c r="K16" s="7"/>
      <c r="L16" s="7"/>
      <c r="M16" s="7"/>
      <c r="N16" s="7"/>
      <c r="O16" s="7"/>
      <c r="P16" s="7"/>
      <c r="Q16" s="7"/>
      <c r="R16" s="7"/>
    </row>
    <row r="17" spans="1:18" x14ac:dyDescent="0.25">
      <c r="A17" s="7"/>
      <c r="B17" s="4">
        <v>100</v>
      </c>
      <c r="C17" s="4">
        <f>B17/60</f>
        <v>1.6666666666666667</v>
      </c>
      <c r="D17" s="4">
        <v>8</v>
      </c>
      <c r="E17" s="11">
        <f t="shared" ref="E17:E18" si="0">D17/($C$9^5*C17^3*$C$5)</f>
        <v>2222.2222222222217</v>
      </c>
      <c r="F17" s="11">
        <f t="shared" ref="F17:F18" si="1">(C17*$C$9^2*$C$5)/$C$6</f>
        <v>5882.3529411764703</v>
      </c>
      <c r="G17" s="4">
        <f t="shared" ref="G17:G18" si="2">(C17^2*$C$9)/$C$4</f>
        <v>1.6989466530750934E-2</v>
      </c>
      <c r="H17" s="4">
        <f>LOG10(F17)</f>
        <v>3.7695510786217259</v>
      </c>
      <c r="I17" s="4">
        <f>LOG10(E17)</f>
        <v>3.346787486224656</v>
      </c>
      <c r="J17" s="7"/>
      <c r="K17" s="7"/>
      <c r="L17" s="7"/>
      <c r="M17" s="7"/>
      <c r="N17" s="7"/>
      <c r="O17" s="7"/>
      <c r="P17" s="7"/>
      <c r="Q17" s="7"/>
      <c r="R17" s="7"/>
    </row>
    <row r="18" spans="1:18" x14ac:dyDescent="0.25">
      <c r="A18" s="7"/>
      <c r="B18" s="4">
        <f t="shared" ref="B18" si="3">B17+100</f>
        <v>200</v>
      </c>
      <c r="C18" s="4">
        <f t="shared" ref="C18" si="4">B18/60</f>
        <v>3.3333333333333335</v>
      </c>
      <c r="D18" s="4">
        <v>10</v>
      </c>
      <c r="E18" s="11">
        <f t="shared" si="0"/>
        <v>347.22222222222217</v>
      </c>
      <c r="F18" s="11">
        <f t="shared" si="1"/>
        <v>11764.705882352941</v>
      </c>
      <c r="G18" s="4">
        <f t="shared" si="2"/>
        <v>6.7957866123003738E-2</v>
      </c>
      <c r="H18" s="4">
        <f t="shared" ref="H18" si="5">LOG10(F18)</f>
        <v>4.0705810742857071</v>
      </c>
      <c r="I18" s="4">
        <f t="shared" ref="I18" si="6">LOG10(E18)</f>
        <v>2.540607512240769</v>
      </c>
      <c r="J18" s="7"/>
      <c r="K18" s="7"/>
      <c r="L18" s="7"/>
      <c r="M18" s="7"/>
      <c r="N18" s="7"/>
      <c r="O18" s="7"/>
      <c r="P18" s="7"/>
      <c r="Q18" s="7"/>
      <c r="R18" s="7"/>
    </row>
    <row r="19" spans="1:18" x14ac:dyDescent="0.25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</row>
    <row r="20" spans="1:18" x14ac:dyDescent="0.25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</row>
    <row r="21" spans="1:18" x14ac:dyDescent="0.25">
      <c r="A21" s="7"/>
      <c r="B21" s="4" t="s">
        <v>36</v>
      </c>
      <c r="C21" s="4"/>
      <c r="D21" s="4" t="s">
        <v>37</v>
      </c>
      <c r="E21" s="4" t="s">
        <v>38</v>
      </c>
      <c r="F21" s="4" t="s">
        <v>39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</row>
    <row r="22" spans="1:18" x14ac:dyDescent="0.25">
      <c r="A22" s="7"/>
      <c r="B22" s="7"/>
      <c r="C22" s="7"/>
      <c r="D22" s="4">
        <f>SLOPE(D17:D18,C17:C18)</f>
        <v>1.2000000000000002</v>
      </c>
      <c r="E22" s="4">
        <f>INTERCEPT(D17:D18,C17:C18)</f>
        <v>6</v>
      </c>
      <c r="F22" s="4">
        <f>RSQ(D17:D18,C17:C18)</f>
        <v>1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</row>
    <row r="23" spans="1:18" x14ac:dyDescent="0.25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</row>
    <row r="24" spans="1:18" x14ac:dyDescent="0.25">
      <c r="A24" s="7"/>
      <c r="B24" s="4" t="s">
        <v>40</v>
      </c>
      <c r="C24" s="4"/>
      <c r="D24" s="4" t="s">
        <v>37</v>
      </c>
      <c r="E24" s="4" t="s">
        <v>38</v>
      </c>
      <c r="F24" s="4" t="s">
        <v>39</v>
      </c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</row>
    <row r="25" spans="1:18" x14ac:dyDescent="0.25">
      <c r="A25" s="7"/>
      <c r="B25" s="7"/>
      <c r="C25" s="7"/>
      <c r="D25" s="4">
        <f>SLOPE(I17:I18,H17:H18)</f>
        <v>-2.6780719051126369</v>
      </c>
      <c r="E25" s="4">
        <f>INTERCEPT(I17:I18,H17:H18)</f>
        <v>13.441916324768536</v>
      </c>
      <c r="F25" s="6">
        <f>RSQ(I17:I18,H17:H18)</f>
        <v>1</v>
      </c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</row>
    <row r="26" spans="1:18" x14ac:dyDescent="0.25">
      <c r="A26" s="7"/>
      <c r="B26" s="7"/>
      <c r="C26" s="7"/>
      <c r="D26" s="4" t="s">
        <v>45</v>
      </c>
      <c r="E26" s="4" t="s">
        <v>46</v>
      </c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</row>
    <row r="27" spans="1:18" x14ac:dyDescent="0.25">
      <c r="A27" s="7"/>
      <c r="B27" s="7"/>
      <c r="C27" s="7"/>
      <c r="D27" s="4">
        <f>D25</f>
        <v>-2.6780719051126369</v>
      </c>
      <c r="E27" s="4">
        <f>10^E25</f>
        <v>27664085919423.367</v>
      </c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</row>
    <row r="28" spans="1:18" x14ac:dyDescent="0.25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</row>
    <row r="29" spans="1:18" x14ac:dyDescent="0.25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</row>
    <row r="30" spans="1:18" x14ac:dyDescent="0.25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</row>
    <row r="31" spans="1:18" x14ac:dyDescent="0.25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</row>
    <row r="32" spans="1:18" x14ac:dyDescent="0.25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</row>
    <row r="33" spans="1:18" x14ac:dyDescent="0.25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</row>
    <row r="34" spans="1:18" x14ac:dyDescent="0.25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</row>
    <row r="35" spans="1:18" x14ac:dyDescent="0.25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</row>
    <row r="36" spans="1:18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</row>
    <row r="37" spans="1:18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</row>
    <row r="38" spans="1:18" x14ac:dyDescent="0.25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</row>
    <row r="39" spans="1:18" x14ac:dyDescent="0.25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</row>
    <row r="40" spans="1:18" x14ac:dyDescent="0.25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</row>
    <row r="41" spans="1:18" x14ac:dyDescent="0.25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</row>
    <row r="42" spans="1:18" x14ac:dyDescent="0.25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</row>
    <row r="43" spans="1:18" x14ac:dyDescent="0.25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</row>
    <row r="44" spans="1:18" x14ac:dyDescent="0.25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</row>
    <row r="45" spans="1:18" x14ac:dyDescent="0.25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</row>
    <row r="46" spans="1:18" x14ac:dyDescent="0.25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</row>
    <row r="47" spans="1:18" x14ac:dyDescent="0.25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</row>
    <row r="48" spans="1:18" x14ac:dyDescent="0.25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</row>
    <row r="49" spans="1:18" x14ac:dyDescent="0.25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</row>
    <row r="50" spans="1:18" x14ac:dyDescent="0.25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</row>
    <row r="51" spans="1:18" x14ac:dyDescent="0.25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</row>
    <row r="52" spans="1:18" x14ac:dyDescent="0.25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</row>
    <row r="53" spans="1:18" x14ac:dyDescent="0.25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</row>
    <row r="54" spans="1:18" x14ac:dyDescent="0.25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</row>
    <row r="55" spans="1:18" x14ac:dyDescent="0.2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</row>
    <row r="56" spans="1:18" x14ac:dyDescent="0.25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</row>
    <row r="57" spans="1:18" x14ac:dyDescent="0.25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</row>
    <row r="58" spans="1:18" x14ac:dyDescent="0.2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</row>
    <row r="59" spans="1:18" x14ac:dyDescent="0.25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</row>
    <row r="60" spans="1:18" x14ac:dyDescent="0.25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</row>
    <row r="61" spans="1:18" x14ac:dyDescent="0.25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</row>
    <row r="62" spans="1:18" x14ac:dyDescent="0.25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</row>
    <row r="63" spans="1:18" x14ac:dyDescent="0.2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</row>
    <row r="64" spans="1:18" x14ac:dyDescent="0.25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</row>
    <row r="65" spans="1:18" x14ac:dyDescent="0.2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</row>
    <row r="66" spans="1:18" x14ac:dyDescent="0.25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</row>
    <row r="67" spans="1:18" x14ac:dyDescent="0.25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</row>
    <row r="68" spans="1:18" x14ac:dyDescent="0.25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</row>
    <row r="69" spans="1:18" x14ac:dyDescent="0.25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</row>
    <row r="70" spans="1:18" x14ac:dyDescent="0.25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</row>
    <row r="71" spans="1:18" x14ac:dyDescent="0.25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</row>
    <row r="72" spans="1:18" x14ac:dyDescent="0.25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</row>
    <row r="73" spans="1:18" x14ac:dyDescent="0.25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</row>
    <row r="74" spans="1:18" x14ac:dyDescent="0.25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</row>
    <row r="75" spans="1:18" x14ac:dyDescent="0.2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</row>
    <row r="76" spans="1:18" x14ac:dyDescent="0.25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</row>
    <row r="77" spans="1:18" x14ac:dyDescent="0.25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</row>
    <row r="78" spans="1:18" x14ac:dyDescent="0.25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</row>
    <row r="79" spans="1:18" x14ac:dyDescent="0.25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</row>
    <row r="80" spans="1:18" x14ac:dyDescent="0.25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</row>
    <row r="81" spans="1:18" x14ac:dyDescent="0.25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</row>
    <row r="82" spans="1:18" x14ac:dyDescent="0.25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</row>
    <row r="83" spans="1:18" x14ac:dyDescent="0.25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</row>
    <row r="84" spans="1:18" x14ac:dyDescent="0.25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</row>
    <row r="85" spans="1:18" x14ac:dyDescent="0.2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</row>
    <row r="86" spans="1:18" x14ac:dyDescent="0.25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</row>
    <row r="87" spans="1:18" x14ac:dyDescent="0.25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</row>
    <row r="88" spans="1:18" x14ac:dyDescent="0.25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</row>
    <row r="89" spans="1:18" x14ac:dyDescent="0.25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</row>
    <row r="90" spans="1:18" x14ac:dyDescent="0.25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</row>
    <row r="91" spans="1:18" x14ac:dyDescent="0.25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</row>
    <row r="92" spans="1:18" x14ac:dyDescent="0.25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</row>
    <row r="93" spans="1:18" x14ac:dyDescent="0.25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</row>
    <row r="94" spans="1:18" x14ac:dyDescent="0.25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</row>
    <row r="95" spans="1:18" x14ac:dyDescent="0.2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</row>
    <row r="96" spans="1:18" x14ac:dyDescent="0.25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</row>
    <row r="97" spans="1:18" x14ac:dyDescent="0.25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</row>
    <row r="98" spans="1:18" x14ac:dyDescent="0.25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</row>
    <row r="99" spans="1:18" x14ac:dyDescent="0.25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</row>
    <row r="100" spans="1:18" x14ac:dyDescent="0.2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</row>
    <row r="101" spans="1:18" x14ac:dyDescent="0.2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</row>
    <row r="102" spans="1:18" x14ac:dyDescent="0.2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</row>
    <row r="103" spans="1:18" x14ac:dyDescent="0.2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</row>
    <row r="104" spans="1:18" x14ac:dyDescent="0.2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</row>
    <row r="105" spans="1:18" x14ac:dyDescent="0.2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</row>
    <row r="106" spans="1:18" x14ac:dyDescent="0.2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</row>
    <row r="107" spans="1:18" x14ac:dyDescent="0.2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</row>
    <row r="108" spans="1:18" x14ac:dyDescent="0.2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</row>
    <row r="109" spans="1:18" x14ac:dyDescent="0.2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</row>
    <row r="110" spans="1:18" x14ac:dyDescent="0.2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</row>
    <row r="111" spans="1:18" x14ac:dyDescent="0.2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</row>
    <row r="112" spans="1:18" x14ac:dyDescent="0.2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</row>
    <row r="113" spans="1:18" x14ac:dyDescent="0.2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</row>
    <row r="114" spans="1:18" x14ac:dyDescent="0.2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</row>
    <row r="115" spans="1:18" x14ac:dyDescent="0.2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</row>
    <row r="116" spans="1:18" x14ac:dyDescent="0.2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</row>
    <row r="117" spans="1:18" x14ac:dyDescent="0.2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</row>
    <row r="118" spans="1:18" x14ac:dyDescent="0.2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</row>
    <row r="119" spans="1:18" x14ac:dyDescent="0.2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</row>
    <row r="120" spans="1:18" x14ac:dyDescent="0.2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</row>
    <row r="121" spans="1:18" x14ac:dyDescent="0.2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</row>
    <row r="122" spans="1:18" x14ac:dyDescent="0.2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</row>
    <row r="123" spans="1:18" x14ac:dyDescent="0.2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</row>
    <row r="124" spans="1:18" x14ac:dyDescent="0.2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</row>
    <row r="125" spans="1:18" x14ac:dyDescent="0.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</row>
    <row r="126" spans="1:18" x14ac:dyDescent="0.2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</row>
    <row r="127" spans="1:18" x14ac:dyDescent="0.2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</row>
    <row r="128" spans="1:18" x14ac:dyDescent="0.2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</row>
    <row r="129" spans="1:18" x14ac:dyDescent="0.2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</row>
    <row r="130" spans="1:18" x14ac:dyDescent="0.2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</row>
    <row r="131" spans="1:18" x14ac:dyDescent="0.2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</row>
    <row r="132" spans="1:18" x14ac:dyDescent="0.2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</row>
    <row r="133" spans="1:18" x14ac:dyDescent="0.2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</row>
    <row r="134" spans="1:18" x14ac:dyDescent="0.2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</row>
    <row r="135" spans="1:18" x14ac:dyDescent="0.2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</row>
    <row r="136" spans="1:18" x14ac:dyDescent="0.2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</row>
    <row r="137" spans="1:18" x14ac:dyDescent="0.2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</row>
  </sheetData>
  <dataValidations count="1">
    <dataValidation type="list" allowBlank="1" showInputMessage="1" showErrorMessage="1" sqref="C8" xr:uid="{D157FD7A-27A9-4F15-B75B-FC041B7E4F95}">
      <formula1>$G$4:$G$7</formula1>
    </dataValidation>
  </dataValidation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C1C364-BDEC-1A4D-A000-0D5353BD7F1C}">
  <sheetPr codeName="Hoja10"/>
  <dimension ref="A1:R153"/>
  <sheetViews>
    <sheetView zoomScale="89" zoomScaleNormal="85" workbookViewId="0">
      <selection activeCell="B17" sqref="B17:I34"/>
    </sheetView>
  </sheetViews>
  <sheetFormatPr baseColWidth="10" defaultColWidth="11.42578125" defaultRowHeight="15" x14ac:dyDescent="0.25"/>
  <cols>
    <col min="5" max="5" width="13.140625" bestFit="1" customWidth="1"/>
  </cols>
  <sheetData>
    <row r="1" spans="1:18" x14ac:dyDescent="0.2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</row>
    <row r="2" spans="1:18" x14ac:dyDescent="0.25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</row>
    <row r="3" spans="1:18" ht="15.75" x14ac:dyDescent="0.25">
      <c r="A3" s="7"/>
      <c r="B3" s="8" t="s">
        <v>31</v>
      </c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</row>
    <row r="4" spans="1:18" x14ac:dyDescent="0.25">
      <c r="A4" s="7"/>
      <c r="B4" s="9" t="s">
        <v>3</v>
      </c>
      <c r="C4" s="4">
        <v>9.81</v>
      </c>
      <c r="D4" s="7"/>
      <c r="E4" s="7"/>
      <c r="F4" s="4" t="s">
        <v>5</v>
      </c>
      <c r="G4" s="4" t="s">
        <v>9</v>
      </c>
      <c r="H4" s="4">
        <v>0.06</v>
      </c>
      <c r="I4" s="7"/>
      <c r="J4" s="7"/>
      <c r="K4" s="7"/>
      <c r="L4" s="7"/>
      <c r="M4" s="7"/>
      <c r="N4" s="7"/>
      <c r="O4" s="7"/>
      <c r="P4" s="7"/>
      <c r="Q4" s="7"/>
      <c r="R4" s="7"/>
    </row>
    <row r="5" spans="1:18" x14ac:dyDescent="0.25">
      <c r="A5" s="7"/>
      <c r="B5" s="9" t="s">
        <v>1</v>
      </c>
      <c r="C5" s="4">
        <v>1000</v>
      </c>
      <c r="D5" s="7"/>
      <c r="E5" s="7"/>
      <c r="F5" s="4" t="s">
        <v>6</v>
      </c>
      <c r="G5" s="4" t="s">
        <v>10</v>
      </c>
      <c r="H5" s="4">
        <v>4.4999999999999998E-2</v>
      </c>
      <c r="I5" s="7"/>
      <c r="J5" s="7"/>
      <c r="K5" s="7"/>
      <c r="L5" s="7"/>
      <c r="M5" s="7"/>
      <c r="N5" s="7"/>
      <c r="O5" s="7"/>
      <c r="P5" s="7"/>
      <c r="Q5" s="7"/>
      <c r="R5" s="7"/>
    </row>
    <row r="6" spans="1:18" x14ac:dyDescent="0.25">
      <c r="A6" s="7"/>
      <c r="B6" s="9" t="s">
        <v>2</v>
      </c>
      <c r="C6" s="4">
        <f>1.02*10^-3</f>
        <v>1.0200000000000001E-3</v>
      </c>
      <c r="D6" s="7"/>
      <c r="E6" s="7"/>
      <c r="F6" s="4" t="s">
        <v>7</v>
      </c>
      <c r="G6" s="4" t="s">
        <v>11</v>
      </c>
      <c r="H6" s="4">
        <f>0.03</f>
        <v>0.03</v>
      </c>
      <c r="I6" s="7"/>
      <c r="J6" s="7"/>
      <c r="K6" s="7"/>
      <c r="L6" s="7"/>
      <c r="M6" s="7"/>
      <c r="N6" s="7"/>
      <c r="O6" s="7"/>
      <c r="P6" s="7"/>
      <c r="Q6" s="7"/>
      <c r="R6" s="7"/>
    </row>
    <row r="7" spans="1:18" x14ac:dyDescent="0.25">
      <c r="A7" s="7"/>
      <c r="B7" s="9" t="s">
        <v>32</v>
      </c>
      <c r="C7" s="4"/>
      <c r="D7" s="7"/>
      <c r="E7" s="7"/>
      <c r="F7" s="4" t="s">
        <v>8</v>
      </c>
      <c r="G7" s="4" t="s">
        <v>12</v>
      </c>
      <c r="H7" s="4">
        <v>7.8E-2</v>
      </c>
      <c r="I7" s="7"/>
      <c r="J7" s="7"/>
      <c r="K7" s="7"/>
      <c r="L7" s="7"/>
      <c r="M7" s="7"/>
      <c r="N7" s="7"/>
      <c r="O7" s="7"/>
      <c r="P7" s="7"/>
      <c r="Q7" s="7"/>
      <c r="R7" s="7"/>
    </row>
    <row r="8" spans="1:18" x14ac:dyDescent="0.25">
      <c r="A8" s="7"/>
      <c r="B8" s="9" t="s">
        <v>29</v>
      </c>
      <c r="C8" s="4" t="s">
        <v>9</v>
      </c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</row>
    <row r="9" spans="1:18" x14ac:dyDescent="0.25">
      <c r="A9" s="7"/>
      <c r="B9" s="9" t="s">
        <v>4</v>
      </c>
      <c r="C9" s="4">
        <f>VLOOKUP(C8,G4:H7,2)</f>
        <v>0.06</v>
      </c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</row>
    <row r="10" spans="1:18" x14ac:dyDescent="0.25">
      <c r="A10" s="7"/>
      <c r="B10" s="9" t="s">
        <v>23</v>
      </c>
      <c r="C10" s="4">
        <f>C9</f>
        <v>0.06</v>
      </c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</row>
    <row r="11" spans="1:18" x14ac:dyDescent="0.25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</row>
    <row r="12" spans="1:18" x14ac:dyDescent="0.25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</row>
    <row r="13" spans="1:18" x14ac:dyDescent="0.25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</row>
    <row r="14" spans="1:18" x14ac:dyDescent="0.25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</row>
    <row r="15" spans="1:18" ht="30" x14ac:dyDescent="0.25">
      <c r="A15" s="7"/>
      <c r="B15" s="10" t="s">
        <v>0</v>
      </c>
      <c r="C15" s="10" t="s">
        <v>19</v>
      </c>
      <c r="D15" s="10" t="s">
        <v>22</v>
      </c>
      <c r="E15" s="10" t="s">
        <v>13</v>
      </c>
      <c r="F15" s="10" t="s">
        <v>14</v>
      </c>
      <c r="G15" s="10" t="s">
        <v>15</v>
      </c>
      <c r="H15" s="10" t="s">
        <v>42</v>
      </c>
      <c r="I15" s="10" t="s">
        <v>43</v>
      </c>
      <c r="J15" s="7"/>
      <c r="K15" s="7"/>
      <c r="L15" s="7"/>
      <c r="M15" s="7"/>
      <c r="N15" s="7"/>
      <c r="O15" s="7"/>
      <c r="P15" s="7"/>
      <c r="Q15" s="7"/>
      <c r="R15" s="7"/>
    </row>
    <row r="16" spans="1:18" x14ac:dyDescent="0.25">
      <c r="A16" s="7"/>
      <c r="B16" s="2" t="s">
        <v>17</v>
      </c>
      <c r="C16" s="2" t="s">
        <v>18</v>
      </c>
      <c r="D16" s="2" t="s">
        <v>16</v>
      </c>
      <c r="E16" s="2"/>
      <c r="F16" s="2"/>
      <c r="G16" s="2"/>
      <c r="H16" s="2"/>
      <c r="I16" s="4"/>
      <c r="J16" s="7"/>
      <c r="K16" s="7"/>
      <c r="L16" s="7"/>
      <c r="M16" s="7"/>
      <c r="N16" s="7"/>
      <c r="O16" s="7"/>
      <c r="P16" s="7"/>
      <c r="Q16" s="7"/>
      <c r="R16" s="7"/>
    </row>
    <row r="17" spans="1:18" x14ac:dyDescent="0.25">
      <c r="A17" s="7"/>
      <c r="B17" s="4">
        <v>100</v>
      </c>
      <c r="C17" s="4">
        <f>B17/60</f>
        <v>1.6666666666666667</v>
      </c>
      <c r="D17" s="4">
        <v>6</v>
      </c>
      <c r="E17" s="11">
        <f t="shared" ref="E17:E34" si="0">D17/($C$9^5*C17^3*$C$5)</f>
        <v>1666.6666666666663</v>
      </c>
      <c r="F17" s="11">
        <f t="shared" ref="F17:F34" si="1">(C17*$C$9^2*$C$5)/$C$6</f>
        <v>5882.3529411764703</v>
      </c>
      <c r="G17" s="4">
        <f t="shared" ref="G17:G34" si="2">(C17^2*$C$9)/$C$4</f>
        <v>1.6989466530750934E-2</v>
      </c>
      <c r="H17" s="4">
        <f>LOG10(F17)</f>
        <v>3.7695510786217259</v>
      </c>
      <c r="I17" s="4">
        <f>LOG10(E17)</f>
        <v>3.2218487496163561</v>
      </c>
      <c r="J17" s="7"/>
      <c r="K17" s="7"/>
      <c r="L17" s="7"/>
      <c r="M17" s="7"/>
      <c r="N17" s="7"/>
      <c r="O17" s="7"/>
      <c r="P17" s="7"/>
      <c r="Q17" s="7"/>
      <c r="R17" s="7"/>
    </row>
    <row r="18" spans="1:18" x14ac:dyDescent="0.25">
      <c r="A18" s="7"/>
      <c r="B18" s="4">
        <f t="shared" ref="B18:B23" si="3">B17+100</f>
        <v>200</v>
      </c>
      <c r="C18" s="4">
        <f t="shared" ref="C18:C25" si="4">B18/60</f>
        <v>3.3333333333333335</v>
      </c>
      <c r="D18" s="4">
        <v>8</v>
      </c>
      <c r="E18" s="11">
        <f t="shared" si="0"/>
        <v>277.77777777777771</v>
      </c>
      <c r="F18" s="11">
        <f t="shared" si="1"/>
        <v>11764.705882352941</v>
      </c>
      <c r="G18" s="4">
        <f t="shared" si="2"/>
        <v>6.7957866123003738E-2</v>
      </c>
      <c r="H18" s="4">
        <f t="shared" ref="H18:H34" si="5">LOG10(F18)</f>
        <v>4.0705810742857071</v>
      </c>
      <c r="I18" s="4">
        <f t="shared" ref="I18:I34" si="6">LOG10(E18)</f>
        <v>2.4436974992327127</v>
      </c>
      <c r="J18" s="7"/>
      <c r="K18" s="7"/>
      <c r="L18" s="7"/>
      <c r="M18" s="7"/>
      <c r="N18" s="7"/>
      <c r="O18" s="7"/>
      <c r="P18" s="7"/>
      <c r="Q18" s="7"/>
      <c r="R18" s="7"/>
    </row>
    <row r="19" spans="1:18" x14ac:dyDescent="0.25">
      <c r="A19" s="7"/>
      <c r="B19" s="4">
        <f t="shared" si="3"/>
        <v>300</v>
      </c>
      <c r="C19" s="4">
        <f t="shared" si="4"/>
        <v>5</v>
      </c>
      <c r="D19" s="4">
        <v>10</v>
      </c>
      <c r="E19" s="11">
        <f t="shared" si="0"/>
        <v>102.88065843621399</v>
      </c>
      <c r="F19" s="11">
        <f t="shared" si="1"/>
        <v>17647.058823529409</v>
      </c>
      <c r="G19" s="4">
        <f t="shared" si="2"/>
        <v>0.1529051987767584</v>
      </c>
      <c r="H19" s="4">
        <f t="shared" si="5"/>
        <v>4.2466723333413885</v>
      </c>
      <c r="I19" s="4">
        <f t="shared" si="6"/>
        <v>2.0123337350737254</v>
      </c>
      <c r="J19" s="7"/>
      <c r="K19" s="7"/>
      <c r="L19" s="7"/>
      <c r="M19" s="7"/>
      <c r="N19" s="7"/>
      <c r="O19" s="7"/>
      <c r="P19" s="7"/>
      <c r="Q19" s="7"/>
      <c r="R19" s="7"/>
    </row>
    <row r="20" spans="1:18" x14ac:dyDescent="0.25">
      <c r="A20" s="7"/>
      <c r="B20" s="4">
        <f t="shared" si="3"/>
        <v>400</v>
      </c>
      <c r="C20" s="4">
        <f t="shared" si="4"/>
        <v>6.666666666666667</v>
      </c>
      <c r="D20" s="4">
        <v>12</v>
      </c>
      <c r="E20" s="11">
        <f t="shared" si="0"/>
        <v>52.083333333333321</v>
      </c>
      <c r="F20" s="11">
        <f t="shared" si="1"/>
        <v>23529.411764705881</v>
      </c>
      <c r="G20" s="4">
        <f t="shared" si="2"/>
        <v>0.27183146449201495</v>
      </c>
      <c r="H20" s="4">
        <f t="shared" si="5"/>
        <v>4.3716110699496884</v>
      </c>
      <c r="I20" s="4">
        <f t="shared" si="6"/>
        <v>1.7166987712964503</v>
      </c>
      <c r="J20" s="7"/>
      <c r="K20" s="7"/>
      <c r="L20" s="7"/>
      <c r="M20" s="7"/>
      <c r="N20" s="7"/>
      <c r="O20" s="7"/>
      <c r="P20" s="7"/>
      <c r="Q20" s="7"/>
      <c r="R20" s="7"/>
    </row>
    <row r="21" spans="1:18" x14ac:dyDescent="0.25">
      <c r="A21" s="7"/>
      <c r="B21" s="4">
        <f t="shared" si="3"/>
        <v>500</v>
      </c>
      <c r="C21" s="4">
        <f t="shared" si="4"/>
        <v>8.3333333333333339</v>
      </c>
      <c r="D21" s="4">
        <v>14</v>
      </c>
      <c r="E21" s="11">
        <f t="shared" si="0"/>
        <v>31.111111111111107</v>
      </c>
      <c r="F21" s="11">
        <f t="shared" si="1"/>
        <v>29411.764705882353</v>
      </c>
      <c r="G21" s="4">
        <f t="shared" si="2"/>
        <v>0.42473666326877335</v>
      </c>
      <c r="H21" s="4">
        <f t="shared" si="5"/>
        <v>4.4685210829577446</v>
      </c>
      <c r="I21" s="4">
        <f t="shared" si="6"/>
        <v>1.4929155219028942</v>
      </c>
      <c r="J21" s="7"/>
      <c r="K21" s="7"/>
      <c r="L21" s="7"/>
      <c r="M21" s="7"/>
      <c r="N21" s="7"/>
      <c r="O21" s="7"/>
      <c r="P21" s="7"/>
      <c r="Q21" s="7"/>
      <c r="R21" s="7"/>
    </row>
    <row r="22" spans="1:18" x14ac:dyDescent="0.25">
      <c r="A22" s="7"/>
      <c r="B22" s="4">
        <f t="shared" si="3"/>
        <v>600</v>
      </c>
      <c r="C22" s="4">
        <f t="shared" si="4"/>
        <v>10</v>
      </c>
      <c r="D22" s="4">
        <v>16</v>
      </c>
      <c r="E22" s="11">
        <f t="shared" si="0"/>
        <v>20.5761316872428</v>
      </c>
      <c r="F22" s="11">
        <f t="shared" si="1"/>
        <v>35294.117647058818</v>
      </c>
      <c r="G22" s="4">
        <f t="shared" si="2"/>
        <v>0.6116207951070336</v>
      </c>
      <c r="H22" s="4">
        <f t="shared" si="5"/>
        <v>4.5477023290053697</v>
      </c>
      <c r="I22" s="4">
        <f t="shared" si="6"/>
        <v>1.3133637307377066</v>
      </c>
      <c r="J22" s="7"/>
      <c r="K22" s="7"/>
      <c r="L22" s="7"/>
      <c r="M22" s="7"/>
      <c r="N22" s="7"/>
      <c r="O22" s="7"/>
      <c r="P22" s="7"/>
      <c r="Q22" s="7"/>
      <c r="R22" s="7"/>
    </row>
    <row r="23" spans="1:18" x14ac:dyDescent="0.25">
      <c r="A23" s="7"/>
      <c r="B23" s="4">
        <f t="shared" si="3"/>
        <v>700</v>
      </c>
      <c r="C23" s="4">
        <f t="shared" si="4"/>
        <v>11.666666666666666</v>
      </c>
      <c r="D23" s="4">
        <v>20</v>
      </c>
      <c r="E23" s="11">
        <f t="shared" si="0"/>
        <v>16.196954972465182</v>
      </c>
      <c r="F23" s="11">
        <f t="shared" si="1"/>
        <v>41176.470588235286</v>
      </c>
      <c r="G23" s="4">
        <f t="shared" si="2"/>
        <v>0.83248386000679553</v>
      </c>
      <c r="H23" s="4">
        <f t="shared" si="5"/>
        <v>4.6146491186359828</v>
      </c>
      <c r="I23" s="4">
        <f t="shared" si="6"/>
        <v>1.2094333748539237</v>
      </c>
      <c r="J23" s="7"/>
      <c r="K23" s="7"/>
      <c r="L23" s="7"/>
      <c r="M23" s="7"/>
      <c r="N23" s="7"/>
      <c r="O23" s="7"/>
      <c r="P23" s="7"/>
      <c r="Q23" s="7"/>
      <c r="R23" s="7"/>
    </row>
    <row r="24" spans="1:18" x14ac:dyDescent="0.25">
      <c r="A24" s="7"/>
      <c r="B24" s="4">
        <v>1150</v>
      </c>
      <c r="C24" s="4">
        <f t="shared" si="4"/>
        <v>19.166666666666668</v>
      </c>
      <c r="D24" s="4">
        <v>32</v>
      </c>
      <c r="E24" s="11">
        <f t="shared" si="0"/>
        <v>5.8445887327287824</v>
      </c>
      <c r="F24" s="11">
        <f t="shared" si="1"/>
        <v>67647.058823529413</v>
      </c>
      <c r="G24" s="4">
        <f t="shared" si="2"/>
        <v>2.2468569486918111</v>
      </c>
      <c r="H24" s="4">
        <f t="shared" si="5"/>
        <v>4.8302489189753377</v>
      </c>
      <c r="I24" s="4">
        <f t="shared" si="6"/>
        <v>0.76675395649178357</v>
      </c>
      <c r="J24" s="7"/>
      <c r="K24" s="7"/>
      <c r="L24" s="7"/>
      <c r="M24" s="7"/>
      <c r="N24" s="7"/>
      <c r="O24" s="7"/>
      <c r="P24" s="7"/>
      <c r="Q24" s="7"/>
      <c r="R24" s="7"/>
    </row>
    <row r="25" spans="1:18" x14ac:dyDescent="0.25">
      <c r="A25" s="7"/>
      <c r="B25" s="4">
        <f>B24+100</f>
        <v>1250</v>
      </c>
      <c r="C25" s="4">
        <f t="shared" si="4"/>
        <v>20.833333333333332</v>
      </c>
      <c r="D25" s="4">
        <v>36</v>
      </c>
      <c r="E25" s="11">
        <f t="shared" si="0"/>
        <v>5.120000000000001</v>
      </c>
      <c r="F25" s="11">
        <f t="shared" si="1"/>
        <v>73529.411764705874</v>
      </c>
      <c r="G25" s="4">
        <f t="shared" si="2"/>
        <v>2.6546041454298326</v>
      </c>
      <c r="H25" s="4">
        <f t="shared" si="5"/>
        <v>4.8664610916297821</v>
      </c>
      <c r="I25" s="4">
        <f t="shared" si="6"/>
        <v>0.70926996097583084</v>
      </c>
      <c r="J25" s="7"/>
      <c r="K25" s="7"/>
      <c r="L25" s="7"/>
      <c r="M25" s="7"/>
      <c r="N25" s="7"/>
      <c r="O25" s="7"/>
      <c r="P25" s="7"/>
      <c r="Q25" s="7"/>
      <c r="R25" s="7"/>
    </row>
    <row r="26" spans="1:18" x14ac:dyDescent="0.25">
      <c r="A26" s="7"/>
      <c r="B26" s="4">
        <v>100</v>
      </c>
      <c r="C26" s="4">
        <f>B26/60</f>
        <v>1.6666666666666667</v>
      </c>
      <c r="D26" s="4">
        <v>6</v>
      </c>
      <c r="E26" s="11">
        <f t="shared" si="0"/>
        <v>1666.6666666666663</v>
      </c>
      <c r="F26" s="11">
        <f t="shared" si="1"/>
        <v>5882.3529411764703</v>
      </c>
      <c r="G26" s="4">
        <f t="shared" si="2"/>
        <v>1.6989466530750934E-2</v>
      </c>
      <c r="H26" s="4">
        <f t="shared" si="5"/>
        <v>3.7695510786217259</v>
      </c>
      <c r="I26" s="4">
        <f t="shared" si="6"/>
        <v>3.2218487496163561</v>
      </c>
      <c r="J26" s="7"/>
      <c r="K26" s="7"/>
      <c r="L26" s="7"/>
      <c r="M26" s="7"/>
      <c r="N26" s="7"/>
      <c r="O26" s="7"/>
      <c r="P26" s="7"/>
      <c r="Q26" s="7"/>
      <c r="R26" s="7"/>
    </row>
    <row r="27" spans="1:18" x14ac:dyDescent="0.25">
      <c r="A27" s="7"/>
      <c r="B27" s="4">
        <f t="shared" ref="B27:B32" si="7">B26+100</f>
        <v>200</v>
      </c>
      <c r="C27" s="4">
        <f t="shared" ref="C27:C34" si="8">B27/60</f>
        <v>3.3333333333333335</v>
      </c>
      <c r="D27" s="4">
        <v>8</v>
      </c>
      <c r="E27" s="11">
        <f t="shared" si="0"/>
        <v>277.77777777777771</v>
      </c>
      <c r="F27" s="11">
        <f t="shared" si="1"/>
        <v>11764.705882352941</v>
      </c>
      <c r="G27" s="4">
        <f t="shared" si="2"/>
        <v>6.7957866123003738E-2</v>
      </c>
      <c r="H27" s="4">
        <f t="shared" si="5"/>
        <v>4.0705810742857071</v>
      </c>
      <c r="I27" s="4">
        <f t="shared" si="6"/>
        <v>2.4436974992327127</v>
      </c>
      <c r="J27" s="7"/>
      <c r="K27" s="7"/>
      <c r="L27" s="7"/>
      <c r="M27" s="7"/>
      <c r="N27" s="7"/>
      <c r="O27" s="7"/>
      <c r="P27" s="7"/>
      <c r="Q27" s="7"/>
      <c r="R27" s="7"/>
    </row>
    <row r="28" spans="1:18" x14ac:dyDescent="0.25">
      <c r="A28" s="7"/>
      <c r="B28" s="4">
        <f t="shared" si="7"/>
        <v>300</v>
      </c>
      <c r="C28" s="4">
        <f t="shared" si="8"/>
        <v>5</v>
      </c>
      <c r="D28" s="4">
        <v>10</v>
      </c>
      <c r="E28" s="11">
        <f t="shared" si="0"/>
        <v>102.88065843621399</v>
      </c>
      <c r="F28" s="11">
        <f t="shared" si="1"/>
        <v>17647.058823529409</v>
      </c>
      <c r="G28" s="4">
        <f t="shared" si="2"/>
        <v>0.1529051987767584</v>
      </c>
      <c r="H28" s="4">
        <f t="shared" si="5"/>
        <v>4.2466723333413885</v>
      </c>
      <c r="I28" s="4">
        <f t="shared" si="6"/>
        <v>2.0123337350737254</v>
      </c>
      <c r="J28" s="7"/>
      <c r="K28" s="7"/>
      <c r="L28" s="7"/>
      <c r="M28" s="7"/>
      <c r="N28" s="7"/>
      <c r="O28" s="7"/>
      <c r="P28" s="7"/>
      <c r="Q28" s="7"/>
      <c r="R28" s="7"/>
    </row>
    <row r="29" spans="1:18" x14ac:dyDescent="0.25">
      <c r="A29" s="7"/>
      <c r="B29" s="4">
        <f t="shared" si="7"/>
        <v>400</v>
      </c>
      <c r="C29" s="4">
        <f t="shared" si="8"/>
        <v>6.666666666666667</v>
      </c>
      <c r="D29" s="4">
        <v>12</v>
      </c>
      <c r="E29" s="11">
        <f t="shared" si="0"/>
        <v>52.083333333333321</v>
      </c>
      <c r="F29" s="11">
        <f t="shared" si="1"/>
        <v>23529.411764705881</v>
      </c>
      <c r="G29" s="4">
        <f t="shared" si="2"/>
        <v>0.27183146449201495</v>
      </c>
      <c r="H29" s="4">
        <f t="shared" si="5"/>
        <v>4.3716110699496884</v>
      </c>
      <c r="I29" s="4">
        <f t="shared" si="6"/>
        <v>1.7166987712964503</v>
      </c>
      <c r="J29" s="7"/>
      <c r="K29" s="7"/>
      <c r="L29" s="7"/>
      <c r="M29" s="7"/>
      <c r="N29" s="7"/>
      <c r="O29" s="7"/>
      <c r="P29" s="7"/>
      <c r="Q29" s="7"/>
      <c r="R29" s="7"/>
    </row>
    <row r="30" spans="1:18" x14ac:dyDescent="0.25">
      <c r="A30" s="7"/>
      <c r="B30" s="4">
        <f t="shared" si="7"/>
        <v>500</v>
      </c>
      <c r="C30" s="4">
        <f t="shared" si="8"/>
        <v>8.3333333333333339</v>
      </c>
      <c r="D30" s="4">
        <v>14</v>
      </c>
      <c r="E30" s="11">
        <f t="shared" si="0"/>
        <v>31.111111111111107</v>
      </c>
      <c r="F30" s="11">
        <f t="shared" si="1"/>
        <v>29411.764705882353</v>
      </c>
      <c r="G30" s="4">
        <f t="shared" si="2"/>
        <v>0.42473666326877335</v>
      </c>
      <c r="H30" s="4">
        <f t="shared" si="5"/>
        <v>4.4685210829577446</v>
      </c>
      <c r="I30" s="4">
        <f t="shared" si="6"/>
        <v>1.4929155219028942</v>
      </c>
      <c r="J30" s="7"/>
      <c r="K30" s="7"/>
      <c r="L30" s="7"/>
      <c r="M30" s="7"/>
      <c r="N30" s="7"/>
      <c r="O30" s="7"/>
      <c r="P30" s="7"/>
      <c r="Q30" s="7"/>
      <c r="R30" s="7"/>
    </row>
    <row r="31" spans="1:18" x14ac:dyDescent="0.25">
      <c r="A31" s="7"/>
      <c r="B31" s="4">
        <f t="shared" si="7"/>
        <v>600</v>
      </c>
      <c r="C31" s="4">
        <f t="shared" si="8"/>
        <v>10</v>
      </c>
      <c r="D31" s="4">
        <v>16</v>
      </c>
      <c r="E31" s="11">
        <f t="shared" si="0"/>
        <v>20.5761316872428</v>
      </c>
      <c r="F31" s="11">
        <f t="shared" si="1"/>
        <v>35294.117647058818</v>
      </c>
      <c r="G31" s="4">
        <f t="shared" si="2"/>
        <v>0.6116207951070336</v>
      </c>
      <c r="H31" s="4">
        <f t="shared" si="5"/>
        <v>4.5477023290053697</v>
      </c>
      <c r="I31" s="4">
        <f t="shared" si="6"/>
        <v>1.3133637307377066</v>
      </c>
      <c r="J31" s="7"/>
      <c r="K31" s="7"/>
      <c r="L31" s="7"/>
      <c r="M31" s="7"/>
      <c r="N31" s="7"/>
      <c r="O31" s="7"/>
      <c r="P31" s="7"/>
      <c r="Q31" s="7"/>
      <c r="R31" s="7"/>
    </row>
    <row r="32" spans="1:18" x14ac:dyDescent="0.25">
      <c r="A32" s="7"/>
      <c r="B32" s="4">
        <f t="shared" si="7"/>
        <v>700</v>
      </c>
      <c r="C32" s="4">
        <f t="shared" si="8"/>
        <v>11.666666666666666</v>
      </c>
      <c r="D32" s="4">
        <v>18</v>
      </c>
      <c r="E32" s="11">
        <f t="shared" si="0"/>
        <v>14.577259475218662</v>
      </c>
      <c r="F32" s="11">
        <f t="shared" si="1"/>
        <v>41176.470588235286</v>
      </c>
      <c r="G32" s="4">
        <f t="shared" si="2"/>
        <v>0.83248386000679553</v>
      </c>
      <c r="H32" s="4">
        <f t="shared" si="5"/>
        <v>4.6146491186359828</v>
      </c>
      <c r="I32" s="4">
        <f t="shared" si="6"/>
        <v>1.1636758842932484</v>
      </c>
      <c r="J32" s="7"/>
      <c r="K32" s="7"/>
      <c r="L32" s="7"/>
      <c r="M32" s="7"/>
      <c r="N32" s="7"/>
      <c r="O32" s="7"/>
      <c r="P32" s="7"/>
      <c r="Q32" s="7"/>
      <c r="R32" s="7"/>
    </row>
    <row r="33" spans="1:18" x14ac:dyDescent="0.25">
      <c r="A33" s="7"/>
      <c r="B33" s="4">
        <v>1150</v>
      </c>
      <c r="C33" s="4">
        <f t="shared" si="8"/>
        <v>19.166666666666668</v>
      </c>
      <c r="D33" s="4">
        <v>32</v>
      </c>
      <c r="E33" s="11">
        <f t="shared" si="0"/>
        <v>5.8445887327287824</v>
      </c>
      <c r="F33" s="11">
        <f t="shared" si="1"/>
        <v>67647.058823529413</v>
      </c>
      <c r="G33" s="4">
        <f t="shared" si="2"/>
        <v>2.2468569486918111</v>
      </c>
      <c r="H33" s="4">
        <f t="shared" si="5"/>
        <v>4.8302489189753377</v>
      </c>
      <c r="I33" s="4">
        <f t="shared" si="6"/>
        <v>0.76675395649178357</v>
      </c>
      <c r="J33" s="7"/>
      <c r="K33" s="7"/>
      <c r="L33" s="7"/>
      <c r="M33" s="7"/>
      <c r="N33" s="7"/>
      <c r="O33" s="7"/>
      <c r="P33" s="7"/>
      <c r="Q33" s="7"/>
      <c r="R33" s="7"/>
    </row>
    <row r="34" spans="1:18" x14ac:dyDescent="0.25">
      <c r="A34" s="7"/>
      <c r="B34" s="4">
        <f>B33+100</f>
        <v>1250</v>
      </c>
      <c r="C34" s="4">
        <f t="shared" si="8"/>
        <v>20.833333333333332</v>
      </c>
      <c r="D34" s="4">
        <v>36</v>
      </c>
      <c r="E34" s="11">
        <f t="shared" si="0"/>
        <v>5.120000000000001</v>
      </c>
      <c r="F34" s="11">
        <f t="shared" si="1"/>
        <v>73529.411764705874</v>
      </c>
      <c r="G34" s="4">
        <f t="shared" si="2"/>
        <v>2.6546041454298326</v>
      </c>
      <c r="H34" s="4">
        <f t="shared" si="5"/>
        <v>4.8664610916297821</v>
      </c>
      <c r="I34" s="4">
        <f t="shared" si="6"/>
        <v>0.70926996097583084</v>
      </c>
      <c r="J34" s="7"/>
      <c r="K34" s="7"/>
      <c r="L34" s="7"/>
      <c r="M34" s="7"/>
      <c r="N34" s="7"/>
      <c r="O34" s="7"/>
      <c r="P34" s="7"/>
      <c r="Q34" s="7"/>
      <c r="R34" s="7"/>
    </row>
    <row r="35" spans="1:18" x14ac:dyDescent="0.25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</row>
    <row r="36" spans="1:18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</row>
    <row r="37" spans="1:18" x14ac:dyDescent="0.25">
      <c r="A37" s="7"/>
      <c r="B37" s="4" t="s">
        <v>36</v>
      </c>
      <c r="C37" s="4"/>
      <c r="D37" s="4" t="s">
        <v>37</v>
      </c>
      <c r="E37" s="4" t="s">
        <v>38</v>
      </c>
      <c r="F37" s="4" t="s">
        <v>39</v>
      </c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</row>
    <row r="38" spans="1:18" x14ac:dyDescent="0.25">
      <c r="A38" s="7"/>
      <c r="B38" s="7"/>
      <c r="C38" s="7"/>
      <c r="D38" s="4">
        <f>SLOPE(D17:D34,C17:C34)</f>
        <v>1.5602603036876359</v>
      </c>
      <c r="E38" s="4">
        <f>INTERCEPT(D17:D34,C17:C34)</f>
        <v>1.9752711496746205</v>
      </c>
      <c r="F38" s="4">
        <f>RSQ(D17:D34,C17:C34)</f>
        <v>0.98739392080574451</v>
      </c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</row>
    <row r="39" spans="1:18" x14ac:dyDescent="0.25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</row>
    <row r="40" spans="1:18" x14ac:dyDescent="0.25">
      <c r="A40" s="7"/>
      <c r="B40" s="4" t="s">
        <v>40</v>
      </c>
      <c r="C40" s="4"/>
      <c r="D40" s="4" t="s">
        <v>37</v>
      </c>
      <c r="E40" s="4" t="s">
        <v>38</v>
      </c>
      <c r="F40" s="4" t="s">
        <v>39</v>
      </c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</row>
    <row r="41" spans="1:18" x14ac:dyDescent="0.25">
      <c r="A41" s="7"/>
      <c r="B41" s="7"/>
      <c r="C41" s="7"/>
      <c r="D41" s="4">
        <f>SLOPE(I17:I34,H17:H34)</f>
        <v>-2.2849749128535608</v>
      </c>
      <c r="E41" s="4">
        <f>INTERCEPT(I17:I34,H17:H34)</f>
        <v>11.752604898922865</v>
      </c>
      <c r="F41" s="6">
        <f>RSQ(I17:I34,H17:H34)</f>
        <v>0.99532096640249368</v>
      </c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</row>
    <row r="42" spans="1:18" x14ac:dyDescent="0.25">
      <c r="A42" s="7"/>
      <c r="B42" s="7"/>
      <c r="C42" s="7"/>
      <c r="D42" s="4" t="s">
        <v>45</v>
      </c>
      <c r="E42" s="4" t="s">
        <v>46</v>
      </c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</row>
    <row r="43" spans="1:18" x14ac:dyDescent="0.25">
      <c r="A43" s="7"/>
      <c r="B43" s="7"/>
      <c r="C43" s="7"/>
      <c r="D43" s="4">
        <f>D41</f>
        <v>-2.2849749128535608</v>
      </c>
      <c r="E43" s="4">
        <f>10^E41</f>
        <v>565724384918.29871</v>
      </c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</row>
    <row r="44" spans="1:18" x14ac:dyDescent="0.25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</row>
    <row r="45" spans="1:18" x14ac:dyDescent="0.25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</row>
    <row r="46" spans="1:18" x14ac:dyDescent="0.25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</row>
    <row r="47" spans="1:18" x14ac:dyDescent="0.25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</row>
    <row r="48" spans="1:18" x14ac:dyDescent="0.25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</row>
    <row r="49" spans="1:18" x14ac:dyDescent="0.25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</row>
    <row r="50" spans="1:18" x14ac:dyDescent="0.25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</row>
    <row r="51" spans="1:18" x14ac:dyDescent="0.25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</row>
    <row r="52" spans="1:18" x14ac:dyDescent="0.25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</row>
    <row r="53" spans="1:18" x14ac:dyDescent="0.25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</row>
    <row r="54" spans="1:18" x14ac:dyDescent="0.25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</row>
    <row r="55" spans="1:18" x14ac:dyDescent="0.2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</row>
    <row r="56" spans="1:18" x14ac:dyDescent="0.25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</row>
    <row r="57" spans="1:18" x14ac:dyDescent="0.25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</row>
    <row r="58" spans="1:18" x14ac:dyDescent="0.2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</row>
    <row r="59" spans="1:18" x14ac:dyDescent="0.25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</row>
    <row r="60" spans="1:18" x14ac:dyDescent="0.25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</row>
    <row r="61" spans="1:18" x14ac:dyDescent="0.25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</row>
    <row r="62" spans="1:18" x14ac:dyDescent="0.25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</row>
    <row r="63" spans="1:18" x14ac:dyDescent="0.2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</row>
    <row r="64" spans="1:18" x14ac:dyDescent="0.25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</row>
    <row r="65" spans="1:18" x14ac:dyDescent="0.2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</row>
    <row r="66" spans="1:18" x14ac:dyDescent="0.25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</row>
    <row r="67" spans="1:18" x14ac:dyDescent="0.25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</row>
    <row r="68" spans="1:18" x14ac:dyDescent="0.25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</row>
    <row r="69" spans="1:18" x14ac:dyDescent="0.25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</row>
    <row r="70" spans="1:18" x14ac:dyDescent="0.25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</row>
    <row r="71" spans="1:18" x14ac:dyDescent="0.25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</row>
    <row r="72" spans="1:18" x14ac:dyDescent="0.25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</row>
    <row r="73" spans="1:18" x14ac:dyDescent="0.25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</row>
    <row r="74" spans="1:18" x14ac:dyDescent="0.25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</row>
    <row r="75" spans="1:18" x14ac:dyDescent="0.2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</row>
    <row r="76" spans="1:18" x14ac:dyDescent="0.25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</row>
    <row r="77" spans="1:18" x14ac:dyDescent="0.25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</row>
    <row r="78" spans="1:18" x14ac:dyDescent="0.25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</row>
    <row r="79" spans="1:18" x14ac:dyDescent="0.25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</row>
    <row r="80" spans="1:18" x14ac:dyDescent="0.25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</row>
    <row r="81" spans="1:18" x14ac:dyDescent="0.25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</row>
    <row r="82" spans="1:18" x14ac:dyDescent="0.25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</row>
    <row r="83" spans="1:18" x14ac:dyDescent="0.25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</row>
    <row r="84" spans="1:18" x14ac:dyDescent="0.25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</row>
    <row r="85" spans="1:18" x14ac:dyDescent="0.2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</row>
    <row r="86" spans="1:18" x14ac:dyDescent="0.25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</row>
    <row r="87" spans="1:18" x14ac:dyDescent="0.25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</row>
    <row r="88" spans="1:18" x14ac:dyDescent="0.25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</row>
    <row r="89" spans="1:18" x14ac:dyDescent="0.25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</row>
    <row r="90" spans="1:18" x14ac:dyDescent="0.25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</row>
    <row r="91" spans="1:18" x14ac:dyDescent="0.25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</row>
    <row r="92" spans="1:18" x14ac:dyDescent="0.25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</row>
    <row r="93" spans="1:18" x14ac:dyDescent="0.25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</row>
    <row r="94" spans="1:18" x14ac:dyDescent="0.25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</row>
    <row r="95" spans="1:18" x14ac:dyDescent="0.2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</row>
    <row r="96" spans="1:18" x14ac:dyDescent="0.25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</row>
    <row r="97" spans="1:18" x14ac:dyDescent="0.25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</row>
    <row r="98" spans="1:18" x14ac:dyDescent="0.25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</row>
    <row r="99" spans="1:18" x14ac:dyDescent="0.25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</row>
    <row r="100" spans="1:18" x14ac:dyDescent="0.2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</row>
    <row r="101" spans="1:18" x14ac:dyDescent="0.2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</row>
    <row r="102" spans="1:18" x14ac:dyDescent="0.2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</row>
    <row r="103" spans="1:18" x14ac:dyDescent="0.2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</row>
    <row r="104" spans="1:18" x14ac:dyDescent="0.2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</row>
    <row r="105" spans="1:18" x14ac:dyDescent="0.2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</row>
    <row r="106" spans="1:18" x14ac:dyDescent="0.2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</row>
    <row r="107" spans="1:18" x14ac:dyDescent="0.2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</row>
    <row r="108" spans="1:18" x14ac:dyDescent="0.2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</row>
    <row r="109" spans="1:18" x14ac:dyDescent="0.2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</row>
    <row r="110" spans="1:18" x14ac:dyDescent="0.2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</row>
    <row r="111" spans="1:18" x14ac:dyDescent="0.2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</row>
    <row r="112" spans="1:18" x14ac:dyDescent="0.2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</row>
    <row r="113" spans="1:18" x14ac:dyDescent="0.2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</row>
    <row r="114" spans="1:18" x14ac:dyDescent="0.2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</row>
    <row r="115" spans="1:18" x14ac:dyDescent="0.2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</row>
    <row r="116" spans="1:18" x14ac:dyDescent="0.2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</row>
    <row r="117" spans="1:18" x14ac:dyDescent="0.2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</row>
    <row r="118" spans="1:18" x14ac:dyDescent="0.2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</row>
    <row r="119" spans="1:18" x14ac:dyDescent="0.2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</row>
    <row r="120" spans="1:18" x14ac:dyDescent="0.2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</row>
    <row r="121" spans="1:18" x14ac:dyDescent="0.2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</row>
    <row r="122" spans="1:18" x14ac:dyDescent="0.2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</row>
    <row r="123" spans="1:18" x14ac:dyDescent="0.2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</row>
    <row r="124" spans="1:18" x14ac:dyDescent="0.2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</row>
    <row r="125" spans="1:18" x14ac:dyDescent="0.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</row>
    <row r="126" spans="1:18" x14ac:dyDescent="0.2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</row>
    <row r="127" spans="1:18" x14ac:dyDescent="0.2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</row>
    <row r="128" spans="1:18" x14ac:dyDescent="0.2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</row>
    <row r="129" spans="1:18" x14ac:dyDescent="0.2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</row>
    <row r="130" spans="1:18" x14ac:dyDescent="0.2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</row>
    <row r="131" spans="1:18" x14ac:dyDescent="0.2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</row>
    <row r="132" spans="1:18" x14ac:dyDescent="0.2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</row>
    <row r="133" spans="1:18" x14ac:dyDescent="0.2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</row>
    <row r="134" spans="1:18" x14ac:dyDescent="0.2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</row>
    <row r="135" spans="1:18" x14ac:dyDescent="0.2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</row>
    <row r="136" spans="1:18" x14ac:dyDescent="0.2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</row>
    <row r="137" spans="1:18" x14ac:dyDescent="0.2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</row>
    <row r="138" spans="1:18" x14ac:dyDescent="0.2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</row>
    <row r="139" spans="1:18" x14ac:dyDescent="0.2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</row>
    <row r="140" spans="1:18" x14ac:dyDescent="0.2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</row>
    <row r="141" spans="1:18" x14ac:dyDescent="0.2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</row>
    <row r="142" spans="1:18" x14ac:dyDescent="0.2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</row>
    <row r="143" spans="1:18" x14ac:dyDescent="0.2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</row>
    <row r="144" spans="1:18" x14ac:dyDescent="0.2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</row>
    <row r="145" spans="1:18" x14ac:dyDescent="0.2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</row>
    <row r="146" spans="1:18" x14ac:dyDescent="0.2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</row>
    <row r="147" spans="1:18" x14ac:dyDescent="0.2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</row>
    <row r="148" spans="1:18" x14ac:dyDescent="0.2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</row>
    <row r="149" spans="1:18" x14ac:dyDescent="0.2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</row>
    <row r="150" spans="1:18" x14ac:dyDescent="0.2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</row>
    <row r="151" spans="1:18" x14ac:dyDescent="0.2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</row>
    <row r="152" spans="1:18" x14ac:dyDescent="0.2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</row>
    <row r="153" spans="1:18" x14ac:dyDescent="0.2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</row>
  </sheetData>
  <dataValidations count="1">
    <dataValidation type="list" allowBlank="1" showInputMessage="1" showErrorMessage="1" sqref="C8" xr:uid="{BA365CE2-09C7-514B-9189-8526D183D983}">
      <formula1>$G$4:$G$7</formula1>
    </dataValidation>
  </dataValidation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4B0EB-E8BA-4034-8AD2-CE0C2EED8E09}">
  <dimension ref="A1:R153"/>
  <sheetViews>
    <sheetView topLeftCell="A13" zoomScale="89" zoomScaleNormal="85" workbookViewId="0">
      <selection activeCell="B34" sqref="B34"/>
    </sheetView>
  </sheetViews>
  <sheetFormatPr baseColWidth="10" defaultColWidth="11.42578125" defaultRowHeight="15" x14ac:dyDescent="0.25"/>
  <cols>
    <col min="5" max="5" width="13.140625" bestFit="1" customWidth="1"/>
  </cols>
  <sheetData>
    <row r="1" spans="1:18" x14ac:dyDescent="0.2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</row>
    <row r="2" spans="1:18" x14ac:dyDescent="0.25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</row>
    <row r="3" spans="1:18" ht="15.75" x14ac:dyDescent="0.25">
      <c r="A3" s="7"/>
      <c r="B3" s="8" t="s">
        <v>31</v>
      </c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</row>
    <row r="4" spans="1:18" x14ac:dyDescent="0.25">
      <c r="A4" s="7"/>
      <c r="B4" s="9" t="s">
        <v>3</v>
      </c>
      <c r="C4" s="4">
        <v>9.81</v>
      </c>
      <c r="D4" s="7"/>
      <c r="E4" s="7"/>
      <c r="F4" s="4" t="s">
        <v>5</v>
      </c>
      <c r="G4" s="4" t="s">
        <v>9</v>
      </c>
      <c r="H4" s="4">
        <v>0.06</v>
      </c>
      <c r="I4" s="7"/>
      <c r="J4" s="7"/>
      <c r="K4" s="7"/>
      <c r="L4" s="7"/>
      <c r="M4" s="7"/>
      <c r="N4" s="7"/>
      <c r="O4" s="7"/>
      <c r="P4" s="7"/>
      <c r="Q4" s="7"/>
      <c r="R4" s="7"/>
    </row>
    <row r="5" spans="1:18" x14ac:dyDescent="0.25">
      <c r="A5" s="7"/>
      <c r="B5" s="9" t="s">
        <v>1</v>
      </c>
      <c r="C5" s="4">
        <v>1000</v>
      </c>
      <c r="D5" s="7"/>
      <c r="E5" s="7"/>
      <c r="F5" s="4" t="s">
        <v>6</v>
      </c>
      <c r="G5" s="4" t="s">
        <v>10</v>
      </c>
      <c r="H5" s="4">
        <v>4.4999999999999998E-2</v>
      </c>
      <c r="I5" s="7"/>
      <c r="J5" s="7"/>
      <c r="K5" s="7"/>
      <c r="L5" s="7"/>
      <c r="M5" s="7"/>
      <c r="N5" s="7"/>
      <c r="O5" s="7"/>
      <c r="P5" s="7"/>
      <c r="Q5" s="7"/>
      <c r="R5" s="7"/>
    </row>
    <row r="6" spans="1:18" x14ac:dyDescent="0.25">
      <c r="A6" s="7"/>
      <c r="B6" s="9" t="s">
        <v>2</v>
      </c>
      <c r="C6" s="4">
        <f>1.02*10^-3</f>
        <v>1.0200000000000001E-3</v>
      </c>
      <c r="D6" s="7"/>
      <c r="E6" s="7"/>
      <c r="F6" s="4" t="s">
        <v>7</v>
      </c>
      <c r="G6" s="4" t="s">
        <v>11</v>
      </c>
      <c r="H6" s="4">
        <f>0.03</f>
        <v>0.03</v>
      </c>
      <c r="I6" s="7"/>
      <c r="J6" s="7"/>
      <c r="K6" s="7"/>
      <c r="L6" s="7"/>
      <c r="M6" s="7"/>
      <c r="N6" s="7"/>
      <c r="O6" s="7"/>
      <c r="P6" s="7"/>
      <c r="Q6" s="7"/>
      <c r="R6" s="7"/>
    </row>
    <row r="7" spans="1:18" x14ac:dyDescent="0.25">
      <c r="A7" s="7"/>
      <c r="B7" s="9" t="s">
        <v>32</v>
      </c>
      <c r="C7" s="4"/>
      <c r="D7" s="7"/>
      <c r="E7" s="7"/>
      <c r="F7" s="4" t="s">
        <v>8</v>
      </c>
      <c r="G7" s="4" t="s">
        <v>12</v>
      </c>
      <c r="H7" s="4">
        <v>7.8E-2</v>
      </c>
      <c r="I7" s="7"/>
      <c r="J7" s="7"/>
      <c r="K7" s="7"/>
      <c r="L7" s="7"/>
      <c r="M7" s="7"/>
      <c r="N7" s="7"/>
      <c r="O7" s="7"/>
      <c r="P7" s="7"/>
      <c r="Q7" s="7"/>
      <c r="R7" s="7"/>
    </row>
    <row r="8" spans="1:18" x14ac:dyDescent="0.25">
      <c r="A8" s="7"/>
      <c r="B8" s="9" t="s">
        <v>29</v>
      </c>
      <c r="C8" s="4" t="s">
        <v>9</v>
      </c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</row>
    <row r="9" spans="1:18" x14ac:dyDescent="0.25">
      <c r="A9" s="7"/>
      <c r="B9" s="9" t="s">
        <v>4</v>
      </c>
      <c r="C9" s="4">
        <f>VLOOKUP(C8,G4:H7,2)</f>
        <v>0.06</v>
      </c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</row>
    <row r="10" spans="1:18" x14ac:dyDescent="0.25">
      <c r="A10" s="7"/>
      <c r="B10" s="9" t="s">
        <v>23</v>
      </c>
      <c r="C10" s="4">
        <f>C9</f>
        <v>0.06</v>
      </c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</row>
    <row r="11" spans="1:18" x14ac:dyDescent="0.25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</row>
    <row r="12" spans="1:18" x14ac:dyDescent="0.25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</row>
    <row r="13" spans="1:18" x14ac:dyDescent="0.25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</row>
    <row r="14" spans="1:18" x14ac:dyDescent="0.25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</row>
    <row r="15" spans="1:18" ht="30" x14ac:dyDescent="0.25">
      <c r="A15" s="7"/>
      <c r="B15" s="10" t="s">
        <v>0</v>
      </c>
      <c r="C15" s="10" t="s">
        <v>19</v>
      </c>
      <c r="D15" s="10" t="s">
        <v>22</v>
      </c>
      <c r="E15" s="10" t="s">
        <v>13</v>
      </c>
      <c r="F15" s="10" t="s">
        <v>14</v>
      </c>
      <c r="G15" s="10" t="s">
        <v>15</v>
      </c>
      <c r="H15" s="10" t="s">
        <v>42</v>
      </c>
      <c r="I15" s="10" t="s">
        <v>43</v>
      </c>
      <c r="J15" s="7"/>
      <c r="K15" s="7"/>
      <c r="L15" s="7"/>
      <c r="M15" s="7"/>
      <c r="N15" s="7"/>
      <c r="O15" s="7"/>
      <c r="P15" s="7"/>
      <c r="Q15" s="7"/>
      <c r="R15" s="7"/>
    </row>
    <row r="16" spans="1:18" x14ac:dyDescent="0.25">
      <c r="A16" s="7"/>
      <c r="B16" s="2" t="s">
        <v>17</v>
      </c>
      <c r="C16" s="2" t="s">
        <v>18</v>
      </c>
      <c r="D16" s="2" t="s">
        <v>16</v>
      </c>
      <c r="E16" s="2"/>
      <c r="F16" s="2"/>
      <c r="G16" s="2"/>
      <c r="H16" s="2"/>
      <c r="I16" s="4"/>
      <c r="J16" s="7"/>
      <c r="K16" s="7"/>
      <c r="L16" s="7"/>
      <c r="M16" s="7"/>
      <c r="N16" s="7"/>
      <c r="O16" s="7"/>
      <c r="P16" s="7"/>
      <c r="Q16" s="7"/>
      <c r="R16" s="7"/>
    </row>
    <row r="17" spans="1:18" x14ac:dyDescent="0.25">
      <c r="A17" s="7"/>
      <c r="B17" s="4">
        <v>100</v>
      </c>
      <c r="C17" s="4">
        <f>B17/60</f>
        <v>1.6666666666666667</v>
      </c>
      <c r="D17" s="32">
        <v>13.5</v>
      </c>
      <c r="E17" s="11">
        <f t="shared" ref="E17:E34" si="0">D17/($C$9^5*C17^3*$C$5)</f>
        <v>3749.9999999999991</v>
      </c>
      <c r="F17" s="11">
        <f t="shared" ref="F17:F34" si="1">(C17*$C$9^2*$C$5)/$C$6</f>
        <v>5882.3529411764703</v>
      </c>
      <c r="G17" s="4">
        <f t="shared" ref="G17:G34" si="2">(C17^2*$C$9)/$C$4</f>
        <v>1.6989466530750934E-2</v>
      </c>
      <c r="H17" s="4">
        <f>LOG10(F17)</f>
        <v>3.7695510786217259</v>
      </c>
      <c r="I17" s="4">
        <f>LOG10(E17)</f>
        <v>3.5740312677277188</v>
      </c>
      <c r="J17" s="7"/>
      <c r="K17" s="7"/>
      <c r="L17" s="7"/>
      <c r="M17" s="7"/>
      <c r="N17" s="7"/>
      <c r="O17" s="7"/>
      <c r="P17" s="7"/>
      <c r="Q17" s="7"/>
      <c r="R17" s="7"/>
    </row>
    <row r="18" spans="1:18" x14ac:dyDescent="0.25">
      <c r="A18" s="7"/>
      <c r="B18" s="4">
        <f t="shared" ref="B18:B23" si="3">B17+100</f>
        <v>200</v>
      </c>
      <c r="C18" s="4">
        <f t="shared" ref="C18:C25" si="4">B18/60</f>
        <v>3.3333333333333335</v>
      </c>
      <c r="D18" s="32">
        <v>15.5</v>
      </c>
      <c r="E18" s="11">
        <f t="shared" si="0"/>
        <v>538.19444444444434</v>
      </c>
      <c r="F18" s="11">
        <f t="shared" si="1"/>
        <v>11764.705882352941</v>
      </c>
      <c r="G18" s="4">
        <f t="shared" si="2"/>
        <v>6.7957866123003738E-2</v>
      </c>
      <c r="H18" s="4">
        <f t="shared" ref="H18:H34" si="5">LOG10(F18)</f>
        <v>4.0705810742857071</v>
      </c>
      <c r="I18" s="4">
        <f t="shared" ref="I18:I34" si="6">LOG10(E18)</f>
        <v>2.7309392104110604</v>
      </c>
      <c r="J18" s="7"/>
      <c r="K18" s="7"/>
      <c r="L18" s="7"/>
      <c r="M18" s="7"/>
      <c r="N18" s="7"/>
      <c r="O18" s="7"/>
      <c r="P18" s="7"/>
      <c r="Q18" s="7"/>
      <c r="R18" s="7"/>
    </row>
    <row r="19" spans="1:18" x14ac:dyDescent="0.25">
      <c r="A19" s="7"/>
      <c r="B19" s="4">
        <f t="shared" si="3"/>
        <v>300</v>
      </c>
      <c r="C19" s="4">
        <f t="shared" si="4"/>
        <v>5</v>
      </c>
      <c r="D19" s="32">
        <v>17.5</v>
      </c>
      <c r="E19" s="11">
        <f t="shared" si="0"/>
        <v>180.0411522633745</v>
      </c>
      <c r="F19" s="11">
        <f t="shared" si="1"/>
        <v>17647.058823529409</v>
      </c>
      <c r="G19" s="4">
        <f t="shared" si="2"/>
        <v>0.1529051987767584</v>
      </c>
      <c r="H19" s="4">
        <f t="shared" si="5"/>
        <v>4.2466723333413885</v>
      </c>
      <c r="I19" s="4">
        <f t="shared" si="6"/>
        <v>2.2553717837600198</v>
      </c>
      <c r="J19" s="7"/>
      <c r="K19" s="7"/>
      <c r="L19" s="7"/>
      <c r="M19" s="7"/>
      <c r="N19" s="7"/>
      <c r="O19" s="7"/>
      <c r="P19" s="7"/>
      <c r="Q19" s="7"/>
      <c r="R19" s="7"/>
    </row>
    <row r="20" spans="1:18" x14ac:dyDescent="0.25">
      <c r="A20" s="7"/>
      <c r="B20" s="4">
        <f t="shared" si="3"/>
        <v>400</v>
      </c>
      <c r="C20" s="4">
        <f t="shared" si="4"/>
        <v>6.666666666666667</v>
      </c>
      <c r="D20" s="32">
        <v>19.5</v>
      </c>
      <c r="E20" s="11">
        <f t="shared" si="0"/>
        <v>84.635416666666643</v>
      </c>
      <c r="F20" s="11">
        <f t="shared" si="1"/>
        <v>23529.411764705881</v>
      </c>
      <c r="G20" s="4">
        <f t="shared" si="2"/>
        <v>0.27183146449201495</v>
      </c>
      <c r="H20" s="4">
        <f t="shared" si="5"/>
        <v>4.3716110699496884</v>
      </c>
      <c r="I20" s="4">
        <f t="shared" si="6"/>
        <v>1.9275521366113435</v>
      </c>
      <c r="J20" s="7"/>
      <c r="K20" s="7"/>
      <c r="L20" s="7"/>
      <c r="M20" s="7"/>
      <c r="N20" s="7"/>
      <c r="O20" s="7"/>
      <c r="P20" s="7"/>
      <c r="Q20" s="7"/>
      <c r="R20" s="7"/>
    </row>
    <row r="21" spans="1:18" x14ac:dyDescent="0.25">
      <c r="A21" s="7"/>
      <c r="B21" s="4">
        <f t="shared" si="3"/>
        <v>500</v>
      </c>
      <c r="C21" s="4">
        <f t="shared" si="4"/>
        <v>8.3333333333333339</v>
      </c>
      <c r="D21" s="32">
        <v>21.5</v>
      </c>
      <c r="E21" s="11">
        <f t="shared" si="0"/>
        <v>47.777777777777771</v>
      </c>
      <c r="F21" s="11">
        <f t="shared" si="1"/>
        <v>29411.764705882353</v>
      </c>
      <c r="G21" s="4">
        <f t="shared" si="2"/>
        <v>0.42473666326877335</v>
      </c>
      <c r="H21" s="4">
        <f t="shared" si="5"/>
        <v>4.4685210829577446</v>
      </c>
      <c r="I21" s="4">
        <f t="shared" si="6"/>
        <v>1.6792259461402617</v>
      </c>
      <c r="J21" s="7"/>
      <c r="K21" s="7"/>
      <c r="L21" s="7"/>
      <c r="M21" s="7"/>
      <c r="N21" s="7"/>
      <c r="O21" s="7"/>
      <c r="P21" s="7"/>
      <c r="Q21" s="7"/>
      <c r="R21" s="7"/>
    </row>
    <row r="22" spans="1:18" x14ac:dyDescent="0.25">
      <c r="A22" s="7"/>
      <c r="B22" s="4">
        <f t="shared" si="3"/>
        <v>600</v>
      </c>
      <c r="C22" s="4">
        <f t="shared" si="4"/>
        <v>10</v>
      </c>
      <c r="D22" s="32">
        <v>24</v>
      </c>
      <c r="E22" s="11">
        <f t="shared" si="0"/>
        <v>30.8641975308642</v>
      </c>
      <c r="F22" s="11">
        <f t="shared" si="1"/>
        <v>35294.117647058818</v>
      </c>
      <c r="G22" s="4">
        <f t="shared" si="2"/>
        <v>0.6116207951070336</v>
      </c>
      <c r="H22" s="4">
        <f t="shared" si="5"/>
        <v>4.5477023290053697</v>
      </c>
      <c r="I22" s="4">
        <f t="shared" si="6"/>
        <v>1.489454989793388</v>
      </c>
      <c r="J22" s="7"/>
      <c r="K22" s="7"/>
      <c r="L22" s="7"/>
      <c r="M22" s="7"/>
      <c r="N22" s="7"/>
      <c r="O22" s="7"/>
      <c r="P22" s="7"/>
      <c r="Q22" s="7"/>
      <c r="R22" s="7"/>
    </row>
    <row r="23" spans="1:18" x14ac:dyDescent="0.25">
      <c r="A23" s="7"/>
      <c r="B23" s="4">
        <f t="shared" si="3"/>
        <v>700</v>
      </c>
      <c r="C23" s="4">
        <f t="shared" si="4"/>
        <v>11.666666666666666</v>
      </c>
      <c r="D23" s="32">
        <v>26.75</v>
      </c>
      <c r="E23" s="11">
        <f t="shared" si="0"/>
        <v>21.663427275672181</v>
      </c>
      <c r="F23" s="11">
        <f t="shared" si="1"/>
        <v>41176.470588235286</v>
      </c>
      <c r="G23" s="4">
        <f t="shared" si="2"/>
        <v>0.83248386000679553</v>
      </c>
      <c r="H23" s="4">
        <f t="shared" si="5"/>
        <v>4.6146491186359828</v>
      </c>
      <c r="I23" s="4">
        <f t="shared" si="6"/>
        <v>1.3357271655471896</v>
      </c>
      <c r="J23" s="7"/>
      <c r="K23" s="7"/>
      <c r="L23" s="7"/>
      <c r="M23" s="7"/>
      <c r="N23" s="7"/>
      <c r="O23" s="7"/>
      <c r="P23" s="7"/>
      <c r="Q23" s="7"/>
      <c r="R23" s="7"/>
    </row>
    <row r="24" spans="1:18" x14ac:dyDescent="0.25">
      <c r="A24" s="7"/>
      <c r="B24" s="4">
        <v>1100</v>
      </c>
      <c r="C24" s="4">
        <f t="shared" si="4"/>
        <v>18.333333333333332</v>
      </c>
      <c r="D24" s="32">
        <v>40</v>
      </c>
      <c r="E24" s="11">
        <f t="shared" si="0"/>
        <v>8.3479422322397543</v>
      </c>
      <c r="F24" s="11">
        <f t="shared" si="1"/>
        <v>64705.88235294116</v>
      </c>
      <c r="G24" s="4">
        <f t="shared" si="2"/>
        <v>2.0557254502208626</v>
      </c>
      <c r="H24" s="4">
        <f t="shared" si="5"/>
        <v>4.8109437637799513</v>
      </c>
      <c r="I24" s="4">
        <f t="shared" si="6"/>
        <v>0.92157943508600004</v>
      </c>
      <c r="J24" s="7"/>
      <c r="K24" s="7"/>
      <c r="L24" s="7"/>
      <c r="M24" s="7"/>
      <c r="N24" s="7"/>
      <c r="O24" s="7"/>
      <c r="P24" s="7"/>
      <c r="Q24" s="7"/>
      <c r="R24" s="7"/>
    </row>
    <row r="25" spans="1:18" x14ac:dyDescent="0.25">
      <c r="A25" s="7"/>
      <c r="B25" s="4">
        <f>B24+100</f>
        <v>1200</v>
      </c>
      <c r="C25" s="4">
        <f t="shared" si="4"/>
        <v>20</v>
      </c>
      <c r="D25" s="32">
        <v>43.5</v>
      </c>
      <c r="E25" s="11">
        <f t="shared" si="0"/>
        <v>6.9926697530864201</v>
      </c>
      <c r="F25" s="11">
        <f t="shared" si="1"/>
        <v>70588.235294117636</v>
      </c>
      <c r="G25" s="4">
        <f t="shared" si="2"/>
        <v>2.4464831804281344</v>
      </c>
      <c r="H25" s="4">
        <f t="shared" si="5"/>
        <v>4.848732324669351</v>
      </c>
      <c r="I25" s="4">
        <f t="shared" si="6"/>
        <v>0.84464301804447561</v>
      </c>
      <c r="J25" s="7"/>
      <c r="K25" s="7"/>
      <c r="L25" s="7"/>
      <c r="M25" s="7"/>
      <c r="N25" s="7"/>
      <c r="O25" s="7"/>
      <c r="P25" s="7"/>
      <c r="Q25" s="7"/>
      <c r="R25" s="7"/>
    </row>
    <row r="26" spans="1:18" x14ac:dyDescent="0.25">
      <c r="A26" s="7"/>
      <c r="B26" s="4">
        <v>100</v>
      </c>
      <c r="C26" s="4">
        <f>B26/60</f>
        <v>1.6666666666666667</v>
      </c>
      <c r="D26" s="33">
        <v>14</v>
      </c>
      <c r="E26" s="11">
        <f t="shared" si="0"/>
        <v>3888.8888888888882</v>
      </c>
      <c r="F26" s="11">
        <f t="shared" si="1"/>
        <v>5882.3529411764703</v>
      </c>
      <c r="G26" s="4">
        <f t="shared" si="2"/>
        <v>1.6989466530750934E-2</v>
      </c>
      <c r="H26" s="4">
        <f t="shared" si="5"/>
        <v>3.7695510786217259</v>
      </c>
      <c r="I26" s="4">
        <f t="shared" si="6"/>
        <v>3.5898255349109505</v>
      </c>
      <c r="J26" s="7"/>
      <c r="K26" s="7"/>
      <c r="L26" s="7"/>
      <c r="M26" s="7"/>
      <c r="N26" s="7"/>
      <c r="O26" s="7"/>
      <c r="P26" s="7"/>
      <c r="Q26" s="7"/>
      <c r="R26" s="7"/>
    </row>
    <row r="27" spans="1:18" x14ac:dyDescent="0.25">
      <c r="A27" s="7"/>
      <c r="B27" s="4">
        <f t="shared" ref="B27:B32" si="7">B26+100</f>
        <v>200</v>
      </c>
      <c r="C27" s="4">
        <f t="shared" ref="C27:C34" si="8">B27/60</f>
        <v>3.3333333333333335</v>
      </c>
      <c r="D27" s="33">
        <v>15.75</v>
      </c>
      <c r="E27" s="11">
        <f t="shared" si="0"/>
        <v>546.87499999999989</v>
      </c>
      <c r="F27" s="11">
        <f t="shared" si="1"/>
        <v>11764.705882352941</v>
      </c>
      <c r="G27" s="4">
        <f t="shared" si="2"/>
        <v>6.7957866123003738E-2</v>
      </c>
      <c r="H27" s="4">
        <f t="shared" si="5"/>
        <v>4.0705810742857071</v>
      </c>
      <c r="I27" s="4">
        <f t="shared" si="6"/>
        <v>2.7378880703663886</v>
      </c>
      <c r="J27" s="7"/>
      <c r="K27" s="7"/>
      <c r="L27" s="7"/>
      <c r="M27" s="7"/>
      <c r="N27" s="7"/>
      <c r="O27" s="7"/>
      <c r="P27" s="7"/>
      <c r="Q27" s="7"/>
      <c r="R27" s="7"/>
    </row>
    <row r="28" spans="1:18" x14ac:dyDescent="0.25">
      <c r="A28" s="7"/>
      <c r="B28" s="4">
        <f t="shared" si="7"/>
        <v>300</v>
      </c>
      <c r="C28" s="4">
        <f t="shared" si="8"/>
        <v>5</v>
      </c>
      <c r="D28" s="33">
        <v>18.5</v>
      </c>
      <c r="E28" s="11">
        <f t="shared" si="0"/>
        <v>190.32921810699588</v>
      </c>
      <c r="F28" s="11">
        <f t="shared" si="1"/>
        <v>17647.058823529409</v>
      </c>
      <c r="G28" s="4">
        <f t="shared" si="2"/>
        <v>0.1529051987767584</v>
      </c>
      <c r="H28" s="4">
        <f t="shared" si="5"/>
        <v>4.2466723333413885</v>
      </c>
      <c r="I28" s="4">
        <f t="shared" si="6"/>
        <v>2.2795054634767391</v>
      </c>
      <c r="J28" s="7"/>
      <c r="K28" s="7"/>
      <c r="L28" s="7"/>
      <c r="M28" s="7"/>
      <c r="N28" s="7"/>
      <c r="O28" s="7"/>
      <c r="P28" s="7"/>
      <c r="Q28" s="7"/>
      <c r="R28" s="7"/>
    </row>
    <row r="29" spans="1:18" x14ac:dyDescent="0.25">
      <c r="A29" s="7"/>
      <c r="B29" s="4">
        <f t="shared" si="7"/>
        <v>400</v>
      </c>
      <c r="C29" s="4">
        <f t="shared" si="8"/>
        <v>6.666666666666667</v>
      </c>
      <c r="D29" s="33">
        <v>20</v>
      </c>
      <c r="E29" s="11">
        <f t="shared" si="0"/>
        <v>86.805555555555543</v>
      </c>
      <c r="F29" s="11">
        <f t="shared" si="1"/>
        <v>23529.411764705881</v>
      </c>
      <c r="G29" s="4">
        <f t="shared" si="2"/>
        <v>0.27183146449201495</v>
      </c>
      <c r="H29" s="4">
        <f t="shared" si="5"/>
        <v>4.3716110699496884</v>
      </c>
      <c r="I29" s="4">
        <f t="shared" si="6"/>
        <v>1.9385475209128067</v>
      </c>
      <c r="J29" s="7"/>
      <c r="K29" s="7"/>
      <c r="L29" s="7"/>
      <c r="M29" s="7"/>
      <c r="N29" s="7"/>
      <c r="O29" s="7"/>
      <c r="P29" s="7"/>
      <c r="Q29" s="7"/>
      <c r="R29" s="7"/>
    </row>
    <row r="30" spans="1:18" x14ac:dyDescent="0.25">
      <c r="A30" s="7"/>
      <c r="B30" s="4">
        <f t="shared" si="7"/>
        <v>500</v>
      </c>
      <c r="C30" s="4">
        <f t="shared" si="8"/>
        <v>8.3333333333333339</v>
      </c>
      <c r="D30" s="33">
        <v>22</v>
      </c>
      <c r="E30" s="11">
        <f t="shared" si="0"/>
        <v>48.888888888888879</v>
      </c>
      <c r="F30" s="11">
        <f t="shared" si="1"/>
        <v>29411.764705882353</v>
      </c>
      <c r="G30" s="4">
        <f t="shared" si="2"/>
        <v>0.42473666326877335</v>
      </c>
      <c r="H30" s="4">
        <f t="shared" si="5"/>
        <v>4.4685210829577446</v>
      </c>
      <c r="I30" s="4">
        <f t="shared" si="6"/>
        <v>1.6892101670468624</v>
      </c>
      <c r="J30" s="7"/>
      <c r="K30" s="7"/>
      <c r="L30" s="7"/>
      <c r="M30" s="7"/>
      <c r="N30" s="7"/>
      <c r="O30" s="7"/>
      <c r="P30" s="7"/>
      <c r="Q30" s="7"/>
      <c r="R30" s="7"/>
    </row>
    <row r="31" spans="1:18" x14ac:dyDescent="0.25">
      <c r="A31" s="7"/>
      <c r="B31" s="4">
        <f t="shared" si="7"/>
        <v>600</v>
      </c>
      <c r="C31" s="4">
        <f t="shared" si="8"/>
        <v>10</v>
      </c>
      <c r="D31" s="33">
        <v>24.5</v>
      </c>
      <c r="E31" s="11">
        <f t="shared" si="0"/>
        <v>31.507201646090536</v>
      </c>
      <c r="F31" s="11">
        <f t="shared" si="1"/>
        <v>35294.117647058818</v>
      </c>
      <c r="G31" s="4">
        <f t="shared" si="2"/>
        <v>0.6116207951070336</v>
      </c>
      <c r="H31" s="4">
        <f t="shared" si="5"/>
        <v>4.5477023290053697</v>
      </c>
      <c r="I31" s="4">
        <f t="shared" si="6"/>
        <v>1.4984098324463144</v>
      </c>
      <c r="J31" s="7"/>
      <c r="K31" s="7"/>
      <c r="L31" s="7"/>
      <c r="M31" s="7"/>
      <c r="N31" s="7"/>
      <c r="O31" s="7"/>
      <c r="P31" s="7"/>
      <c r="Q31" s="7"/>
      <c r="R31" s="7"/>
    </row>
    <row r="32" spans="1:18" x14ac:dyDescent="0.25">
      <c r="A32" s="7"/>
      <c r="B32" s="4">
        <f t="shared" si="7"/>
        <v>700</v>
      </c>
      <c r="C32" s="4">
        <f t="shared" si="8"/>
        <v>11.666666666666666</v>
      </c>
      <c r="D32" s="33">
        <v>27.5</v>
      </c>
      <c r="E32" s="11">
        <f t="shared" si="0"/>
        <v>22.270813087139622</v>
      </c>
      <c r="F32" s="11">
        <f t="shared" si="1"/>
        <v>41176.470588235286</v>
      </c>
      <c r="G32" s="4">
        <f t="shared" si="2"/>
        <v>0.83248386000679553</v>
      </c>
      <c r="H32" s="4">
        <f t="shared" si="5"/>
        <v>4.6146491186359828</v>
      </c>
      <c r="I32" s="4">
        <f t="shared" si="6"/>
        <v>1.347736073020205</v>
      </c>
      <c r="J32" s="7"/>
      <c r="K32" s="7"/>
      <c r="L32" s="7"/>
      <c r="M32" s="7"/>
      <c r="N32" s="7"/>
      <c r="O32" s="7"/>
      <c r="P32" s="7"/>
      <c r="Q32" s="7"/>
      <c r="R32" s="7"/>
    </row>
    <row r="33" spans="1:18" x14ac:dyDescent="0.25">
      <c r="A33" s="7"/>
      <c r="B33" s="4">
        <v>1100</v>
      </c>
      <c r="C33" s="4">
        <f t="shared" si="8"/>
        <v>18.333333333333332</v>
      </c>
      <c r="D33" s="33">
        <v>40.5</v>
      </c>
      <c r="E33" s="11">
        <f t="shared" si="0"/>
        <v>8.4522915101427518</v>
      </c>
      <c r="F33" s="11">
        <f t="shared" si="1"/>
        <v>64705.88235294116</v>
      </c>
      <c r="G33" s="4">
        <f t="shared" si="2"/>
        <v>2.0557254502208626</v>
      </c>
      <c r="H33" s="4">
        <f t="shared" si="5"/>
        <v>4.8109437637799513</v>
      </c>
      <c r="I33" s="4">
        <f t="shared" si="6"/>
        <v>0.92697446697270625</v>
      </c>
      <c r="J33" s="7"/>
      <c r="K33" s="7"/>
      <c r="L33" s="7"/>
      <c r="M33" s="7"/>
      <c r="N33" s="7"/>
      <c r="O33" s="7"/>
      <c r="P33" s="7"/>
      <c r="Q33" s="7"/>
      <c r="R33" s="7"/>
    </row>
    <row r="34" spans="1:18" x14ac:dyDescent="0.25">
      <c r="A34" s="7"/>
      <c r="B34" s="4">
        <f>B33+100</f>
        <v>1200</v>
      </c>
      <c r="C34" s="4">
        <f t="shared" si="8"/>
        <v>20</v>
      </c>
      <c r="D34" s="33">
        <v>44</v>
      </c>
      <c r="E34" s="11">
        <f t="shared" si="0"/>
        <v>7.0730452674897126</v>
      </c>
      <c r="F34" s="11">
        <f t="shared" si="1"/>
        <v>70588.235294117636</v>
      </c>
      <c r="G34" s="4">
        <f t="shared" si="2"/>
        <v>2.4464831804281344</v>
      </c>
      <c r="H34" s="4">
        <f t="shared" si="5"/>
        <v>4.848732324669351</v>
      </c>
      <c r="I34" s="4">
        <f t="shared" si="6"/>
        <v>0.84960643757602572</v>
      </c>
      <c r="J34" s="7"/>
      <c r="K34" s="7"/>
      <c r="L34" s="7"/>
      <c r="M34" s="7"/>
      <c r="N34" s="7"/>
      <c r="O34" s="7"/>
      <c r="P34" s="7"/>
      <c r="Q34" s="7"/>
      <c r="R34" s="7"/>
    </row>
    <row r="35" spans="1:18" x14ac:dyDescent="0.25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</row>
    <row r="36" spans="1:18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</row>
    <row r="37" spans="1:18" x14ac:dyDescent="0.25">
      <c r="A37" s="7"/>
      <c r="B37" s="4" t="s">
        <v>36</v>
      </c>
      <c r="C37" s="4"/>
      <c r="D37" s="4" t="s">
        <v>37</v>
      </c>
      <c r="E37" s="4" t="s">
        <v>38</v>
      </c>
      <c r="F37" s="4" t="s">
        <v>39</v>
      </c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</row>
    <row r="38" spans="1:18" x14ac:dyDescent="0.25">
      <c r="A38" s="7"/>
      <c r="B38" s="7"/>
      <c r="C38" s="7"/>
      <c r="D38" s="4">
        <f>SLOPE(D17:D34,C17:C34)</f>
        <v>1.6506465517241375</v>
      </c>
      <c r="E38" s="4">
        <f>INTERCEPT(D17:D34,C17:C34)</f>
        <v>9.3272270114942568</v>
      </c>
      <c r="F38" s="4">
        <f>RSQ(D17:D34,C17:C34)</f>
        <v>0.98478702714332655</v>
      </c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</row>
    <row r="39" spans="1:18" x14ac:dyDescent="0.25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</row>
    <row r="40" spans="1:18" x14ac:dyDescent="0.25">
      <c r="A40" s="7"/>
      <c r="B40" s="4" t="s">
        <v>40</v>
      </c>
      <c r="C40" s="4"/>
      <c r="D40" s="4" t="s">
        <v>37</v>
      </c>
      <c r="E40" s="4" t="s">
        <v>38</v>
      </c>
      <c r="F40" s="4" t="s">
        <v>39</v>
      </c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</row>
    <row r="41" spans="1:18" x14ac:dyDescent="0.25">
      <c r="A41" s="7"/>
      <c r="B41" s="7"/>
      <c r="C41" s="7"/>
      <c r="D41" s="4">
        <f>SLOPE(I17:I34,H17:H34)</f>
        <v>-2.529954213040353</v>
      </c>
      <c r="E41" s="4">
        <f>INTERCEPT(I17:I34,H17:H34)</f>
        <v>13.041241515453466</v>
      </c>
      <c r="F41" s="6">
        <f>RSQ(I17:I34,H17:H34)</f>
        <v>0.99631485375319973</v>
      </c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</row>
    <row r="42" spans="1:18" x14ac:dyDescent="0.25">
      <c r="A42" s="7"/>
      <c r="B42" s="7"/>
      <c r="C42" s="7"/>
      <c r="D42" s="4" t="s">
        <v>45</v>
      </c>
      <c r="E42" s="4" t="s">
        <v>46</v>
      </c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</row>
    <row r="43" spans="1:18" x14ac:dyDescent="0.25">
      <c r="A43" s="7"/>
      <c r="B43" s="7"/>
      <c r="C43" s="7"/>
      <c r="D43" s="4">
        <f>D41</f>
        <v>-2.529954213040353</v>
      </c>
      <c r="E43" s="4">
        <f>10^E41</f>
        <v>10996171774109.627</v>
      </c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</row>
    <row r="44" spans="1:18" x14ac:dyDescent="0.25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</row>
    <row r="45" spans="1:18" x14ac:dyDescent="0.25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</row>
    <row r="46" spans="1:18" x14ac:dyDescent="0.25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</row>
    <row r="47" spans="1:18" x14ac:dyDescent="0.25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</row>
    <row r="48" spans="1:18" x14ac:dyDescent="0.25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</row>
    <row r="49" spans="1:18" x14ac:dyDescent="0.25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</row>
    <row r="50" spans="1:18" x14ac:dyDescent="0.25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</row>
    <row r="51" spans="1:18" x14ac:dyDescent="0.25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</row>
    <row r="52" spans="1:18" x14ac:dyDescent="0.25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</row>
    <row r="53" spans="1:18" x14ac:dyDescent="0.25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</row>
    <row r="54" spans="1:18" x14ac:dyDescent="0.25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</row>
    <row r="55" spans="1:18" x14ac:dyDescent="0.2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</row>
    <row r="56" spans="1:18" x14ac:dyDescent="0.25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</row>
    <row r="57" spans="1:18" x14ac:dyDescent="0.25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</row>
    <row r="58" spans="1:18" x14ac:dyDescent="0.2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</row>
    <row r="59" spans="1:18" x14ac:dyDescent="0.25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</row>
    <row r="60" spans="1:18" x14ac:dyDescent="0.25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</row>
    <row r="61" spans="1:18" x14ac:dyDescent="0.25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</row>
    <row r="62" spans="1:18" x14ac:dyDescent="0.25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</row>
    <row r="63" spans="1:18" x14ac:dyDescent="0.2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</row>
    <row r="64" spans="1:18" x14ac:dyDescent="0.25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</row>
    <row r="65" spans="1:18" x14ac:dyDescent="0.2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</row>
    <row r="66" spans="1:18" x14ac:dyDescent="0.25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</row>
    <row r="67" spans="1:18" x14ac:dyDescent="0.25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</row>
    <row r="68" spans="1:18" x14ac:dyDescent="0.25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</row>
    <row r="69" spans="1:18" x14ac:dyDescent="0.25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</row>
    <row r="70" spans="1:18" x14ac:dyDescent="0.25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</row>
    <row r="71" spans="1:18" x14ac:dyDescent="0.25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</row>
    <row r="72" spans="1:18" x14ac:dyDescent="0.25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</row>
    <row r="73" spans="1:18" x14ac:dyDescent="0.25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</row>
    <row r="74" spans="1:18" x14ac:dyDescent="0.25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</row>
    <row r="75" spans="1:18" x14ac:dyDescent="0.2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</row>
    <row r="76" spans="1:18" x14ac:dyDescent="0.25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</row>
    <row r="77" spans="1:18" x14ac:dyDescent="0.25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</row>
    <row r="78" spans="1:18" x14ac:dyDescent="0.25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</row>
    <row r="79" spans="1:18" x14ac:dyDescent="0.25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</row>
    <row r="80" spans="1:18" x14ac:dyDescent="0.25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</row>
    <row r="81" spans="1:18" x14ac:dyDescent="0.25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</row>
    <row r="82" spans="1:18" x14ac:dyDescent="0.25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</row>
    <row r="83" spans="1:18" x14ac:dyDescent="0.25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</row>
    <row r="84" spans="1:18" x14ac:dyDescent="0.25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</row>
    <row r="85" spans="1:18" x14ac:dyDescent="0.2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</row>
    <row r="86" spans="1:18" x14ac:dyDescent="0.25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</row>
    <row r="87" spans="1:18" x14ac:dyDescent="0.25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</row>
    <row r="88" spans="1:18" x14ac:dyDescent="0.25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</row>
    <row r="89" spans="1:18" x14ac:dyDescent="0.25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</row>
    <row r="90" spans="1:18" x14ac:dyDescent="0.25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</row>
    <row r="91" spans="1:18" x14ac:dyDescent="0.25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</row>
    <row r="92" spans="1:18" x14ac:dyDescent="0.25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</row>
    <row r="93" spans="1:18" x14ac:dyDescent="0.25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</row>
    <row r="94" spans="1:18" x14ac:dyDescent="0.25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</row>
    <row r="95" spans="1:18" x14ac:dyDescent="0.2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</row>
    <row r="96" spans="1:18" x14ac:dyDescent="0.25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</row>
    <row r="97" spans="1:18" x14ac:dyDescent="0.25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</row>
    <row r="98" spans="1:18" x14ac:dyDescent="0.25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</row>
    <row r="99" spans="1:18" x14ac:dyDescent="0.25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</row>
    <row r="100" spans="1:18" x14ac:dyDescent="0.2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</row>
    <row r="101" spans="1:18" x14ac:dyDescent="0.2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</row>
    <row r="102" spans="1:18" x14ac:dyDescent="0.2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</row>
    <row r="103" spans="1:18" x14ac:dyDescent="0.2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</row>
    <row r="104" spans="1:18" x14ac:dyDescent="0.2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</row>
    <row r="105" spans="1:18" x14ac:dyDescent="0.2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</row>
    <row r="106" spans="1:18" x14ac:dyDescent="0.2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</row>
    <row r="107" spans="1:18" x14ac:dyDescent="0.2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</row>
    <row r="108" spans="1:18" x14ac:dyDescent="0.2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</row>
    <row r="109" spans="1:18" x14ac:dyDescent="0.2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</row>
    <row r="110" spans="1:18" x14ac:dyDescent="0.2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</row>
    <row r="111" spans="1:18" x14ac:dyDescent="0.2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</row>
    <row r="112" spans="1:18" x14ac:dyDescent="0.2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</row>
    <row r="113" spans="1:18" x14ac:dyDescent="0.2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</row>
    <row r="114" spans="1:18" x14ac:dyDescent="0.2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</row>
    <row r="115" spans="1:18" x14ac:dyDescent="0.2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</row>
    <row r="116" spans="1:18" x14ac:dyDescent="0.2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</row>
    <row r="117" spans="1:18" x14ac:dyDescent="0.2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</row>
    <row r="118" spans="1:18" x14ac:dyDescent="0.2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</row>
    <row r="119" spans="1:18" x14ac:dyDescent="0.2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</row>
    <row r="120" spans="1:18" x14ac:dyDescent="0.2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</row>
    <row r="121" spans="1:18" x14ac:dyDescent="0.2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</row>
    <row r="122" spans="1:18" x14ac:dyDescent="0.2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</row>
    <row r="123" spans="1:18" x14ac:dyDescent="0.2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</row>
    <row r="124" spans="1:18" x14ac:dyDescent="0.2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</row>
    <row r="125" spans="1:18" x14ac:dyDescent="0.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</row>
    <row r="126" spans="1:18" x14ac:dyDescent="0.2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</row>
    <row r="127" spans="1:18" x14ac:dyDescent="0.2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</row>
    <row r="128" spans="1:18" x14ac:dyDescent="0.2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</row>
    <row r="129" spans="1:18" x14ac:dyDescent="0.2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</row>
    <row r="130" spans="1:18" x14ac:dyDescent="0.2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</row>
    <row r="131" spans="1:18" x14ac:dyDescent="0.2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</row>
    <row r="132" spans="1:18" x14ac:dyDescent="0.2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</row>
    <row r="133" spans="1:18" x14ac:dyDescent="0.2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</row>
    <row r="134" spans="1:18" x14ac:dyDescent="0.2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</row>
    <row r="135" spans="1:18" x14ac:dyDescent="0.2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</row>
    <row r="136" spans="1:18" x14ac:dyDescent="0.2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</row>
    <row r="137" spans="1:18" x14ac:dyDescent="0.2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</row>
    <row r="138" spans="1:18" x14ac:dyDescent="0.2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</row>
    <row r="139" spans="1:18" x14ac:dyDescent="0.2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</row>
    <row r="140" spans="1:18" x14ac:dyDescent="0.2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</row>
    <row r="141" spans="1:18" x14ac:dyDescent="0.2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</row>
    <row r="142" spans="1:18" x14ac:dyDescent="0.2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</row>
    <row r="143" spans="1:18" x14ac:dyDescent="0.2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</row>
    <row r="144" spans="1:18" x14ac:dyDescent="0.2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</row>
    <row r="145" spans="1:18" x14ac:dyDescent="0.2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</row>
    <row r="146" spans="1:18" x14ac:dyDescent="0.2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</row>
    <row r="147" spans="1:18" x14ac:dyDescent="0.2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</row>
    <row r="148" spans="1:18" x14ac:dyDescent="0.2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</row>
    <row r="149" spans="1:18" x14ac:dyDescent="0.2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</row>
    <row r="150" spans="1:18" x14ac:dyDescent="0.2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</row>
    <row r="151" spans="1:18" x14ac:dyDescent="0.2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</row>
    <row r="152" spans="1:18" x14ac:dyDescent="0.2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</row>
    <row r="153" spans="1:18" x14ac:dyDescent="0.2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</row>
  </sheetData>
  <dataValidations count="1">
    <dataValidation type="list" allowBlank="1" showInputMessage="1" showErrorMessage="1" sqref="C8" xr:uid="{B5470FD6-E1A1-4864-9D20-9E3C0203AAFB}">
      <formula1>$G$4:$G$7</formula1>
    </dataValidation>
  </dataValidation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03871C-07B2-4BD2-A0D4-D2799FDA52AB}">
  <dimension ref="A1:R153"/>
  <sheetViews>
    <sheetView workbookViewId="0">
      <selection activeCell="B17" sqref="B17:D34"/>
    </sheetView>
  </sheetViews>
  <sheetFormatPr baseColWidth="10" defaultRowHeight="15" x14ac:dyDescent="0.25"/>
  <sheetData>
    <row r="1" spans="1:18" x14ac:dyDescent="0.25">
      <c r="A1" s="61"/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</row>
    <row r="2" spans="1:18" x14ac:dyDescent="0.25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</row>
    <row r="3" spans="1:18" ht="15.75" x14ac:dyDescent="0.25">
      <c r="A3" s="61"/>
      <c r="B3" s="70" t="s">
        <v>31</v>
      </c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1"/>
      <c r="P3" s="61"/>
      <c r="Q3" s="61"/>
      <c r="R3" s="61"/>
    </row>
    <row r="4" spans="1:18" x14ac:dyDescent="0.25">
      <c r="A4" s="61"/>
      <c r="B4" s="69" t="s">
        <v>3</v>
      </c>
      <c r="C4" s="62">
        <v>9.81</v>
      </c>
      <c r="D4" s="61"/>
      <c r="E4" s="61"/>
      <c r="F4" s="62" t="s">
        <v>5</v>
      </c>
      <c r="G4" s="62" t="s">
        <v>9</v>
      </c>
      <c r="H4" s="62">
        <v>0.06</v>
      </c>
      <c r="I4" s="61"/>
      <c r="J4" s="61"/>
      <c r="K4" s="61"/>
      <c r="L4" s="61"/>
      <c r="M4" s="61"/>
      <c r="N4" s="61"/>
      <c r="O4" s="61"/>
      <c r="P4" s="61"/>
      <c r="Q4" s="61"/>
      <c r="R4" s="61"/>
    </row>
    <row r="5" spans="1:18" x14ac:dyDescent="0.25">
      <c r="A5" s="61"/>
      <c r="B5" s="69" t="s">
        <v>1</v>
      </c>
      <c r="C5" s="62">
        <v>1000</v>
      </c>
      <c r="D5" s="61"/>
      <c r="E5" s="61"/>
      <c r="F5" s="62" t="s">
        <v>6</v>
      </c>
      <c r="G5" s="62" t="s">
        <v>10</v>
      </c>
      <c r="H5" s="62">
        <v>4.4999999999999998E-2</v>
      </c>
      <c r="I5" s="61"/>
      <c r="J5" s="61"/>
      <c r="K5" s="61"/>
      <c r="L5" s="61"/>
      <c r="M5" s="61"/>
      <c r="N5" s="61"/>
      <c r="O5" s="61"/>
      <c r="P5" s="61"/>
      <c r="Q5" s="61"/>
      <c r="R5" s="61"/>
    </row>
    <row r="6" spans="1:18" x14ac:dyDescent="0.25">
      <c r="A6" s="61"/>
      <c r="B6" s="69" t="s">
        <v>2</v>
      </c>
      <c r="C6" s="62">
        <v>1.0200000000000001E-3</v>
      </c>
      <c r="D6" s="61"/>
      <c r="E6" s="61"/>
      <c r="F6" s="62" t="s">
        <v>7</v>
      </c>
      <c r="G6" s="62" t="s">
        <v>11</v>
      </c>
      <c r="H6" s="62">
        <v>0.03</v>
      </c>
      <c r="I6" s="61"/>
      <c r="J6" s="61"/>
      <c r="K6" s="61"/>
      <c r="L6" s="61"/>
      <c r="M6" s="61"/>
      <c r="N6" s="61"/>
      <c r="O6" s="61"/>
      <c r="P6" s="61"/>
      <c r="Q6" s="61"/>
      <c r="R6" s="61"/>
    </row>
    <row r="7" spans="1:18" x14ac:dyDescent="0.25">
      <c r="A7" s="61"/>
      <c r="B7" s="69" t="s">
        <v>32</v>
      </c>
      <c r="C7" s="62"/>
      <c r="D7" s="61"/>
      <c r="E7" s="61"/>
      <c r="F7" s="62" t="s">
        <v>8</v>
      </c>
      <c r="G7" s="62" t="s">
        <v>12</v>
      </c>
      <c r="H7" s="62">
        <v>7.8E-2</v>
      </c>
      <c r="I7" s="61"/>
      <c r="J7" s="61"/>
      <c r="K7" s="61"/>
      <c r="L7" s="61"/>
      <c r="M7" s="61"/>
      <c r="N7" s="61"/>
      <c r="O7" s="61"/>
      <c r="P7" s="61"/>
      <c r="Q7" s="61"/>
      <c r="R7" s="61"/>
    </row>
    <row r="8" spans="1:18" x14ac:dyDescent="0.25">
      <c r="A8" s="61"/>
      <c r="B8" s="69" t="s">
        <v>29</v>
      </c>
      <c r="C8" s="62" t="s">
        <v>9</v>
      </c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</row>
    <row r="9" spans="1:18" x14ac:dyDescent="0.25">
      <c r="A9" s="61"/>
      <c r="B9" s="69" t="s">
        <v>4</v>
      </c>
      <c r="C9" s="62">
        <v>0.06</v>
      </c>
      <c r="D9" s="61"/>
      <c r="E9" s="61"/>
      <c r="F9" s="61"/>
      <c r="G9" s="61"/>
      <c r="H9" s="61"/>
      <c r="I9" s="61"/>
      <c r="J9" s="61"/>
      <c r="K9" s="61"/>
      <c r="L9" s="61"/>
      <c r="M9" s="61"/>
      <c r="N9" s="61"/>
      <c r="O9" s="61"/>
      <c r="P9" s="61"/>
      <c r="Q9" s="61"/>
      <c r="R9" s="61"/>
    </row>
    <row r="10" spans="1:18" x14ac:dyDescent="0.25">
      <c r="A10" s="61"/>
      <c r="B10" s="69" t="s">
        <v>23</v>
      </c>
      <c r="C10" s="62">
        <v>0.06</v>
      </c>
      <c r="D10" s="61"/>
      <c r="E10" s="61"/>
      <c r="F10" s="61"/>
      <c r="G10" s="61"/>
      <c r="H10" s="61"/>
      <c r="I10" s="61"/>
      <c r="J10" s="61"/>
      <c r="K10" s="61"/>
      <c r="L10" s="61"/>
      <c r="M10" s="61"/>
      <c r="N10" s="61"/>
      <c r="O10" s="61"/>
      <c r="P10" s="61"/>
      <c r="Q10" s="61"/>
      <c r="R10" s="61"/>
    </row>
    <row r="11" spans="1:18" x14ac:dyDescent="0.25">
      <c r="A11" s="61"/>
      <c r="B11" s="61"/>
      <c r="C11" s="61"/>
      <c r="D11" s="61"/>
      <c r="E11" s="61"/>
      <c r="F11" s="61"/>
      <c r="G11" s="61"/>
      <c r="H11" s="61"/>
      <c r="I11" s="61"/>
      <c r="J11" s="61"/>
      <c r="K11" s="61"/>
      <c r="L11" s="61"/>
      <c r="M11" s="61"/>
      <c r="N11" s="61"/>
      <c r="O11" s="61"/>
      <c r="P11" s="61"/>
      <c r="Q11" s="61"/>
      <c r="R11" s="61"/>
    </row>
    <row r="12" spans="1:18" x14ac:dyDescent="0.25">
      <c r="A12" s="61"/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</row>
    <row r="13" spans="1:18" x14ac:dyDescent="0.25">
      <c r="A13" s="61"/>
      <c r="B13" s="61"/>
      <c r="C13" s="61"/>
      <c r="D13" s="61"/>
      <c r="E13" s="61"/>
      <c r="F13" s="61"/>
      <c r="G13" s="61"/>
      <c r="H13" s="61"/>
      <c r="I13" s="61"/>
      <c r="J13" s="61"/>
      <c r="K13" s="61"/>
      <c r="L13" s="61"/>
      <c r="M13" s="61"/>
      <c r="N13" s="61"/>
      <c r="O13" s="61"/>
      <c r="P13" s="61"/>
      <c r="Q13" s="61"/>
      <c r="R13" s="61"/>
    </row>
    <row r="14" spans="1:18" x14ac:dyDescent="0.25">
      <c r="A14" s="61"/>
      <c r="B14" s="61"/>
      <c r="C14" s="61"/>
      <c r="D14" s="61"/>
      <c r="E14" s="61"/>
      <c r="F14" s="61"/>
      <c r="G14" s="61"/>
      <c r="H14" s="61"/>
      <c r="I14" s="61"/>
      <c r="J14" s="61"/>
      <c r="K14" s="61"/>
      <c r="L14" s="61"/>
      <c r="M14" s="61"/>
      <c r="N14" s="61"/>
      <c r="O14" s="61"/>
      <c r="P14" s="61"/>
      <c r="Q14" s="61"/>
      <c r="R14" s="61"/>
    </row>
    <row r="15" spans="1:18" ht="30" x14ac:dyDescent="0.25">
      <c r="A15" s="61"/>
      <c r="B15" s="68" t="s">
        <v>0</v>
      </c>
      <c r="C15" s="68" t="s">
        <v>19</v>
      </c>
      <c r="D15" s="68" t="s">
        <v>22</v>
      </c>
      <c r="E15" s="68" t="s">
        <v>13</v>
      </c>
      <c r="F15" s="68" t="s">
        <v>14</v>
      </c>
      <c r="G15" s="68" t="s">
        <v>15</v>
      </c>
      <c r="H15" s="68" t="s">
        <v>42</v>
      </c>
      <c r="I15" s="68" t="s">
        <v>43</v>
      </c>
      <c r="J15" s="61"/>
      <c r="K15" s="61"/>
      <c r="L15" s="61"/>
      <c r="M15" s="61"/>
      <c r="N15" s="61"/>
      <c r="O15" s="61"/>
      <c r="P15" s="61"/>
      <c r="Q15" s="61"/>
      <c r="R15" s="61"/>
    </row>
    <row r="16" spans="1:18" x14ac:dyDescent="0.25">
      <c r="A16" s="61"/>
      <c r="B16" s="67" t="s">
        <v>17</v>
      </c>
      <c r="C16" s="67" t="s">
        <v>18</v>
      </c>
      <c r="D16" s="67" t="s">
        <v>16</v>
      </c>
      <c r="E16" s="67"/>
      <c r="F16" s="67"/>
      <c r="G16" s="67"/>
      <c r="H16" s="67"/>
      <c r="I16" s="62"/>
      <c r="J16" s="61"/>
      <c r="K16" s="61"/>
      <c r="L16" s="61"/>
      <c r="M16" s="61"/>
      <c r="N16" s="61"/>
      <c r="O16" s="61"/>
      <c r="P16" s="61"/>
      <c r="Q16" s="61"/>
      <c r="R16" s="61"/>
    </row>
    <row r="17" spans="1:18" x14ac:dyDescent="0.25">
      <c r="A17" s="61"/>
      <c r="B17" s="62">
        <v>100</v>
      </c>
      <c r="C17" s="62">
        <v>1.6666666666666667</v>
      </c>
      <c r="D17" s="62">
        <v>13.5</v>
      </c>
      <c r="E17" s="64">
        <v>3749.9999999999991</v>
      </c>
      <c r="F17" s="64">
        <v>5882.3529411764703</v>
      </c>
      <c r="G17" s="62">
        <v>1.6989466530750934E-2</v>
      </c>
      <c r="H17" s="62">
        <v>3.7695510786217259</v>
      </c>
      <c r="I17" s="62">
        <v>3.5740312677277188</v>
      </c>
      <c r="J17" s="61"/>
      <c r="K17" s="61"/>
      <c r="L17" s="61"/>
      <c r="M17" s="61"/>
      <c r="N17" s="61"/>
      <c r="O17" s="61"/>
      <c r="P17" s="61"/>
      <c r="Q17" s="61"/>
      <c r="R17" s="61"/>
    </row>
    <row r="18" spans="1:18" x14ac:dyDescent="0.25">
      <c r="A18" s="61"/>
      <c r="B18" s="62">
        <v>200</v>
      </c>
      <c r="C18" s="62">
        <v>3.3333333333333335</v>
      </c>
      <c r="D18" s="62">
        <v>15.5</v>
      </c>
      <c r="E18" s="64">
        <v>538.19444444444434</v>
      </c>
      <c r="F18" s="64">
        <v>11764.705882352941</v>
      </c>
      <c r="G18" s="62">
        <v>6.7957866123003738E-2</v>
      </c>
      <c r="H18" s="62">
        <v>4.0705810742857071</v>
      </c>
      <c r="I18" s="62">
        <v>2.7309392104110604</v>
      </c>
      <c r="J18" s="61"/>
      <c r="K18" s="61"/>
      <c r="L18" s="61"/>
      <c r="M18" s="61"/>
      <c r="N18" s="61"/>
      <c r="O18" s="61"/>
      <c r="P18" s="61"/>
      <c r="Q18" s="61"/>
      <c r="R18" s="61"/>
    </row>
    <row r="19" spans="1:18" x14ac:dyDescent="0.25">
      <c r="A19" s="61"/>
      <c r="B19" s="62">
        <v>300</v>
      </c>
      <c r="C19" s="62">
        <v>5</v>
      </c>
      <c r="D19" s="62">
        <v>17.5</v>
      </c>
      <c r="E19" s="64">
        <v>180.0411522633745</v>
      </c>
      <c r="F19" s="64">
        <v>17647.058823529409</v>
      </c>
      <c r="G19" s="62">
        <v>0.1529051987767584</v>
      </c>
      <c r="H19" s="62">
        <v>4.2466723333413885</v>
      </c>
      <c r="I19" s="62">
        <v>2.2553717837600198</v>
      </c>
      <c r="J19" s="61"/>
      <c r="K19" s="61"/>
      <c r="L19" s="61"/>
      <c r="M19" s="61"/>
      <c r="N19" s="61"/>
      <c r="O19" s="61"/>
      <c r="P19" s="61"/>
      <c r="Q19" s="61"/>
      <c r="R19" s="61"/>
    </row>
    <row r="20" spans="1:18" x14ac:dyDescent="0.25">
      <c r="A20" s="61"/>
      <c r="B20" s="62">
        <v>400</v>
      </c>
      <c r="C20" s="62">
        <v>6.666666666666667</v>
      </c>
      <c r="D20" s="62">
        <v>19.5</v>
      </c>
      <c r="E20" s="64">
        <v>84.635416666666643</v>
      </c>
      <c r="F20" s="64">
        <v>23529.411764705881</v>
      </c>
      <c r="G20" s="62">
        <v>0.27183146449201495</v>
      </c>
      <c r="H20" s="62">
        <v>4.3716110699496884</v>
      </c>
      <c r="I20" s="62">
        <v>1.9275521366113435</v>
      </c>
      <c r="J20" s="61"/>
      <c r="K20" s="61"/>
      <c r="L20" s="61"/>
      <c r="M20" s="61"/>
      <c r="N20" s="61"/>
      <c r="O20" s="61"/>
      <c r="P20" s="61"/>
      <c r="Q20" s="61"/>
      <c r="R20" s="61"/>
    </row>
    <row r="21" spans="1:18" x14ac:dyDescent="0.25">
      <c r="A21" s="61"/>
      <c r="B21" s="62">
        <v>500</v>
      </c>
      <c r="C21" s="62">
        <v>8.3333333333333339</v>
      </c>
      <c r="D21" s="62">
        <v>21.5</v>
      </c>
      <c r="E21" s="64">
        <v>47.777777777777771</v>
      </c>
      <c r="F21" s="64">
        <v>29411.764705882353</v>
      </c>
      <c r="G21" s="62">
        <v>0.42473666326877335</v>
      </c>
      <c r="H21" s="62">
        <v>4.4685210829577446</v>
      </c>
      <c r="I21" s="62">
        <v>1.6792259461402617</v>
      </c>
      <c r="J21" s="61"/>
      <c r="K21" s="61"/>
      <c r="L21" s="61"/>
      <c r="M21" s="61"/>
      <c r="N21" s="61"/>
      <c r="O21" s="61"/>
      <c r="P21" s="61"/>
      <c r="Q21" s="61"/>
      <c r="R21" s="61"/>
    </row>
    <row r="22" spans="1:18" x14ac:dyDescent="0.25">
      <c r="A22" s="61"/>
      <c r="B22" s="62">
        <v>600</v>
      </c>
      <c r="C22" s="62">
        <v>10</v>
      </c>
      <c r="D22" s="62">
        <v>24</v>
      </c>
      <c r="E22" s="64">
        <v>30.8641975308642</v>
      </c>
      <c r="F22" s="64">
        <v>35294.117647058818</v>
      </c>
      <c r="G22" s="62">
        <v>0.6116207951070336</v>
      </c>
      <c r="H22" s="62">
        <v>4.5477023290053697</v>
      </c>
      <c r="I22" s="62">
        <v>1.489454989793388</v>
      </c>
      <c r="J22" s="61"/>
      <c r="K22" s="61"/>
      <c r="L22" s="61"/>
      <c r="M22" s="61"/>
      <c r="N22" s="61"/>
      <c r="O22" s="61"/>
      <c r="P22" s="61"/>
      <c r="Q22" s="61"/>
      <c r="R22" s="61"/>
    </row>
    <row r="23" spans="1:18" x14ac:dyDescent="0.25">
      <c r="A23" s="61"/>
      <c r="B23" s="62">
        <v>700</v>
      </c>
      <c r="C23" s="62">
        <v>11.666666666666666</v>
      </c>
      <c r="D23" s="62">
        <v>26.75</v>
      </c>
      <c r="E23" s="64">
        <v>21.663427275672181</v>
      </c>
      <c r="F23" s="64">
        <v>41176.470588235286</v>
      </c>
      <c r="G23" s="62">
        <v>0.83248386000679553</v>
      </c>
      <c r="H23" s="62">
        <v>4.6146491186359828</v>
      </c>
      <c r="I23" s="62">
        <v>1.3357271655471896</v>
      </c>
      <c r="J23" s="61"/>
      <c r="K23" s="61"/>
      <c r="L23" s="61"/>
      <c r="M23" s="61"/>
      <c r="N23" s="61"/>
      <c r="O23" s="61"/>
      <c r="P23" s="61"/>
      <c r="Q23" s="61"/>
      <c r="R23" s="61"/>
    </row>
    <row r="24" spans="1:18" x14ac:dyDescent="0.25">
      <c r="A24" s="61"/>
      <c r="B24" s="62">
        <v>1100</v>
      </c>
      <c r="C24" s="62">
        <v>18.333333333333332</v>
      </c>
      <c r="D24" s="62">
        <v>40</v>
      </c>
      <c r="E24" s="64">
        <v>8.3479422322397543</v>
      </c>
      <c r="F24" s="64">
        <v>64705.88235294116</v>
      </c>
      <c r="G24" s="62">
        <v>2.0557254502208626</v>
      </c>
      <c r="H24" s="62">
        <v>4.8109437637799513</v>
      </c>
      <c r="I24" s="62">
        <v>0.92157943508600004</v>
      </c>
      <c r="J24" s="61"/>
      <c r="K24" s="61"/>
      <c r="L24" s="61"/>
      <c r="M24" s="61"/>
      <c r="N24" s="61"/>
      <c r="O24" s="61"/>
      <c r="P24" s="61"/>
      <c r="Q24" s="61"/>
      <c r="R24" s="61"/>
    </row>
    <row r="25" spans="1:18" x14ac:dyDescent="0.25">
      <c r="A25" s="61"/>
      <c r="B25" s="62">
        <v>1200</v>
      </c>
      <c r="C25" s="62">
        <v>20</v>
      </c>
      <c r="D25" s="62">
        <v>43.5</v>
      </c>
      <c r="E25" s="64">
        <v>6.9926697530864201</v>
      </c>
      <c r="F25" s="64">
        <v>70588.235294117636</v>
      </c>
      <c r="G25" s="62">
        <v>2.4464831804281344</v>
      </c>
      <c r="H25" s="62">
        <v>4.848732324669351</v>
      </c>
      <c r="I25" s="62">
        <v>0.84464301804447561</v>
      </c>
      <c r="J25" s="61"/>
      <c r="K25" s="61"/>
      <c r="L25" s="61"/>
      <c r="M25" s="61"/>
      <c r="N25" s="61"/>
      <c r="O25" s="61"/>
      <c r="P25" s="61"/>
      <c r="Q25" s="61"/>
      <c r="R25" s="61"/>
    </row>
    <row r="26" spans="1:18" x14ac:dyDescent="0.25">
      <c r="A26" s="61"/>
      <c r="B26" s="66">
        <v>1200</v>
      </c>
      <c r="C26" s="66">
        <v>20</v>
      </c>
      <c r="D26" s="66">
        <v>44</v>
      </c>
      <c r="E26" s="65">
        <v>7.0730452674897126</v>
      </c>
      <c r="F26" s="64">
        <v>70588.235294117636</v>
      </c>
      <c r="G26" s="62">
        <v>2.4464831804281344</v>
      </c>
      <c r="H26" s="62">
        <v>4.848732324669351</v>
      </c>
      <c r="I26" s="62">
        <v>0.84960643757602572</v>
      </c>
      <c r="J26" s="61"/>
      <c r="K26" s="61"/>
      <c r="L26" s="61"/>
      <c r="M26" s="61"/>
      <c r="N26" s="61"/>
      <c r="O26" s="61"/>
      <c r="P26" s="61"/>
      <c r="Q26" s="61"/>
      <c r="R26" s="61"/>
    </row>
    <row r="27" spans="1:18" x14ac:dyDescent="0.25">
      <c r="A27" s="61"/>
      <c r="B27" s="66">
        <v>1100</v>
      </c>
      <c r="C27" s="66">
        <v>18.333333333333332</v>
      </c>
      <c r="D27" s="66">
        <v>40.5</v>
      </c>
      <c r="E27" s="65">
        <v>8.4522915101427518</v>
      </c>
      <c r="F27" s="64">
        <v>64705.88235294116</v>
      </c>
      <c r="G27" s="62">
        <v>2.0557254502208626</v>
      </c>
      <c r="H27" s="62">
        <v>4.8109437637799513</v>
      </c>
      <c r="I27" s="62">
        <v>0.92697446697270625</v>
      </c>
      <c r="J27" s="61"/>
      <c r="K27" s="61"/>
      <c r="L27" s="61"/>
      <c r="M27" s="61"/>
      <c r="N27" s="61"/>
      <c r="O27" s="61"/>
      <c r="P27" s="61"/>
      <c r="Q27" s="61"/>
      <c r="R27" s="61"/>
    </row>
    <row r="28" spans="1:18" x14ac:dyDescent="0.25">
      <c r="A28" s="61"/>
      <c r="B28" s="62">
        <v>700</v>
      </c>
      <c r="C28" s="62">
        <v>11.666666666666666</v>
      </c>
      <c r="D28" s="62">
        <v>27.5</v>
      </c>
      <c r="E28" s="64">
        <v>22.270813087139622</v>
      </c>
      <c r="F28" s="64">
        <v>41176.470588235286</v>
      </c>
      <c r="G28" s="62">
        <v>0.83248386000679553</v>
      </c>
      <c r="H28" s="62">
        <v>4.6146491186359828</v>
      </c>
      <c r="I28" s="62">
        <v>1.347736073020205</v>
      </c>
      <c r="J28" s="61"/>
      <c r="K28" s="61"/>
      <c r="L28" s="61"/>
      <c r="M28" s="61"/>
      <c r="N28" s="61"/>
      <c r="O28" s="61"/>
      <c r="P28" s="61"/>
      <c r="Q28" s="61"/>
      <c r="R28" s="61"/>
    </row>
    <row r="29" spans="1:18" x14ac:dyDescent="0.25">
      <c r="A29" s="61"/>
      <c r="B29" s="62">
        <v>600</v>
      </c>
      <c r="C29" s="62">
        <v>10</v>
      </c>
      <c r="D29" s="62">
        <v>24.5</v>
      </c>
      <c r="E29" s="64">
        <v>31.507201646090536</v>
      </c>
      <c r="F29" s="64">
        <v>35294.117647058818</v>
      </c>
      <c r="G29" s="62">
        <v>0.6116207951070336</v>
      </c>
      <c r="H29" s="62">
        <v>4.5477023290053697</v>
      </c>
      <c r="I29" s="62">
        <v>1.4984098324463144</v>
      </c>
      <c r="J29" s="61"/>
      <c r="K29" s="61"/>
      <c r="L29" s="61"/>
      <c r="M29" s="61"/>
      <c r="N29" s="61"/>
      <c r="O29" s="61"/>
      <c r="P29" s="61"/>
      <c r="Q29" s="61"/>
      <c r="R29" s="61"/>
    </row>
    <row r="30" spans="1:18" x14ac:dyDescent="0.25">
      <c r="A30" s="61"/>
      <c r="B30" s="62">
        <v>500</v>
      </c>
      <c r="C30" s="62">
        <v>8.3333333333333339</v>
      </c>
      <c r="D30" s="62">
        <v>22</v>
      </c>
      <c r="E30" s="64">
        <v>48.888888888888879</v>
      </c>
      <c r="F30" s="64">
        <v>29411.764705882353</v>
      </c>
      <c r="G30" s="62">
        <v>0.42473666326877335</v>
      </c>
      <c r="H30" s="62">
        <v>4.4685210829577446</v>
      </c>
      <c r="I30" s="62">
        <v>1.6892101670468624</v>
      </c>
      <c r="J30" s="61"/>
      <c r="K30" s="61"/>
      <c r="L30" s="61"/>
      <c r="M30" s="61"/>
      <c r="N30" s="61"/>
      <c r="O30" s="61"/>
      <c r="P30" s="61"/>
      <c r="Q30" s="61"/>
      <c r="R30" s="61"/>
    </row>
    <row r="31" spans="1:18" x14ac:dyDescent="0.25">
      <c r="A31" s="61"/>
      <c r="B31" s="62">
        <v>400</v>
      </c>
      <c r="C31" s="62">
        <v>6.666666666666667</v>
      </c>
      <c r="D31" s="62">
        <v>20</v>
      </c>
      <c r="E31" s="64">
        <v>86.805555555555543</v>
      </c>
      <c r="F31" s="64">
        <v>23529.411764705881</v>
      </c>
      <c r="G31" s="62">
        <v>0.27183146449201495</v>
      </c>
      <c r="H31" s="62">
        <v>4.3716110699496884</v>
      </c>
      <c r="I31" s="62">
        <v>1.9385475209128067</v>
      </c>
      <c r="J31" s="61"/>
      <c r="K31" s="61"/>
      <c r="L31" s="61"/>
      <c r="M31" s="61"/>
      <c r="N31" s="61"/>
      <c r="O31" s="61"/>
      <c r="P31" s="61"/>
      <c r="Q31" s="61"/>
      <c r="R31" s="61"/>
    </row>
    <row r="32" spans="1:18" x14ac:dyDescent="0.25">
      <c r="A32" s="61"/>
      <c r="B32" s="62">
        <v>300</v>
      </c>
      <c r="C32" s="62">
        <v>5</v>
      </c>
      <c r="D32" s="62">
        <v>18.5</v>
      </c>
      <c r="E32" s="64">
        <v>190.32921810699588</v>
      </c>
      <c r="F32" s="64">
        <v>17647.058823529409</v>
      </c>
      <c r="G32" s="62">
        <v>0.1529051987767584</v>
      </c>
      <c r="H32" s="62">
        <v>4.2466723333413885</v>
      </c>
      <c r="I32" s="62">
        <v>2.2795054634767391</v>
      </c>
      <c r="J32" s="61"/>
      <c r="K32" s="61"/>
      <c r="L32" s="61"/>
      <c r="M32" s="61"/>
      <c r="N32" s="61"/>
      <c r="O32" s="61"/>
      <c r="P32" s="61"/>
      <c r="Q32" s="61"/>
      <c r="R32" s="61"/>
    </row>
    <row r="33" spans="1:18" x14ac:dyDescent="0.25">
      <c r="A33" s="61"/>
      <c r="B33" s="62">
        <v>200</v>
      </c>
      <c r="C33" s="62">
        <v>3.3333333333333335</v>
      </c>
      <c r="D33" s="62">
        <v>15.75</v>
      </c>
      <c r="E33" s="64">
        <v>546.87499999999989</v>
      </c>
      <c r="F33" s="64">
        <v>11764.705882352941</v>
      </c>
      <c r="G33" s="62">
        <v>6.7957866123003738E-2</v>
      </c>
      <c r="H33" s="62">
        <v>4.0705810742857071</v>
      </c>
      <c r="I33" s="62">
        <v>2.7378880703663886</v>
      </c>
      <c r="J33" s="61"/>
      <c r="K33" s="61"/>
      <c r="L33" s="61"/>
      <c r="M33" s="61"/>
      <c r="N33" s="61"/>
      <c r="O33" s="61"/>
      <c r="P33" s="61"/>
      <c r="Q33" s="61"/>
      <c r="R33" s="61"/>
    </row>
    <row r="34" spans="1:18" x14ac:dyDescent="0.25">
      <c r="A34" s="61"/>
      <c r="B34" s="62">
        <v>100</v>
      </c>
      <c r="C34" s="62">
        <v>1.6666666666666667</v>
      </c>
      <c r="D34" s="62">
        <v>14</v>
      </c>
      <c r="E34" s="64">
        <v>3888.8888888888882</v>
      </c>
      <c r="F34" s="64">
        <v>5882.3529411764703</v>
      </c>
      <c r="G34" s="62">
        <v>1.6989466530750934E-2</v>
      </c>
      <c r="H34" s="62">
        <v>3.7695510786217259</v>
      </c>
      <c r="I34" s="62">
        <v>3.5898255349109505</v>
      </c>
      <c r="J34" s="61"/>
      <c r="K34" s="61"/>
      <c r="L34" s="61"/>
      <c r="M34" s="61"/>
      <c r="N34" s="61"/>
      <c r="O34" s="61"/>
      <c r="P34" s="61"/>
      <c r="Q34" s="61"/>
      <c r="R34" s="61"/>
    </row>
    <row r="35" spans="1:18" x14ac:dyDescent="0.25">
      <c r="A35" s="61"/>
      <c r="B35" s="61"/>
      <c r="C35" s="61"/>
      <c r="D35" s="61"/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</row>
    <row r="36" spans="1:18" x14ac:dyDescent="0.25">
      <c r="A36" s="61"/>
      <c r="B36" s="61"/>
      <c r="C36" s="61"/>
      <c r="D36" s="61"/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</row>
    <row r="37" spans="1:18" x14ac:dyDescent="0.25">
      <c r="A37" s="61"/>
      <c r="B37" s="62" t="s">
        <v>36</v>
      </c>
      <c r="C37" s="62"/>
      <c r="D37" s="62" t="s">
        <v>37</v>
      </c>
      <c r="E37" s="62" t="s">
        <v>38</v>
      </c>
      <c r="F37" s="62" t="s">
        <v>39</v>
      </c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</row>
    <row r="38" spans="1:18" x14ac:dyDescent="0.25">
      <c r="A38" s="61"/>
      <c r="B38" s="61"/>
      <c r="C38" s="61"/>
      <c r="D38" s="62">
        <v>1.6506465517241378</v>
      </c>
      <c r="E38" s="62">
        <v>9.327227011494255</v>
      </c>
      <c r="F38" s="62">
        <v>0.984787027143327</v>
      </c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</row>
    <row r="39" spans="1:18" x14ac:dyDescent="0.25">
      <c r="A39" s="61"/>
      <c r="B39" s="61"/>
      <c r="C39" s="61"/>
      <c r="D39" s="61"/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</row>
    <row r="40" spans="1:18" x14ac:dyDescent="0.25">
      <c r="A40" s="61"/>
      <c r="B40" s="62" t="s">
        <v>40</v>
      </c>
      <c r="C40" s="62"/>
      <c r="D40" s="62" t="s">
        <v>37</v>
      </c>
      <c r="E40" s="62" t="s">
        <v>38</v>
      </c>
      <c r="F40" s="62" t="s">
        <v>39</v>
      </c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</row>
    <row r="41" spans="1:18" x14ac:dyDescent="0.25">
      <c r="A41" s="61"/>
      <c r="B41" s="61"/>
      <c r="C41" s="61"/>
      <c r="D41" s="62">
        <v>-2.529954213040353</v>
      </c>
      <c r="E41" s="62">
        <v>13.041241515453468</v>
      </c>
      <c r="F41" s="63">
        <v>0.99631485375319995</v>
      </c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</row>
    <row r="42" spans="1:18" x14ac:dyDescent="0.25">
      <c r="A42" s="61"/>
      <c r="B42" s="61"/>
      <c r="C42" s="61"/>
      <c r="D42" s="62" t="s">
        <v>45</v>
      </c>
      <c r="E42" s="62" t="s">
        <v>46</v>
      </c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</row>
    <row r="43" spans="1:18" x14ac:dyDescent="0.25">
      <c r="A43" s="61"/>
      <c r="B43" s="61"/>
      <c r="C43" s="61"/>
      <c r="D43" s="62">
        <v>-2.529954213040353</v>
      </c>
      <c r="E43" s="62">
        <v>10996171774109.705</v>
      </c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</row>
    <row r="44" spans="1:18" x14ac:dyDescent="0.25">
      <c r="A44" s="61"/>
      <c r="B44" s="61"/>
      <c r="C44" s="61"/>
      <c r="D44" s="61"/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</row>
    <row r="45" spans="1:18" x14ac:dyDescent="0.25">
      <c r="A45" s="61"/>
      <c r="B45" s="61"/>
      <c r="C45" s="61"/>
      <c r="D45" s="61"/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</row>
    <row r="46" spans="1:18" x14ac:dyDescent="0.25">
      <c r="A46" s="61"/>
      <c r="B46" s="61"/>
      <c r="C46" s="61"/>
      <c r="D46" s="61"/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</row>
    <row r="47" spans="1:18" x14ac:dyDescent="0.25">
      <c r="A47" s="61"/>
      <c r="B47" s="61"/>
      <c r="C47" s="61"/>
      <c r="D47" s="61"/>
      <c r="E47" s="61"/>
      <c r="F47" s="61"/>
      <c r="G47" s="61"/>
      <c r="H47" s="61"/>
      <c r="I47" s="61"/>
      <c r="J47" s="61"/>
      <c r="K47" s="61"/>
      <c r="L47" s="61"/>
      <c r="M47" s="61"/>
      <c r="N47" s="61"/>
      <c r="O47" s="61"/>
      <c r="P47" s="61"/>
      <c r="Q47" s="61"/>
      <c r="R47" s="61"/>
    </row>
    <row r="48" spans="1:18" x14ac:dyDescent="0.25">
      <c r="A48" s="61"/>
      <c r="B48" s="61"/>
      <c r="C48" s="61"/>
      <c r="D48" s="61"/>
      <c r="E48" s="61"/>
      <c r="F48" s="61"/>
      <c r="G48" s="61"/>
      <c r="H48" s="61"/>
      <c r="I48" s="61"/>
      <c r="J48" s="61"/>
      <c r="K48" s="61"/>
      <c r="L48" s="61"/>
      <c r="M48" s="61"/>
      <c r="N48" s="61"/>
      <c r="O48" s="61"/>
      <c r="P48" s="61"/>
      <c r="Q48" s="61"/>
      <c r="R48" s="61"/>
    </row>
    <row r="49" spans="1:18" x14ac:dyDescent="0.25">
      <c r="A49" s="61"/>
      <c r="B49" s="61"/>
      <c r="C49" s="61"/>
      <c r="D49" s="61"/>
      <c r="E49" s="61"/>
      <c r="F49" s="61"/>
      <c r="G49" s="61"/>
      <c r="H49" s="61"/>
      <c r="I49" s="61"/>
      <c r="J49" s="61"/>
      <c r="K49" s="61"/>
      <c r="L49" s="61"/>
      <c r="M49" s="61"/>
      <c r="N49" s="61"/>
      <c r="O49" s="61"/>
      <c r="P49" s="61"/>
      <c r="Q49" s="61"/>
      <c r="R49" s="61"/>
    </row>
    <row r="50" spans="1:18" x14ac:dyDescent="0.25">
      <c r="A50" s="61"/>
      <c r="B50" s="61"/>
      <c r="C50" s="61"/>
      <c r="D50" s="61"/>
      <c r="E50" s="61"/>
      <c r="F50" s="61"/>
      <c r="G50" s="61"/>
      <c r="H50" s="61"/>
      <c r="I50" s="61"/>
      <c r="J50" s="61"/>
      <c r="K50" s="61"/>
      <c r="L50" s="61"/>
      <c r="M50" s="61"/>
      <c r="N50" s="61"/>
      <c r="O50" s="61"/>
      <c r="P50" s="61"/>
      <c r="Q50" s="61"/>
      <c r="R50" s="61"/>
    </row>
    <row r="51" spans="1:18" x14ac:dyDescent="0.25">
      <c r="A51" s="61"/>
      <c r="B51" s="61"/>
      <c r="C51" s="61"/>
      <c r="D51" s="61"/>
      <c r="E51" s="61"/>
      <c r="F51" s="61"/>
      <c r="G51" s="61"/>
      <c r="H51" s="61"/>
      <c r="I51" s="61"/>
      <c r="J51" s="61"/>
      <c r="K51" s="61"/>
      <c r="L51" s="61"/>
      <c r="M51" s="61"/>
      <c r="N51" s="61"/>
      <c r="O51" s="61"/>
      <c r="P51" s="61"/>
      <c r="Q51" s="61"/>
      <c r="R51" s="61"/>
    </row>
    <row r="52" spans="1:18" x14ac:dyDescent="0.25">
      <c r="A52" s="61"/>
      <c r="B52" s="61"/>
      <c r="C52" s="61"/>
      <c r="D52" s="61"/>
      <c r="E52" s="61"/>
      <c r="F52" s="61"/>
      <c r="G52" s="61"/>
      <c r="H52" s="61"/>
      <c r="I52" s="61"/>
      <c r="J52" s="61"/>
      <c r="K52" s="61"/>
      <c r="L52" s="61"/>
      <c r="M52" s="61"/>
      <c r="N52" s="61"/>
      <c r="O52" s="61"/>
      <c r="P52" s="61"/>
      <c r="Q52" s="61"/>
      <c r="R52" s="61"/>
    </row>
    <row r="53" spans="1:18" x14ac:dyDescent="0.25">
      <c r="A53" s="61"/>
      <c r="B53" s="61"/>
      <c r="C53" s="61"/>
      <c r="D53" s="61"/>
      <c r="E53" s="61"/>
      <c r="F53" s="61"/>
      <c r="G53" s="61"/>
      <c r="H53" s="61"/>
      <c r="I53" s="61"/>
      <c r="J53" s="61"/>
      <c r="K53" s="61"/>
      <c r="L53" s="61"/>
      <c r="M53" s="61"/>
      <c r="N53" s="61"/>
      <c r="O53" s="61"/>
      <c r="P53" s="61"/>
      <c r="Q53" s="61"/>
      <c r="R53" s="61"/>
    </row>
    <row r="54" spans="1:18" x14ac:dyDescent="0.25">
      <c r="A54" s="61"/>
      <c r="B54" s="61"/>
      <c r="C54" s="61"/>
      <c r="D54" s="61"/>
      <c r="E54" s="61"/>
      <c r="F54" s="61"/>
      <c r="G54" s="61"/>
      <c r="H54" s="61"/>
      <c r="I54" s="61"/>
      <c r="J54" s="61"/>
      <c r="K54" s="61"/>
      <c r="L54" s="61"/>
      <c r="M54" s="61"/>
      <c r="N54" s="61"/>
      <c r="O54" s="61"/>
      <c r="P54" s="61"/>
      <c r="Q54" s="61"/>
      <c r="R54" s="61"/>
    </row>
    <row r="55" spans="1:18" x14ac:dyDescent="0.25">
      <c r="A55" s="61"/>
      <c r="B55" s="61"/>
      <c r="C55" s="61"/>
      <c r="D55" s="61"/>
      <c r="E55" s="61"/>
      <c r="F55" s="61"/>
      <c r="G55" s="61"/>
      <c r="H55" s="61"/>
      <c r="I55" s="61"/>
      <c r="J55" s="61"/>
      <c r="K55" s="61"/>
      <c r="L55" s="61"/>
      <c r="M55" s="61"/>
      <c r="N55" s="61"/>
      <c r="O55" s="61"/>
      <c r="P55" s="61"/>
      <c r="Q55" s="61"/>
      <c r="R55" s="61"/>
    </row>
    <row r="56" spans="1:18" x14ac:dyDescent="0.25">
      <c r="A56" s="61"/>
      <c r="B56" s="61"/>
      <c r="C56" s="61"/>
      <c r="D56" s="61"/>
      <c r="E56" s="61"/>
      <c r="F56" s="61"/>
      <c r="G56" s="61"/>
      <c r="H56" s="61"/>
      <c r="I56" s="61"/>
      <c r="J56" s="61"/>
      <c r="K56" s="61"/>
      <c r="L56" s="61"/>
      <c r="M56" s="61"/>
      <c r="N56" s="61"/>
      <c r="O56" s="61"/>
      <c r="P56" s="61"/>
      <c r="Q56" s="61"/>
      <c r="R56" s="61"/>
    </row>
    <row r="57" spans="1:18" x14ac:dyDescent="0.25">
      <c r="A57" s="61"/>
      <c r="B57" s="61"/>
      <c r="C57" s="61"/>
      <c r="D57" s="61"/>
      <c r="E57" s="61"/>
      <c r="F57" s="61"/>
      <c r="G57" s="61"/>
      <c r="H57" s="61"/>
      <c r="I57" s="61"/>
      <c r="J57" s="61"/>
      <c r="K57" s="61"/>
      <c r="L57" s="61"/>
      <c r="M57" s="61"/>
      <c r="N57" s="61"/>
      <c r="O57" s="61"/>
      <c r="P57" s="61"/>
      <c r="Q57" s="61"/>
      <c r="R57" s="61"/>
    </row>
    <row r="58" spans="1:18" x14ac:dyDescent="0.25">
      <c r="A58" s="61"/>
      <c r="B58" s="61"/>
      <c r="C58" s="61"/>
      <c r="D58" s="61"/>
      <c r="E58" s="61"/>
      <c r="F58" s="61"/>
      <c r="G58" s="61"/>
      <c r="H58" s="61"/>
      <c r="I58" s="61"/>
      <c r="J58" s="61"/>
      <c r="K58" s="61"/>
      <c r="L58" s="61"/>
      <c r="M58" s="61"/>
      <c r="N58" s="61"/>
      <c r="O58" s="61"/>
      <c r="P58" s="61"/>
      <c r="Q58" s="61"/>
      <c r="R58" s="61"/>
    </row>
    <row r="59" spans="1:18" x14ac:dyDescent="0.25">
      <c r="A59" s="61"/>
      <c r="B59" s="61"/>
      <c r="C59" s="61"/>
      <c r="D59" s="61"/>
      <c r="E59" s="61"/>
      <c r="F59" s="61"/>
      <c r="G59" s="61"/>
      <c r="H59" s="61"/>
      <c r="I59" s="61"/>
      <c r="J59" s="61"/>
      <c r="K59" s="61"/>
      <c r="L59" s="61"/>
      <c r="M59" s="61"/>
      <c r="N59" s="61"/>
      <c r="O59" s="61"/>
      <c r="P59" s="61"/>
      <c r="Q59" s="61"/>
      <c r="R59" s="61"/>
    </row>
    <row r="60" spans="1:18" x14ac:dyDescent="0.25">
      <c r="A60" s="61"/>
      <c r="B60" s="61"/>
      <c r="C60" s="61"/>
      <c r="D60" s="61"/>
      <c r="E60" s="61"/>
      <c r="F60" s="61"/>
      <c r="G60" s="61"/>
      <c r="H60" s="61"/>
      <c r="I60" s="61"/>
      <c r="J60" s="61"/>
      <c r="K60" s="61"/>
      <c r="L60" s="61"/>
      <c r="M60" s="61"/>
      <c r="N60" s="61"/>
      <c r="O60" s="61"/>
      <c r="P60" s="61"/>
      <c r="Q60" s="61"/>
      <c r="R60" s="61"/>
    </row>
    <row r="61" spans="1:18" x14ac:dyDescent="0.25">
      <c r="A61" s="61"/>
      <c r="B61" s="61"/>
      <c r="C61" s="61"/>
      <c r="D61" s="61"/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61"/>
      <c r="Q61" s="61"/>
      <c r="R61" s="61"/>
    </row>
    <row r="62" spans="1:18" x14ac:dyDescent="0.25">
      <c r="A62" s="61"/>
      <c r="B62" s="61"/>
      <c r="C62" s="61"/>
      <c r="D62" s="61"/>
      <c r="E62" s="61"/>
      <c r="F62" s="61"/>
      <c r="G62" s="61"/>
      <c r="H62" s="61"/>
      <c r="I62" s="61"/>
      <c r="J62" s="61"/>
      <c r="K62" s="61"/>
      <c r="L62" s="61"/>
      <c r="M62" s="61"/>
      <c r="N62" s="61"/>
      <c r="O62" s="61"/>
      <c r="P62" s="61"/>
      <c r="Q62" s="61"/>
      <c r="R62" s="61"/>
    </row>
    <row r="63" spans="1:18" x14ac:dyDescent="0.25">
      <c r="A63" s="61"/>
      <c r="B63" s="61"/>
      <c r="C63" s="61"/>
      <c r="D63" s="61"/>
      <c r="E63" s="61"/>
      <c r="F63" s="61"/>
      <c r="G63" s="61"/>
      <c r="H63" s="61"/>
      <c r="I63" s="61"/>
      <c r="J63" s="61"/>
      <c r="K63" s="61"/>
      <c r="L63" s="61"/>
      <c r="M63" s="61"/>
      <c r="N63" s="61"/>
      <c r="O63" s="61"/>
      <c r="P63" s="61"/>
      <c r="Q63" s="61"/>
      <c r="R63" s="61"/>
    </row>
    <row r="64" spans="1:18" x14ac:dyDescent="0.25">
      <c r="A64" s="61"/>
      <c r="B64" s="61"/>
      <c r="C64" s="61"/>
      <c r="D64" s="61"/>
      <c r="E64" s="61"/>
      <c r="F64" s="61"/>
      <c r="G64" s="61"/>
      <c r="H64" s="61"/>
      <c r="I64" s="61"/>
      <c r="J64" s="61"/>
      <c r="K64" s="61"/>
      <c r="L64" s="61"/>
      <c r="M64" s="61"/>
      <c r="N64" s="61"/>
      <c r="O64" s="61"/>
      <c r="P64" s="61"/>
      <c r="Q64" s="61"/>
      <c r="R64" s="61"/>
    </row>
    <row r="65" spans="1:18" x14ac:dyDescent="0.25">
      <c r="A65" s="61"/>
      <c r="B65" s="61"/>
      <c r="C65" s="61"/>
      <c r="D65" s="61"/>
      <c r="E65" s="61"/>
      <c r="F65" s="61"/>
      <c r="G65" s="61"/>
      <c r="H65" s="61"/>
      <c r="I65" s="61"/>
      <c r="J65" s="61"/>
      <c r="K65" s="61"/>
      <c r="L65" s="61"/>
      <c r="M65" s="61"/>
      <c r="N65" s="61"/>
      <c r="O65" s="61"/>
      <c r="P65" s="61"/>
      <c r="Q65" s="61"/>
      <c r="R65" s="61"/>
    </row>
    <row r="66" spans="1:18" x14ac:dyDescent="0.25">
      <c r="A66" s="61"/>
      <c r="B66" s="61"/>
      <c r="C66" s="61"/>
      <c r="D66" s="61"/>
      <c r="E66" s="61"/>
      <c r="F66" s="61"/>
      <c r="G66" s="61"/>
      <c r="H66" s="61"/>
      <c r="I66" s="61"/>
      <c r="J66" s="61"/>
      <c r="K66" s="61"/>
      <c r="L66" s="61"/>
      <c r="M66" s="61"/>
      <c r="N66" s="61"/>
      <c r="O66" s="61"/>
      <c r="P66" s="61"/>
      <c r="Q66" s="61"/>
      <c r="R66" s="61"/>
    </row>
    <row r="67" spans="1:18" x14ac:dyDescent="0.25">
      <c r="A67" s="61"/>
      <c r="B67" s="61"/>
      <c r="C67" s="61"/>
      <c r="D67" s="61"/>
      <c r="E67" s="61"/>
      <c r="F67" s="61"/>
      <c r="G67" s="61"/>
      <c r="H67" s="61"/>
      <c r="I67" s="61"/>
      <c r="J67" s="61"/>
      <c r="K67" s="61"/>
      <c r="L67" s="61"/>
      <c r="M67" s="61"/>
      <c r="N67" s="61"/>
      <c r="O67" s="61"/>
      <c r="P67" s="61"/>
      <c r="Q67" s="61"/>
      <c r="R67" s="61"/>
    </row>
    <row r="68" spans="1:18" x14ac:dyDescent="0.25">
      <c r="A68" s="61"/>
      <c r="B68" s="61"/>
      <c r="C68" s="61"/>
      <c r="D68" s="61"/>
      <c r="E68" s="61"/>
      <c r="F68" s="61"/>
      <c r="G68" s="61"/>
      <c r="H68" s="61"/>
      <c r="I68" s="61"/>
      <c r="J68" s="61"/>
      <c r="K68" s="61"/>
      <c r="L68" s="61"/>
      <c r="M68" s="61"/>
      <c r="N68" s="61"/>
      <c r="O68" s="61"/>
      <c r="P68" s="61"/>
      <c r="Q68" s="61"/>
      <c r="R68" s="61"/>
    </row>
    <row r="69" spans="1:18" x14ac:dyDescent="0.25">
      <c r="A69" s="61"/>
      <c r="B69" s="61"/>
      <c r="C69" s="61"/>
      <c r="D69" s="61"/>
      <c r="E69" s="61"/>
      <c r="F69" s="61"/>
      <c r="G69" s="61"/>
      <c r="H69" s="61"/>
      <c r="I69" s="61"/>
      <c r="J69" s="61"/>
      <c r="K69" s="61"/>
      <c r="L69" s="61"/>
      <c r="M69" s="61"/>
      <c r="N69" s="61"/>
      <c r="O69" s="61"/>
      <c r="P69" s="61"/>
      <c r="Q69" s="61"/>
      <c r="R69" s="61"/>
    </row>
    <row r="70" spans="1:18" x14ac:dyDescent="0.25">
      <c r="A70" s="61"/>
      <c r="B70" s="61"/>
      <c r="C70" s="61"/>
      <c r="D70" s="61"/>
      <c r="E70" s="61"/>
      <c r="F70" s="61"/>
      <c r="G70" s="61"/>
      <c r="H70" s="61"/>
      <c r="I70" s="61"/>
      <c r="J70" s="61"/>
      <c r="K70" s="61"/>
      <c r="L70" s="61"/>
      <c r="M70" s="61"/>
      <c r="N70" s="61"/>
      <c r="O70" s="61"/>
      <c r="P70" s="61"/>
      <c r="Q70" s="61"/>
      <c r="R70" s="61"/>
    </row>
    <row r="71" spans="1:18" x14ac:dyDescent="0.25">
      <c r="A71" s="61"/>
      <c r="B71" s="61"/>
      <c r="C71" s="61"/>
      <c r="D71" s="61"/>
      <c r="E71" s="61"/>
      <c r="F71" s="61"/>
      <c r="G71" s="61"/>
      <c r="H71" s="61"/>
      <c r="I71" s="61"/>
      <c r="J71" s="61"/>
      <c r="K71" s="61"/>
      <c r="L71" s="61"/>
      <c r="M71" s="61"/>
      <c r="N71" s="61"/>
      <c r="O71" s="61"/>
      <c r="P71" s="61"/>
      <c r="Q71" s="61"/>
      <c r="R71" s="61"/>
    </row>
    <row r="72" spans="1:18" x14ac:dyDescent="0.25">
      <c r="A72" s="61"/>
      <c r="B72" s="61"/>
      <c r="C72" s="61"/>
      <c r="D72" s="61"/>
      <c r="E72" s="61"/>
      <c r="F72" s="61"/>
      <c r="G72" s="61"/>
      <c r="H72" s="61"/>
      <c r="I72" s="61"/>
      <c r="J72" s="61"/>
      <c r="K72" s="61"/>
      <c r="L72" s="61"/>
      <c r="M72" s="61"/>
      <c r="N72" s="61"/>
      <c r="O72" s="61"/>
      <c r="P72" s="61"/>
      <c r="Q72" s="61"/>
      <c r="R72" s="61"/>
    </row>
    <row r="73" spans="1:18" x14ac:dyDescent="0.25">
      <c r="A73" s="61"/>
      <c r="B73" s="61"/>
      <c r="C73" s="61"/>
      <c r="D73" s="61"/>
      <c r="E73" s="61"/>
      <c r="F73" s="61"/>
      <c r="G73" s="61"/>
      <c r="H73" s="61"/>
      <c r="I73" s="61"/>
      <c r="J73" s="61"/>
      <c r="K73" s="61"/>
      <c r="L73" s="61"/>
      <c r="M73" s="61"/>
      <c r="N73" s="61"/>
      <c r="O73" s="61"/>
      <c r="P73" s="61"/>
      <c r="Q73" s="61"/>
      <c r="R73" s="61"/>
    </row>
    <row r="74" spans="1:18" x14ac:dyDescent="0.25">
      <c r="A74" s="61"/>
      <c r="B74" s="61"/>
      <c r="C74" s="61"/>
      <c r="D74" s="61"/>
      <c r="E74" s="61"/>
      <c r="F74" s="61"/>
      <c r="G74" s="61"/>
      <c r="H74" s="61"/>
      <c r="I74" s="61"/>
      <c r="J74" s="61"/>
      <c r="K74" s="61"/>
      <c r="L74" s="61"/>
      <c r="M74" s="61"/>
      <c r="N74" s="61"/>
      <c r="O74" s="61"/>
      <c r="P74" s="61"/>
      <c r="Q74" s="61"/>
      <c r="R74" s="61"/>
    </row>
    <row r="75" spans="1:18" x14ac:dyDescent="0.25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</row>
    <row r="76" spans="1:18" x14ac:dyDescent="0.25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</row>
    <row r="77" spans="1:18" x14ac:dyDescent="0.25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</row>
    <row r="78" spans="1:18" x14ac:dyDescent="0.25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</row>
    <row r="79" spans="1:18" x14ac:dyDescent="0.25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</row>
    <row r="80" spans="1:18" x14ac:dyDescent="0.25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</row>
    <row r="81" spans="1:18" x14ac:dyDescent="0.25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</row>
    <row r="82" spans="1:18" x14ac:dyDescent="0.25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</row>
    <row r="83" spans="1:18" x14ac:dyDescent="0.25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</row>
    <row r="84" spans="1:18" x14ac:dyDescent="0.25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</row>
    <row r="85" spans="1:18" x14ac:dyDescent="0.25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</row>
    <row r="86" spans="1:18" x14ac:dyDescent="0.25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</row>
    <row r="87" spans="1:18" x14ac:dyDescent="0.25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</row>
    <row r="88" spans="1:18" x14ac:dyDescent="0.25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</row>
    <row r="89" spans="1:18" x14ac:dyDescent="0.25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</row>
    <row r="90" spans="1:18" x14ac:dyDescent="0.25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</row>
    <row r="91" spans="1:18" x14ac:dyDescent="0.25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</row>
    <row r="92" spans="1:18" x14ac:dyDescent="0.25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</row>
    <row r="93" spans="1:18" x14ac:dyDescent="0.25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</row>
    <row r="94" spans="1:18" x14ac:dyDescent="0.25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</row>
    <row r="95" spans="1:18" x14ac:dyDescent="0.25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</row>
    <row r="96" spans="1:18" x14ac:dyDescent="0.25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</row>
    <row r="97" spans="1:18" x14ac:dyDescent="0.25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</row>
    <row r="98" spans="1:18" x14ac:dyDescent="0.25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</row>
    <row r="99" spans="1:18" x14ac:dyDescent="0.25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</row>
    <row r="100" spans="1:18" x14ac:dyDescent="0.25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</row>
    <row r="101" spans="1:18" x14ac:dyDescent="0.25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</row>
    <row r="102" spans="1:18" x14ac:dyDescent="0.25">
      <c r="A102" s="61"/>
      <c r="B102" s="61"/>
      <c r="C102" s="61"/>
      <c r="D102" s="61"/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</row>
    <row r="103" spans="1:18" x14ac:dyDescent="0.25">
      <c r="A103" s="61"/>
      <c r="B103" s="61"/>
      <c r="C103" s="61"/>
      <c r="D103" s="61"/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</row>
    <row r="104" spans="1:18" x14ac:dyDescent="0.25">
      <c r="A104" s="61"/>
      <c r="B104" s="61"/>
      <c r="C104" s="61"/>
      <c r="D104" s="61"/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</row>
    <row r="105" spans="1:18" x14ac:dyDescent="0.25">
      <c r="A105" s="61"/>
      <c r="B105" s="61"/>
      <c r="C105" s="61"/>
      <c r="D105" s="61"/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</row>
    <row r="106" spans="1:18" x14ac:dyDescent="0.25">
      <c r="A106" s="61"/>
      <c r="B106" s="61"/>
      <c r="C106" s="61"/>
      <c r="D106" s="61"/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</row>
    <row r="107" spans="1:18" x14ac:dyDescent="0.25">
      <c r="A107" s="61"/>
      <c r="B107" s="61"/>
      <c r="C107" s="61"/>
      <c r="D107" s="61"/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</row>
    <row r="108" spans="1:18" x14ac:dyDescent="0.25">
      <c r="A108" s="61"/>
      <c r="B108" s="61"/>
      <c r="C108" s="61"/>
      <c r="D108" s="61"/>
      <c r="E108" s="61"/>
      <c r="F108" s="61"/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</row>
    <row r="109" spans="1:18" x14ac:dyDescent="0.25">
      <c r="A109" s="61"/>
      <c r="B109" s="61"/>
      <c r="C109" s="61"/>
      <c r="D109" s="61"/>
      <c r="E109" s="61"/>
      <c r="F109" s="61"/>
      <c r="G109" s="61"/>
      <c r="H109" s="61"/>
      <c r="I109" s="61"/>
      <c r="J109" s="61"/>
      <c r="K109" s="61"/>
      <c r="L109" s="61"/>
      <c r="M109" s="61"/>
      <c r="N109" s="61"/>
      <c r="O109" s="61"/>
      <c r="P109" s="61"/>
      <c r="Q109" s="61"/>
      <c r="R109" s="61"/>
    </row>
    <row r="110" spans="1:18" x14ac:dyDescent="0.25">
      <c r="A110" s="61"/>
      <c r="B110" s="61"/>
      <c r="C110" s="61"/>
      <c r="D110" s="61"/>
      <c r="E110" s="61"/>
      <c r="F110" s="61"/>
      <c r="G110" s="61"/>
      <c r="H110" s="61"/>
      <c r="I110" s="61"/>
      <c r="J110" s="61"/>
      <c r="K110" s="61"/>
      <c r="L110" s="61"/>
      <c r="M110" s="61"/>
      <c r="N110" s="61"/>
      <c r="O110" s="61"/>
      <c r="P110" s="61"/>
      <c r="Q110" s="61"/>
      <c r="R110" s="61"/>
    </row>
    <row r="111" spans="1:18" x14ac:dyDescent="0.25">
      <c r="A111" s="61"/>
      <c r="B111" s="61"/>
      <c r="C111" s="61"/>
      <c r="D111" s="61"/>
      <c r="E111" s="61"/>
      <c r="F111" s="61"/>
      <c r="G111" s="61"/>
      <c r="H111" s="61"/>
      <c r="I111" s="61"/>
      <c r="J111" s="61"/>
      <c r="K111" s="61"/>
      <c r="L111" s="61"/>
      <c r="M111" s="61"/>
      <c r="N111" s="61"/>
      <c r="O111" s="61"/>
      <c r="P111" s="61"/>
      <c r="Q111" s="61"/>
      <c r="R111" s="61"/>
    </row>
    <row r="112" spans="1:18" x14ac:dyDescent="0.25">
      <c r="A112" s="61"/>
      <c r="B112" s="61"/>
      <c r="C112" s="61"/>
      <c r="D112" s="61"/>
      <c r="E112" s="61"/>
      <c r="F112" s="61"/>
      <c r="G112" s="61"/>
      <c r="H112" s="61"/>
      <c r="I112" s="61"/>
      <c r="J112" s="61"/>
      <c r="K112" s="61"/>
      <c r="L112" s="61"/>
      <c r="M112" s="61"/>
      <c r="N112" s="61"/>
      <c r="O112" s="61"/>
      <c r="P112" s="61"/>
      <c r="Q112" s="61"/>
      <c r="R112" s="61"/>
    </row>
    <row r="113" spans="1:18" x14ac:dyDescent="0.25">
      <c r="A113" s="61"/>
      <c r="B113" s="61"/>
      <c r="C113" s="61"/>
      <c r="D113" s="61"/>
      <c r="E113" s="61"/>
      <c r="F113" s="61"/>
      <c r="G113" s="61"/>
      <c r="H113" s="61"/>
      <c r="I113" s="61"/>
      <c r="J113" s="61"/>
      <c r="K113" s="61"/>
      <c r="L113" s="61"/>
      <c r="M113" s="61"/>
      <c r="N113" s="61"/>
      <c r="O113" s="61"/>
      <c r="P113" s="61"/>
      <c r="Q113" s="61"/>
      <c r="R113" s="61"/>
    </row>
    <row r="114" spans="1:18" x14ac:dyDescent="0.25">
      <c r="A114" s="61"/>
      <c r="B114" s="61"/>
      <c r="C114" s="61"/>
      <c r="D114" s="61"/>
      <c r="E114" s="61"/>
      <c r="F114" s="61"/>
      <c r="G114" s="61"/>
      <c r="H114" s="61"/>
      <c r="I114" s="61"/>
      <c r="J114" s="61"/>
      <c r="K114" s="61"/>
      <c r="L114" s="61"/>
      <c r="M114" s="61"/>
      <c r="N114" s="61"/>
      <c r="O114" s="61"/>
      <c r="P114" s="61"/>
      <c r="Q114" s="61"/>
      <c r="R114" s="61"/>
    </row>
    <row r="115" spans="1:18" x14ac:dyDescent="0.25">
      <c r="A115" s="61"/>
      <c r="B115" s="61"/>
      <c r="C115" s="61"/>
      <c r="D115" s="61"/>
      <c r="E115" s="61"/>
      <c r="F115" s="61"/>
      <c r="G115" s="61"/>
      <c r="H115" s="61"/>
      <c r="I115" s="61"/>
      <c r="J115" s="61"/>
      <c r="K115" s="61"/>
      <c r="L115" s="61"/>
      <c r="M115" s="61"/>
      <c r="N115" s="61"/>
      <c r="O115" s="61"/>
      <c r="P115" s="61"/>
      <c r="Q115" s="61"/>
      <c r="R115" s="61"/>
    </row>
    <row r="116" spans="1:18" x14ac:dyDescent="0.25">
      <c r="A116" s="61"/>
      <c r="B116" s="61"/>
      <c r="C116" s="61"/>
      <c r="D116" s="61"/>
      <c r="E116" s="61"/>
      <c r="F116" s="61"/>
      <c r="G116" s="61"/>
      <c r="H116" s="61"/>
      <c r="I116" s="61"/>
      <c r="J116" s="61"/>
      <c r="K116" s="61"/>
      <c r="L116" s="61"/>
      <c r="M116" s="61"/>
      <c r="N116" s="61"/>
      <c r="O116" s="61"/>
      <c r="P116" s="61"/>
      <c r="Q116" s="61"/>
      <c r="R116" s="61"/>
    </row>
    <row r="117" spans="1:18" x14ac:dyDescent="0.25">
      <c r="A117" s="61"/>
      <c r="B117" s="61"/>
      <c r="C117" s="61"/>
      <c r="D117" s="61"/>
      <c r="E117" s="61"/>
      <c r="F117" s="61"/>
      <c r="G117" s="61"/>
      <c r="H117" s="61"/>
      <c r="I117" s="61"/>
      <c r="J117" s="61"/>
      <c r="K117" s="61"/>
      <c r="L117" s="61"/>
      <c r="M117" s="61"/>
      <c r="N117" s="61"/>
      <c r="O117" s="61"/>
      <c r="P117" s="61"/>
      <c r="Q117" s="61"/>
      <c r="R117" s="61"/>
    </row>
    <row r="118" spans="1:18" x14ac:dyDescent="0.25">
      <c r="A118" s="61"/>
      <c r="B118" s="61"/>
      <c r="C118" s="61"/>
      <c r="D118" s="61"/>
      <c r="E118" s="61"/>
      <c r="F118" s="61"/>
      <c r="G118" s="61"/>
      <c r="H118" s="61"/>
      <c r="I118" s="61"/>
      <c r="J118" s="61"/>
      <c r="K118" s="61"/>
      <c r="L118" s="61"/>
      <c r="M118" s="61"/>
      <c r="N118" s="61"/>
      <c r="O118" s="61"/>
      <c r="P118" s="61"/>
      <c r="Q118" s="61"/>
      <c r="R118" s="61"/>
    </row>
    <row r="119" spans="1:18" x14ac:dyDescent="0.25">
      <c r="A119" s="61"/>
      <c r="B119" s="61"/>
      <c r="C119" s="61"/>
      <c r="D119" s="61"/>
      <c r="E119" s="61"/>
      <c r="F119" s="61"/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61"/>
      <c r="R119" s="61"/>
    </row>
    <row r="120" spans="1:18" x14ac:dyDescent="0.25">
      <c r="A120" s="61"/>
      <c r="B120" s="61"/>
      <c r="C120" s="61"/>
      <c r="D120" s="61"/>
      <c r="E120" s="61"/>
      <c r="F120" s="61"/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  <c r="R120" s="61"/>
    </row>
    <row r="121" spans="1:18" x14ac:dyDescent="0.25">
      <c r="A121" s="61"/>
      <c r="B121" s="61"/>
      <c r="C121" s="61"/>
      <c r="D121" s="61"/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  <c r="R121" s="61"/>
    </row>
    <row r="122" spans="1:18" x14ac:dyDescent="0.25">
      <c r="A122" s="61"/>
      <c r="B122" s="61"/>
      <c r="C122" s="61"/>
      <c r="D122" s="61"/>
      <c r="E122" s="61"/>
      <c r="F122" s="61"/>
      <c r="G122" s="61"/>
      <c r="H122" s="61"/>
      <c r="I122" s="61"/>
      <c r="J122" s="61"/>
      <c r="K122" s="61"/>
      <c r="L122" s="61"/>
      <c r="M122" s="61"/>
      <c r="N122" s="61"/>
      <c r="O122" s="61"/>
      <c r="P122" s="61"/>
      <c r="Q122" s="61"/>
      <c r="R122" s="61"/>
    </row>
    <row r="123" spans="1:18" x14ac:dyDescent="0.25">
      <c r="A123" s="61"/>
      <c r="B123" s="61"/>
      <c r="C123" s="61"/>
      <c r="D123" s="61"/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  <c r="R123" s="61"/>
    </row>
    <row r="124" spans="1:18" x14ac:dyDescent="0.25">
      <c r="A124" s="61"/>
      <c r="B124" s="61"/>
      <c r="C124" s="61"/>
      <c r="D124" s="61"/>
      <c r="E124" s="61"/>
      <c r="F124" s="61"/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  <c r="R124" s="61"/>
    </row>
    <row r="125" spans="1:18" x14ac:dyDescent="0.25">
      <c r="A125" s="61"/>
      <c r="B125" s="61"/>
      <c r="C125" s="61"/>
      <c r="D125" s="61"/>
      <c r="E125" s="61"/>
      <c r="F125" s="61"/>
      <c r="G125" s="61"/>
      <c r="H125" s="61"/>
      <c r="I125" s="61"/>
      <c r="J125" s="61"/>
      <c r="K125" s="61"/>
      <c r="L125" s="61"/>
      <c r="M125" s="61"/>
      <c r="N125" s="61"/>
      <c r="O125" s="61"/>
      <c r="P125" s="61"/>
      <c r="Q125" s="61"/>
      <c r="R125" s="61"/>
    </row>
    <row r="126" spans="1:18" x14ac:dyDescent="0.25">
      <c r="A126" s="61"/>
      <c r="B126" s="61"/>
      <c r="C126" s="61"/>
      <c r="D126" s="61"/>
      <c r="E126" s="61"/>
      <c r="F126" s="61"/>
      <c r="G126" s="61"/>
      <c r="H126" s="61"/>
      <c r="I126" s="61"/>
      <c r="J126" s="61"/>
      <c r="K126" s="61"/>
      <c r="L126" s="61"/>
      <c r="M126" s="61"/>
      <c r="N126" s="61"/>
      <c r="O126" s="61"/>
      <c r="P126" s="61"/>
      <c r="Q126" s="61"/>
      <c r="R126" s="61"/>
    </row>
    <row r="127" spans="1:18" x14ac:dyDescent="0.25">
      <c r="A127" s="61"/>
      <c r="B127" s="61"/>
      <c r="C127" s="61"/>
      <c r="D127" s="61"/>
      <c r="E127" s="61"/>
      <c r="F127" s="61"/>
      <c r="G127" s="61"/>
      <c r="H127" s="61"/>
      <c r="I127" s="61"/>
      <c r="J127" s="61"/>
      <c r="K127" s="61"/>
      <c r="L127" s="61"/>
      <c r="M127" s="61"/>
      <c r="N127" s="61"/>
      <c r="O127" s="61"/>
      <c r="P127" s="61"/>
      <c r="Q127" s="61"/>
      <c r="R127" s="61"/>
    </row>
    <row r="128" spans="1:18" x14ac:dyDescent="0.25">
      <c r="A128" s="61"/>
      <c r="B128" s="61"/>
      <c r="C128" s="61"/>
      <c r="D128" s="61"/>
      <c r="E128" s="61"/>
      <c r="F128" s="61"/>
      <c r="G128" s="61"/>
      <c r="H128" s="61"/>
      <c r="I128" s="61"/>
      <c r="J128" s="61"/>
      <c r="K128" s="61"/>
      <c r="L128" s="61"/>
      <c r="M128" s="61"/>
      <c r="N128" s="61"/>
      <c r="O128" s="61"/>
      <c r="P128" s="61"/>
      <c r="Q128" s="61"/>
      <c r="R128" s="61"/>
    </row>
    <row r="129" spans="1:18" x14ac:dyDescent="0.25">
      <c r="A129" s="61"/>
      <c r="B129" s="61"/>
      <c r="C129" s="61"/>
      <c r="D129" s="61"/>
      <c r="E129" s="61"/>
      <c r="F129" s="61"/>
      <c r="G129" s="61"/>
      <c r="H129" s="61"/>
      <c r="I129" s="61"/>
      <c r="J129" s="61"/>
      <c r="K129" s="61"/>
      <c r="L129" s="61"/>
      <c r="M129" s="61"/>
      <c r="N129" s="61"/>
      <c r="O129" s="61"/>
      <c r="P129" s="61"/>
      <c r="Q129" s="61"/>
      <c r="R129" s="61"/>
    </row>
    <row r="130" spans="1:18" x14ac:dyDescent="0.25">
      <c r="A130" s="61"/>
      <c r="B130" s="61"/>
      <c r="C130" s="61"/>
      <c r="D130" s="61"/>
      <c r="E130" s="61"/>
      <c r="F130" s="61"/>
      <c r="G130" s="61"/>
      <c r="H130" s="61"/>
      <c r="I130" s="61"/>
      <c r="J130" s="61"/>
      <c r="K130" s="61"/>
      <c r="L130" s="61"/>
      <c r="M130" s="61"/>
      <c r="N130" s="61"/>
      <c r="O130" s="61"/>
      <c r="P130" s="61"/>
      <c r="Q130" s="61"/>
      <c r="R130" s="61"/>
    </row>
    <row r="131" spans="1:18" x14ac:dyDescent="0.25">
      <c r="A131" s="61"/>
      <c r="B131" s="61"/>
      <c r="C131" s="61"/>
      <c r="D131" s="61"/>
      <c r="E131" s="61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  <c r="Q131" s="61"/>
      <c r="R131" s="61"/>
    </row>
    <row r="132" spans="1:18" x14ac:dyDescent="0.25">
      <c r="A132" s="61"/>
      <c r="B132" s="61"/>
      <c r="C132" s="61"/>
      <c r="D132" s="61"/>
      <c r="E132" s="61"/>
      <c r="F132" s="61"/>
      <c r="G132" s="61"/>
      <c r="H132" s="61"/>
      <c r="I132" s="61"/>
      <c r="J132" s="61"/>
      <c r="K132" s="61"/>
      <c r="L132" s="61"/>
      <c r="M132" s="61"/>
      <c r="N132" s="61"/>
      <c r="O132" s="61"/>
      <c r="P132" s="61"/>
      <c r="Q132" s="61"/>
      <c r="R132" s="61"/>
    </row>
    <row r="133" spans="1:18" x14ac:dyDescent="0.25">
      <c r="A133" s="61"/>
      <c r="B133" s="61"/>
      <c r="C133" s="61"/>
      <c r="D133" s="61"/>
      <c r="E133" s="61"/>
      <c r="F133" s="61"/>
      <c r="G133" s="61"/>
      <c r="H133" s="61"/>
      <c r="I133" s="61"/>
      <c r="J133" s="61"/>
      <c r="K133" s="61"/>
      <c r="L133" s="61"/>
      <c r="M133" s="61"/>
      <c r="N133" s="61"/>
      <c r="O133" s="61"/>
      <c r="P133" s="61"/>
      <c r="Q133" s="61"/>
      <c r="R133" s="61"/>
    </row>
    <row r="134" spans="1:18" x14ac:dyDescent="0.25">
      <c r="A134" s="61"/>
      <c r="B134" s="61"/>
      <c r="C134" s="61"/>
      <c r="D134" s="61"/>
      <c r="E134" s="61"/>
      <c r="F134" s="61"/>
      <c r="G134" s="61"/>
      <c r="H134" s="61"/>
      <c r="I134" s="61"/>
      <c r="J134" s="61"/>
      <c r="K134" s="61"/>
      <c r="L134" s="61"/>
      <c r="M134" s="61"/>
      <c r="N134" s="61"/>
      <c r="O134" s="61"/>
      <c r="P134" s="61"/>
      <c r="Q134" s="61"/>
      <c r="R134" s="61"/>
    </row>
    <row r="135" spans="1:18" x14ac:dyDescent="0.25">
      <c r="A135" s="61"/>
      <c r="B135" s="61"/>
      <c r="C135" s="61"/>
      <c r="D135" s="61"/>
      <c r="E135" s="61"/>
      <c r="F135" s="61"/>
      <c r="G135" s="61"/>
      <c r="H135" s="61"/>
      <c r="I135" s="61"/>
      <c r="J135" s="61"/>
      <c r="K135" s="61"/>
      <c r="L135" s="61"/>
      <c r="M135" s="61"/>
      <c r="N135" s="61"/>
      <c r="O135" s="61"/>
      <c r="P135" s="61"/>
      <c r="Q135" s="61"/>
      <c r="R135" s="61"/>
    </row>
    <row r="136" spans="1:18" x14ac:dyDescent="0.25">
      <c r="A136" s="61"/>
      <c r="B136" s="61"/>
      <c r="C136" s="61"/>
      <c r="D136" s="61"/>
      <c r="E136" s="61"/>
      <c r="F136" s="61"/>
      <c r="G136" s="61"/>
      <c r="H136" s="61"/>
      <c r="I136" s="61"/>
      <c r="J136" s="61"/>
      <c r="K136" s="61"/>
      <c r="L136" s="61"/>
      <c r="M136" s="61"/>
      <c r="N136" s="61"/>
      <c r="O136" s="61"/>
      <c r="P136" s="61"/>
      <c r="Q136" s="61"/>
      <c r="R136" s="61"/>
    </row>
    <row r="137" spans="1:18" x14ac:dyDescent="0.25">
      <c r="A137" s="61"/>
      <c r="B137" s="61"/>
      <c r="C137" s="61"/>
      <c r="D137" s="61"/>
      <c r="E137" s="61"/>
      <c r="F137" s="61"/>
      <c r="G137" s="61"/>
      <c r="H137" s="61"/>
      <c r="I137" s="61"/>
      <c r="J137" s="61"/>
      <c r="K137" s="61"/>
      <c r="L137" s="61"/>
      <c r="M137" s="61"/>
      <c r="N137" s="61"/>
      <c r="O137" s="61"/>
      <c r="P137" s="61"/>
      <c r="Q137" s="61"/>
      <c r="R137" s="61"/>
    </row>
    <row r="138" spans="1:18" x14ac:dyDescent="0.25">
      <c r="A138" s="61"/>
      <c r="B138" s="61"/>
      <c r="C138" s="61"/>
      <c r="D138" s="61"/>
      <c r="E138" s="61"/>
      <c r="F138" s="61"/>
      <c r="G138" s="61"/>
      <c r="H138" s="61"/>
      <c r="I138" s="61"/>
      <c r="J138" s="61"/>
      <c r="K138" s="61"/>
      <c r="L138" s="61"/>
      <c r="M138" s="61"/>
      <c r="N138" s="61"/>
      <c r="O138" s="61"/>
      <c r="P138" s="61"/>
      <c r="Q138" s="61"/>
      <c r="R138" s="61"/>
    </row>
    <row r="139" spans="1:18" x14ac:dyDescent="0.25">
      <c r="A139" s="61"/>
      <c r="B139" s="61"/>
      <c r="C139" s="61"/>
      <c r="D139" s="61"/>
      <c r="E139" s="61"/>
      <c r="F139" s="61"/>
      <c r="G139" s="61"/>
      <c r="H139" s="61"/>
      <c r="I139" s="61"/>
      <c r="J139" s="61"/>
      <c r="K139" s="61"/>
      <c r="L139" s="61"/>
      <c r="M139" s="61"/>
      <c r="N139" s="61"/>
      <c r="O139" s="61"/>
      <c r="P139" s="61"/>
      <c r="Q139" s="61"/>
      <c r="R139" s="61"/>
    </row>
    <row r="140" spans="1:18" x14ac:dyDescent="0.25">
      <c r="A140" s="61"/>
      <c r="B140" s="61"/>
      <c r="C140" s="61"/>
      <c r="D140" s="61"/>
      <c r="E140" s="61"/>
      <c r="F140" s="61"/>
      <c r="G140" s="61"/>
      <c r="H140" s="61"/>
      <c r="I140" s="61"/>
      <c r="J140" s="61"/>
      <c r="K140" s="61"/>
      <c r="L140" s="61"/>
      <c r="M140" s="61"/>
      <c r="N140" s="61"/>
      <c r="O140" s="61"/>
      <c r="P140" s="61"/>
      <c r="Q140" s="61"/>
      <c r="R140" s="61"/>
    </row>
    <row r="141" spans="1:18" x14ac:dyDescent="0.25">
      <c r="A141" s="61"/>
      <c r="B141" s="61"/>
      <c r="C141" s="61"/>
      <c r="D141" s="61"/>
      <c r="E141" s="61"/>
      <c r="F141" s="61"/>
      <c r="G141" s="61"/>
      <c r="H141" s="61"/>
      <c r="I141" s="61"/>
      <c r="J141" s="61"/>
      <c r="K141" s="61"/>
      <c r="L141" s="61"/>
      <c r="M141" s="61"/>
      <c r="N141" s="61"/>
      <c r="O141" s="61"/>
      <c r="P141" s="61"/>
      <c r="Q141" s="61"/>
      <c r="R141" s="61"/>
    </row>
    <row r="142" spans="1:18" x14ac:dyDescent="0.25">
      <c r="A142" s="61"/>
      <c r="B142" s="61"/>
      <c r="C142" s="61"/>
      <c r="D142" s="61"/>
      <c r="E142" s="61"/>
      <c r="F142" s="61"/>
      <c r="G142" s="61"/>
      <c r="H142" s="61"/>
      <c r="I142" s="61"/>
      <c r="J142" s="61"/>
      <c r="K142" s="61"/>
      <c r="L142" s="61"/>
      <c r="M142" s="61"/>
      <c r="N142" s="61"/>
      <c r="O142" s="61"/>
      <c r="P142" s="61"/>
      <c r="Q142" s="61"/>
      <c r="R142" s="61"/>
    </row>
    <row r="143" spans="1:18" x14ac:dyDescent="0.25">
      <c r="A143" s="61"/>
      <c r="B143" s="61"/>
      <c r="C143" s="61"/>
      <c r="D143" s="61"/>
      <c r="E143" s="61"/>
      <c r="F143" s="61"/>
      <c r="G143" s="61"/>
      <c r="H143" s="61"/>
      <c r="I143" s="61"/>
      <c r="J143" s="61"/>
      <c r="K143" s="61"/>
      <c r="L143" s="61"/>
      <c r="M143" s="61"/>
      <c r="N143" s="61"/>
      <c r="O143" s="61"/>
      <c r="P143" s="61"/>
      <c r="Q143" s="61"/>
      <c r="R143" s="61"/>
    </row>
    <row r="144" spans="1:18" x14ac:dyDescent="0.25">
      <c r="A144" s="61"/>
      <c r="B144" s="61"/>
      <c r="C144" s="61"/>
      <c r="D144" s="61"/>
      <c r="E144" s="61"/>
      <c r="F144" s="61"/>
      <c r="G144" s="61"/>
      <c r="H144" s="61"/>
      <c r="I144" s="61"/>
      <c r="J144" s="61"/>
      <c r="K144" s="61"/>
      <c r="L144" s="61"/>
      <c r="M144" s="61"/>
      <c r="N144" s="61"/>
      <c r="O144" s="61"/>
      <c r="P144" s="61"/>
      <c r="Q144" s="61"/>
      <c r="R144" s="61"/>
    </row>
    <row r="145" spans="1:18" x14ac:dyDescent="0.25">
      <c r="A145" s="61"/>
      <c r="B145" s="61"/>
      <c r="C145" s="61"/>
      <c r="D145" s="61"/>
      <c r="E145" s="61"/>
      <c r="F145" s="61"/>
      <c r="G145" s="61"/>
      <c r="H145" s="61"/>
      <c r="I145" s="61"/>
      <c r="J145" s="61"/>
      <c r="K145" s="61"/>
      <c r="L145" s="61"/>
      <c r="M145" s="61"/>
      <c r="N145" s="61"/>
      <c r="O145" s="61"/>
      <c r="P145" s="61"/>
      <c r="Q145" s="61"/>
      <c r="R145" s="61"/>
    </row>
    <row r="146" spans="1:18" x14ac:dyDescent="0.25">
      <c r="A146" s="61"/>
      <c r="B146" s="61"/>
      <c r="C146" s="61"/>
      <c r="D146" s="61"/>
      <c r="E146" s="61"/>
      <c r="F146" s="61"/>
      <c r="G146" s="61"/>
      <c r="H146" s="61"/>
      <c r="I146" s="61"/>
      <c r="J146" s="61"/>
      <c r="K146" s="61"/>
      <c r="L146" s="61"/>
      <c r="M146" s="61"/>
      <c r="N146" s="61"/>
      <c r="O146" s="61"/>
      <c r="P146" s="61"/>
      <c r="Q146" s="61"/>
      <c r="R146" s="61"/>
    </row>
    <row r="147" spans="1:18" x14ac:dyDescent="0.25">
      <c r="A147" s="61"/>
      <c r="B147" s="61"/>
      <c r="C147" s="61"/>
      <c r="D147" s="61"/>
      <c r="E147" s="61"/>
      <c r="F147" s="61"/>
      <c r="G147" s="61"/>
      <c r="H147" s="61"/>
      <c r="I147" s="61"/>
      <c r="J147" s="61"/>
      <c r="K147" s="61"/>
      <c r="L147" s="61"/>
      <c r="M147" s="61"/>
      <c r="N147" s="61"/>
      <c r="O147" s="61"/>
      <c r="P147" s="61"/>
      <c r="Q147" s="61"/>
      <c r="R147" s="61"/>
    </row>
    <row r="148" spans="1:18" x14ac:dyDescent="0.25">
      <c r="A148" s="61"/>
      <c r="B148" s="61"/>
      <c r="C148" s="61"/>
      <c r="D148" s="61"/>
      <c r="E148" s="61"/>
      <c r="F148" s="61"/>
      <c r="G148" s="61"/>
      <c r="H148" s="61"/>
      <c r="I148" s="61"/>
      <c r="J148" s="61"/>
      <c r="K148" s="61"/>
      <c r="L148" s="61"/>
      <c r="M148" s="61"/>
      <c r="N148" s="61"/>
      <c r="O148" s="61"/>
      <c r="P148" s="61"/>
      <c r="Q148" s="61"/>
      <c r="R148" s="61"/>
    </row>
    <row r="149" spans="1:18" x14ac:dyDescent="0.25">
      <c r="A149" s="61"/>
      <c r="B149" s="61"/>
      <c r="C149" s="61"/>
      <c r="D149" s="61"/>
      <c r="E149" s="61"/>
      <c r="F149" s="61"/>
      <c r="G149" s="61"/>
      <c r="H149" s="61"/>
      <c r="I149" s="61"/>
      <c r="J149" s="61"/>
      <c r="K149" s="61"/>
      <c r="L149" s="61"/>
      <c r="M149" s="61"/>
      <c r="N149" s="61"/>
      <c r="O149" s="61"/>
      <c r="P149" s="61"/>
      <c r="Q149" s="61"/>
      <c r="R149" s="61"/>
    </row>
    <row r="150" spans="1:18" x14ac:dyDescent="0.25">
      <c r="A150" s="61"/>
      <c r="B150" s="61"/>
      <c r="C150" s="61"/>
      <c r="D150" s="61"/>
      <c r="E150" s="61"/>
      <c r="F150" s="61"/>
      <c r="G150" s="61"/>
      <c r="H150" s="61"/>
      <c r="I150" s="61"/>
      <c r="J150" s="61"/>
      <c r="K150" s="61"/>
      <c r="L150" s="61"/>
      <c r="M150" s="61"/>
      <c r="N150" s="61"/>
      <c r="O150" s="61"/>
      <c r="P150" s="61"/>
      <c r="Q150" s="61"/>
      <c r="R150" s="61"/>
    </row>
    <row r="151" spans="1:18" x14ac:dyDescent="0.25">
      <c r="A151" s="61"/>
      <c r="B151" s="61"/>
      <c r="C151" s="61"/>
      <c r="D151" s="61"/>
      <c r="E151" s="61"/>
      <c r="F151" s="61"/>
      <c r="G151" s="61"/>
      <c r="H151" s="61"/>
      <c r="I151" s="61"/>
      <c r="J151" s="61"/>
      <c r="K151" s="61"/>
      <c r="L151" s="61"/>
      <c r="M151" s="61"/>
      <c r="N151" s="61"/>
      <c r="O151" s="61"/>
      <c r="P151" s="61"/>
      <c r="Q151" s="61"/>
      <c r="R151" s="61"/>
    </row>
    <row r="152" spans="1:18" x14ac:dyDescent="0.25">
      <c r="A152" s="61"/>
      <c r="B152" s="61"/>
      <c r="C152" s="61"/>
      <c r="D152" s="61"/>
      <c r="E152" s="61"/>
      <c r="F152" s="61"/>
      <c r="G152" s="61"/>
      <c r="H152" s="61"/>
      <c r="I152" s="61"/>
      <c r="J152" s="61"/>
      <c r="K152" s="61"/>
      <c r="L152" s="61"/>
      <c r="M152" s="61"/>
      <c r="N152" s="61"/>
      <c r="O152" s="61"/>
      <c r="P152" s="61"/>
      <c r="Q152" s="61"/>
      <c r="R152" s="61"/>
    </row>
    <row r="153" spans="1:18" x14ac:dyDescent="0.25">
      <c r="A153" s="61"/>
      <c r="B153" s="61"/>
      <c r="C153" s="61"/>
      <c r="D153" s="61"/>
      <c r="E153" s="61"/>
      <c r="F153" s="61"/>
      <c r="G153" s="61"/>
      <c r="H153" s="61"/>
      <c r="I153" s="61"/>
      <c r="J153" s="61"/>
      <c r="K153" s="61"/>
      <c r="L153" s="61"/>
      <c r="M153" s="61"/>
      <c r="N153" s="61"/>
      <c r="O153" s="61"/>
      <c r="P153" s="61"/>
      <c r="Q153" s="61"/>
      <c r="R153" s="61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1052F4-188B-1A49-AF78-8664B2A32B56}">
  <sheetPr codeName="Hoja11"/>
  <dimension ref="A1:R153"/>
  <sheetViews>
    <sheetView topLeftCell="A11" zoomScale="89" zoomScaleNormal="85" workbookViewId="0">
      <selection activeCell="F19" sqref="F19"/>
    </sheetView>
  </sheetViews>
  <sheetFormatPr baseColWidth="10" defaultColWidth="11.42578125" defaultRowHeight="15" x14ac:dyDescent="0.25"/>
  <cols>
    <col min="5" max="5" width="13.140625" bestFit="1" customWidth="1"/>
  </cols>
  <sheetData>
    <row r="1" spans="1:18" x14ac:dyDescent="0.2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</row>
    <row r="2" spans="1:18" x14ac:dyDescent="0.25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</row>
    <row r="3" spans="1:18" ht="15.75" x14ac:dyDescent="0.25">
      <c r="A3" s="7"/>
      <c r="B3" s="8" t="s">
        <v>31</v>
      </c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</row>
    <row r="4" spans="1:18" x14ac:dyDescent="0.25">
      <c r="A4" s="7"/>
      <c r="B4" s="9" t="s">
        <v>3</v>
      </c>
      <c r="C4" s="4">
        <v>9.81</v>
      </c>
      <c r="D4" s="7"/>
      <c r="E4" s="7"/>
      <c r="F4" s="4" t="s">
        <v>5</v>
      </c>
      <c r="G4" s="4" t="s">
        <v>9</v>
      </c>
      <c r="H4" s="4">
        <v>0.06</v>
      </c>
      <c r="I4" s="7"/>
      <c r="J4" s="7"/>
      <c r="K4" s="7"/>
      <c r="L4" s="7"/>
      <c r="M4" s="7"/>
      <c r="N4" s="7"/>
      <c r="O4" s="7"/>
      <c r="P4" s="7"/>
      <c r="Q4" s="7"/>
      <c r="R4" s="7"/>
    </row>
    <row r="5" spans="1:18" x14ac:dyDescent="0.25">
      <c r="A5" s="7"/>
      <c r="B5" s="9" t="s">
        <v>1</v>
      </c>
      <c r="C5" s="4">
        <v>1000</v>
      </c>
      <c r="D5" s="7"/>
      <c r="E5" s="7"/>
      <c r="F5" s="4" t="s">
        <v>6</v>
      </c>
      <c r="G5" s="4" t="s">
        <v>10</v>
      </c>
      <c r="H5" s="4">
        <v>4.4999999999999998E-2</v>
      </c>
      <c r="I5" s="7"/>
      <c r="J5" s="7"/>
      <c r="K5" s="7"/>
      <c r="L5" s="7"/>
      <c r="M5" s="7"/>
      <c r="N5" s="7"/>
      <c r="O5" s="7"/>
      <c r="P5" s="7"/>
      <c r="Q5" s="7"/>
      <c r="R5" s="7"/>
    </row>
    <row r="6" spans="1:18" x14ac:dyDescent="0.25">
      <c r="A6" s="7"/>
      <c r="B6" s="9" t="s">
        <v>2</v>
      </c>
      <c r="C6" s="4">
        <f>1.02*10^-3</f>
        <v>1.0200000000000001E-3</v>
      </c>
      <c r="D6" s="7"/>
      <c r="E6" s="7"/>
      <c r="F6" s="4" t="s">
        <v>7</v>
      </c>
      <c r="G6" s="4" t="s">
        <v>11</v>
      </c>
      <c r="H6" s="4">
        <f>0.03</f>
        <v>0.03</v>
      </c>
      <c r="I6" s="7"/>
      <c r="J6" s="7"/>
      <c r="K6" s="7"/>
      <c r="L6" s="7"/>
      <c r="M6" s="7"/>
      <c r="N6" s="7"/>
      <c r="O6" s="7"/>
      <c r="P6" s="7"/>
      <c r="Q6" s="7"/>
      <c r="R6" s="7"/>
    </row>
    <row r="7" spans="1:18" x14ac:dyDescent="0.25">
      <c r="A7" s="7"/>
      <c r="B7" s="9" t="s">
        <v>32</v>
      </c>
      <c r="C7" s="4"/>
      <c r="D7" s="7"/>
      <c r="E7" s="7"/>
      <c r="F7" s="4" t="s">
        <v>8</v>
      </c>
      <c r="G7" s="4" t="s">
        <v>12</v>
      </c>
      <c r="H7" s="4">
        <v>7.8E-2</v>
      </c>
      <c r="I7" s="7"/>
      <c r="J7" s="7"/>
      <c r="K7" s="7"/>
      <c r="L7" s="7"/>
      <c r="M7" s="7"/>
      <c r="N7" s="7"/>
      <c r="O7" s="7"/>
      <c r="P7" s="7"/>
      <c r="Q7" s="7"/>
      <c r="R7" s="7"/>
    </row>
    <row r="8" spans="1:18" x14ac:dyDescent="0.25">
      <c r="A8" s="7"/>
      <c r="B8" s="9" t="s">
        <v>29</v>
      </c>
      <c r="C8" s="4" t="s">
        <v>10</v>
      </c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</row>
    <row r="9" spans="1:18" x14ac:dyDescent="0.25">
      <c r="A9" s="7"/>
      <c r="B9" s="9" t="s">
        <v>4</v>
      </c>
      <c r="C9" s="4">
        <f>VLOOKUP(C8,G4:H7,2)</f>
        <v>4.4999999999999998E-2</v>
      </c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</row>
    <row r="10" spans="1:18" x14ac:dyDescent="0.25">
      <c r="A10" s="7"/>
      <c r="B10" s="9" t="s">
        <v>23</v>
      </c>
      <c r="C10" s="4">
        <f>C9</f>
        <v>4.4999999999999998E-2</v>
      </c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</row>
    <row r="11" spans="1:18" x14ac:dyDescent="0.25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</row>
    <row r="12" spans="1:18" x14ac:dyDescent="0.25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</row>
    <row r="13" spans="1:18" x14ac:dyDescent="0.25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</row>
    <row r="14" spans="1:18" x14ac:dyDescent="0.25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</row>
    <row r="15" spans="1:18" ht="30" x14ac:dyDescent="0.25">
      <c r="A15" s="7"/>
      <c r="B15" s="10" t="s">
        <v>0</v>
      </c>
      <c r="C15" s="10" t="s">
        <v>19</v>
      </c>
      <c r="D15" s="10" t="s">
        <v>22</v>
      </c>
      <c r="E15" s="10" t="s">
        <v>13</v>
      </c>
      <c r="F15" s="10" t="s">
        <v>14</v>
      </c>
      <c r="G15" s="10" t="s">
        <v>15</v>
      </c>
      <c r="H15" s="10" t="s">
        <v>42</v>
      </c>
      <c r="I15" s="10" t="s">
        <v>43</v>
      </c>
      <c r="J15" s="7"/>
      <c r="K15" s="7"/>
      <c r="L15" s="7"/>
      <c r="M15" s="7"/>
      <c r="N15" s="7"/>
      <c r="O15" s="7"/>
      <c r="P15" s="7"/>
      <c r="Q15" s="7"/>
      <c r="R15" s="7"/>
    </row>
    <row r="16" spans="1:18" x14ac:dyDescent="0.25">
      <c r="A16" s="7"/>
      <c r="B16" s="2" t="s">
        <v>17</v>
      </c>
      <c r="C16" s="2" t="s">
        <v>18</v>
      </c>
      <c r="D16" s="2" t="s">
        <v>16</v>
      </c>
      <c r="E16" s="2"/>
      <c r="F16" s="2"/>
      <c r="G16" s="2"/>
      <c r="H16" s="2"/>
      <c r="I16" s="4"/>
      <c r="J16" s="7"/>
      <c r="K16" s="7"/>
      <c r="L16" s="7"/>
      <c r="M16" s="7"/>
      <c r="N16" s="7"/>
      <c r="O16" s="7"/>
      <c r="P16" s="7"/>
      <c r="Q16" s="7"/>
      <c r="R16" s="7"/>
    </row>
    <row r="17" spans="1:18" x14ac:dyDescent="0.25">
      <c r="A17" s="7"/>
      <c r="B17" s="4">
        <v>100</v>
      </c>
      <c r="C17" s="4">
        <f>B17/60</f>
        <v>1.6666666666666667</v>
      </c>
      <c r="D17" s="4">
        <v>8</v>
      </c>
      <c r="E17" s="11">
        <f t="shared" ref="E17:E34" si="0">D17/($C$9^5*C17^3*$C$5)</f>
        <v>9364.426154549612</v>
      </c>
      <c r="F17" s="11">
        <f t="shared" ref="F17:F34" si="1">(C17*$C$9^2*$C$5)/$C$6</f>
        <v>3308.8235294117644</v>
      </c>
      <c r="G17" s="4">
        <f t="shared" ref="G17:G34" si="2">(C17^2*$C$9)/$C$4</f>
        <v>1.27420998980632E-2</v>
      </c>
      <c r="H17" s="4">
        <f>LOG10(F17)</f>
        <v>3.5196736054051261</v>
      </c>
      <c r="I17" s="4">
        <f>LOG10(E17)</f>
        <v>3.971481169266156</v>
      </c>
      <c r="J17" s="7"/>
      <c r="K17" s="7"/>
      <c r="L17" s="7"/>
      <c r="M17" s="7"/>
      <c r="N17" s="7"/>
      <c r="O17" s="7"/>
      <c r="P17" s="7"/>
      <c r="Q17" s="7"/>
      <c r="R17" s="7"/>
    </row>
    <row r="18" spans="1:18" x14ac:dyDescent="0.25">
      <c r="A18" s="7"/>
      <c r="B18" s="4">
        <f t="shared" ref="B18:B23" si="3">B17+100</f>
        <v>200</v>
      </c>
      <c r="C18" s="4">
        <f t="shared" ref="C18:C25" si="4">B18/60</f>
        <v>3.3333333333333335</v>
      </c>
      <c r="D18" s="4">
        <v>10</v>
      </c>
      <c r="E18" s="11">
        <f t="shared" si="0"/>
        <v>1463.1915866483766</v>
      </c>
      <c r="F18" s="11">
        <f t="shared" si="1"/>
        <v>6617.6470588235288</v>
      </c>
      <c r="G18" s="4">
        <f t="shared" si="2"/>
        <v>5.09683995922528E-2</v>
      </c>
      <c r="H18" s="4">
        <f t="shared" ref="H18:H34" si="5">LOG10(F18)</f>
        <v>3.8207036010691073</v>
      </c>
      <c r="I18" s="4">
        <f t="shared" ref="I18:I34" si="6">LOG10(E18)</f>
        <v>3.1653011952822689</v>
      </c>
      <c r="J18" s="7"/>
      <c r="K18" s="7"/>
      <c r="L18" s="7"/>
      <c r="M18" s="7"/>
      <c r="N18" s="7"/>
      <c r="O18" s="7"/>
      <c r="P18" s="7"/>
      <c r="Q18" s="7"/>
      <c r="R18" s="7"/>
    </row>
    <row r="19" spans="1:18" x14ac:dyDescent="0.25">
      <c r="A19" s="7"/>
      <c r="B19" s="4">
        <f t="shared" si="3"/>
        <v>300</v>
      </c>
      <c r="C19" s="4">
        <f t="shared" si="4"/>
        <v>5</v>
      </c>
      <c r="D19" s="4">
        <v>12</v>
      </c>
      <c r="E19" s="11">
        <f t="shared" si="0"/>
        <v>520.24589747497839</v>
      </c>
      <c r="F19" s="11">
        <f t="shared" si="1"/>
        <v>9926.4705882352919</v>
      </c>
      <c r="G19" s="4">
        <f t="shared" si="2"/>
        <v>0.1146788990825688</v>
      </c>
      <c r="H19" s="4">
        <f t="shared" si="5"/>
        <v>3.9967948601247887</v>
      </c>
      <c r="I19" s="4">
        <f t="shared" si="6"/>
        <v>2.71620866416285</v>
      </c>
      <c r="J19" s="7"/>
      <c r="K19" s="7"/>
      <c r="L19" s="7"/>
      <c r="M19" s="7"/>
      <c r="N19" s="7"/>
      <c r="O19" s="7"/>
      <c r="P19" s="7"/>
      <c r="Q19" s="7"/>
      <c r="R19" s="7"/>
    </row>
    <row r="20" spans="1:18" x14ac:dyDescent="0.25">
      <c r="A20" s="7"/>
      <c r="B20" s="4">
        <f t="shared" si="3"/>
        <v>400</v>
      </c>
      <c r="C20" s="4">
        <f t="shared" si="4"/>
        <v>6.666666666666667</v>
      </c>
      <c r="D20" s="4">
        <v>14</v>
      </c>
      <c r="E20" s="11">
        <f t="shared" si="0"/>
        <v>256.05852766346595</v>
      </c>
      <c r="F20" s="11">
        <f t="shared" si="1"/>
        <v>13235.294117647058</v>
      </c>
      <c r="G20" s="4">
        <f t="shared" si="2"/>
        <v>0.2038735983690112</v>
      </c>
      <c r="H20" s="4">
        <f t="shared" si="5"/>
        <v>4.1217335967330886</v>
      </c>
      <c r="I20" s="4">
        <f t="shared" si="6"/>
        <v>2.4083392439685634</v>
      </c>
      <c r="J20" s="7"/>
      <c r="K20" s="7"/>
      <c r="L20" s="7"/>
      <c r="M20" s="7"/>
      <c r="N20" s="7"/>
      <c r="O20" s="7"/>
      <c r="P20" s="7"/>
      <c r="Q20" s="7"/>
      <c r="R20" s="7"/>
    </row>
    <row r="21" spans="1:18" x14ac:dyDescent="0.25">
      <c r="A21" s="7"/>
      <c r="B21" s="4">
        <f t="shared" si="3"/>
        <v>500</v>
      </c>
      <c r="C21" s="4">
        <f t="shared" si="4"/>
        <v>8.3333333333333339</v>
      </c>
      <c r="D21" s="4">
        <v>16</v>
      </c>
      <c r="E21" s="11">
        <f t="shared" si="0"/>
        <v>149.83081847279377</v>
      </c>
      <c r="F21" s="11">
        <f t="shared" si="1"/>
        <v>16544.117647058822</v>
      </c>
      <c r="G21" s="4">
        <f t="shared" si="2"/>
        <v>0.31855249745158004</v>
      </c>
      <c r="H21" s="4">
        <f t="shared" si="5"/>
        <v>4.2186436097411448</v>
      </c>
      <c r="I21" s="4">
        <f t="shared" si="6"/>
        <v>2.175601151922081</v>
      </c>
      <c r="J21" s="7"/>
      <c r="K21" s="7"/>
      <c r="L21" s="7"/>
      <c r="M21" s="7"/>
      <c r="N21" s="7"/>
      <c r="O21" s="7"/>
      <c r="P21" s="7"/>
      <c r="Q21" s="7"/>
      <c r="R21" s="7"/>
    </row>
    <row r="22" spans="1:18" x14ac:dyDescent="0.25">
      <c r="A22" s="7"/>
      <c r="B22" s="4">
        <f t="shared" si="3"/>
        <v>600</v>
      </c>
      <c r="C22" s="4">
        <f t="shared" si="4"/>
        <v>10</v>
      </c>
      <c r="D22" s="4">
        <v>18</v>
      </c>
      <c r="E22" s="11">
        <f t="shared" si="0"/>
        <v>97.546105776558463</v>
      </c>
      <c r="F22" s="11">
        <f t="shared" si="1"/>
        <v>19852.941176470584</v>
      </c>
      <c r="G22" s="4">
        <f t="shared" si="2"/>
        <v>0.4587155963302752</v>
      </c>
      <c r="H22" s="4">
        <f t="shared" si="5"/>
        <v>4.2978248557887699</v>
      </c>
      <c r="I22" s="4">
        <f t="shared" si="6"/>
        <v>1.9892099362265878</v>
      </c>
      <c r="J22" s="7"/>
      <c r="K22" s="7"/>
      <c r="L22" s="7"/>
      <c r="M22" s="7"/>
      <c r="N22" s="7"/>
      <c r="O22" s="7"/>
      <c r="P22" s="7"/>
      <c r="Q22" s="7"/>
      <c r="R22" s="7"/>
    </row>
    <row r="23" spans="1:18" x14ac:dyDescent="0.25">
      <c r="A23" s="7"/>
      <c r="B23" s="4">
        <f t="shared" si="3"/>
        <v>700</v>
      </c>
      <c r="C23" s="4">
        <f t="shared" si="4"/>
        <v>11.666666666666666</v>
      </c>
      <c r="D23" s="4">
        <v>20</v>
      </c>
      <c r="E23" s="11">
        <f t="shared" si="0"/>
        <v>68.253834945696909</v>
      </c>
      <c r="F23" s="11">
        <f t="shared" si="1"/>
        <v>23161.76470588235</v>
      </c>
      <c r="G23" s="4">
        <f t="shared" si="2"/>
        <v>0.62436289500509667</v>
      </c>
      <c r="H23" s="4">
        <f t="shared" si="5"/>
        <v>4.364771645419383</v>
      </c>
      <c r="I23" s="4">
        <f t="shared" si="6"/>
        <v>1.8341270578954234</v>
      </c>
      <c r="J23" s="7"/>
      <c r="K23" s="7"/>
      <c r="L23" s="7"/>
      <c r="M23" s="7"/>
      <c r="N23" s="7"/>
      <c r="O23" s="7"/>
      <c r="P23" s="7"/>
      <c r="Q23" s="7"/>
      <c r="R23" s="7"/>
    </row>
    <row r="24" spans="1:18" x14ac:dyDescent="0.25">
      <c r="A24" s="7"/>
      <c r="B24" s="4">
        <v>1150</v>
      </c>
      <c r="C24" s="4">
        <f t="shared" si="4"/>
        <v>19.166666666666668</v>
      </c>
      <c r="D24" s="4">
        <v>32</v>
      </c>
      <c r="E24" s="11">
        <f t="shared" si="0"/>
        <v>24.629048816108124</v>
      </c>
      <c r="F24" s="11">
        <f t="shared" si="1"/>
        <v>38051.470588235294</v>
      </c>
      <c r="G24" s="4">
        <f t="shared" si="2"/>
        <v>1.6851427115188582</v>
      </c>
      <c r="H24" s="4">
        <f t="shared" si="5"/>
        <v>4.5803714457587379</v>
      </c>
      <c r="I24" s="4">
        <f t="shared" si="6"/>
        <v>1.3914476395332833</v>
      </c>
      <c r="J24" s="7"/>
      <c r="K24" s="7"/>
      <c r="L24" s="7"/>
      <c r="M24" s="7"/>
      <c r="N24" s="7"/>
      <c r="O24" s="7"/>
      <c r="P24" s="7"/>
      <c r="Q24" s="7"/>
      <c r="R24" s="7"/>
    </row>
    <row r="25" spans="1:18" x14ac:dyDescent="0.25">
      <c r="A25" s="7"/>
      <c r="B25" s="4">
        <f>B24+100</f>
        <v>1250</v>
      </c>
      <c r="C25" s="4">
        <f t="shared" si="4"/>
        <v>20.833333333333332</v>
      </c>
      <c r="D25" s="4">
        <v>34</v>
      </c>
      <c r="E25" s="11">
        <f t="shared" si="0"/>
        <v>20.37699131229996</v>
      </c>
      <c r="F25" s="11">
        <f t="shared" si="1"/>
        <v>41360.294117647049</v>
      </c>
      <c r="G25" s="4">
        <f t="shared" si="2"/>
        <v>1.9909531090723747</v>
      </c>
      <c r="H25" s="4">
        <f t="shared" si="5"/>
        <v>4.6165836184131823</v>
      </c>
      <c r="I25" s="4">
        <f t="shared" si="6"/>
        <v>1.3091400602922985</v>
      </c>
      <c r="J25" s="7"/>
      <c r="K25" s="7"/>
      <c r="L25" s="7"/>
      <c r="M25" s="7"/>
      <c r="N25" s="7"/>
      <c r="O25" s="7"/>
      <c r="P25" s="7"/>
      <c r="Q25" s="7"/>
      <c r="R25" s="7"/>
    </row>
    <row r="26" spans="1:18" x14ac:dyDescent="0.25">
      <c r="A26" s="7"/>
      <c r="B26" s="4">
        <v>100</v>
      </c>
      <c r="C26" s="4">
        <f>B26/60</f>
        <v>1.6666666666666667</v>
      </c>
      <c r="D26" s="4">
        <v>6</v>
      </c>
      <c r="E26" s="11">
        <f t="shared" si="0"/>
        <v>7023.3196159122081</v>
      </c>
      <c r="F26" s="11">
        <f t="shared" si="1"/>
        <v>3308.8235294117644</v>
      </c>
      <c r="G26" s="4">
        <f t="shared" si="2"/>
        <v>1.27420998980632E-2</v>
      </c>
      <c r="H26" s="4">
        <f t="shared" si="5"/>
        <v>3.5196736054051261</v>
      </c>
      <c r="I26" s="4">
        <f t="shared" si="6"/>
        <v>3.8465424326578561</v>
      </c>
      <c r="J26" s="7"/>
      <c r="K26" s="7"/>
      <c r="L26" s="7"/>
      <c r="M26" s="7"/>
      <c r="N26" s="7"/>
      <c r="O26" s="7"/>
      <c r="P26" s="7"/>
      <c r="Q26" s="7"/>
      <c r="R26" s="7"/>
    </row>
    <row r="27" spans="1:18" x14ac:dyDescent="0.25">
      <c r="A27" s="7"/>
      <c r="B27" s="4">
        <f t="shared" ref="B27:B32" si="7">B26+100</f>
        <v>200</v>
      </c>
      <c r="C27" s="4">
        <f t="shared" ref="C27:C34" si="8">B27/60</f>
        <v>3.3333333333333335</v>
      </c>
      <c r="D27" s="4">
        <v>8</v>
      </c>
      <c r="E27" s="11">
        <f t="shared" si="0"/>
        <v>1170.5532693187015</v>
      </c>
      <c r="F27" s="11">
        <f t="shared" si="1"/>
        <v>6617.6470588235288</v>
      </c>
      <c r="G27" s="4">
        <f t="shared" si="2"/>
        <v>5.09683995922528E-2</v>
      </c>
      <c r="H27" s="4">
        <f t="shared" si="5"/>
        <v>3.8207036010691073</v>
      </c>
      <c r="I27" s="4">
        <f t="shared" si="6"/>
        <v>3.0683911822742127</v>
      </c>
      <c r="J27" s="7"/>
      <c r="K27" s="7"/>
      <c r="L27" s="7"/>
      <c r="M27" s="7"/>
      <c r="N27" s="7"/>
      <c r="O27" s="7"/>
      <c r="P27" s="7"/>
      <c r="Q27" s="7"/>
      <c r="R27" s="7"/>
    </row>
    <row r="28" spans="1:18" x14ac:dyDescent="0.25">
      <c r="A28" s="7"/>
      <c r="B28" s="4">
        <f t="shared" si="7"/>
        <v>300</v>
      </c>
      <c r="C28" s="4">
        <f t="shared" si="8"/>
        <v>5</v>
      </c>
      <c r="D28" s="4">
        <v>10</v>
      </c>
      <c r="E28" s="11">
        <f t="shared" si="0"/>
        <v>433.53824789581535</v>
      </c>
      <c r="F28" s="11">
        <f t="shared" si="1"/>
        <v>9926.4705882352919</v>
      </c>
      <c r="G28" s="4">
        <f t="shared" si="2"/>
        <v>0.1146788990825688</v>
      </c>
      <c r="H28" s="4">
        <f t="shared" si="5"/>
        <v>3.9967948601247887</v>
      </c>
      <c r="I28" s="4">
        <f t="shared" si="6"/>
        <v>2.6370274181152253</v>
      </c>
      <c r="J28" s="7"/>
      <c r="K28" s="7"/>
      <c r="L28" s="7"/>
      <c r="M28" s="7"/>
      <c r="N28" s="7"/>
      <c r="O28" s="7"/>
      <c r="P28" s="7"/>
      <c r="Q28" s="7"/>
      <c r="R28" s="7"/>
    </row>
    <row r="29" spans="1:18" x14ac:dyDescent="0.25">
      <c r="A29" s="7"/>
      <c r="B29" s="4">
        <f t="shared" si="7"/>
        <v>400</v>
      </c>
      <c r="C29" s="4">
        <f t="shared" si="8"/>
        <v>6.666666666666667</v>
      </c>
      <c r="D29" s="4">
        <v>12</v>
      </c>
      <c r="E29" s="11">
        <f t="shared" si="0"/>
        <v>219.4787379972565</v>
      </c>
      <c r="F29" s="11">
        <f t="shared" si="1"/>
        <v>13235.294117647058</v>
      </c>
      <c r="G29" s="4">
        <f t="shared" si="2"/>
        <v>0.2038735983690112</v>
      </c>
      <c r="H29" s="4">
        <f t="shared" si="5"/>
        <v>4.1217335967330886</v>
      </c>
      <c r="I29" s="4">
        <f t="shared" si="6"/>
        <v>2.3413924543379503</v>
      </c>
      <c r="J29" s="7"/>
      <c r="K29" s="7"/>
      <c r="L29" s="7"/>
      <c r="M29" s="7"/>
      <c r="N29" s="7"/>
      <c r="O29" s="7"/>
      <c r="P29" s="7"/>
      <c r="Q29" s="7"/>
      <c r="R29" s="7"/>
    </row>
    <row r="30" spans="1:18" x14ac:dyDescent="0.25">
      <c r="A30" s="7"/>
      <c r="B30" s="4">
        <f t="shared" si="7"/>
        <v>500</v>
      </c>
      <c r="C30" s="4">
        <f t="shared" si="8"/>
        <v>8.3333333333333339</v>
      </c>
      <c r="D30" s="4">
        <v>14</v>
      </c>
      <c r="E30" s="11">
        <f t="shared" si="0"/>
        <v>131.10196616369456</v>
      </c>
      <c r="F30" s="11">
        <f t="shared" si="1"/>
        <v>16544.117647058822</v>
      </c>
      <c r="G30" s="4">
        <f t="shared" si="2"/>
        <v>0.31855249745158004</v>
      </c>
      <c r="H30" s="4">
        <f t="shared" si="5"/>
        <v>4.2186436097411448</v>
      </c>
      <c r="I30" s="4">
        <f t="shared" si="6"/>
        <v>2.1176092049443942</v>
      </c>
      <c r="J30" s="7"/>
      <c r="K30" s="7"/>
      <c r="L30" s="7"/>
      <c r="M30" s="7"/>
      <c r="N30" s="7"/>
      <c r="O30" s="7"/>
      <c r="P30" s="7"/>
      <c r="Q30" s="7"/>
      <c r="R30" s="7"/>
    </row>
    <row r="31" spans="1:18" x14ac:dyDescent="0.25">
      <c r="A31" s="7"/>
      <c r="B31" s="4">
        <f t="shared" si="7"/>
        <v>600</v>
      </c>
      <c r="C31" s="4">
        <f t="shared" si="8"/>
        <v>10</v>
      </c>
      <c r="D31" s="4">
        <v>18</v>
      </c>
      <c r="E31" s="11">
        <f t="shared" si="0"/>
        <v>97.546105776558463</v>
      </c>
      <c r="F31" s="11">
        <f t="shared" si="1"/>
        <v>19852.941176470584</v>
      </c>
      <c r="G31" s="4">
        <f t="shared" si="2"/>
        <v>0.4587155963302752</v>
      </c>
      <c r="H31" s="4">
        <f t="shared" si="5"/>
        <v>4.2978248557887699</v>
      </c>
      <c r="I31" s="4">
        <f t="shared" si="6"/>
        <v>1.9892099362265878</v>
      </c>
      <c r="J31" s="7"/>
      <c r="K31" s="7"/>
      <c r="L31" s="7"/>
      <c r="M31" s="7"/>
      <c r="N31" s="7"/>
      <c r="O31" s="7"/>
      <c r="P31" s="7"/>
      <c r="Q31" s="7"/>
      <c r="R31" s="7"/>
    </row>
    <row r="32" spans="1:18" x14ac:dyDescent="0.25">
      <c r="A32" s="7"/>
      <c r="B32" s="4">
        <f t="shared" si="7"/>
        <v>700</v>
      </c>
      <c r="C32" s="4">
        <f t="shared" si="8"/>
        <v>11.666666666666666</v>
      </c>
      <c r="D32" s="4">
        <v>20</v>
      </c>
      <c r="E32" s="11">
        <f t="shared" si="0"/>
        <v>68.253834945696909</v>
      </c>
      <c r="F32" s="11">
        <f t="shared" si="1"/>
        <v>23161.76470588235</v>
      </c>
      <c r="G32" s="4">
        <f t="shared" si="2"/>
        <v>0.62436289500509667</v>
      </c>
      <c r="H32" s="4">
        <f t="shared" si="5"/>
        <v>4.364771645419383</v>
      </c>
      <c r="I32" s="4">
        <f t="shared" si="6"/>
        <v>1.8341270578954234</v>
      </c>
      <c r="J32" s="7"/>
      <c r="K32" s="7"/>
      <c r="L32" s="7"/>
      <c r="M32" s="7"/>
      <c r="N32" s="7"/>
      <c r="O32" s="7"/>
      <c r="P32" s="7"/>
      <c r="Q32" s="7"/>
      <c r="R32" s="7"/>
    </row>
    <row r="33" spans="1:18" x14ac:dyDescent="0.25">
      <c r="A33" s="7"/>
      <c r="B33" s="4">
        <v>1150</v>
      </c>
      <c r="C33" s="4">
        <f t="shared" si="8"/>
        <v>19.166666666666668</v>
      </c>
      <c r="D33" s="4">
        <v>30</v>
      </c>
      <c r="E33" s="11">
        <f t="shared" si="0"/>
        <v>23.089733265101369</v>
      </c>
      <c r="F33" s="11">
        <f t="shared" si="1"/>
        <v>38051.470588235294</v>
      </c>
      <c r="G33" s="4">
        <f t="shared" si="2"/>
        <v>1.6851427115188582</v>
      </c>
      <c r="H33" s="4">
        <f t="shared" si="5"/>
        <v>4.5803714457587379</v>
      </c>
      <c r="I33" s="4">
        <f t="shared" si="6"/>
        <v>1.3634189159330399</v>
      </c>
      <c r="J33" s="7"/>
      <c r="K33" s="7"/>
      <c r="L33" s="7"/>
      <c r="M33" s="7"/>
      <c r="N33" s="7"/>
      <c r="O33" s="7"/>
      <c r="P33" s="7"/>
      <c r="Q33" s="7"/>
      <c r="R33" s="7"/>
    </row>
    <row r="34" spans="1:18" x14ac:dyDescent="0.25">
      <c r="A34" s="7"/>
      <c r="B34" s="4">
        <f>B33+100</f>
        <v>1250</v>
      </c>
      <c r="C34" s="4">
        <f t="shared" si="8"/>
        <v>20.833333333333332</v>
      </c>
      <c r="D34" s="4">
        <v>34</v>
      </c>
      <c r="E34" s="11">
        <f t="shared" si="0"/>
        <v>20.37699131229996</v>
      </c>
      <c r="F34" s="11">
        <f t="shared" si="1"/>
        <v>41360.294117647049</v>
      </c>
      <c r="G34" s="4">
        <f t="shared" si="2"/>
        <v>1.9909531090723747</v>
      </c>
      <c r="H34" s="4">
        <f t="shared" si="5"/>
        <v>4.6165836184131823</v>
      </c>
      <c r="I34" s="4">
        <f t="shared" si="6"/>
        <v>1.3091400602922985</v>
      </c>
      <c r="J34" s="7"/>
      <c r="K34" s="7"/>
      <c r="L34" s="7"/>
      <c r="M34" s="7"/>
      <c r="N34" s="7"/>
      <c r="O34" s="7"/>
      <c r="P34" s="7"/>
      <c r="Q34" s="7"/>
      <c r="R34" s="7"/>
    </row>
    <row r="35" spans="1:18" x14ac:dyDescent="0.25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</row>
    <row r="36" spans="1:18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</row>
    <row r="37" spans="1:18" x14ac:dyDescent="0.25">
      <c r="A37" s="7"/>
      <c r="B37" s="4" t="s">
        <v>36</v>
      </c>
      <c r="C37" s="4"/>
      <c r="D37" s="4" t="s">
        <v>37</v>
      </c>
      <c r="E37" s="4" t="s">
        <v>38</v>
      </c>
      <c r="F37" s="4" t="s">
        <v>39</v>
      </c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</row>
    <row r="38" spans="1:18" x14ac:dyDescent="0.25">
      <c r="A38" s="7"/>
      <c r="B38" s="7"/>
      <c r="C38" s="7"/>
      <c r="D38" s="4">
        <f>SLOPE(D17:D34,C17:C34)</f>
        <v>1.413188720173536</v>
      </c>
      <c r="E38" s="4">
        <f>INTERCEPT(D17:D34,C17:C34)</f>
        <v>3.9470715835141021</v>
      </c>
      <c r="F38" s="4">
        <f>RSQ(D17:D34,C17:C34)</f>
        <v>0.98909364194282812</v>
      </c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</row>
    <row r="39" spans="1:18" x14ac:dyDescent="0.25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</row>
    <row r="40" spans="1:18" x14ac:dyDescent="0.25">
      <c r="A40" s="7"/>
      <c r="B40" s="4" t="s">
        <v>40</v>
      </c>
      <c r="C40" s="4"/>
      <c r="D40" s="4" t="s">
        <v>37</v>
      </c>
      <c r="E40" s="4" t="s">
        <v>38</v>
      </c>
      <c r="F40" s="4" t="s">
        <v>39</v>
      </c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</row>
    <row r="41" spans="1:18" x14ac:dyDescent="0.25">
      <c r="A41" s="7"/>
      <c r="B41" s="7"/>
      <c r="C41" s="7"/>
      <c r="D41" s="4">
        <f>SLOPE(I17:I34,H17:H34)</f>
        <v>-2.3555033509258378</v>
      </c>
      <c r="E41" s="4">
        <f>INTERCEPT(I17:I34,H17:H34)</f>
        <v>12.128069355514571</v>
      </c>
      <c r="F41" s="6">
        <f>RSQ(I17:I34,H17:H34)</f>
        <v>0.99543406939812862</v>
      </c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</row>
    <row r="42" spans="1:18" x14ac:dyDescent="0.25">
      <c r="A42" s="7"/>
      <c r="B42" s="7"/>
      <c r="C42" s="7"/>
      <c r="D42" s="4" t="s">
        <v>45</v>
      </c>
      <c r="E42" s="4" t="s">
        <v>46</v>
      </c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</row>
    <row r="43" spans="1:18" x14ac:dyDescent="0.25">
      <c r="A43" s="7"/>
      <c r="B43" s="7"/>
      <c r="C43" s="7"/>
      <c r="D43" s="4">
        <f>D41</f>
        <v>-2.3555033509258378</v>
      </c>
      <c r="E43" s="4">
        <f>10^E41</f>
        <v>1342979413762.1724</v>
      </c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</row>
    <row r="44" spans="1:18" x14ac:dyDescent="0.25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</row>
    <row r="45" spans="1:18" x14ac:dyDescent="0.25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</row>
    <row r="46" spans="1:18" x14ac:dyDescent="0.25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</row>
    <row r="47" spans="1:18" x14ac:dyDescent="0.25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</row>
    <row r="48" spans="1:18" x14ac:dyDescent="0.25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</row>
    <row r="49" spans="1:18" x14ac:dyDescent="0.25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</row>
    <row r="50" spans="1:18" x14ac:dyDescent="0.25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</row>
    <row r="51" spans="1:18" x14ac:dyDescent="0.25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</row>
    <row r="52" spans="1:18" x14ac:dyDescent="0.25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</row>
    <row r="53" spans="1:18" x14ac:dyDescent="0.25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</row>
    <row r="54" spans="1:18" x14ac:dyDescent="0.25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</row>
    <row r="55" spans="1:18" x14ac:dyDescent="0.2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</row>
    <row r="56" spans="1:18" x14ac:dyDescent="0.25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</row>
    <row r="57" spans="1:18" x14ac:dyDescent="0.25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</row>
    <row r="58" spans="1:18" x14ac:dyDescent="0.2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</row>
    <row r="59" spans="1:18" x14ac:dyDescent="0.25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</row>
    <row r="60" spans="1:18" x14ac:dyDescent="0.25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</row>
    <row r="61" spans="1:18" x14ac:dyDescent="0.25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</row>
    <row r="62" spans="1:18" x14ac:dyDescent="0.25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</row>
    <row r="63" spans="1:18" x14ac:dyDescent="0.2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</row>
    <row r="64" spans="1:18" x14ac:dyDescent="0.25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</row>
    <row r="65" spans="1:18" x14ac:dyDescent="0.2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</row>
    <row r="66" spans="1:18" x14ac:dyDescent="0.25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</row>
    <row r="67" spans="1:18" x14ac:dyDescent="0.25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</row>
    <row r="68" spans="1:18" x14ac:dyDescent="0.25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</row>
    <row r="69" spans="1:18" x14ac:dyDescent="0.25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</row>
    <row r="70" spans="1:18" x14ac:dyDescent="0.25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</row>
    <row r="71" spans="1:18" x14ac:dyDescent="0.25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</row>
    <row r="72" spans="1:18" x14ac:dyDescent="0.25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</row>
    <row r="73" spans="1:18" x14ac:dyDescent="0.25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</row>
    <row r="74" spans="1:18" x14ac:dyDescent="0.25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</row>
    <row r="75" spans="1:18" x14ac:dyDescent="0.2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</row>
    <row r="76" spans="1:18" x14ac:dyDescent="0.25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</row>
    <row r="77" spans="1:18" x14ac:dyDescent="0.25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</row>
    <row r="78" spans="1:18" x14ac:dyDescent="0.25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</row>
    <row r="79" spans="1:18" x14ac:dyDescent="0.25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</row>
    <row r="80" spans="1:18" x14ac:dyDescent="0.25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</row>
    <row r="81" spans="1:18" x14ac:dyDescent="0.25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</row>
    <row r="82" spans="1:18" x14ac:dyDescent="0.25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</row>
    <row r="83" spans="1:18" x14ac:dyDescent="0.25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</row>
    <row r="84" spans="1:18" x14ac:dyDescent="0.25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</row>
    <row r="85" spans="1:18" x14ac:dyDescent="0.2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</row>
    <row r="86" spans="1:18" x14ac:dyDescent="0.25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</row>
    <row r="87" spans="1:18" x14ac:dyDescent="0.25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</row>
    <row r="88" spans="1:18" x14ac:dyDescent="0.25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</row>
    <row r="89" spans="1:18" x14ac:dyDescent="0.25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</row>
    <row r="90" spans="1:18" x14ac:dyDescent="0.25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</row>
    <row r="91" spans="1:18" x14ac:dyDescent="0.25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</row>
    <row r="92" spans="1:18" x14ac:dyDescent="0.25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</row>
    <row r="93" spans="1:18" x14ac:dyDescent="0.25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</row>
    <row r="94" spans="1:18" x14ac:dyDescent="0.25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</row>
    <row r="95" spans="1:18" x14ac:dyDescent="0.2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</row>
    <row r="96" spans="1:18" x14ac:dyDescent="0.25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</row>
    <row r="97" spans="1:18" x14ac:dyDescent="0.25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</row>
    <row r="98" spans="1:18" x14ac:dyDescent="0.25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</row>
    <row r="99" spans="1:18" x14ac:dyDescent="0.25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</row>
    <row r="100" spans="1:18" x14ac:dyDescent="0.2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</row>
    <row r="101" spans="1:18" x14ac:dyDescent="0.2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</row>
    <row r="102" spans="1:18" x14ac:dyDescent="0.2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</row>
    <row r="103" spans="1:18" x14ac:dyDescent="0.2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</row>
    <row r="104" spans="1:18" x14ac:dyDescent="0.2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</row>
    <row r="105" spans="1:18" x14ac:dyDescent="0.2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</row>
    <row r="106" spans="1:18" x14ac:dyDescent="0.2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</row>
    <row r="107" spans="1:18" x14ac:dyDescent="0.2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</row>
    <row r="108" spans="1:18" x14ac:dyDescent="0.2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</row>
    <row r="109" spans="1:18" x14ac:dyDescent="0.2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</row>
    <row r="110" spans="1:18" x14ac:dyDescent="0.2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</row>
    <row r="111" spans="1:18" x14ac:dyDescent="0.2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</row>
    <row r="112" spans="1:18" x14ac:dyDescent="0.2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</row>
    <row r="113" spans="1:18" x14ac:dyDescent="0.2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</row>
    <row r="114" spans="1:18" x14ac:dyDescent="0.2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</row>
    <row r="115" spans="1:18" x14ac:dyDescent="0.2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</row>
    <row r="116" spans="1:18" x14ac:dyDescent="0.2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</row>
    <row r="117" spans="1:18" x14ac:dyDescent="0.2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</row>
    <row r="118" spans="1:18" x14ac:dyDescent="0.2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</row>
    <row r="119" spans="1:18" x14ac:dyDescent="0.2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</row>
    <row r="120" spans="1:18" x14ac:dyDescent="0.2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</row>
    <row r="121" spans="1:18" x14ac:dyDescent="0.2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</row>
    <row r="122" spans="1:18" x14ac:dyDescent="0.2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</row>
    <row r="123" spans="1:18" x14ac:dyDescent="0.2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</row>
    <row r="124" spans="1:18" x14ac:dyDescent="0.2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</row>
    <row r="125" spans="1:18" x14ac:dyDescent="0.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</row>
    <row r="126" spans="1:18" x14ac:dyDescent="0.2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</row>
    <row r="127" spans="1:18" x14ac:dyDescent="0.2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</row>
    <row r="128" spans="1:18" x14ac:dyDescent="0.2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</row>
    <row r="129" spans="1:18" x14ac:dyDescent="0.2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</row>
    <row r="130" spans="1:18" x14ac:dyDescent="0.2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</row>
    <row r="131" spans="1:18" x14ac:dyDescent="0.2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</row>
    <row r="132" spans="1:18" x14ac:dyDescent="0.2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</row>
    <row r="133" spans="1:18" x14ac:dyDescent="0.2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</row>
    <row r="134" spans="1:18" x14ac:dyDescent="0.2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</row>
    <row r="135" spans="1:18" x14ac:dyDescent="0.2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</row>
    <row r="136" spans="1:18" x14ac:dyDescent="0.2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</row>
    <row r="137" spans="1:18" x14ac:dyDescent="0.2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</row>
    <row r="138" spans="1:18" x14ac:dyDescent="0.2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</row>
    <row r="139" spans="1:18" x14ac:dyDescent="0.2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</row>
    <row r="140" spans="1:18" x14ac:dyDescent="0.2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</row>
    <row r="141" spans="1:18" x14ac:dyDescent="0.2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</row>
    <row r="142" spans="1:18" x14ac:dyDescent="0.2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</row>
    <row r="143" spans="1:18" x14ac:dyDescent="0.2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</row>
    <row r="144" spans="1:18" x14ac:dyDescent="0.2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</row>
    <row r="145" spans="1:18" x14ac:dyDescent="0.2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</row>
    <row r="146" spans="1:18" x14ac:dyDescent="0.2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</row>
    <row r="147" spans="1:18" x14ac:dyDescent="0.2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</row>
    <row r="148" spans="1:18" x14ac:dyDescent="0.2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</row>
    <row r="149" spans="1:18" x14ac:dyDescent="0.2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</row>
    <row r="150" spans="1:18" x14ac:dyDescent="0.2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</row>
    <row r="151" spans="1:18" x14ac:dyDescent="0.2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</row>
    <row r="152" spans="1:18" x14ac:dyDescent="0.2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</row>
    <row r="153" spans="1:18" x14ac:dyDescent="0.2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</row>
  </sheetData>
  <dataValidations count="1">
    <dataValidation type="list" allowBlank="1" showInputMessage="1" showErrorMessage="1" sqref="C8" xr:uid="{34DFBD53-35C1-2545-B279-0E1040E3F0EF}">
      <formula1>$G$4:$G$7</formula1>
    </dataValidation>
  </dataValidation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CCB665-538E-47DD-B10A-0F8C276C8266}">
  <dimension ref="A1:R153"/>
  <sheetViews>
    <sheetView topLeftCell="A13" zoomScale="89" zoomScaleNormal="85" workbookViewId="0">
      <selection activeCell="B17" sqref="B17:D34"/>
    </sheetView>
  </sheetViews>
  <sheetFormatPr baseColWidth="10" defaultColWidth="11.42578125" defaultRowHeight="15" x14ac:dyDescent="0.25"/>
  <cols>
    <col min="5" max="5" width="13.140625" bestFit="1" customWidth="1"/>
  </cols>
  <sheetData>
    <row r="1" spans="1:18" x14ac:dyDescent="0.2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</row>
    <row r="2" spans="1:18" x14ac:dyDescent="0.25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</row>
    <row r="3" spans="1:18" ht="15.75" x14ac:dyDescent="0.25">
      <c r="A3" s="7"/>
      <c r="B3" s="8" t="s">
        <v>31</v>
      </c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</row>
    <row r="4" spans="1:18" x14ac:dyDescent="0.25">
      <c r="A4" s="7"/>
      <c r="B4" s="9" t="s">
        <v>3</v>
      </c>
      <c r="C4" s="4">
        <v>9.81</v>
      </c>
      <c r="D4" s="7"/>
      <c r="E4" s="7"/>
      <c r="F4" s="4" t="s">
        <v>5</v>
      </c>
      <c r="G4" s="4" t="s">
        <v>9</v>
      </c>
      <c r="H4" s="4">
        <v>0.06</v>
      </c>
      <c r="I4" s="7"/>
      <c r="J4" s="7"/>
      <c r="K4" s="7"/>
      <c r="L4" s="7"/>
      <c r="M4" s="7"/>
      <c r="N4" s="7"/>
      <c r="O4" s="7"/>
      <c r="P4" s="7"/>
      <c r="Q4" s="7"/>
      <c r="R4" s="7"/>
    </row>
    <row r="5" spans="1:18" x14ac:dyDescent="0.25">
      <c r="A5" s="7"/>
      <c r="B5" s="9" t="s">
        <v>1</v>
      </c>
      <c r="C5" s="4">
        <v>1000</v>
      </c>
      <c r="D5" s="7"/>
      <c r="E5" s="7"/>
      <c r="F5" s="4" t="s">
        <v>6</v>
      </c>
      <c r="G5" s="4" t="s">
        <v>10</v>
      </c>
      <c r="H5" s="4">
        <v>4.4999999999999998E-2</v>
      </c>
      <c r="I5" s="7"/>
      <c r="J5" s="7"/>
      <c r="K5" s="7"/>
      <c r="L5" s="7"/>
      <c r="M5" s="7"/>
      <c r="N5" s="7"/>
      <c r="O5" s="7"/>
      <c r="P5" s="7"/>
      <c r="Q5" s="7"/>
      <c r="R5" s="7"/>
    </row>
    <row r="6" spans="1:18" x14ac:dyDescent="0.25">
      <c r="A6" s="7"/>
      <c r="B6" s="9" t="s">
        <v>2</v>
      </c>
      <c r="C6" s="4">
        <f>1.02*10^-3</f>
        <v>1.0200000000000001E-3</v>
      </c>
      <c r="D6" s="7"/>
      <c r="E6" s="7"/>
      <c r="F6" s="4" t="s">
        <v>7</v>
      </c>
      <c r="G6" s="4" t="s">
        <v>11</v>
      </c>
      <c r="H6" s="4">
        <f>0.03</f>
        <v>0.03</v>
      </c>
      <c r="I6" s="7"/>
      <c r="J6" s="7"/>
      <c r="K6" s="7"/>
      <c r="L6" s="7"/>
      <c r="M6" s="7"/>
      <c r="N6" s="7"/>
      <c r="O6" s="7"/>
      <c r="P6" s="7"/>
      <c r="Q6" s="7"/>
      <c r="R6" s="7"/>
    </row>
    <row r="7" spans="1:18" x14ac:dyDescent="0.25">
      <c r="A7" s="7"/>
      <c r="B7" s="9" t="s">
        <v>32</v>
      </c>
      <c r="C7" s="4"/>
      <c r="D7" s="7"/>
      <c r="E7" s="7"/>
      <c r="F7" s="4" t="s">
        <v>8</v>
      </c>
      <c r="G7" s="4" t="s">
        <v>12</v>
      </c>
      <c r="H7" s="4">
        <v>7.8E-2</v>
      </c>
      <c r="I7" s="7"/>
      <c r="J7" s="7"/>
      <c r="K7" s="7"/>
      <c r="L7" s="7"/>
      <c r="M7" s="7"/>
      <c r="N7" s="7"/>
      <c r="O7" s="7"/>
      <c r="P7" s="7"/>
      <c r="Q7" s="7"/>
      <c r="R7" s="7"/>
    </row>
    <row r="8" spans="1:18" x14ac:dyDescent="0.25">
      <c r="A8" s="7"/>
      <c r="B8" s="9" t="s">
        <v>29</v>
      </c>
      <c r="C8" s="4" t="s">
        <v>10</v>
      </c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</row>
    <row r="9" spans="1:18" x14ac:dyDescent="0.25">
      <c r="A9" s="7"/>
      <c r="B9" s="9" t="s">
        <v>4</v>
      </c>
      <c r="C9" s="4">
        <f>VLOOKUP(C8,G4:H7,2)</f>
        <v>4.4999999999999998E-2</v>
      </c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</row>
    <row r="10" spans="1:18" x14ac:dyDescent="0.25">
      <c r="A10" s="7"/>
      <c r="B10" s="9" t="s">
        <v>23</v>
      </c>
      <c r="C10" s="4">
        <f>C9</f>
        <v>4.4999999999999998E-2</v>
      </c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</row>
    <row r="11" spans="1:18" x14ac:dyDescent="0.25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</row>
    <row r="12" spans="1:18" x14ac:dyDescent="0.25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</row>
    <row r="13" spans="1:18" x14ac:dyDescent="0.25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</row>
    <row r="14" spans="1:18" x14ac:dyDescent="0.25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</row>
    <row r="15" spans="1:18" ht="30" x14ac:dyDescent="0.25">
      <c r="A15" s="7"/>
      <c r="B15" s="10" t="s">
        <v>0</v>
      </c>
      <c r="C15" s="10" t="s">
        <v>19</v>
      </c>
      <c r="D15" s="10" t="s">
        <v>22</v>
      </c>
      <c r="E15" s="10" t="s">
        <v>13</v>
      </c>
      <c r="F15" s="10" t="s">
        <v>14</v>
      </c>
      <c r="G15" s="10" t="s">
        <v>15</v>
      </c>
      <c r="H15" s="10" t="s">
        <v>42</v>
      </c>
      <c r="I15" s="10" t="s">
        <v>43</v>
      </c>
      <c r="J15" s="7"/>
      <c r="K15" s="7"/>
      <c r="L15" s="7"/>
      <c r="M15" s="7"/>
      <c r="N15" s="7"/>
      <c r="O15" s="7"/>
      <c r="P15" s="7"/>
      <c r="Q15" s="7"/>
      <c r="R15" s="7"/>
    </row>
    <row r="16" spans="1:18" x14ac:dyDescent="0.25">
      <c r="A16" s="7"/>
      <c r="B16" s="2" t="s">
        <v>17</v>
      </c>
      <c r="C16" s="2" t="s">
        <v>18</v>
      </c>
      <c r="D16" s="2" t="s">
        <v>16</v>
      </c>
      <c r="E16" s="2"/>
      <c r="F16" s="2"/>
      <c r="G16" s="2"/>
      <c r="H16" s="2"/>
      <c r="I16" s="4"/>
      <c r="J16" s="7"/>
      <c r="K16" s="7"/>
      <c r="L16" s="7"/>
      <c r="M16" s="7"/>
      <c r="N16" s="7"/>
      <c r="O16" s="7"/>
      <c r="P16" s="7"/>
      <c r="Q16" s="7"/>
      <c r="R16" s="7"/>
    </row>
    <row r="17" spans="1:18" x14ac:dyDescent="0.25">
      <c r="A17" s="7"/>
      <c r="B17" s="4">
        <v>100</v>
      </c>
      <c r="C17" s="4">
        <f>B17/60</f>
        <v>1.6666666666666667</v>
      </c>
      <c r="D17" s="36">
        <v>12</v>
      </c>
      <c r="E17" s="11">
        <f t="shared" ref="E17:E34" si="0">D17/($C$9^5*C17^3*$C$5)</f>
        <v>14046.639231824416</v>
      </c>
      <c r="F17" s="11">
        <f t="shared" ref="F17:F34" si="1">(C17*$C$9^2*$C$5)/$C$6</f>
        <v>3308.8235294117644</v>
      </c>
      <c r="G17" s="4">
        <f t="shared" ref="G17:G34" si="2">(C17^2*$C$9)/$C$4</f>
        <v>1.27420998980632E-2</v>
      </c>
      <c r="H17" s="4">
        <f>LOG10(F17)</f>
        <v>3.5196736054051261</v>
      </c>
      <c r="I17" s="4">
        <f>LOG10(E17)</f>
        <v>4.1475724283218369</v>
      </c>
      <c r="J17" s="7"/>
      <c r="K17" s="7"/>
      <c r="L17" s="7"/>
      <c r="M17" s="7"/>
      <c r="N17" s="7"/>
      <c r="O17" s="7"/>
      <c r="P17" s="7"/>
      <c r="Q17" s="7"/>
      <c r="R17" s="7"/>
    </row>
    <row r="18" spans="1:18" x14ac:dyDescent="0.25">
      <c r="A18" s="7"/>
      <c r="B18" s="4">
        <f t="shared" ref="B18:B23" si="3">B17+100</f>
        <v>200</v>
      </c>
      <c r="C18" s="4">
        <f t="shared" ref="C18:C25" si="4">B18/60</f>
        <v>3.3333333333333335</v>
      </c>
      <c r="D18" s="36">
        <v>14</v>
      </c>
      <c r="E18" s="11">
        <f t="shared" si="0"/>
        <v>2048.4682213077276</v>
      </c>
      <c r="F18" s="11">
        <f t="shared" si="1"/>
        <v>6617.6470588235288</v>
      </c>
      <c r="G18" s="4">
        <f t="shared" si="2"/>
        <v>5.09683995922528E-2</v>
      </c>
      <c r="H18" s="4">
        <f t="shared" ref="H18:H34" si="5">LOG10(F18)</f>
        <v>3.8207036010691073</v>
      </c>
      <c r="I18" s="4">
        <f t="shared" ref="I18:I34" si="6">LOG10(E18)</f>
        <v>3.3114292309605071</v>
      </c>
      <c r="J18" s="7"/>
      <c r="K18" s="7"/>
      <c r="L18" s="7"/>
      <c r="M18" s="7"/>
      <c r="N18" s="7"/>
      <c r="O18" s="7"/>
      <c r="P18" s="7"/>
      <c r="Q18" s="7"/>
      <c r="R18" s="7"/>
    </row>
    <row r="19" spans="1:18" x14ac:dyDescent="0.25">
      <c r="A19" s="7"/>
      <c r="B19" s="4">
        <f t="shared" si="3"/>
        <v>300</v>
      </c>
      <c r="C19" s="4">
        <f t="shared" si="4"/>
        <v>5</v>
      </c>
      <c r="D19" s="36">
        <v>16</v>
      </c>
      <c r="E19" s="11">
        <f t="shared" si="0"/>
        <v>693.6611966333046</v>
      </c>
      <c r="F19" s="11">
        <f t="shared" si="1"/>
        <v>9926.4705882352919</v>
      </c>
      <c r="G19" s="4">
        <f t="shared" si="2"/>
        <v>0.1146788990825688</v>
      </c>
      <c r="H19" s="4">
        <f t="shared" si="5"/>
        <v>3.9967948601247887</v>
      </c>
      <c r="I19" s="4">
        <f t="shared" si="6"/>
        <v>2.8411474007711499</v>
      </c>
      <c r="J19" s="7"/>
      <c r="K19" s="7"/>
      <c r="L19" s="7"/>
      <c r="M19" s="7"/>
      <c r="N19" s="7"/>
      <c r="O19" s="7"/>
      <c r="P19" s="7"/>
      <c r="Q19" s="7"/>
      <c r="R19" s="7"/>
    </row>
    <row r="20" spans="1:18" x14ac:dyDescent="0.25">
      <c r="A20" s="7"/>
      <c r="B20" s="4">
        <f t="shared" si="3"/>
        <v>400</v>
      </c>
      <c r="C20" s="4">
        <f t="shared" si="4"/>
        <v>6.666666666666667</v>
      </c>
      <c r="D20" s="36">
        <v>17.5</v>
      </c>
      <c r="E20" s="11">
        <f t="shared" si="0"/>
        <v>320.07315957933241</v>
      </c>
      <c r="F20" s="11">
        <f t="shared" si="1"/>
        <v>13235.294117647058</v>
      </c>
      <c r="G20" s="4">
        <f t="shared" si="2"/>
        <v>0.2038735983690112</v>
      </c>
      <c r="H20" s="4">
        <f t="shared" si="5"/>
        <v>4.1217335967330886</v>
      </c>
      <c r="I20" s="4">
        <f t="shared" si="6"/>
        <v>2.5052492569766196</v>
      </c>
      <c r="J20" s="7"/>
      <c r="K20" s="7"/>
      <c r="L20" s="7"/>
      <c r="M20" s="7"/>
      <c r="N20" s="7"/>
      <c r="O20" s="7"/>
      <c r="P20" s="7"/>
      <c r="Q20" s="7"/>
      <c r="R20" s="7"/>
    </row>
    <row r="21" spans="1:18" x14ac:dyDescent="0.25">
      <c r="A21" s="7"/>
      <c r="B21" s="4">
        <f t="shared" si="3"/>
        <v>500</v>
      </c>
      <c r="C21" s="4">
        <f t="shared" si="4"/>
        <v>8.3333333333333339</v>
      </c>
      <c r="D21" s="36">
        <v>19.5</v>
      </c>
      <c r="E21" s="11">
        <f t="shared" si="0"/>
        <v>182.6063100137174</v>
      </c>
      <c r="F21" s="11">
        <f t="shared" si="1"/>
        <v>16544.117647058822</v>
      </c>
      <c r="G21" s="4">
        <f t="shared" si="2"/>
        <v>0.31855249745158004</v>
      </c>
      <c r="H21" s="4">
        <f t="shared" si="5"/>
        <v>4.2186436097411448</v>
      </c>
      <c r="I21" s="4">
        <f t="shared" si="6"/>
        <v>2.2615157806286739</v>
      </c>
      <c r="J21" s="7"/>
      <c r="K21" s="7"/>
      <c r="L21" s="7"/>
      <c r="M21" s="7"/>
      <c r="N21" s="7"/>
      <c r="O21" s="7"/>
      <c r="P21" s="7"/>
      <c r="Q21" s="7"/>
      <c r="R21" s="7"/>
    </row>
    <row r="22" spans="1:18" x14ac:dyDescent="0.25">
      <c r="A22" s="7"/>
      <c r="B22" s="4">
        <f t="shared" si="3"/>
        <v>600</v>
      </c>
      <c r="C22" s="4">
        <f t="shared" si="4"/>
        <v>10</v>
      </c>
      <c r="D22" s="36">
        <v>23</v>
      </c>
      <c r="E22" s="11">
        <f t="shared" si="0"/>
        <v>124.64224627004693</v>
      </c>
      <c r="F22" s="11">
        <f t="shared" si="1"/>
        <v>19852.941176470584</v>
      </c>
      <c r="G22" s="4">
        <f t="shared" si="2"/>
        <v>0.4587155963302752</v>
      </c>
      <c r="H22" s="4">
        <f t="shared" si="5"/>
        <v>4.2978248557887699</v>
      </c>
      <c r="I22" s="4">
        <f t="shared" si="6"/>
        <v>2.0956652671408746</v>
      </c>
      <c r="J22" s="7"/>
      <c r="K22" s="7"/>
      <c r="L22" s="7"/>
      <c r="M22" s="7"/>
      <c r="N22" s="7"/>
      <c r="O22" s="7"/>
      <c r="P22" s="7"/>
      <c r="Q22" s="7"/>
      <c r="R22" s="7"/>
    </row>
    <row r="23" spans="1:18" x14ac:dyDescent="0.25">
      <c r="A23" s="7"/>
      <c r="B23" s="4">
        <f t="shared" si="3"/>
        <v>700</v>
      </c>
      <c r="C23" s="4">
        <f t="shared" si="4"/>
        <v>11.666666666666666</v>
      </c>
      <c r="D23" s="36">
        <v>25</v>
      </c>
      <c r="E23" s="11">
        <f t="shared" si="0"/>
        <v>85.317293682121132</v>
      </c>
      <c r="F23" s="11">
        <f t="shared" si="1"/>
        <v>23161.76470588235</v>
      </c>
      <c r="G23" s="4">
        <f t="shared" si="2"/>
        <v>0.62436289500509667</v>
      </c>
      <c r="H23" s="4">
        <f t="shared" si="5"/>
        <v>4.364771645419383</v>
      </c>
      <c r="I23" s="4">
        <f t="shared" si="6"/>
        <v>1.9310370709034799</v>
      </c>
      <c r="J23" s="7"/>
      <c r="K23" s="7"/>
      <c r="L23" s="7"/>
      <c r="M23" s="7"/>
      <c r="N23" s="7"/>
      <c r="O23" s="7"/>
      <c r="P23" s="7"/>
      <c r="Q23" s="7"/>
      <c r="R23" s="7"/>
    </row>
    <row r="24" spans="1:18" x14ac:dyDescent="0.25">
      <c r="A24" s="7"/>
      <c r="B24" s="4">
        <v>1100</v>
      </c>
      <c r="C24" s="4">
        <f t="shared" si="4"/>
        <v>18.333333333333332</v>
      </c>
      <c r="D24" s="36">
        <v>36</v>
      </c>
      <c r="E24" s="11">
        <f t="shared" si="0"/>
        <v>31.660343873383365</v>
      </c>
      <c r="F24" s="11">
        <f t="shared" si="1"/>
        <v>36397.058823529413</v>
      </c>
      <c r="G24" s="4">
        <f t="shared" si="2"/>
        <v>1.5417940876656471</v>
      </c>
      <c r="H24" s="4">
        <f t="shared" si="5"/>
        <v>4.5610662905633514</v>
      </c>
      <c r="I24" s="4">
        <f t="shared" si="6"/>
        <v>1.5005156275668248</v>
      </c>
      <c r="J24" s="7"/>
      <c r="K24" s="7"/>
      <c r="L24" s="7"/>
      <c r="M24" s="7"/>
      <c r="N24" s="7"/>
      <c r="O24" s="7"/>
      <c r="P24" s="7"/>
      <c r="Q24" s="7"/>
      <c r="R24" s="7"/>
    </row>
    <row r="25" spans="1:18" x14ac:dyDescent="0.25">
      <c r="A25" s="7"/>
      <c r="B25" s="4">
        <f>B24+100</f>
        <v>1200</v>
      </c>
      <c r="C25" s="4">
        <f t="shared" si="4"/>
        <v>20</v>
      </c>
      <c r="D25" s="36">
        <v>37.5</v>
      </c>
      <c r="E25" s="11">
        <f t="shared" si="0"/>
        <v>25.40263171264543</v>
      </c>
      <c r="F25" s="11">
        <f t="shared" si="1"/>
        <v>39705.882352941167</v>
      </c>
      <c r="G25" s="4">
        <f t="shared" si="2"/>
        <v>1.8348623853211008</v>
      </c>
      <c r="H25" s="4">
        <f t="shared" si="5"/>
        <v>4.5988548514527512</v>
      </c>
      <c r="I25" s="4">
        <f t="shared" si="6"/>
        <v>1.4048787118590569</v>
      </c>
      <c r="J25" s="7"/>
      <c r="K25" s="7"/>
      <c r="L25" s="7"/>
      <c r="M25" s="7"/>
      <c r="N25" s="7"/>
      <c r="O25" s="7"/>
      <c r="P25" s="7"/>
      <c r="Q25" s="7"/>
      <c r="R25" s="7"/>
    </row>
    <row r="26" spans="1:18" x14ac:dyDescent="0.25">
      <c r="A26" s="7"/>
      <c r="B26" s="4">
        <v>100</v>
      </c>
      <c r="C26" s="4">
        <f>B26/60</f>
        <v>1.6666666666666667</v>
      </c>
      <c r="D26" s="37">
        <v>13</v>
      </c>
      <c r="E26" s="11">
        <f t="shared" si="0"/>
        <v>15217.192501143118</v>
      </c>
      <c r="F26" s="11">
        <f t="shared" si="1"/>
        <v>3308.8235294117644</v>
      </c>
      <c r="G26" s="4">
        <f t="shared" si="2"/>
        <v>1.27420998980632E-2</v>
      </c>
      <c r="H26" s="4">
        <f t="shared" si="5"/>
        <v>3.5196736054051261</v>
      </c>
      <c r="I26" s="4">
        <f t="shared" si="6"/>
        <v>4.1823345345810496</v>
      </c>
      <c r="J26" s="7"/>
      <c r="K26" s="7"/>
      <c r="L26" s="7"/>
      <c r="M26" s="7"/>
      <c r="N26" s="7"/>
      <c r="O26" s="7"/>
      <c r="P26" s="7"/>
      <c r="Q26" s="7"/>
      <c r="R26" s="7"/>
    </row>
    <row r="27" spans="1:18" x14ac:dyDescent="0.25">
      <c r="A27" s="7"/>
      <c r="B27" s="4">
        <f t="shared" ref="B27:B32" si="7">B26+100</f>
        <v>200</v>
      </c>
      <c r="C27" s="4">
        <f t="shared" ref="C27:C34" si="8">B27/60</f>
        <v>3.3333333333333335</v>
      </c>
      <c r="D27" s="37">
        <v>15</v>
      </c>
      <c r="E27" s="11">
        <f t="shared" si="0"/>
        <v>2194.7873799725653</v>
      </c>
      <c r="F27" s="11">
        <f t="shared" si="1"/>
        <v>6617.6470588235288</v>
      </c>
      <c r="G27" s="4">
        <f t="shared" si="2"/>
        <v>5.09683995922528E-2</v>
      </c>
      <c r="H27" s="4">
        <f t="shared" si="5"/>
        <v>3.8207036010691073</v>
      </c>
      <c r="I27" s="4">
        <f t="shared" si="6"/>
        <v>3.3413924543379503</v>
      </c>
      <c r="J27" s="7"/>
      <c r="K27" s="7"/>
      <c r="L27" s="7"/>
      <c r="M27" s="7"/>
      <c r="N27" s="7"/>
      <c r="O27" s="7"/>
      <c r="P27" s="7"/>
      <c r="Q27" s="7"/>
      <c r="R27" s="7"/>
    </row>
    <row r="28" spans="1:18" x14ac:dyDescent="0.25">
      <c r="A28" s="7"/>
      <c r="B28" s="4">
        <f t="shared" si="7"/>
        <v>300</v>
      </c>
      <c r="C28" s="4">
        <f t="shared" si="8"/>
        <v>5</v>
      </c>
      <c r="D28" s="37">
        <v>16.5</v>
      </c>
      <c r="E28" s="11">
        <f t="shared" si="0"/>
        <v>715.33810902809535</v>
      </c>
      <c r="F28" s="11">
        <f t="shared" si="1"/>
        <v>9926.4705882352919</v>
      </c>
      <c r="G28" s="4">
        <f t="shared" si="2"/>
        <v>0.1146788990825688</v>
      </c>
      <c r="H28" s="4">
        <f t="shared" si="5"/>
        <v>3.9967948601247887</v>
      </c>
      <c r="I28" s="4">
        <f t="shared" si="6"/>
        <v>2.8545113623291316</v>
      </c>
      <c r="J28" s="7"/>
      <c r="K28" s="7"/>
      <c r="L28" s="7"/>
      <c r="M28" s="7"/>
      <c r="N28" s="7"/>
      <c r="O28" s="7"/>
      <c r="P28" s="7"/>
      <c r="Q28" s="7"/>
      <c r="R28" s="7"/>
    </row>
    <row r="29" spans="1:18" x14ac:dyDescent="0.25">
      <c r="A29" s="7"/>
      <c r="B29" s="4">
        <f t="shared" si="7"/>
        <v>400</v>
      </c>
      <c r="C29" s="4">
        <f t="shared" si="8"/>
        <v>6.666666666666667</v>
      </c>
      <c r="D29" s="37">
        <v>18.5</v>
      </c>
      <c r="E29" s="11">
        <f t="shared" si="0"/>
        <v>338.36305441243712</v>
      </c>
      <c r="F29" s="11">
        <f t="shared" si="1"/>
        <v>13235.294117647058</v>
      </c>
      <c r="G29" s="4">
        <f t="shared" si="2"/>
        <v>0.2038735983690112</v>
      </c>
      <c r="H29" s="4">
        <f t="shared" si="5"/>
        <v>4.1217335967330886</v>
      </c>
      <c r="I29" s="4">
        <f t="shared" si="6"/>
        <v>2.5293829366933389</v>
      </c>
      <c r="J29" s="7"/>
      <c r="K29" s="7"/>
      <c r="L29" s="7"/>
      <c r="M29" s="7"/>
      <c r="N29" s="7"/>
      <c r="O29" s="7"/>
      <c r="P29" s="7"/>
      <c r="Q29" s="7"/>
      <c r="R29" s="7"/>
    </row>
    <row r="30" spans="1:18" x14ac:dyDescent="0.25">
      <c r="A30" s="7"/>
      <c r="B30" s="4">
        <f t="shared" si="7"/>
        <v>500</v>
      </c>
      <c r="C30" s="4">
        <f t="shared" si="8"/>
        <v>8.3333333333333339</v>
      </c>
      <c r="D30" s="37">
        <v>20.5</v>
      </c>
      <c r="E30" s="11">
        <f t="shared" si="0"/>
        <v>191.97073616826702</v>
      </c>
      <c r="F30" s="11">
        <f t="shared" si="1"/>
        <v>16544.117647058822</v>
      </c>
      <c r="G30" s="4">
        <f t="shared" si="2"/>
        <v>0.31855249745158004</v>
      </c>
      <c r="H30" s="4">
        <f t="shared" si="5"/>
        <v>4.2186436097411448</v>
      </c>
      <c r="I30" s="4">
        <f t="shared" si="6"/>
        <v>2.2832350303219102</v>
      </c>
      <c r="J30" s="7"/>
      <c r="K30" s="7"/>
      <c r="L30" s="7"/>
      <c r="M30" s="7"/>
      <c r="N30" s="7"/>
      <c r="O30" s="7"/>
      <c r="P30" s="7"/>
      <c r="Q30" s="7"/>
      <c r="R30" s="7"/>
    </row>
    <row r="31" spans="1:18" x14ac:dyDescent="0.25">
      <c r="A31" s="7"/>
      <c r="B31" s="4">
        <f t="shared" si="7"/>
        <v>600</v>
      </c>
      <c r="C31" s="4">
        <f t="shared" si="8"/>
        <v>10</v>
      </c>
      <c r="D31" s="37">
        <v>22.5</v>
      </c>
      <c r="E31" s="11">
        <f t="shared" si="0"/>
        <v>121.93263222069807</v>
      </c>
      <c r="F31" s="11">
        <f t="shared" si="1"/>
        <v>19852.941176470584</v>
      </c>
      <c r="G31" s="4">
        <f t="shared" si="2"/>
        <v>0.4587155963302752</v>
      </c>
      <c r="H31" s="4">
        <f t="shared" si="5"/>
        <v>4.2978248557887699</v>
      </c>
      <c r="I31" s="4">
        <f t="shared" si="6"/>
        <v>2.0861199492346443</v>
      </c>
      <c r="J31" s="7"/>
      <c r="K31" s="7"/>
      <c r="L31" s="7"/>
      <c r="M31" s="7"/>
      <c r="N31" s="7"/>
      <c r="O31" s="7"/>
      <c r="P31" s="7"/>
      <c r="Q31" s="7"/>
      <c r="R31" s="7"/>
    </row>
    <row r="32" spans="1:18" x14ac:dyDescent="0.25">
      <c r="A32" s="7"/>
      <c r="B32" s="4">
        <f t="shared" si="7"/>
        <v>700</v>
      </c>
      <c r="C32" s="4">
        <f t="shared" si="8"/>
        <v>11.666666666666666</v>
      </c>
      <c r="D32" s="37">
        <v>25.5</v>
      </c>
      <c r="E32" s="11">
        <f t="shared" si="0"/>
        <v>87.023639555763552</v>
      </c>
      <c r="F32" s="11">
        <f t="shared" si="1"/>
        <v>23161.76470588235</v>
      </c>
      <c r="G32" s="4">
        <f t="shared" si="2"/>
        <v>0.62436289500509667</v>
      </c>
      <c r="H32" s="4">
        <f t="shared" si="5"/>
        <v>4.364771645419383</v>
      </c>
      <c r="I32" s="4">
        <f t="shared" si="6"/>
        <v>1.9396372426653974</v>
      </c>
      <c r="J32" s="7"/>
      <c r="K32" s="7"/>
      <c r="L32" s="7"/>
      <c r="M32" s="7"/>
      <c r="N32" s="7"/>
      <c r="O32" s="7"/>
      <c r="P32" s="7"/>
      <c r="Q32" s="7"/>
      <c r="R32" s="7"/>
    </row>
    <row r="33" spans="1:18" x14ac:dyDescent="0.25">
      <c r="A33" s="7"/>
      <c r="B33" s="4">
        <v>1100</v>
      </c>
      <c r="C33" s="4">
        <f t="shared" si="8"/>
        <v>18.333333333333332</v>
      </c>
      <c r="D33" s="37">
        <v>37</v>
      </c>
      <c r="E33" s="11">
        <f t="shared" si="0"/>
        <v>32.539797869866234</v>
      </c>
      <c r="F33" s="11">
        <f t="shared" si="1"/>
        <v>36397.058823529413</v>
      </c>
      <c r="G33" s="4">
        <f t="shared" si="2"/>
        <v>1.5417940876656471</v>
      </c>
      <c r="H33" s="4">
        <f t="shared" si="5"/>
        <v>4.5610662905633514</v>
      </c>
      <c r="I33" s="4">
        <f t="shared" si="6"/>
        <v>1.5124148508665325</v>
      </c>
      <c r="J33" s="7"/>
      <c r="K33" s="7"/>
      <c r="L33" s="7"/>
      <c r="M33" s="7"/>
      <c r="N33" s="7"/>
      <c r="O33" s="7"/>
      <c r="P33" s="7"/>
      <c r="Q33" s="7"/>
      <c r="R33" s="7"/>
    </row>
    <row r="34" spans="1:18" x14ac:dyDescent="0.25">
      <c r="A34" s="7"/>
      <c r="B34" s="4">
        <f>B33+100</f>
        <v>1200</v>
      </c>
      <c r="C34" s="4">
        <f t="shared" si="8"/>
        <v>20</v>
      </c>
      <c r="D34" s="37">
        <v>38</v>
      </c>
      <c r="E34" s="11">
        <f t="shared" si="0"/>
        <v>25.741333468814037</v>
      </c>
      <c r="F34" s="11">
        <f t="shared" si="1"/>
        <v>39705.882352941167</v>
      </c>
      <c r="G34" s="4">
        <f t="shared" si="2"/>
        <v>1.8348623853211008</v>
      </c>
      <c r="H34" s="4">
        <f t="shared" si="5"/>
        <v>4.5988548514527512</v>
      </c>
      <c r="I34" s="4">
        <f t="shared" si="6"/>
        <v>1.4106310407481482</v>
      </c>
      <c r="J34" s="7"/>
      <c r="K34" s="7"/>
      <c r="L34" s="7"/>
      <c r="M34" s="7"/>
      <c r="N34" s="7"/>
      <c r="O34" s="7"/>
      <c r="P34" s="7"/>
      <c r="Q34" s="7"/>
      <c r="R34" s="7"/>
    </row>
    <row r="35" spans="1:18" x14ac:dyDescent="0.25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</row>
    <row r="36" spans="1:18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</row>
    <row r="37" spans="1:18" x14ac:dyDescent="0.25">
      <c r="A37" s="7"/>
      <c r="B37" s="4" t="s">
        <v>36</v>
      </c>
      <c r="C37" s="4"/>
      <c r="D37" s="4" t="s">
        <v>37</v>
      </c>
      <c r="E37" s="4" t="s">
        <v>38</v>
      </c>
      <c r="F37" s="4" t="s">
        <v>39</v>
      </c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</row>
    <row r="38" spans="1:18" x14ac:dyDescent="0.25">
      <c r="A38" s="7"/>
      <c r="B38" s="7"/>
      <c r="C38" s="7"/>
      <c r="D38" s="4">
        <f>SLOPE(D17:D34,C17:C34)</f>
        <v>1.431896551724138</v>
      </c>
      <c r="E38" s="4">
        <f>INTERCEPT(D17:D34,C17:C34)</f>
        <v>9.0876436781609176</v>
      </c>
      <c r="F38" s="4">
        <f>RSQ(D17:D34,C17:C34)</f>
        <v>0.99029028288870091</v>
      </c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</row>
    <row r="39" spans="1:18" x14ac:dyDescent="0.25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</row>
    <row r="40" spans="1:18" x14ac:dyDescent="0.25">
      <c r="A40" s="7"/>
      <c r="B40" s="4" t="s">
        <v>40</v>
      </c>
      <c r="C40" s="4"/>
      <c r="D40" s="4" t="s">
        <v>37</v>
      </c>
      <c r="E40" s="4" t="s">
        <v>38</v>
      </c>
      <c r="F40" s="4" t="s">
        <v>39</v>
      </c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</row>
    <row r="41" spans="1:18" x14ac:dyDescent="0.25">
      <c r="A41" s="7"/>
      <c r="B41" s="7"/>
      <c r="C41" s="7"/>
      <c r="D41" s="4">
        <f>SLOPE(I17:I34,H17:H34)</f>
        <v>-2.5387428820679983</v>
      </c>
      <c r="E41" s="4">
        <f>INTERCEPT(I17:I34,H17:H34)</f>
        <v>13.030262561030833</v>
      </c>
      <c r="F41" s="6">
        <f>RSQ(I17:I34,H17:H34)</f>
        <v>0.99702150889664287</v>
      </c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</row>
    <row r="42" spans="1:18" x14ac:dyDescent="0.25">
      <c r="A42" s="7"/>
      <c r="B42" s="7"/>
      <c r="C42" s="7"/>
      <c r="D42" s="4" t="s">
        <v>45</v>
      </c>
      <c r="E42" s="4" t="s">
        <v>46</v>
      </c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</row>
    <row r="43" spans="1:18" x14ac:dyDescent="0.25">
      <c r="A43" s="7"/>
      <c r="B43" s="7"/>
      <c r="C43" s="7"/>
      <c r="D43" s="4">
        <f>D41</f>
        <v>-2.5387428820679983</v>
      </c>
      <c r="E43" s="4">
        <f>10^E41</f>
        <v>10721673085779.861</v>
      </c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</row>
    <row r="44" spans="1:18" x14ac:dyDescent="0.25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</row>
    <row r="45" spans="1:18" x14ac:dyDescent="0.25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</row>
    <row r="46" spans="1:18" x14ac:dyDescent="0.25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</row>
    <row r="47" spans="1:18" x14ac:dyDescent="0.25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</row>
    <row r="48" spans="1:18" x14ac:dyDescent="0.25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</row>
    <row r="49" spans="1:18" x14ac:dyDescent="0.25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</row>
    <row r="50" spans="1:18" x14ac:dyDescent="0.25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</row>
    <row r="51" spans="1:18" x14ac:dyDescent="0.25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</row>
    <row r="52" spans="1:18" x14ac:dyDescent="0.25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</row>
    <row r="53" spans="1:18" x14ac:dyDescent="0.25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</row>
    <row r="54" spans="1:18" x14ac:dyDescent="0.25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</row>
    <row r="55" spans="1:18" x14ac:dyDescent="0.2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</row>
    <row r="56" spans="1:18" x14ac:dyDescent="0.25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</row>
    <row r="57" spans="1:18" x14ac:dyDescent="0.25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</row>
    <row r="58" spans="1:18" x14ac:dyDescent="0.2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</row>
    <row r="59" spans="1:18" x14ac:dyDescent="0.25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</row>
    <row r="60" spans="1:18" x14ac:dyDescent="0.25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</row>
    <row r="61" spans="1:18" x14ac:dyDescent="0.25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</row>
    <row r="62" spans="1:18" x14ac:dyDescent="0.25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</row>
    <row r="63" spans="1:18" x14ac:dyDescent="0.2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</row>
    <row r="64" spans="1:18" x14ac:dyDescent="0.25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</row>
    <row r="65" spans="1:18" x14ac:dyDescent="0.2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</row>
    <row r="66" spans="1:18" x14ac:dyDescent="0.25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</row>
    <row r="67" spans="1:18" x14ac:dyDescent="0.25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</row>
    <row r="68" spans="1:18" x14ac:dyDescent="0.25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</row>
    <row r="69" spans="1:18" x14ac:dyDescent="0.25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</row>
    <row r="70" spans="1:18" x14ac:dyDescent="0.25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</row>
    <row r="71" spans="1:18" x14ac:dyDescent="0.25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</row>
    <row r="72" spans="1:18" x14ac:dyDescent="0.25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</row>
    <row r="73" spans="1:18" x14ac:dyDescent="0.25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</row>
    <row r="74" spans="1:18" x14ac:dyDescent="0.25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</row>
    <row r="75" spans="1:18" x14ac:dyDescent="0.2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</row>
    <row r="76" spans="1:18" x14ac:dyDescent="0.25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</row>
    <row r="77" spans="1:18" x14ac:dyDescent="0.25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</row>
    <row r="78" spans="1:18" x14ac:dyDescent="0.25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</row>
    <row r="79" spans="1:18" x14ac:dyDescent="0.25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</row>
    <row r="80" spans="1:18" x14ac:dyDescent="0.25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</row>
    <row r="81" spans="1:18" x14ac:dyDescent="0.25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</row>
    <row r="82" spans="1:18" x14ac:dyDescent="0.25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</row>
    <row r="83" spans="1:18" x14ac:dyDescent="0.25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</row>
    <row r="84" spans="1:18" x14ac:dyDescent="0.25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</row>
    <row r="85" spans="1:18" x14ac:dyDescent="0.2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</row>
    <row r="86" spans="1:18" x14ac:dyDescent="0.25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</row>
    <row r="87" spans="1:18" x14ac:dyDescent="0.25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</row>
    <row r="88" spans="1:18" x14ac:dyDescent="0.25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</row>
    <row r="89" spans="1:18" x14ac:dyDescent="0.25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</row>
    <row r="90" spans="1:18" x14ac:dyDescent="0.25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</row>
    <row r="91" spans="1:18" x14ac:dyDescent="0.25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</row>
    <row r="92" spans="1:18" x14ac:dyDescent="0.25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</row>
    <row r="93" spans="1:18" x14ac:dyDescent="0.25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</row>
    <row r="94" spans="1:18" x14ac:dyDescent="0.25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</row>
    <row r="95" spans="1:18" x14ac:dyDescent="0.2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</row>
    <row r="96" spans="1:18" x14ac:dyDescent="0.25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</row>
    <row r="97" spans="1:18" x14ac:dyDescent="0.25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</row>
    <row r="98" spans="1:18" x14ac:dyDescent="0.25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</row>
    <row r="99" spans="1:18" x14ac:dyDescent="0.25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</row>
    <row r="100" spans="1:18" x14ac:dyDescent="0.2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</row>
    <row r="101" spans="1:18" x14ac:dyDescent="0.2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</row>
    <row r="102" spans="1:18" x14ac:dyDescent="0.2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</row>
    <row r="103" spans="1:18" x14ac:dyDescent="0.2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</row>
    <row r="104" spans="1:18" x14ac:dyDescent="0.2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</row>
    <row r="105" spans="1:18" x14ac:dyDescent="0.2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</row>
    <row r="106" spans="1:18" x14ac:dyDescent="0.2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</row>
    <row r="107" spans="1:18" x14ac:dyDescent="0.2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</row>
    <row r="108" spans="1:18" x14ac:dyDescent="0.2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</row>
    <row r="109" spans="1:18" x14ac:dyDescent="0.2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</row>
    <row r="110" spans="1:18" x14ac:dyDescent="0.2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</row>
    <row r="111" spans="1:18" x14ac:dyDescent="0.2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</row>
    <row r="112" spans="1:18" x14ac:dyDescent="0.2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</row>
    <row r="113" spans="1:18" x14ac:dyDescent="0.2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</row>
    <row r="114" spans="1:18" x14ac:dyDescent="0.2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</row>
    <row r="115" spans="1:18" x14ac:dyDescent="0.2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</row>
    <row r="116" spans="1:18" x14ac:dyDescent="0.2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</row>
    <row r="117" spans="1:18" x14ac:dyDescent="0.2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</row>
    <row r="118" spans="1:18" x14ac:dyDescent="0.2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</row>
    <row r="119" spans="1:18" x14ac:dyDescent="0.2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</row>
    <row r="120" spans="1:18" x14ac:dyDescent="0.2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</row>
    <row r="121" spans="1:18" x14ac:dyDescent="0.2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</row>
    <row r="122" spans="1:18" x14ac:dyDescent="0.2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</row>
    <row r="123" spans="1:18" x14ac:dyDescent="0.2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</row>
    <row r="124" spans="1:18" x14ac:dyDescent="0.2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</row>
    <row r="125" spans="1:18" x14ac:dyDescent="0.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</row>
    <row r="126" spans="1:18" x14ac:dyDescent="0.2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</row>
    <row r="127" spans="1:18" x14ac:dyDescent="0.2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</row>
    <row r="128" spans="1:18" x14ac:dyDescent="0.2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</row>
    <row r="129" spans="1:18" x14ac:dyDescent="0.2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</row>
    <row r="130" spans="1:18" x14ac:dyDescent="0.2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</row>
    <row r="131" spans="1:18" x14ac:dyDescent="0.2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</row>
    <row r="132" spans="1:18" x14ac:dyDescent="0.2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</row>
    <row r="133" spans="1:18" x14ac:dyDescent="0.2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</row>
    <row r="134" spans="1:18" x14ac:dyDescent="0.2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</row>
    <row r="135" spans="1:18" x14ac:dyDescent="0.2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</row>
    <row r="136" spans="1:18" x14ac:dyDescent="0.2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</row>
    <row r="137" spans="1:18" x14ac:dyDescent="0.2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</row>
    <row r="138" spans="1:18" x14ac:dyDescent="0.2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</row>
    <row r="139" spans="1:18" x14ac:dyDescent="0.2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</row>
    <row r="140" spans="1:18" x14ac:dyDescent="0.2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</row>
    <row r="141" spans="1:18" x14ac:dyDescent="0.2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</row>
    <row r="142" spans="1:18" x14ac:dyDescent="0.2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</row>
    <row r="143" spans="1:18" x14ac:dyDescent="0.2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</row>
    <row r="144" spans="1:18" x14ac:dyDescent="0.2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</row>
    <row r="145" spans="1:18" x14ac:dyDescent="0.2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</row>
    <row r="146" spans="1:18" x14ac:dyDescent="0.2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</row>
    <row r="147" spans="1:18" x14ac:dyDescent="0.2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</row>
    <row r="148" spans="1:18" x14ac:dyDescent="0.2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</row>
    <row r="149" spans="1:18" x14ac:dyDescent="0.2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</row>
    <row r="150" spans="1:18" x14ac:dyDescent="0.2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</row>
    <row r="151" spans="1:18" x14ac:dyDescent="0.2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</row>
    <row r="152" spans="1:18" x14ac:dyDescent="0.2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</row>
    <row r="153" spans="1:18" x14ac:dyDescent="0.2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</row>
  </sheetData>
  <dataValidations count="1">
    <dataValidation type="list" allowBlank="1" showInputMessage="1" showErrorMessage="1" sqref="C8" xr:uid="{E1A0BE01-6238-4275-991C-EB933EB6FD19}">
      <formula1>$G$4:$G$7</formula1>
    </dataValidation>
  </dataValidation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4E1153-3CDD-4844-A86C-2043852B1DD9}">
  <dimension ref="A1:R153"/>
  <sheetViews>
    <sheetView topLeftCell="A14" zoomScale="89" zoomScaleNormal="85" workbookViewId="0">
      <selection activeCell="L52" sqref="L52"/>
    </sheetView>
  </sheetViews>
  <sheetFormatPr baseColWidth="10" defaultColWidth="11.42578125" defaultRowHeight="15" x14ac:dyDescent="0.25"/>
  <cols>
    <col min="5" max="5" width="13.140625" bestFit="1" customWidth="1"/>
  </cols>
  <sheetData>
    <row r="1" spans="1:18" x14ac:dyDescent="0.2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</row>
    <row r="2" spans="1:18" x14ac:dyDescent="0.25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</row>
    <row r="3" spans="1:18" ht="15.75" x14ac:dyDescent="0.25">
      <c r="A3" s="7"/>
      <c r="B3" s="8" t="s">
        <v>31</v>
      </c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</row>
    <row r="4" spans="1:18" x14ac:dyDescent="0.25">
      <c r="A4" s="7"/>
      <c r="B4" s="9" t="s">
        <v>3</v>
      </c>
      <c r="C4" s="4">
        <v>9.81</v>
      </c>
      <c r="D4" s="7"/>
      <c r="E4" s="7"/>
      <c r="F4" s="4" t="s">
        <v>5</v>
      </c>
      <c r="G4" s="4" t="s">
        <v>9</v>
      </c>
      <c r="H4" s="4">
        <v>0.06</v>
      </c>
      <c r="I4" s="7"/>
      <c r="J4" s="7"/>
      <c r="K4" s="7"/>
      <c r="L4" s="7"/>
      <c r="M4" s="7"/>
      <c r="N4" s="7"/>
      <c r="O4" s="7"/>
      <c r="P4" s="7"/>
      <c r="Q4" s="7"/>
      <c r="R4" s="7"/>
    </row>
    <row r="5" spans="1:18" x14ac:dyDescent="0.25">
      <c r="A5" s="7"/>
      <c r="B5" s="9" t="s">
        <v>1</v>
      </c>
      <c r="C5" s="4">
        <v>1000</v>
      </c>
      <c r="D5" s="7"/>
      <c r="E5" s="7"/>
      <c r="F5" s="4" t="s">
        <v>6</v>
      </c>
      <c r="G5" s="4" t="s">
        <v>10</v>
      </c>
      <c r="H5" s="4">
        <v>4.4999999999999998E-2</v>
      </c>
      <c r="I5" s="7"/>
      <c r="J5" s="7"/>
      <c r="K5" s="7"/>
      <c r="L5" s="7"/>
      <c r="M5" s="7"/>
      <c r="N5" s="7"/>
      <c r="O5" s="7"/>
      <c r="P5" s="7"/>
      <c r="Q5" s="7"/>
      <c r="R5" s="7"/>
    </row>
    <row r="6" spans="1:18" x14ac:dyDescent="0.25">
      <c r="A6" s="7"/>
      <c r="B6" s="9" t="s">
        <v>2</v>
      </c>
      <c r="C6" s="4">
        <f>1.02*10^-3</f>
        <v>1.0200000000000001E-3</v>
      </c>
      <c r="D6" s="7"/>
      <c r="E6" s="7"/>
      <c r="F6" s="4" t="s">
        <v>7</v>
      </c>
      <c r="G6" s="4" t="s">
        <v>11</v>
      </c>
      <c r="H6" s="4">
        <f>0.03</f>
        <v>0.03</v>
      </c>
      <c r="I6" s="7"/>
      <c r="J6" s="7"/>
      <c r="K6" s="7"/>
      <c r="L6" s="7"/>
      <c r="M6" s="7"/>
      <c r="N6" s="7"/>
      <c r="O6" s="7"/>
      <c r="P6" s="7"/>
      <c r="Q6" s="7"/>
      <c r="R6" s="7"/>
    </row>
    <row r="7" spans="1:18" x14ac:dyDescent="0.25">
      <c r="A7" s="7"/>
      <c r="B7" s="9" t="s">
        <v>32</v>
      </c>
      <c r="C7" s="4"/>
      <c r="D7" s="7"/>
      <c r="E7" s="7"/>
      <c r="F7" s="4" t="s">
        <v>8</v>
      </c>
      <c r="G7" s="4" t="s">
        <v>12</v>
      </c>
      <c r="H7" s="4">
        <v>7.8E-2</v>
      </c>
      <c r="I7" s="7"/>
      <c r="J7" s="7"/>
      <c r="K7" s="7"/>
      <c r="L7" s="7"/>
      <c r="M7" s="7"/>
      <c r="N7" s="7"/>
      <c r="O7" s="7"/>
      <c r="P7" s="7"/>
      <c r="Q7" s="7"/>
      <c r="R7" s="7"/>
    </row>
    <row r="8" spans="1:18" x14ac:dyDescent="0.25">
      <c r="A8" s="7"/>
      <c r="B8" s="9" t="s">
        <v>29</v>
      </c>
      <c r="C8" s="4" t="s">
        <v>10</v>
      </c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</row>
    <row r="9" spans="1:18" x14ac:dyDescent="0.25">
      <c r="A9" s="7"/>
      <c r="B9" s="9" t="s">
        <v>4</v>
      </c>
      <c r="C9" s="4">
        <f>VLOOKUP(C8,G4:H7,2)</f>
        <v>4.4999999999999998E-2</v>
      </c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</row>
    <row r="10" spans="1:18" x14ac:dyDescent="0.25">
      <c r="A10" s="7"/>
      <c r="B10" s="9" t="s">
        <v>23</v>
      </c>
      <c r="C10" s="4">
        <f>C9</f>
        <v>4.4999999999999998E-2</v>
      </c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</row>
    <row r="11" spans="1:18" x14ac:dyDescent="0.25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</row>
    <row r="12" spans="1:18" x14ac:dyDescent="0.25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</row>
    <row r="13" spans="1:18" x14ac:dyDescent="0.25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</row>
    <row r="14" spans="1:18" x14ac:dyDescent="0.25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</row>
    <row r="15" spans="1:18" ht="30" x14ac:dyDescent="0.25">
      <c r="A15" s="7"/>
      <c r="B15" s="10" t="s">
        <v>0</v>
      </c>
      <c r="C15" s="10" t="s">
        <v>19</v>
      </c>
      <c r="D15" s="10" t="s">
        <v>22</v>
      </c>
      <c r="E15" s="10" t="s">
        <v>13</v>
      </c>
      <c r="F15" s="10" t="s">
        <v>14</v>
      </c>
      <c r="G15" s="10" t="s">
        <v>15</v>
      </c>
      <c r="H15" s="10" t="s">
        <v>42</v>
      </c>
      <c r="I15" s="10" t="s">
        <v>43</v>
      </c>
      <c r="J15" s="7"/>
      <c r="K15" s="7"/>
      <c r="L15" s="7"/>
      <c r="M15" s="7"/>
      <c r="N15" s="7"/>
      <c r="O15" s="7"/>
      <c r="P15" s="7"/>
      <c r="Q15" s="7"/>
      <c r="R15" s="7"/>
    </row>
    <row r="16" spans="1:18" x14ac:dyDescent="0.25">
      <c r="A16" s="7"/>
      <c r="B16" s="2" t="s">
        <v>17</v>
      </c>
      <c r="C16" s="2" t="s">
        <v>18</v>
      </c>
      <c r="D16" s="2" t="s">
        <v>16</v>
      </c>
      <c r="E16" s="2"/>
      <c r="F16" s="2"/>
      <c r="G16" s="2"/>
      <c r="H16" s="2"/>
      <c r="I16" s="4"/>
      <c r="J16" s="7"/>
      <c r="K16" s="7"/>
      <c r="L16" s="7"/>
      <c r="M16" s="7"/>
      <c r="N16" s="7"/>
      <c r="O16" s="7"/>
      <c r="P16" s="7"/>
      <c r="Q16" s="7"/>
      <c r="R16" s="7"/>
    </row>
    <row r="17" spans="1:18" x14ac:dyDescent="0.25">
      <c r="A17" s="7"/>
      <c r="B17" s="4">
        <v>100</v>
      </c>
      <c r="C17" s="4">
        <f>B17/60</f>
        <v>1.6666666666666667</v>
      </c>
      <c r="D17" s="42">
        <v>14.5</v>
      </c>
      <c r="E17" s="11">
        <f t="shared" ref="E17:E34" si="0">D17/($C$9^5*C17^3*$C$5)</f>
        <v>16973.02240512117</v>
      </c>
      <c r="F17" s="11">
        <f t="shared" ref="F17:F34" si="1">(C17*$C$9^2*$C$5)/$C$6</f>
        <v>3308.8235294117644</v>
      </c>
      <c r="G17" s="4">
        <f t="shared" ref="G17:G34" si="2">(C17^2*$C$9)/$C$4</f>
        <v>1.27420998980632E-2</v>
      </c>
      <c r="H17" s="4">
        <f>LOG10(F17)</f>
        <v>3.5196736054051261</v>
      </c>
      <c r="I17" s="4">
        <f>LOG10(E17)</f>
        <v>4.2297591845091871</v>
      </c>
      <c r="J17" s="7"/>
      <c r="K17" s="7"/>
      <c r="L17" s="7"/>
      <c r="M17" s="7"/>
      <c r="N17" s="7"/>
      <c r="O17" s="7"/>
      <c r="P17" s="7"/>
      <c r="Q17" s="7"/>
      <c r="R17" s="7"/>
    </row>
    <row r="18" spans="1:18" x14ac:dyDescent="0.25">
      <c r="A18" s="7"/>
      <c r="B18" s="4">
        <f t="shared" ref="B18:B23" si="3">B17+100</f>
        <v>200</v>
      </c>
      <c r="C18" s="4">
        <f t="shared" ref="C18:C25" si="4">B18/60</f>
        <v>3.3333333333333335</v>
      </c>
      <c r="D18" s="42">
        <v>15.75</v>
      </c>
      <c r="E18" s="11">
        <f t="shared" si="0"/>
        <v>2304.5267489711932</v>
      </c>
      <c r="F18" s="11">
        <f t="shared" si="1"/>
        <v>6617.6470588235288</v>
      </c>
      <c r="G18" s="4">
        <f t="shared" si="2"/>
        <v>5.09683995922528E-2</v>
      </c>
      <c r="H18" s="4">
        <f t="shared" ref="H18:H34" si="5">LOG10(F18)</f>
        <v>3.8207036010691073</v>
      </c>
      <c r="I18" s="4">
        <f t="shared" ref="I18:I34" si="6">LOG10(E18)</f>
        <v>3.3625817534078881</v>
      </c>
      <c r="J18" s="7"/>
      <c r="K18" s="7"/>
      <c r="L18" s="7"/>
      <c r="M18" s="7"/>
      <c r="N18" s="7"/>
      <c r="O18" s="7"/>
      <c r="P18" s="7"/>
      <c r="Q18" s="7"/>
      <c r="R18" s="7"/>
    </row>
    <row r="19" spans="1:18" x14ac:dyDescent="0.25">
      <c r="A19" s="7"/>
      <c r="B19" s="4">
        <f t="shared" si="3"/>
        <v>300</v>
      </c>
      <c r="C19" s="4">
        <f t="shared" si="4"/>
        <v>5</v>
      </c>
      <c r="D19" s="42">
        <v>17</v>
      </c>
      <c r="E19" s="11">
        <f t="shared" si="0"/>
        <v>737.01502142288609</v>
      </c>
      <c r="F19" s="11">
        <f t="shared" si="1"/>
        <v>9926.4705882352919</v>
      </c>
      <c r="G19" s="4">
        <f t="shared" si="2"/>
        <v>0.1146788990825688</v>
      </c>
      <c r="H19" s="4">
        <f t="shared" si="5"/>
        <v>3.9967948601247887</v>
      </c>
      <c r="I19" s="4">
        <f t="shared" si="6"/>
        <v>2.867476339493499</v>
      </c>
      <c r="J19" s="7"/>
      <c r="K19" s="7"/>
      <c r="L19" s="7"/>
      <c r="M19" s="7"/>
      <c r="N19" s="7"/>
      <c r="O19" s="7"/>
      <c r="P19" s="7"/>
      <c r="Q19" s="7"/>
      <c r="R19" s="7"/>
    </row>
    <row r="20" spans="1:18" x14ac:dyDescent="0.25">
      <c r="A20" s="7"/>
      <c r="B20" s="4">
        <f t="shared" si="3"/>
        <v>400</v>
      </c>
      <c r="C20" s="4">
        <f t="shared" si="4"/>
        <v>6.666666666666667</v>
      </c>
      <c r="D20" s="42">
        <v>19</v>
      </c>
      <c r="E20" s="11">
        <f t="shared" si="0"/>
        <v>347.50800182898945</v>
      </c>
      <c r="F20" s="11">
        <f t="shared" si="1"/>
        <v>13235.294117647058</v>
      </c>
      <c r="G20" s="4">
        <f t="shared" si="2"/>
        <v>0.2038735983690112</v>
      </c>
      <c r="H20" s="4">
        <f t="shared" si="5"/>
        <v>4.1217335967330886</v>
      </c>
      <c r="I20" s="4">
        <f t="shared" si="6"/>
        <v>2.540964809243154</v>
      </c>
      <c r="J20" s="7"/>
      <c r="K20" s="7"/>
      <c r="L20" s="7"/>
      <c r="M20" s="7"/>
      <c r="N20" s="7"/>
      <c r="O20" s="7"/>
      <c r="P20" s="7"/>
      <c r="Q20" s="7"/>
      <c r="R20" s="7"/>
    </row>
    <row r="21" spans="1:18" x14ac:dyDescent="0.25">
      <c r="A21" s="7"/>
      <c r="B21" s="4">
        <f t="shared" si="3"/>
        <v>500</v>
      </c>
      <c r="C21" s="4">
        <f t="shared" si="4"/>
        <v>8.3333333333333339</v>
      </c>
      <c r="D21" s="42">
        <v>21.5</v>
      </c>
      <c r="E21" s="11">
        <f t="shared" si="0"/>
        <v>201.33516232281661</v>
      </c>
      <c r="F21" s="11">
        <f t="shared" si="1"/>
        <v>16544.117647058822</v>
      </c>
      <c r="G21" s="4">
        <f t="shared" si="2"/>
        <v>0.31855249745158004</v>
      </c>
      <c r="H21" s="4">
        <f t="shared" si="5"/>
        <v>4.2186436097411448</v>
      </c>
      <c r="I21" s="4">
        <f t="shared" si="6"/>
        <v>2.3039196291817614</v>
      </c>
      <c r="J21" s="7"/>
      <c r="K21" s="7"/>
      <c r="L21" s="7"/>
      <c r="M21" s="7"/>
      <c r="N21" s="7"/>
      <c r="O21" s="7"/>
      <c r="P21" s="7"/>
      <c r="Q21" s="7"/>
      <c r="R21" s="7"/>
    </row>
    <row r="22" spans="1:18" x14ac:dyDescent="0.25">
      <c r="A22" s="7"/>
      <c r="B22" s="4">
        <f t="shared" si="3"/>
        <v>600</v>
      </c>
      <c r="C22" s="4">
        <f t="shared" si="4"/>
        <v>10</v>
      </c>
      <c r="D22" s="42">
        <v>23.75</v>
      </c>
      <c r="E22" s="11">
        <f t="shared" si="0"/>
        <v>128.70666734407018</v>
      </c>
      <c r="F22" s="11">
        <f t="shared" si="1"/>
        <v>19852.941176470584</v>
      </c>
      <c r="G22" s="4">
        <f t="shared" si="2"/>
        <v>0.4587155963302752</v>
      </c>
      <c r="H22" s="4">
        <f t="shared" si="5"/>
        <v>4.2978248557887699</v>
      </c>
      <c r="I22" s="4">
        <f t="shared" si="6"/>
        <v>2.1096010450841671</v>
      </c>
      <c r="J22" s="7"/>
      <c r="K22" s="7"/>
      <c r="L22" s="7"/>
      <c r="M22" s="7"/>
      <c r="N22" s="7"/>
      <c r="O22" s="7"/>
      <c r="P22" s="7"/>
      <c r="Q22" s="7"/>
      <c r="R22" s="7"/>
    </row>
    <row r="23" spans="1:18" x14ac:dyDescent="0.25">
      <c r="A23" s="7"/>
      <c r="B23" s="4">
        <f t="shared" si="3"/>
        <v>700</v>
      </c>
      <c r="C23" s="4">
        <f t="shared" si="4"/>
        <v>11.666666666666666</v>
      </c>
      <c r="D23" s="42">
        <v>26.5</v>
      </c>
      <c r="E23" s="11">
        <f t="shared" si="0"/>
        <v>90.436331303048391</v>
      </c>
      <c r="F23" s="11">
        <f t="shared" si="1"/>
        <v>23161.76470588235</v>
      </c>
      <c r="G23" s="4">
        <f t="shared" si="2"/>
        <v>0.62436289500509667</v>
      </c>
      <c r="H23" s="4">
        <f t="shared" si="5"/>
        <v>4.364771645419383</v>
      </c>
      <c r="I23" s="4">
        <f t="shared" si="6"/>
        <v>1.9563429361682501</v>
      </c>
      <c r="J23" s="7"/>
      <c r="K23" s="7"/>
      <c r="L23" s="7"/>
      <c r="M23" s="7"/>
      <c r="N23" s="7"/>
      <c r="O23" s="7"/>
      <c r="P23" s="7"/>
      <c r="Q23" s="7"/>
      <c r="R23" s="7"/>
    </row>
    <row r="24" spans="1:18" x14ac:dyDescent="0.25">
      <c r="A24" s="7"/>
      <c r="B24" s="4">
        <v>1100</v>
      </c>
      <c r="C24" s="4">
        <f t="shared" si="4"/>
        <v>18.333333333333332</v>
      </c>
      <c r="D24" s="42">
        <v>36.75</v>
      </c>
      <c r="E24" s="11">
        <f t="shared" si="0"/>
        <v>32.319934370745521</v>
      </c>
      <c r="F24" s="11">
        <f t="shared" si="1"/>
        <v>36397.058823529413</v>
      </c>
      <c r="G24" s="4">
        <f t="shared" si="2"/>
        <v>1.5417940876656471</v>
      </c>
      <c r="H24" s="4">
        <f t="shared" si="5"/>
        <v>4.5610662905633514</v>
      </c>
      <c r="I24" s="4">
        <f t="shared" si="6"/>
        <v>1.5094704702197512</v>
      </c>
      <c r="J24" s="7"/>
      <c r="K24" s="7"/>
      <c r="L24" s="7"/>
      <c r="M24" s="7"/>
      <c r="N24" s="7"/>
      <c r="O24" s="7"/>
      <c r="P24" s="7"/>
      <c r="Q24" s="7"/>
      <c r="R24" s="7"/>
    </row>
    <row r="25" spans="1:18" x14ac:dyDescent="0.25">
      <c r="A25" s="7"/>
      <c r="B25" s="4">
        <f>B24+100</f>
        <v>1200</v>
      </c>
      <c r="C25" s="4">
        <f t="shared" si="4"/>
        <v>20</v>
      </c>
      <c r="D25" s="42">
        <v>42</v>
      </c>
      <c r="E25" s="11">
        <f t="shared" si="0"/>
        <v>28.450947518162884</v>
      </c>
      <c r="F25" s="11">
        <f t="shared" si="1"/>
        <v>39705.882352941167</v>
      </c>
      <c r="G25" s="4">
        <f t="shared" si="2"/>
        <v>1.8348623853211008</v>
      </c>
      <c r="H25" s="4">
        <f t="shared" si="5"/>
        <v>4.5988548514527512</v>
      </c>
      <c r="I25" s="4">
        <f t="shared" si="6"/>
        <v>1.4540967345292386</v>
      </c>
      <c r="J25" s="7"/>
      <c r="K25" s="7"/>
      <c r="L25" s="7"/>
      <c r="M25" s="7"/>
      <c r="N25" s="7"/>
      <c r="O25" s="7"/>
      <c r="P25" s="7"/>
      <c r="Q25" s="7"/>
      <c r="R25" s="7"/>
    </row>
    <row r="26" spans="1:18" x14ac:dyDescent="0.25">
      <c r="A26" s="7"/>
      <c r="B26" s="4">
        <v>100</v>
      </c>
      <c r="C26" s="4">
        <f>B26/60</f>
        <v>1.6666666666666667</v>
      </c>
      <c r="D26" s="43">
        <v>13.75</v>
      </c>
      <c r="E26" s="11">
        <f t="shared" si="0"/>
        <v>16095.107453132145</v>
      </c>
      <c r="F26" s="11">
        <f t="shared" si="1"/>
        <v>3308.8235294117644</v>
      </c>
      <c r="G26" s="4">
        <f t="shared" si="2"/>
        <v>1.27420998980632E-2</v>
      </c>
      <c r="H26" s="4">
        <f t="shared" si="5"/>
        <v>3.5196736054051261</v>
      </c>
      <c r="I26" s="4">
        <f t="shared" si="6"/>
        <v>4.2066938804404943</v>
      </c>
      <c r="J26" s="7"/>
      <c r="K26" s="7"/>
      <c r="L26" s="7"/>
      <c r="M26" s="7"/>
      <c r="N26" s="7"/>
      <c r="O26" s="7"/>
      <c r="P26" s="7"/>
      <c r="Q26" s="7"/>
      <c r="R26" s="7"/>
    </row>
    <row r="27" spans="1:18" x14ac:dyDescent="0.25">
      <c r="A27" s="7"/>
      <c r="B27" s="4">
        <f t="shared" ref="B27:B32" si="7">B26+100</f>
        <v>200</v>
      </c>
      <c r="C27" s="4">
        <f t="shared" ref="C27:C34" si="8">B27/60</f>
        <v>3.3333333333333335</v>
      </c>
      <c r="D27" s="43">
        <v>15.75</v>
      </c>
      <c r="E27" s="11">
        <f t="shared" si="0"/>
        <v>2304.5267489711932</v>
      </c>
      <c r="F27" s="11">
        <f t="shared" si="1"/>
        <v>6617.6470588235288</v>
      </c>
      <c r="G27" s="4">
        <f t="shared" si="2"/>
        <v>5.09683995922528E-2</v>
      </c>
      <c r="H27" s="4">
        <f t="shared" si="5"/>
        <v>3.8207036010691073</v>
      </c>
      <c r="I27" s="4">
        <f t="shared" si="6"/>
        <v>3.3625817534078881</v>
      </c>
      <c r="J27" s="7"/>
      <c r="K27" s="7"/>
      <c r="L27" s="7"/>
      <c r="M27" s="7"/>
      <c r="N27" s="7"/>
      <c r="O27" s="7"/>
      <c r="P27" s="7"/>
      <c r="Q27" s="7"/>
      <c r="R27" s="7"/>
    </row>
    <row r="28" spans="1:18" x14ac:dyDescent="0.25">
      <c r="A28" s="7"/>
      <c r="B28" s="4">
        <f t="shared" si="7"/>
        <v>300</v>
      </c>
      <c r="C28" s="4">
        <f t="shared" si="8"/>
        <v>5</v>
      </c>
      <c r="D28" s="43">
        <v>17.5</v>
      </c>
      <c r="E28" s="11">
        <f t="shared" si="0"/>
        <v>758.69193381767684</v>
      </c>
      <c r="F28" s="11">
        <f t="shared" si="1"/>
        <v>9926.4705882352919</v>
      </c>
      <c r="G28" s="4">
        <f t="shared" si="2"/>
        <v>0.1146788990825688</v>
      </c>
      <c r="H28" s="4">
        <f t="shared" si="5"/>
        <v>3.9967948601247887</v>
      </c>
      <c r="I28" s="4">
        <f t="shared" si="6"/>
        <v>2.8800654668015198</v>
      </c>
      <c r="J28" s="7"/>
      <c r="K28" s="7"/>
      <c r="L28" s="7"/>
      <c r="M28" s="7"/>
      <c r="N28" s="7"/>
      <c r="O28" s="7"/>
      <c r="P28" s="7"/>
      <c r="Q28" s="7"/>
      <c r="R28" s="7"/>
    </row>
    <row r="29" spans="1:18" x14ac:dyDescent="0.25">
      <c r="A29" s="7"/>
      <c r="B29" s="4">
        <f t="shared" si="7"/>
        <v>400</v>
      </c>
      <c r="C29" s="4">
        <f t="shared" si="8"/>
        <v>6.666666666666667</v>
      </c>
      <c r="D29" s="43">
        <v>19.5</v>
      </c>
      <c r="E29" s="11">
        <f t="shared" si="0"/>
        <v>356.65294924554183</v>
      </c>
      <c r="F29" s="11">
        <f t="shared" si="1"/>
        <v>13235.294117647058</v>
      </c>
      <c r="G29" s="4">
        <f t="shared" si="2"/>
        <v>0.2038735983690112</v>
      </c>
      <c r="H29" s="4">
        <f t="shared" si="5"/>
        <v>4.1217335967330886</v>
      </c>
      <c r="I29" s="4">
        <f t="shared" si="6"/>
        <v>2.5522458196528435</v>
      </c>
      <c r="J29" s="7"/>
      <c r="K29" s="7"/>
      <c r="L29" s="7"/>
      <c r="M29" s="7"/>
      <c r="N29" s="7"/>
      <c r="O29" s="7"/>
      <c r="P29" s="7"/>
      <c r="Q29" s="7"/>
      <c r="R29" s="7"/>
    </row>
    <row r="30" spans="1:18" x14ac:dyDescent="0.25">
      <c r="A30" s="7"/>
      <c r="B30" s="4">
        <f t="shared" si="7"/>
        <v>500</v>
      </c>
      <c r="C30" s="4">
        <f t="shared" si="8"/>
        <v>8.3333333333333339</v>
      </c>
      <c r="D30" s="43">
        <v>22</v>
      </c>
      <c r="E30" s="11">
        <f t="shared" si="0"/>
        <v>206.01737540009142</v>
      </c>
      <c r="F30" s="11">
        <f t="shared" si="1"/>
        <v>16544.117647058822</v>
      </c>
      <c r="G30" s="4">
        <f t="shared" si="2"/>
        <v>0.31855249745158004</v>
      </c>
      <c r="H30" s="4">
        <f t="shared" si="5"/>
        <v>4.2186436097411448</v>
      </c>
      <c r="I30" s="4">
        <f t="shared" si="6"/>
        <v>2.3139038500883622</v>
      </c>
      <c r="J30" s="7"/>
      <c r="K30" s="7"/>
      <c r="L30" s="7"/>
      <c r="M30" s="7"/>
      <c r="N30" s="7"/>
      <c r="O30" s="7"/>
      <c r="P30" s="7"/>
      <c r="Q30" s="7"/>
      <c r="R30" s="7"/>
    </row>
    <row r="31" spans="1:18" x14ac:dyDescent="0.25">
      <c r="A31" s="7"/>
      <c r="B31" s="4">
        <f t="shared" si="7"/>
        <v>600</v>
      </c>
      <c r="C31" s="4">
        <f t="shared" si="8"/>
        <v>10</v>
      </c>
      <c r="D31" s="43">
        <v>24</v>
      </c>
      <c r="E31" s="11">
        <f t="shared" si="0"/>
        <v>130.0614743687446</v>
      </c>
      <c r="F31" s="11">
        <f t="shared" si="1"/>
        <v>19852.941176470584</v>
      </c>
      <c r="G31" s="4">
        <f t="shared" si="2"/>
        <v>0.4587155963302752</v>
      </c>
      <c r="H31" s="4">
        <f t="shared" si="5"/>
        <v>4.2978248557887699</v>
      </c>
      <c r="I31" s="4">
        <f t="shared" si="6"/>
        <v>2.1141486728348875</v>
      </c>
      <c r="J31" s="7"/>
      <c r="K31" s="7"/>
      <c r="L31" s="7"/>
      <c r="M31" s="7"/>
      <c r="N31" s="7"/>
      <c r="O31" s="7"/>
      <c r="P31" s="7"/>
      <c r="Q31" s="7"/>
      <c r="R31" s="7"/>
    </row>
    <row r="32" spans="1:18" x14ac:dyDescent="0.25">
      <c r="A32" s="7"/>
      <c r="B32" s="4">
        <f t="shared" si="7"/>
        <v>700</v>
      </c>
      <c r="C32" s="4">
        <f t="shared" si="8"/>
        <v>11.666666666666666</v>
      </c>
      <c r="D32" s="43">
        <v>26.75</v>
      </c>
      <c r="E32" s="11">
        <f t="shared" si="0"/>
        <v>91.289504239869601</v>
      </c>
      <c r="F32" s="11">
        <f t="shared" si="1"/>
        <v>23161.76470588235</v>
      </c>
      <c r="G32" s="4">
        <f t="shared" si="2"/>
        <v>0.62436289500509667</v>
      </c>
      <c r="H32" s="4">
        <f t="shared" si="5"/>
        <v>4.364771645419383</v>
      </c>
      <c r="I32" s="4">
        <f t="shared" si="6"/>
        <v>1.9604208485886894</v>
      </c>
      <c r="J32" s="7"/>
      <c r="K32" s="7"/>
      <c r="L32" s="7"/>
      <c r="M32" s="7"/>
      <c r="N32" s="7"/>
      <c r="O32" s="7"/>
      <c r="P32" s="7"/>
      <c r="Q32" s="7"/>
      <c r="R32" s="7"/>
    </row>
    <row r="33" spans="1:18" x14ac:dyDescent="0.25">
      <c r="A33" s="7"/>
      <c r="B33" s="4">
        <v>1100</v>
      </c>
      <c r="C33" s="4">
        <f t="shared" si="8"/>
        <v>18.333333333333332</v>
      </c>
      <c r="D33" s="43">
        <v>37</v>
      </c>
      <c r="E33" s="11">
        <f t="shared" si="0"/>
        <v>32.539797869866234</v>
      </c>
      <c r="F33" s="11">
        <f t="shared" si="1"/>
        <v>36397.058823529413</v>
      </c>
      <c r="G33" s="4">
        <f t="shared" si="2"/>
        <v>1.5417940876656471</v>
      </c>
      <c r="H33" s="4">
        <f t="shared" si="5"/>
        <v>4.5610662905633514</v>
      </c>
      <c r="I33" s="4">
        <f t="shared" si="6"/>
        <v>1.5124148508665325</v>
      </c>
      <c r="J33" s="7"/>
      <c r="K33" s="7"/>
      <c r="L33" s="7"/>
      <c r="M33" s="7"/>
      <c r="N33" s="7"/>
      <c r="O33" s="7"/>
      <c r="P33" s="7"/>
      <c r="Q33" s="7"/>
      <c r="R33" s="7"/>
    </row>
    <row r="34" spans="1:18" x14ac:dyDescent="0.25">
      <c r="A34" s="7"/>
      <c r="B34" s="4">
        <f>B33+100</f>
        <v>1200</v>
      </c>
      <c r="C34" s="4">
        <f t="shared" si="8"/>
        <v>20</v>
      </c>
      <c r="D34" s="43">
        <v>41.75</v>
      </c>
      <c r="E34" s="11">
        <f t="shared" si="0"/>
        <v>28.281596640078579</v>
      </c>
      <c r="F34" s="11">
        <f t="shared" si="1"/>
        <v>39705.882352941167</v>
      </c>
      <c r="G34" s="4">
        <f t="shared" si="2"/>
        <v>1.8348623853211008</v>
      </c>
      <c r="H34" s="4">
        <f t="shared" si="5"/>
        <v>4.5988548514527512</v>
      </c>
      <c r="I34" s="4">
        <f t="shared" si="6"/>
        <v>1.4515039239509588</v>
      </c>
      <c r="J34" s="7"/>
      <c r="K34" s="7"/>
      <c r="L34" s="7"/>
      <c r="M34" s="7"/>
      <c r="N34" s="7"/>
      <c r="O34" s="7"/>
      <c r="P34" s="7"/>
      <c r="Q34" s="7"/>
      <c r="R34" s="7"/>
    </row>
    <row r="35" spans="1:18" x14ac:dyDescent="0.25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</row>
    <row r="36" spans="1:18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</row>
    <row r="37" spans="1:18" x14ac:dyDescent="0.25">
      <c r="A37" s="7"/>
      <c r="B37" s="4" t="s">
        <v>36</v>
      </c>
      <c r="C37" s="4"/>
      <c r="D37" s="4" t="s">
        <v>37</v>
      </c>
      <c r="E37" s="4" t="s">
        <v>38</v>
      </c>
      <c r="F37" s="4" t="s">
        <v>39</v>
      </c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</row>
    <row r="38" spans="1:18" x14ac:dyDescent="0.25">
      <c r="A38" s="7"/>
      <c r="B38" s="7"/>
      <c r="C38" s="7"/>
      <c r="D38" s="4">
        <f>SLOPE(D17:D34,C17:C34)</f>
        <v>1.4952586206896552</v>
      </c>
      <c r="E38" s="4">
        <f>INTERCEPT(D17:D34,C17:C34)</f>
        <v>10.030890804597702</v>
      </c>
      <c r="F38" s="4">
        <f>RSQ(D17:D34,C17:C34)</f>
        <v>0.98535183045212105</v>
      </c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</row>
    <row r="39" spans="1:18" x14ac:dyDescent="0.25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</row>
    <row r="40" spans="1:18" x14ac:dyDescent="0.25">
      <c r="A40" s="7"/>
      <c r="B40" s="4" t="s">
        <v>40</v>
      </c>
      <c r="C40" s="4"/>
      <c r="D40" s="4" t="s">
        <v>37</v>
      </c>
      <c r="E40" s="4" t="s">
        <v>38</v>
      </c>
      <c r="F40" s="4" t="s">
        <v>39</v>
      </c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</row>
    <row r="41" spans="1:18" x14ac:dyDescent="0.25">
      <c r="A41" s="7"/>
      <c r="B41" s="7"/>
      <c r="C41" s="7"/>
      <c r="D41" s="4">
        <f>SLOPE(I17:I34,H17:H34)</f>
        <v>-2.5616713593887579</v>
      </c>
      <c r="E41" s="4">
        <f>INTERCEPT(I17:I34,H17:H34)</f>
        <v>13.156327042097304</v>
      </c>
      <c r="F41" s="6">
        <f>RSQ(I17:I34,H17:H34)</f>
        <v>0.99662751551752149</v>
      </c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</row>
    <row r="42" spans="1:18" x14ac:dyDescent="0.25">
      <c r="A42" s="7"/>
      <c r="B42" s="7"/>
      <c r="C42" s="7"/>
      <c r="D42" s="4" t="s">
        <v>45</v>
      </c>
      <c r="E42" s="4" t="s">
        <v>46</v>
      </c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</row>
    <row r="43" spans="1:18" x14ac:dyDescent="0.25">
      <c r="A43" s="7"/>
      <c r="B43" s="7"/>
      <c r="C43" s="7"/>
      <c r="D43" s="4">
        <f>D41</f>
        <v>-2.5616713593887579</v>
      </c>
      <c r="E43" s="4">
        <f>10^E41</f>
        <v>14332668034623.828</v>
      </c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</row>
    <row r="44" spans="1:18" x14ac:dyDescent="0.25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</row>
    <row r="45" spans="1:18" x14ac:dyDescent="0.25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</row>
    <row r="46" spans="1:18" x14ac:dyDescent="0.25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</row>
    <row r="47" spans="1:18" x14ac:dyDescent="0.25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</row>
    <row r="48" spans="1:18" x14ac:dyDescent="0.25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</row>
    <row r="49" spans="1:18" x14ac:dyDescent="0.25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</row>
    <row r="50" spans="1:18" x14ac:dyDescent="0.25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</row>
    <row r="51" spans="1:18" x14ac:dyDescent="0.25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</row>
    <row r="52" spans="1:18" x14ac:dyDescent="0.25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</row>
    <row r="53" spans="1:18" x14ac:dyDescent="0.25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</row>
    <row r="54" spans="1:18" x14ac:dyDescent="0.25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</row>
    <row r="55" spans="1:18" x14ac:dyDescent="0.2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</row>
    <row r="56" spans="1:18" x14ac:dyDescent="0.25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</row>
    <row r="57" spans="1:18" x14ac:dyDescent="0.25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</row>
    <row r="58" spans="1:18" x14ac:dyDescent="0.2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</row>
    <row r="59" spans="1:18" x14ac:dyDescent="0.25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</row>
    <row r="60" spans="1:18" x14ac:dyDescent="0.25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</row>
    <row r="61" spans="1:18" x14ac:dyDescent="0.25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</row>
    <row r="62" spans="1:18" x14ac:dyDescent="0.25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</row>
    <row r="63" spans="1:18" x14ac:dyDescent="0.2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</row>
    <row r="64" spans="1:18" x14ac:dyDescent="0.25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</row>
    <row r="65" spans="1:18" x14ac:dyDescent="0.2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</row>
    <row r="66" spans="1:18" x14ac:dyDescent="0.25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</row>
    <row r="67" spans="1:18" x14ac:dyDescent="0.25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</row>
    <row r="68" spans="1:18" x14ac:dyDescent="0.25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</row>
    <row r="69" spans="1:18" x14ac:dyDescent="0.25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</row>
    <row r="70" spans="1:18" x14ac:dyDescent="0.25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</row>
    <row r="71" spans="1:18" x14ac:dyDescent="0.25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</row>
    <row r="72" spans="1:18" x14ac:dyDescent="0.25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</row>
    <row r="73" spans="1:18" x14ac:dyDescent="0.25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</row>
    <row r="74" spans="1:18" x14ac:dyDescent="0.25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</row>
    <row r="75" spans="1:18" x14ac:dyDescent="0.2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</row>
    <row r="76" spans="1:18" x14ac:dyDescent="0.25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</row>
    <row r="77" spans="1:18" x14ac:dyDescent="0.25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</row>
    <row r="78" spans="1:18" x14ac:dyDescent="0.25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</row>
    <row r="79" spans="1:18" x14ac:dyDescent="0.25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</row>
    <row r="80" spans="1:18" x14ac:dyDescent="0.25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</row>
    <row r="81" spans="1:18" x14ac:dyDescent="0.25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</row>
    <row r="82" spans="1:18" x14ac:dyDescent="0.25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</row>
    <row r="83" spans="1:18" x14ac:dyDescent="0.25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</row>
    <row r="84" spans="1:18" x14ac:dyDescent="0.25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</row>
    <row r="85" spans="1:18" x14ac:dyDescent="0.2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</row>
    <row r="86" spans="1:18" x14ac:dyDescent="0.25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</row>
    <row r="87" spans="1:18" x14ac:dyDescent="0.25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</row>
    <row r="88" spans="1:18" x14ac:dyDescent="0.25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</row>
    <row r="89" spans="1:18" x14ac:dyDescent="0.25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</row>
    <row r="90" spans="1:18" x14ac:dyDescent="0.25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</row>
    <row r="91" spans="1:18" x14ac:dyDescent="0.25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</row>
    <row r="92" spans="1:18" x14ac:dyDescent="0.25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</row>
    <row r="93" spans="1:18" x14ac:dyDescent="0.25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</row>
    <row r="94" spans="1:18" x14ac:dyDescent="0.25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</row>
    <row r="95" spans="1:18" x14ac:dyDescent="0.2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</row>
    <row r="96" spans="1:18" x14ac:dyDescent="0.25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</row>
    <row r="97" spans="1:18" x14ac:dyDescent="0.25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</row>
    <row r="98" spans="1:18" x14ac:dyDescent="0.25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</row>
    <row r="99" spans="1:18" x14ac:dyDescent="0.25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</row>
    <row r="100" spans="1:18" x14ac:dyDescent="0.2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</row>
    <row r="101" spans="1:18" x14ac:dyDescent="0.2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</row>
    <row r="102" spans="1:18" x14ac:dyDescent="0.2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</row>
    <row r="103" spans="1:18" x14ac:dyDescent="0.2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</row>
    <row r="104" spans="1:18" x14ac:dyDescent="0.2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</row>
    <row r="105" spans="1:18" x14ac:dyDescent="0.2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</row>
    <row r="106" spans="1:18" x14ac:dyDescent="0.2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</row>
    <row r="107" spans="1:18" x14ac:dyDescent="0.2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</row>
    <row r="108" spans="1:18" x14ac:dyDescent="0.2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</row>
    <row r="109" spans="1:18" x14ac:dyDescent="0.2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</row>
    <row r="110" spans="1:18" x14ac:dyDescent="0.2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</row>
    <row r="111" spans="1:18" x14ac:dyDescent="0.2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</row>
    <row r="112" spans="1:18" x14ac:dyDescent="0.2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</row>
    <row r="113" spans="1:18" x14ac:dyDescent="0.2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</row>
    <row r="114" spans="1:18" x14ac:dyDescent="0.2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</row>
    <row r="115" spans="1:18" x14ac:dyDescent="0.2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</row>
    <row r="116" spans="1:18" x14ac:dyDescent="0.2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</row>
    <row r="117" spans="1:18" x14ac:dyDescent="0.2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</row>
    <row r="118" spans="1:18" x14ac:dyDescent="0.2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</row>
    <row r="119" spans="1:18" x14ac:dyDescent="0.2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</row>
    <row r="120" spans="1:18" x14ac:dyDescent="0.2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</row>
    <row r="121" spans="1:18" x14ac:dyDescent="0.2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</row>
    <row r="122" spans="1:18" x14ac:dyDescent="0.2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</row>
    <row r="123" spans="1:18" x14ac:dyDescent="0.2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</row>
    <row r="124" spans="1:18" x14ac:dyDescent="0.2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</row>
    <row r="125" spans="1:18" x14ac:dyDescent="0.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</row>
    <row r="126" spans="1:18" x14ac:dyDescent="0.2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</row>
    <row r="127" spans="1:18" x14ac:dyDescent="0.2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</row>
    <row r="128" spans="1:18" x14ac:dyDescent="0.2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</row>
    <row r="129" spans="1:18" x14ac:dyDescent="0.2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</row>
    <row r="130" spans="1:18" x14ac:dyDescent="0.2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</row>
    <row r="131" spans="1:18" x14ac:dyDescent="0.2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</row>
    <row r="132" spans="1:18" x14ac:dyDescent="0.2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</row>
    <row r="133" spans="1:18" x14ac:dyDescent="0.2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</row>
    <row r="134" spans="1:18" x14ac:dyDescent="0.2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</row>
    <row r="135" spans="1:18" x14ac:dyDescent="0.2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</row>
    <row r="136" spans="1:18" x14ac:dyDescent="0.2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</row>
    <row r="137" spans="1:18" x14ac:dyDescent="0.2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</row>
    <row r="138" spans="1:18" x14ac:dyDescent="0.2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</row>
    <row r="139" spans="1:18" x14ac:dyDescent="0.2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</row>
    <row r="140" spans="1:18" x14ac:dyDescent="0.2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</row>
    <row r="141" spans="1:18" x14ac:dyDescent="0.2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</row>
    <row r="142" spans="1:18" x14ac:dyDescent="0.2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</row>
    <row r="143" spans="1:18" x14ac:dyDescent="0.2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</row>
    <row r="144" spans="1:18" x14ac:dyDescent="0.2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</row>
    <row r="145" spans="1:18" x14ac:dyDescent="0.2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</row>
    <row r="146" spans="1:18" x14ac:dyDescent="0.2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</row>
    <row r="147" spans="1:18" x14ac:dyDescent="0.2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</row>
    <row r="148" spans="1:18" x14ac:dyDescent="0.2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</row>
    <row r="149" spans="1:18" x14ac:dyDescent="0.2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</row>
    <row r="150" spans="1:18" x14ac:dyDescent="0.2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</row>
    <row r="151" spans="1:18" x14ac:dyDescent="0.2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</row>
    <row r="152" spans="1:18" x14ac:dyDescent="0.2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</row>
    <row r="153" spans="1:18" x14ac:dyDescent="0.2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</row>
  </sheetData>
  <dataValidations count="1">
    <dataValidation type="list" allowBlank="1" showInputMessage="1" showErrorMessage="1" sqref="C8" xr:uid="{76CD3C85-4B7E-448D-BB10-E434AA3C369E}">
      <formula1>$G$4:$G$7</formula1>
    </dataValidation>
  </dataValidation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B0492-4444-4A44-B73D-7C549940D085}">
  <dimension ref="A1:R153"/>
  <sheetViews>
    <sheetView zoomScale="89" zoomScaleNormal="85" workbookViewId="0">
      <selection activeCell="C9" sqref="C9"/>
    </sheetView>
  </sheetViews>
  <sheetFormatPr baseColWidth="10" defaultColWidth="11.42578125" defaultRowHeight="15" x14ac:dyDescent="0.25"/>
  <cols>
    <col min="1" max="4" width="11.42578125" style="60"/>
    <col min="5" max="5" width="13.140625" style="60" bestFit="1" customWidth="1"/>
    <col min="6" max="16384" width="11.42578125" style="60"/>
  </cols>
  <sheetData>
    <row r="1" spans="1:18" x14ac:dyDescent="0.25">
      <c r="A1" s="61"/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</row>
    <row r="2" spans="1:18" x14ac:dyDescent="0.25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</row>
    <row r="3" spans="1:18" ht="15.75" x14ac:dyDescent="0.25">
      <c r="A3" s="61"/>
      <c r="B3" s="70" t="s">
        <v>31</v>
      </c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1"/>
      <c r="P3" s="61"/>
      <c r="Q3" s="61"/>
      <c r="R3" s="61"/>
    </row>
    <row r="4" spans="1:18" x14ac:dyDescent="0.25">
      <c r="A4" s="61"/>
      <c r="B4" s="69" t="s">
        <v>3</v>
      </c>
      <c r="C4" s="62">
        <v>9.81</v>
      </c>
      <c r="D4" s="61"/>
      <c r="E4" s="61"/>
      <c r="F4" s="62" t="s">
        <v>5</v>
      </c>
      <c r="G4" s="62" t="s">
        <v>9</v>
      </c>
      <c r="H4" s="62">
        <v>0.06</v>
      </c>
      <c r="I4" s="61"/>
      <c r="J4" s="61"/>
      <c r="K4" s="61"/>
      <c r="L4" s="61"/>
      <c r="M4" s="61"/>
      <c r="N4" s="61"/>
      <c r="O4" s="61"/>
      <c r="P4" s="61"/>
      <c r="Q4" s="61"/>
      <c r="R4" s="61"/>
    </row>
    <row r="5" spans="1:18" x14ac:dyDescent="0.25">
      <c r="A5" s="61"/>
      <c r="B5" s="69" t="s">
        <v>1</v>
      </c>
      <c r="C5" s="62">
        <v>1000</v>
      </c>
      <c r="D5" s="61"/>
      <c r="E5" s="61"/>
      <c r="F5" s="62" t="s">
        <v>6</v>
      </c>
      <c r="G5" s="62" t="s">
        <v>10</v>
      </c>
      <c r="H5" s="62">
        <v>4.4999999999999998E-2</v>
      </c>
      <c r="I5" s="61"/>
      <c r="J5" s="61"/>
      <c r="K5" s="61"/>
      <c r="L5" s="61"/>
      <c r="M5" s="61"/>
      <c r="N5" s="61"/>
      <c r="O5" s="61"/>
      <c r="P5" s="61"/>
      <c r="Q5" s="61"/>
      <c r="R5" s="61"/>
    </row>
    <row r="6" spans="1:18" x14ac:dyDescent="0.25">
      <c r="A6" s="61"/>
      <c r="B6" s="69" t="s">
        <v>2</v>
      </c>
      <c r="C6" s="62">
        <f>1.02*10^-3</f>
        <v>1.0200000000000001E-3</v>
      </c>
      <c r="D6" s="61"/>
      <c r="E6" s="61"/>
      <c r="F6" s="62" t="s">
        <v>7</v>
      </c>
      <c r="G6" s="62" t="s">
        <v>11</v>
      </c>
      <c r="H6" s="62">
        <f>0.03</f>
        <v>0.03</v>
      </c>
      <c r="I6" s="61"/>
      <c r="J6" s="61"/>
      <c r="K6" s="61"/>
      <c r="L6" s="61"/>
      <c r="M6" s="61"/>
      <c r="N6" s="61"/>
      <c r="O6" s="61"/>
      <c r="P6" s="61"/>
      <c r="Q6" s="61"/>
      <c r="R6" s="61"/>
    </row>
    <row r="7" spans="1:18" x14ac:dyDescent="0.25">
      <c r="A7" s="61"/>
      <c r="B7" s="69" t="s">
        <v>32</v>
      </c>
      <c r="C7" s="62"/>
      <c r="D7" s="61"/>
      <c r="E7" s="61"/>
      <c r="F7" s="62" t="s">
        <v>8</v>
      </c>
      <c r="G7" s="62" t="s">
        <v>12</v>
      </c>
      <c r="H7" s="62">
        <v>7.8E-2</v>
      </c>
      <c r="I7" s="61"/>
      <c r="J7" s="61"/>
      <c r="K7" s="61"/>
      <c r="L7" s="61"/>
      <c r="M7" s="61"/>
      <c r="N7" s="61"/>
      <c r="O7" s="61"/>
      <c r="P7" s="61"/>
      <c r="Q7" s="61"/>
      <c r="R7" s="61"/>
    </row>
    <row r="8" spans="1:18" x14ac:dyDescent="0.25">
      <c r="A8" s="61"/>
      <c r="B8" s="69" t="s">
        <v>29</v>
      </c>
      <c r="C8" s="62" t="s">
        <v>10</v>
      </c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</row>
    <row r="9" spans="1:18" x14ac:dyDescent="0.25">
      <c r="A9" s="61"/>
      <c r="B9" s="69" t="s">
        <v>4</v>
      </c>
      <c r="C9" s="62">
        <f>VLOOKUP(C8,G4:H7,2)</f>
        <v>4.4999999999999998E-2</v>
      </c>
      <c r="D9" s="61"/>
      <c r="E9" s="61"/>
      <c r="F9" s="61"/>
      <c r="G9" s="61"/>
      <c r="H9" s="61"/>
      <c r="I9" s="61"/>
      <c r="J9" s="61"/>
      <c r="K9" s="61"/>
      <c r="L9" s="61"/>
      <c r="M9" s="61"/>
      <c r="N9" s="61"/>
      <c r="O9" s="61"/>
      <c r="P9" s="61"/>
      <c r="Q9" s="61"/>
      <c r="R9" s="61"/>
    </row>
    <row r="10" spans="1:18" x14ac:dyDescent="0.25">
      <c r="A10" s="61"/>
      <c r="B10" s="69" t="s">
        <v>23</v>
      </c>
      <c r="C10" s="62">
        <f>C9</f>
        <v>4.4999999999999998E-2</v>
      </c>
      <c r="D10" s="61"/>
      <c r="E10" s="61"/>
      <c r="F10" s="61"/>
      <c r="G10" s="61"/>
      <c r="H10" s="61"/>
      <c r="I10" s="61"/>
      <c r="J10" s="61"/>
      <c r="K10" s="61"/>
      <c r="L10" s="61"/>
      <c r="M10" s="61"/>
      <c r="N10" s="61"/>
      <c r="O10" s="61"/>
      <c r="P10" s="61"/>
      <c r="Q10" s="61"/>
      <c r="R10" s="61"/>
    </row>
    <row r="11" spans="1:18" x14ac:dyDescent="0.25">
      <c r="A11" s="61"/>
      <c r="B11" s="61"/>
      <c r="C11" s="61"/>
      <c r="D11" s="61"/>
      <c r="E11" s="61"/>
      <c r="F11" s="61"/>
      <c r="G11" s="61"/>
      <c r="H11" s="61"/>
      <c r="I11" s="61"/>
      <c r="J11" s="61"/>
      <c r="K11" s="61"/>
      <c r="L11" s="61"/>
      <c r="M11" s="61"/>
      <c r="N11" s="61"/>
      <c r="O11" s="61"/>
      <c r="P11" s="61"/>
      <c r="Q11" s="61"/>
      <c r="R11" s="61"/>
    </row>
    <row r="12" spans="1:18" x14ac:dyDescent="0.25">
      <c r="A12" s="61"/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</row>
    <row r="13" spans="1:18" x14ac:dyDescent="0.25">
      <c r="A13" s="61"/>
      <c r="B13" s="61"/>
      <c r="C13" s="61"/>
      <c r="D13" s="61"/>
      <c r="E13" s="61"/>
      <c r="F13" s="61"/>
      <c r="G13" s="61"/>
      <c r="H13" s="61"/>
      <c r="I13" s="61"/>
      <c r="J13" s="61"/>
      <c r="K13" s="61"/>
      <c r="L13" s="61"/>
      <c r="M13" s="61"/>
      <c r="N13" s="61"/>
      <c r="O13" s="61"/>
      <c r="P13" s="61"/>
      <c r="Q13" s="61"/>
      <c r="R13" s="61"/>
    </row>
    <row r="14" spans="1:18" x14ac:dyDescent="0.25">
      <c r="A14" s="61"/>
      <c r="B14" s="61"/>
      <c r="C14" s="61"/>
      <c r="D14" s="61"/>
      <c r="E14" s="61"/>
      <c r="F14" s="61"/>
      <c r="G14" s="61"/>
      <c r="H14" s="61"/>
      <c r="I14" s="61"/>
      <c r="J14" s="61"/>
      <c r="K14" s="61"/>
      <c r="L14" s="61"/>
      <c r="M14" s="61"/>
      <c r="N14" s="61"/>
      <c r="O14" s="61"/>
      <c r="P14" s="61"/>
      <c r="Q14" s="61"/>
      <c r="R14" s="61"/>
    </row>
    <row r="15" spans="1:18" ht="30" x14ac:dyDescent="0.25">
      <c r="A15" s="61"/>
      <c r="B15" s="68" t="s">
        <v>0</v>
      </c>
      <c r="C15" s="68" t="s">
        <v>19</v>
      </c>
      <c r="D15" s="68" t="s">
        <v>22</v>
      </c>
      <c r="E15" s="68" t="s">
        <v>13</v>
      </c>
      <c r="F15" s="68" t="s">
        <v>14</v>
      </c>
      <c r="G15" s="68" t="s">
        <v>15</v>
      </c>
      <c r="H15" s="68" t="s">
        <v>42</v>
      </c>
      <c r="I15" s="68" t="s">
        <v>43</v>
      </c>
      <c r="J15" s="61"/>
      <c r="K15" s="61"/>
      <c r="L15" s="61"/>
      <c r="M15" s="61"/>
      <c r="N15" s="61"/>
      <c r="O15" s="61"/>
      <c r="P15" s="61"/>
      <c r="Q15" s="61"/>
      <c r="R15" s="61"/>
    </row>
    <row r="16" spans="1:18" x14ac:dyDescent="0.25">
      <c r="A16" s="61"/>
      <c r="B16" s="67" t="s">
        <v>17</v>
      </c>
      <c r="C16" s="67" t="s">
        <v>18</v>
      </c>
      <c r="D16" s="67" t="s">
        <v>16</v>
      </c>
      <c r="E16" s="67"/>
      <c r="F16" s="67"/>
      <c r="G16" s="67"/>
      <c r="H16" s="67"/>
      <c r="I16" s="62"/>
      <c r="J16" s="61"/>
      <c r="K16" s="61"/>
      <c r="L16" s="61"/>
      <c r="M16" s="61"/>
      <c r="N16" s="61"/>
      <c r="O16" s="61"/>
      <c r="P16" s="61"/>
      <c r="Q16" s="61"/>
      <c r="R16" s="61"/>
    </row>
    <row r="17" spans="1:18" x14ac:dyDescent="0.25">
      <c r="A17" s="61"/>
      <c r="B17" s="62">
        <v>100</v>
      </c>
      <c r="C17" s="62">
        <f t="shared" ref="C17:C34" si="0">B17/60</f>
        <v>1.6666666666666667</v>
      </c>
      <c r="D17" s="71">
        <v>12</v>
      </c>
      <c r="E17" s="64">
        <f t="shared" ref="E17:E34" si="1">D17/($C$9^5*C17^3*$C$5)</f>
        <v>14046.639231824416</v>
      </c>
      <c r="F17" s="64">
        <f t="shared" ref="F17:F34" si="2">(C17*$C$9^2*$C$5)/$C$6</f>
        <v>3308.8235294117644</v>
      </c>
      <c r="G17" s="62">
        <f t="shared" ref="G17:G34" si="3">(C17^2*$C$9)/$C$4</f>
        <v>1.27420998980632E-2</v>
      </c>
      <c r="H17" s="62">
        <f t="shared" ref="H17:H34" si="4">LOG10(F17)</f>
        <v>3.5196736054051261</v>
      </c>
      <c r="I17" s="62">
        <f t="shared" ref="I17:I34" si="5">LOG10(E17)</f>
        <v>4.1475724283218369</v>
      </c>
      <c r="J17" s="61"/>
      <c r="K17" s="61"/>
      <c r="L17" s="61"/>
      <c r="M17" s="61"/>
      <c r="N17" s="61"/>
      <c r="O17" s="61"/>
      <c r="P17" s="61"/>
      <c r="Q17" s="61"/>
      <c r="R17" s="61"/>
    </row>
    <row r="18" spans="1:18" x14ac:dyDescent="0.25">
      <c r="A18" s="61"/>
      <c r="B18" s="62">
        <f t="shared" ref="B18:B23" si="6">B17+100</f>
        <v>200</v>
      </c>
      <c r="C18" s="62">
        <f t="shared" si="0"/>
        <v>3.3333333333333335</v>
      </c>
      <c r="D18" s="71">
        <v>14</v>
      </c>
      <c r="E18" s="64">
        <f t="shared" si="1"/>
        <v>2048.4682213077276</v>
      </c>
      <c r="F18" s="64">
        <f t="shared" si="2"/>
        <v>6617.6470588235288</v>
      </c>
      <c r="G18" s="62">
        <f t="shared" si="3"/>
        <v>5.09683995922528E-2</v>
      </c>
      <c r="H18" s="62">
        <f t="shared" si="4"/>
        <v>3.8207036010691073</v>
      </c>
      <c r="I18" s="62">
        <f t="shared" si="5"/>
        <v>3.3114292309605071</v>
      </c>
      <c r="J18" s="61"/>
      <c r="K18" s="61"/>
      <c r="L18" s="61"/>
      <c r="M18" s="61"/>
      <c r="N18" s="61"/>
      <c r="O18" s="61"/>
      <c r="P18" s="61"/>
      <c r="Q18" s="61"/>
      <c r="R18" s="61"/>
    </row>
    <row r="19" spans="1:18" x14ac:dyDescent="0.25">
      <c r="A19" s="61"/>
      <c r="B19" s="62">
        <f t="shared" si="6"/>
        <v>300</v>
      </c>
      <c r="C19" s="62">
        <f t="shared" si="0"/>
        <v>5</v>
      </c>
      <c r="D19" s="71">
        <v>16</v>
      </c>
      <c r="E19" s="64">
        <f t="shared" si="1"/>
        <v>693.6611966333046</v>
      </c>
      <c r="F19" s="64">
        <f t="shared" si="2"/>
        <v>9926.4705882352919</v>
      </c>
      <c r="G19" s="62">
        <f t="shared" si="3"/>
        <v>0.1146788990825688</v>
      </c>
      <c r="H19" s="62">
        <f t="shared" si="4"/>
        <v>3.9967948601247887</v>
      </c>
      <c r="I19" s="62">
        <f t="shared" si="5"/>
        <v>2.8411474007711499</v>
      </c>
      <c r="J19" s="61"/>
      <c r="K19" s="61"/>
      <c r="L19" s="61"/>
      <c r="M19" s="61"/>
      <c r="N19" s="61"/>
      <c r="O19" s="61"/>
      <c r="P19" s="61"/>
      <c r="Q19" s="61"/>
      <c r="R19" s="61"/>
    </row>
    <row r="20" spans="1:18" x14ac:dyDescent="0.25">
      <c r="A20" s="61"/>
      <c r="B20" s="62">
        <f t="shared" si="6"/>
        <v>400</v>
      </c>
      <c r="C20" s="62">
        <f t="shared" si="0"/>
        <v>6.666666666666667</v>
      </c>
      <c r="D20" s="71">
        <v>17.5</v>
      </c>
      <c r="E20" s="64">
        <f t="shared" si="1"/>
        <v>320.07315957933241</v>
      </c>
      <c r="F20" s="64">
        <f t="shared" si="2"/>
        <v>13235.294117647058</v>
      </c>
      <c r="G20" s="62">
        <f t="shared" si="3"/>
        <v>0.2038735983690112</v>
      </c>
      <c r="H20" s="62">
        <f t="shared" si="4"/>
        <v>4.1217335967330886</v>
      </c>
      <c r="I20" s="62">
        <f t="shared" si="5"/>
        <v>2.5052492569766196</v>
      </c>
      <c r="J20" s="61"/>
      <c r="K20" s="61"/>
      <c r="L20" s="61"/>
      <c r="M20" s="61"/>
      <c r="N20" s="61"/>
      <c r="O20" s="61"/>
      <c r="P20" s="61"/>
      <c r="Q20" s="61"/>
      <c r="R20" s="61"/>
    </row>
    <row r="21" spans="1:18" x14ac:dyDescent="0.25">
      <c r="A21" s="61"/>
      <c r="B21" s="62">
        <f t="shared" si="6"/>
        <v>500</v>
      </c>
      <c r="C21" s="62">
        <f t="shared" si="0"/>
        <v>8.3333333333333339</v>
      </c>
      <c r="D21" s="71">
        <v>19.5</v>
      </c>
      <c r="E21" s="64">
        <f t="shared" si="1"/>
        <v>182.6063100137174</v>
      </c>
      <c r="F21" s="64">
        <f t="shared" si="2"/>
        <v>16544.117647058822</v>
      </c>
      <c r="G21" s="62">
        <f t="shared" si="3"/>
        <v>0.31855249745158004</v>
      </c>
      <c r="H21" s="62">
        <f t="shared" si="4"/>
        <v>4.2186436097411448</v>
      </c>
      <c r="I21" s="62">
        <f t="shared" si="5"/>
        <v>2.2615157806286739</v>
      </c>
      <c r="J21" s="61"/>
      <c r="K21" s="61"/>
      <c r="L21" s="61"/>
      <c r="M21" s="61"/>
      <c r="N21" s="61"/>
      <c r="O21" s="61"/>
      <c r="P21" s="61"/>
      <c r="Q21" s="61"/>
      <c r="R21" s="61"/>
    </row>
    <row r="22" spans="1:18" x14ac:dyDescent="0.25">
      <c r="A22" s="61"/>
      <c r="B22" s="62">
        <f t="shared" si="6"/>
        <v>600</v>
      </c>
      <c r="C22" s="62">
        <f t="shared" si="0"/>
        <v>10</v>
      </c>
      <c r="D22" s="71">
        <v>23</v>
      </c>
      <c r="E22" s="64">
        <f t="shared" si="1"/>
        <v>124.64224627004693</v>
      </c>
      <c r="F22" s="64">
        <f t="shared" si="2"/>
        <v>19852.941176470584</v>
      </c>
      <c r="G22" s="62">
        <f t="shared" si="3"/>
        <v>0.4587155963302752</v>
      </c>
      <c r="H22" s="62">
        <f t="shared" si="4"/>
        <v>4.2978248557887699</v>
      </c>
      <c r="I22" s="62">
        <f t="shared" si="5"/>
        <v>2.0956652671408746</v>
      </c>
      <c r="J22" s="61"/>
      <c r="K22" s="61"/>
      <c r="L22" s="61"/>
      <c r="M22" s="61"/>
      <c r="N22" s="61"/>
      <c r="O22" s="61"/>
      <c r="P22" s="61"/>
      <c r="Q22" s="61"/>
      <c r="R22" s="61"/>
    </row>
    <row r="23" spans="1:18" x14ac:dyDescent="0.25">
      <c r="A23" s="61"/>
      <c r="B23" s="62">
        <f t="shared" si="6"/>
        <v>700</v>
      </c>
      <c r="C23" s="62">
        <f t="shared" si="0"/>
        <v>11.666666666666666</v>
      </c>
      <c r="D23" s="71">
        <v>25</v>
      </c>
      <c r="E23" s="64">
        <f t="shared" si="1"/>
        <v>85.317293682121132</v>
      </c>
      <c r="F23" s="64">
        <f t="shared" si="2"/>
        <v>23161.76470588235</v>
      </c>
      <c r="G23" s="62">
        <f t="shared" si="3"/>
        <v>0.62436289500509667</v>
      </c>
      <c r="H23" s="62">
        <f t="shared" si="4"/>
        <v>4.364771645419383</v>
      </c>
      <c r="I23" s="62">
        <f t="shared" si="5"/>
        <v>1.9310370709034799</v>
      </c>
      <c r="J23" s="61"/>
      <c r="K23" s="61"/>
      <c r="L23" s="61"/>
      <c r="M23" s="61"/>
      <c r="N23" s="61"/>
      <c r="O23" s="61"/>
      <c r="P23" s="61"/>
      <c r="Q23" s="61"/>
      <c r="R23" s="61"/>
    </row>
    <row r="24" spans="1:18" x14ac:dyDescent="0.25">
      <c r="A24" s="61"/>
      <c r="B24" s="62">
        <v>1100</v>
      </c>
      <c r="C24" s="62">
        <f t="shared" si="0"/>
        <v>18.333333333333332</v>
      </c>
      <c r="D24" s="71">
        <v>36</v>
      </c>
      <c r="E24" s="64">
        <f t="shared" si="1"/>
        <v>31.660343873383365</v>
      </c>
      <c r="F24" s="64">
        <f t="shared" si="2"/>
        <v>36397.058823529413</v>
      </c>
      <c r="G24" s="62">
        <f t="shared" si="3"/>
        <v>1.5417940876656471</v>
      </c>
      <c r="H24" s="62">
        <f t="shared" si="4"/>
        <v>4.5610662905633514</v>
      </c>
      <c r="I24" s="62">
        <f t="shared" si="5"/>
        <v>1.5005156275668248</v>
      </c>
      <c r="J24" s="61"/>
      <c r="K24" s="61"/>
      <c r="L24" s="61"/>
      <c r="M24" s="61"/>
      <c r="N24" s="61"/>
      <c r="O24" s="61"/>
      <c r="P24" s="61"/>
      <c r="Q24" s="61"/>
      <c r="R24" s="61"/>
    </row>
    <row r="25" spans="1:18" x14ac:dyDescent="0.25">
      <c r="A25" s="61"/>
      <c r="B25" s="62">
        <f>B24+100</f>
        <v>1200</v>
      </c>
      <c r="C25" s="62">
        <f t="shared" si="0"/>
        <v>20</v>
      </c>
      <c r="D25" s="71">
        <v>37.5</v>
      </c>
      <c r="E25" s="64">
        <f t="shared" si="1"/>
        <v>25.40263171264543</v>
      </c>
      <c r="F25" s="64">
        <f t="shared" si="2"/>
        <v>39705.882352941167</v>
      </c>
      <c r="G25" s="62">
        <f t="shared" si="3"/>
        <v>1.8348623853211008</v>
      </c>
      <c r="H25" s="62">
        <f t="shared" si="4"/>
        <v>4.5988548514527512</v>
      </c>
      <c r="I25" s="62">
        <f t="shared" si="5"/>
        <v>1.4048787118590569</v>
      </c>
      <c r="J25" s="61"/>
      <c r="K25" s="61"/>
      <c r="L25" s="61"/>
      <c r="M25" s="61"/>
      <c r="N25" s="61"/>
      <c r="O25" s="61"/>
      <c r="P25" s="61"/>
      <c r="Q25" s="61"/>
      <c r="R25" s="61"/>
    </row>
    <row r="26" spans="1:18" x14ac:dyDescent="0.25">
      <c r="A26" s="61"/>
      <c r="B26" s="62">
        <v>1200</v>
      </c>
      <c r="C26" s="62">
        <f t="shared" si="0"/>
        <v>20</v>
      </c>
      <c r="D26" s="71">
        <v>38</v>
      </c>
      <c r="E26" s="64">
        <f t="shared" si="1"/>
        <v>25.741333468814037</v>
      </c>
      <c r="F26" s="64">
        <f t="shared" si="2"/>
        <v>39705.882352941167</v>
      </c>
      <c r="G26" s="62">
        <f t="shared" si="3"/>
        <v>1.8348623853211008</v>
      </c>
      <c r="H26" s="62">
        <f t="shared" si="4"/>
        <v>4.5988548514527512</v>
      </c>
      <c r="I26" s="62">
        <f t="shared" si="5"/>
        <v>1.4106310407481482</v>
      </c>
      <c r="J26" s="61"/>
      <c r="K26" s="61"/>
      <c r="L26" s="61"/>
      <c r="M26" s="61"/>
      <c r="N26" s="61"/>
      <c r="O26" s="61"/>
      <c r="P26" s="61"/>
      <c r="Q26" s="61"/>
      <c r="R26" s="61"/>
    </row>
    <row r="27" spans="1:18" x14ac:dyDescent="0.25">
      <c r="A27" s="61"/>
      <c r="B27" s="62">
        <v>1100</v>
      </c>
      <c r="C27" s="62">
        <f t="shared" si="0"/>
        <v>18.333333333333332</v>
      </c>
      <c r="D27" s="71">
        <v>37</v>
      </c>
      <c r="E27" s="64">
        <f t="shared" si="1"/>
        <v>32.539797869866234</v>
      </c>
      <c r="F27" s="64">
        <f t="shared" si="2"/>
        <v>36397.058823529413</v>
      </c>
      <c r="G27" s="62">
        <f t="shared" si="3"/>
        <v>1.5417940876656471</v>
      </c>
      <c r="H27" s="62">
        <f t="shared" si="4"/>
        <v>4.5610662905633514</v>
      </c>
      <c r="I27" s="62">
        <f t="shared" si="5"/>
        <v>1.5124148508665325</v>
      </c>
      <c r="J27" s="61"/>
      <c r="K27" s="61"/>
      <c r="L27" s="61"/>
      <c r="M27" s="61"/>
      <c r="N27" s="61"/>
      <c r="O27" s="61"/>
      <c r="P27" s="61"/>
      <c r="Q27" s="61"/>
      <c r="R27" s="61"/>
    </row>
    <row r="28" spans="1:18" x14ac:dyDescent="0.25">
      <c r="A28" s="61"/>
      <c r="B28" s="62">
        <v>700</v>
      </c>
      <c r="C28" s="62">
        <f t="shared" si="0"/>
        <v>11.666666666666666</v>
      </c>
      <c r="D28" s="71">
        <v>25.5</v>
      </c>
      <c r="E28" s="64">
        <f t="shared" si="1"/>
        <v>87.023639555763552</v>
      </c>
      <c r="F28" s="64">
        <f t="shared" si="2"/>
        <v>23161.76470588235</v>
      </c>
      <c r="G28" s="62">
        <f t="shared" si="3"/>
        <v>0.62436289500509667</v>
      </c>
      <c r="H28" s="62">
        <f t="shared" si="4"/>
        <v>4.364771645419383</v>
      </c>
      <c r="I28" s="62">
        <f t="shared" si="5"/>
        <v>1.9396372426653974</v>
      </c>
      <c r="J28" s="61"/>
      <c r="K28" s="61"/>
      <c r="L28" s="61"/>
      <c r="M28" s="61"/>
      <c r="N28" s="61"/>
      <c r="O28" s="61"/>
      <c r="P28" s="61"/>
      <c r="Q28" s="61"/>
      <c r="R28" s="61"/>
    </row>
    <row r="29" spans="1:18" x14ac:dyDescent="0.25">
      <c r="A29" s="61"/>
      <c r="B29" s="62">
        <f t="shared" ref="B29:B34" si="7">B28-100</f>
        <v>600</v>
      </c>
      <c r="C29" s="62">
        <f t="shared" si="0"/>
        <v>10</v>
      </c>
      <c r="D29" s="71">
        <v>22.5</v>
      </c>
      <c r="E29" s="64">
        <f t="shared" si="1"/>
        <v>121.93263222069807</v>
      </c>
      <c r="F29" s="64">
        <f t="shared" si="2"/>
        <v>19852.941176470584</v>
      </c>
      <c r="G29" s="62">
        <f t="shared" si="3"/>
        <v>0.4587155963302752</v>
      </c>
      <c r="H29" s="62">
        <f t="shared" si="4"/>
        <v>4.2978248557887699</v>
      </c>
      <c r="I29" s="62">
        <f t="shared" si="5"/>
        <v>2.0861199492346443</v>
      </c>
      <c r="J29" s="61"/>
      <c r="K29" s="61"/>
      <c r="L29" s="61"/>
      <c r="M29" s="61"/>
      <c r="N29" s="61"/>
      <c r="O29" s="61"/>
      <c r="P29" s="61"/>
      <c r="Q29" s="61"/>
      <c r="R29" s="61"/>
    </row>
    <row r="30" spans="1:18" x14ac:dyDescent="0.25">
      <c r="A30" s="61"/>
      <c r="B30" s="62">
        <f t="shared" si="7"/>
        <v>500</v>
      </c>
      <c r="C30" s="62">
        <f t="shared" si="0"/>
        <v>8.3333333333333339</v>
      </c>
      <c r="D30" s="71">
        <v>20.5</v>
      </c>
      <c r="E30" s="64">
        <f t="shared" si="1"/>
        <v>191.97073616826702</v>
      </c>
      <c r="F30" s="64">
        <f t="shared" si="2"/>
        <v>16544.117647058822</v>
      </c>
      <c r="G30" s="62">
        <f t="shared" si="3"/>
        <v>0.31855249745158004</v>
      </c>
      <c r="H30" s="62">
        <f t="shared" si="4"/>
        <v>4.2186436097411448</v>
      </c>
      <c r="I30" s="62">
        <f t="shared" si="5"/>
        <v>2.2832350303219102</v>
      </c>
      <c r="J30" s="61"/>
      <c r="K30" s="61"/>
      <c r="L30" s="61"/>
      <c r="M30" s="61"/>
      <c r="N30" s="61"/>
      <c r="O30" s="61"/>
      <c r="P30" s="61"/>
      <c r="Q30" s="61"/>
      <c r="R30" s="61"/>
    </row>
    <row r="31" spans="1:18" x14ac:dyDescent="0.25">
      <c r="A31" s="61"/>
      <c r="B31" s="62">
        <f t="shared" si="7"/>
        <v>400</v>
      </c>
      <c r="C31" s="62">
        <f t="shared" si="0"/>
        <v>6.666666666666667</v>
      </c>
      <c r="D31" s="71">
        <v>18.5</v>
      </c>
      <c r="E31" s="64">
        <f t="shared" si="1"/>
        <v>338.36305441243712</v>
      </c>
      <c r="F31" s="64">
        <f t="shared" si="2"/>
        <v>13235.294117647058</v>
      </c>
      <c r="G31" s="62">
        <f t="shared" si="3"/>
        <v>0.2038735983690112</v>
      </c>
      <c r="H31" s="62">
        <f t="shared" si="4"/>
        <v>4.1217335967330886</v>
      </c>
      <c r="I31" s="62">
        <f t="shared" si="5"/>
        <v>2.5293829366933389</v>
      </c>
      <c r="J31" s="61"/>
      <c r="K31" s="61"/>
      <c r="L31" s="61"/>
      <c r="M31" s="61"/>
      <c r="N31" s="61"/>
      <c r="O31" s="61"/>
      <c r="P31" s="61"/>
      <c r="Q31" s="61"/>
      <c r="R31" s="61"/>
    </row>
    <row r="32" spans="1:18" x14ac:dyDescent="0.25">
      <c r="A32" s="61"/>
      <c r="B32" s="62">
        <f t="shared" si="7"/>
        <v>300</v>
      </c>
      <c r="C32" s="62">
        <f t="shared" si="0"/>
        <v>5</v>
      </c>
      <c r="D32" s="71">
        <v>16.5</v>
      </c>
      <c r="E32" s="64">
        <f t="shared" si="1"/>
        <v>715.33810902809535</v>
      </c>
      <c r="F32" s="64">
        <f t="shared" si="2"/>
        <v>9926.4705882352919</v>
      </c>
      <c r="G32" s="62">
        <f t="shared" si="3"/>
        <v>0.1146788990825688</v>
      </c>
      <c r="H32" s="62">
        <f t="shared" si="4"/>
        <v>3.9967948601247887</v>
      </c>
      <c r="I32" s="62">
        <f t="shared" si="5"/>
        <v>2.8545113623291316</v>
      </c>
      <c r="J32" s="61"/>
      <c r="K32" s="61"/>
      <c r="L32" s="61"/>
      <c r="M32" s="61"/>
      <c r="N32" s="61"/>
      <c r="O32" s="61"/>
      <c r="P32" s="61"/>
      <c r="Q32" s="61"/>
      <c r="R32" s="61"/>
    </row>
    <row r="33" spans="1:18" x14ac:dyDescent="0.25">
      <c r="A33" s="61"/>
      <c r="B33" s="62">
        <f t="shared" si="7"/>
        <v>200</v>
      </c>
      <c r="C33" s="62">
        <f t="shared" si="0"/>
        <v>3.3333333333333335</v>
      </c>
      <c r="D33" s="71">
        <v>15</v>
      </c>
      <c r="E33" s="64">
        <f t="shared" si="1"/>
        <v>2194.7873799725653</v>
      </c>
      <c r="F33" s="64">
        <f t="shared" si="2"/>
        <v>6617.6470588235288</v>
      </c>
      <c r="G33" s="62">
        <f t="shared" si="3"/>
        <v>5.09683995922528E-2</v>
      </c>
      <c r="H33" s="62">
        <f t="shared" si="4"/>
        <v>3.8207036010691073</v>
      </c>
      <c r="I33" s="62">
        <f t="shared" si="5"/>
        <v>3.3413924543379503</v>
      </c>
      <c r="J33" s="61"/>
      <c r="K33" s="61"/>
      <c r="L33" s="61"/>
      <c r="M33" s="61"/>
      <c r="N33" s="61"/>
      <c r="O33" s="61"/>
      <c r="P33" s="61"/>
      <c r="Q33" s="61"/>
      <c r="R33" s="61"/>
    </row>
    <row r="34" spans="1:18" x14ac:dyDescent="0.25">
      <c r="A34" s="61"/>
      <c r="B34" s="62">
        <f t="shared" si="7"/>
        <v>100</v>
      </c>
      <c r="C34" s="62">
        <f t="shared" si="0"/>
        <v>1.6666666666666667</v>
      </c>
      <c r="D34" s="71">
        <v>13</v>
      </c>
      <c r="E34" s="64">
        <f t="shared" si="1"/>
        <v>15217.192501143118</v>
      </c>
      <c r="F34" s="64">
        <f t="shared" si="2"/>
        <v>3308.8235294117644</v>
      </c>
      <c r="G34" s="62">
        <f t="shared" si="3"/>
        <v>1.27420998980632E-2</v>
      </c>
      <c r="H34" s="62">
        <f t="shared" si="4"/>
        <v>3.5196736054051261</v>
      </c>
      <c r="I34" s="62">
        <f t="shared" si="5"/>
        <v>4.1823345345810496</v>
      </c>
      <c r="J34" s="61"/>
      <c r="K34" s="61"/>
      <c r="L34" s="61"/>
      <c r="M34" s="61"/>
      <c r="N34" s="61"/>
      <c r="O34" s="61"/>
      <c r="P34" s="61"/>
      <c r="Q34" s="61"/>
      <c r="R34" s="61"/>
    </row>
    <row r="35" spans="1:18" x14ac:dyDescent="0.25">
      <c r="A35" s="61"/>
      <c r="B35" s="61"/>
      <c r="C35" s="61"/>
      <c r="D35" s="61"/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</row>
    <row r="36" spans="1:18" x14ac:dyDescent="0.25">
      <c r="A36" s="61"/>
      <c r="B36" s="61"/>
      <c r="C36" s="61"/>
      <c r="D36" s="61"/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</row>
    <row r="37" spans="1:18" x14ac:dyDescent="0.25">
      <c r="A37" s="61"/>
      <c r="B37" s="62" t="s">
        <v>36</v>
      </c>
      <c r="C37" s="62"/>
      <c r="D37" s="62" t="s">
        <v>37</v>
      </c>
      <c r="E37" s="62" t="s">
        <v>38</v>
      </c>
      <c r="F37" s="62" t="s">
        <v>39</v>
      </c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</row>
    <row r="38" spans="1:18" x14ac:dyDescent="0.25">
      <c r="A38" s="61"/>
      <c r="B38" s="61"/>
      <c r="C38" s="61"/>
      <c r="D38" s="62">
        <f>SLOPE(D17:D34,C17:C34)</f>
        <v>1.431896551724138</v>
      </c>
      <c r="E38" s="62">
        <f>INTERCEPT(D17:D34,C17:C34)</f>
        <v>9.0876436781609176</v>
      </c>
      <c r="F38" s="62">
        <f>RSQ(D17:D34,C17:C34)</f>
        <v>0.99029028288870091</v>
      </c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</row>
    <row r="39" spans="1:18" x14ac:dyDescent="0.25">
      <c r="A39" s="61"/>
      <c r="B39" s="61"/>
      <c r="C39" s="61"/>
      <c r="D39" s="61"/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</row>
    <row r="40" spans="1:18" x14ac:dyDescent="0.25">
      <c r="A40" s="61"/>
      <c r="B40" s="62" t="s">
        <v>40</v>
      </c>
      <c r="C40" s="62"/>
      <c r="D40" s="62" t="s">
        <v>37</v>
      </c>
      <c r="E40" s="62" t="s">
        <v>38</v>
      </c>
      <c r="F40" s="62" t="s">
        <v>39</v>
      </c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</row>
    <row r="41" spans="1:18" x14ac:dyDescent="0.25">
      <c r="A41" s="61"/>
      <c r="B41" s="61"/>
      <c r="C41" s="61"/>
      <c r="D41" s="62">
        <f>SLOPE(I17:I34,H17:H34)</f>
        <v>-2.5387428820679978</v>
      </c>
      <c r="E41" s="62">
        <f>INTERCEPT(I17:I34,H17:H34)</f>
        <v>13.030262561030833</v>
      </c>
      <c r="F41" s="63">
        <f>RSQ(I17:I34,H17:H34)</f>
        <v>0.99702150889664287</v>
      </c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</row>
    <row r="42" spans="1:18" x14ac:dyDescent="0.25">
      <c r="A42" s="61"/>
      <c r="B42" s="61"/>
      <c r="C42" s="61"/>
      <c r="D42" s="62" t="s">
        <v>45</v>
      </c>
      <c r="E42" s="62" t="s">
        <v>46</v>
      </c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</row>
    <row r="43" spans="1:18" x14ac:dyDescent="0.25">
      <c r="A43" s="61"/>
      <c r="B43" s="61"/>
      <c r="C43" s="61"/>
      <c r="D43" s="62">
        <f>D41</f>
        <v>-2.5387428820679978</v>
      </c>
      <c r="E43" s="62">
        <f>10^E41</f>
        <v>10721673085779.861</v>
      </c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</row>
    <row r="44" spans="1:18" x14ac:dyDescent="0.25">
      <c r="A44" s="61"/>
      <c r="B44" s="61"/>
      <c r="C44" s="61"/>
      <c r="D44" s="61"/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</row>
    <row r="45" spans="1:18" x14ac:dyDescent="0.25">
      <c r="A45" s="61"/>
      <c r="B45" s="61"/>
      <c r="C45" s="61"/>
      <c r="D45" s="61"/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</row>
    <row r="46" spans="1:18" x14ac:dyDescent="0.25">
      <c r="A46" s="61"/>
      <c r="B46" s="61"/>
      <c r="C46" s="61"/>
      <c r="D46" s="61"/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</row>
    <row r="47" spans="1:18" x14ac:dyDescent="0.25">
      <c r="A47" s="61"/>
      <c r="B47" s="61"/>
      <c r="C47" s="61"/>
      <c r="D47" s="61"/>
      <c r="E47" s="61"/>
      <c r="F47" s="61"/>
      <c r="G47" s="61"/>
      <c r="H47" s="61"/>
      <c r="I47" s="61"/>
      <c r="J47" s="61"/>
      <c r="K47" s="61"/>
      <c r="L47" s="61"/>
      <c r="M47" s="61"/>
      <c r="N47" s="61"/>
      <c r="O47" s="61"/>
      <c r="P47" s="61"/>
      <c r="Q47" s="61"/>
      <c r="R47" s="61"/>
    </row>
    <row r="48" spans="1:18" x14ac:dyDescent="0.25">
      <c r="A48" s="61"/>
      <c r="B48" s="61"/>
      <c r="C48" s="61"/>
      <c r="D48" s="61"/>
      <c r="E48" s="61"/>
      <c r="F48" s="61"/>
      <c r="G48" s="61"/>
      <c r="H48" s="61"/>
      <c r="I48" s="61"/>
      <c r="J48" s="61"/>
      <c r="K48" s="61"/>
      <c r="L48" s="61"/>
      <c r="M48" s="61"/>
      <c r="N48" s="61"/>
      <c r="O48" s="61"/>
      <c r="P48" s="61"/>
      <c r="Q48" s="61"/>
      <c r="R48" s="61"/>
    </row>
    <row r="49" spans="1:18" x14ac:dyDescent="0.25">
      <c r="A49" s="61"/>
      <c r="B49" s="61"/>
      <c r="C49" s="61"/>
      <c r="D49" s="61"/>
      <c r="E49" s="61"/>
      <c r="F49" s="61"/>
      <c r="G49" s="61"/>
      <c r="H49" s="61"/>
      <c r="I49" s="61"/>
      <c r="J49" s="61"/>
      <c r="K49" s="61"/>
      <c r="L49" s="61"/>
      <c r="M49" s="61"/>
      <c r="N49" s="61"/>
      <c r="O49" s="61"/>
      <c r="P49" s="61"/>
      <c r="Q49" s="61"/>
      <c r="R49" s="61"/>
    </row>
    <row r="50" spans="1:18" x14ac:dyDescent="0.25">
      <c r="A50" s="61"/>
      <c r="B50" s="61"/>
      <c r="C50" s="61"/>
      <c r="D50" s="61"/>
      <c r="E50" s="61"/>
      <c r="F50" s="61"/>
      <c r="G50" s="61"/>
      <c r="H50" s="61"/>
      <c r="I50" s="61"/>
      <c r="J50" s="61"/>
      <c r="K50" s="61"/>
      <c r="L50" s="61"/>
      <c r="M50" s="61"/>
      <c r="N50" s="61"/>
      <c r="O50" s="61"/>
      <c r="P50" s="61"/>
      <c r="Q50" s="61"/>
      <c r="R50" s="61"/>
    </row>
    <row r="51" spans="1:18" x14ac:dyDescent="0.25">
      <c r="A51" s="61"/>
      <c r="B51" s="61"/>
      <c r="C51" s="61"/>
      <c r="D51" s="61"/>
      <c r="E51" s="61"/>
      <c r="F51" s="61"/>
      <c r="G51" s="61"/>
      <c r="H51" s="61"/>
      <c r="I51" s="61"/>
      <c r="J51" s="61"/>
      <c r="K51" s="61"/>
      <c r="L51" s="61"/>
      <c r="M51" s="61"/>
      <c r="N51" s="61"/>
      <c r="O51" s="61"/>
      <c r="P51" s="61"/>
      <c r="Q51" s="61"/>
      <c r="R51" s="61"/>
    </row>
    <row r="52" spans="1:18" x14ac:dyDescent="0.25">
      <c r="A52" s="61"/>
      <c r="B52" s="61"/>
      <c r="C52" s="61"/>
      <c r="D52" s="61"/>
      <c r="E52" s="61"/>
      <c r="F52" s="61"/>
      <c r="G52" s="61"/>
      <c r="H52" s="61"/>
      <c r="I52" s="61"/>
      <c r="J52" s="61"/>
      <c r="K52" s="61"/>
      <c r="L52" s="61"/>
      <c r="M52" s="61"/>
      <c r="N52" s="61"/>
      <c r="O52" s="61"/>
      <c r="P52" s="61"/>
      <c r="Q52" s="61"/>
      <c r="R52" s="61"/>
    </row>
    <row r="53" spans="1:18" x14ac:dyDescent="0.25">
      <c r="A53" s="61"/>
      <c r="B53" s="61"/>
      <c r="C53" s="61"/>
      <c r="D53" s="61"/>
      <c r="E53" s="61"/>
      <c r="F53" s="61"/>
      <c r="G53" s="61"/>
      <c r="H53" s="61"/>
      <c r="I53" s="61"/>
      <c r="J53" s="61"/>
      <c r="K53" s="61"/>
      <c r="L53" s="61"/>
      <c r="M53" s="61"/>
      <c r="N53" s="61"/>
      <c r="O53" s="61"/>
      <c r="P53" s="61"/>
      <c r="Q53" s="61"/>
      <c r="R53" s="61"/>
    </row>
    <row r="54" spans="1:18" x14ac:dyDescent="0.25">
      <c r="A54" s="61"/>
      <c r="B54" s="61"/>
      <c r="C54" s="61"/>
      <c r="D54" s="61"/>
      <c r="E54" s="61"/>
      <c r="F54" s="61"/>
      <c r="G54" s="61"/>
      <c r="H54" s="61"/>
      <c r="I54" s="61"/>
      <c r="J54" s="61"/>
      <c r="K54" s="61"/>
      <c r="L54" s="61"/>
      <c r="M54" s="61"/>
      <c r="N54" s="61"/>
      <c r="O54" s="61"/>
      <c r="P54" s="61"/>
      <c r="Q54" s="61"/>
      <c r="R54" s="61"/>
    </row>
    <row r="55" spans="1:18" x14ac:dyDescent="0.25">
      <c r="A55" s="61"/>
      <c r="B55" s="61"/>
      <c r="C55" s="61"/>
      <c r="D55" s="61"/>
      <c r="E55" s="61"/>
      <c r="F55" s="61"/>
      <c r="G55" s="61"/>
      <c r="H55" s="61"/>
      <c r="I55" s="61"/>
      <c r="J55" s="61"/>
      <c r="K55" s="61"/>
      <c r="L55" s="61"/>
      <c r="M55" s="61"/>
      <c r="N55" s="61"/>
      <c r="O55" s="61"/>
      <c r="P55" s="61"/>
      <c r="Q55" s="61"/>
      <c r="R55" s="61"/>
    </row>
    <row r="56" spans="1:18" x14ac:dyDescent="0.25">
      <c r="A56" s="61"/>
      <c r="B56" s="61"/>
      <c r="C56" s="61"/>
      <c r="D56" s="61"/>
      <c r="E56" s="61"/>
      <c r="F56" s="61"/>
      <c r="G56" s="61"/>
      <c r="H56" s="61"/>
      <c r="I56" s="61"/>
      <c r="J56" s="61"/>
      <c r="K56" s="61"/>
      <c r="L56" s="61"/>
      <c r="M56" s="61"/>
      <c r="N56" s="61"/>
      <c r="O56" s="61"/>
      <c r="P56" s="61"/>
      <c r="Q56" s="61"/>
      <c r="R56" s="61"/>
    </row>
    <row r="57" spans="1:18" x14ac:dyDescent="0.25">
      <c r="A57" s="61"/>
      <c r="B57" s="61"/>
      <c r="C57" s="61"/>
      <c r="D57" s="61"/>
      <c r="E57" s="61"/>
      <c r="F57" s="61"/>
      <c r="G57" s="61"/>
      <c r="H57" s="61"/>
      <c r="I57" s="61"/>
      <c r="J57" s="61"/>
      <c r="K57" s="61"/>
      <c r="L57" s="61"/>
      <c r="M57" s="61"/>
      <c r="N57" s="61"/>
      <c r="O57" s="61"/>
      <c r="P57" s="61"/>
      <c r="Q57" s="61"/>
      <c r="R57" s="61"/>
    </row>
    <row r="58" spans="1:18" x14ac:dyDescent="0.25">
      <c r="A58" s="61"/>
      <c r="B58" s="61"/>
      <c r="C58" s="61"/>
      <c r="D58" s="61"/>
      <c r="E58" s="61"/>
      <c r="F58" s="61"/>
      <c r="G58" s="61"/>
      <c r="H58" s="61"/>
      <c r="I58" s="61"/>
      <c r="J58" s="61"/>
      <c r="K58" s="61"/>
      <c r="L58" s="61"/>
      <c r="M58" s="61"/>
      <c r="N58" s="61"/>
      <c r="O58" s="61"/>
      <c r="P58" s="61"/>
      <c r="Q58" s="61"/>
      <c r="R58" s="61"/>
    </row>
    <row r="59" spans="1:18" x14ac:dyDescent="0.25">
      <c r="A59" s="61"/>
      <c r="B59" s="61"/>
      <c r="C59" s="61"/>
      <c r="D59" s="61"/>
      <c r="E59" s="61"/>
      <c r="F59" s="61"/>
      <c r="G59" s="61"/>
      <c r="H59" s="61"/>
      <c r="I59" s="61"/>
      <c r="J59" s="61"/>
      <c r="K59" s="61"/>
      <c r="L59" s="61"/>
      <c r="M59" s="61"/>
      <c r="N59" s="61"/>
      <c r="O59" s="61"/>
      <c r="P59" s="61"/>
      <c r="Q59" s="61"/>
      <c r="R59" s="61"/>
    </row>
    <row r="60" spans="1:18" x14ac:dyDescent="0.25">
      <c r="A60" s="61"/>
      <c r="B60" s="61"/>
      <c r="C60" s="61"/>
      <c r="D60" s="61"/>
      <c r="E60" s="61"/>
      <c r="F60" s="61"/>
      <c r="G60" s="61"/>
      <c r="H60" s="61"/>
      <c r="I60" s="61"/>
      <c r="J60" s="61"/>
      <c r="K60" s="61"/>
      <c r="L60" s="61"/>
      <c r="M60" s="61"/>
      <c r="N60" s="61"/>
      <c r="O60" s="61"/>
      <c r="P60" s="61"/>
      <c r="Q60" s="61"/>
      <c r="R60" s="61"/>
    </row>
    <row r="61" spans="1:18" x14ac:dyDescent="0.25">
      <c r="A61" s="61"/>
      <c r="B61" s="61"/>
      <c r="C61" s="61"/>
      <c r="D61" s="61"/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61"/>
      <c r="Q61" s="61"/>
      <c r="R61" s="61"/>
    </row>
    <row r="62" spans="1:18" x14ac:dyDescent="0.25">
      <c r="A62" s="61"/>
      <c r="B62" s="61"/>
      <c r="C62" s="61"/>
      <c r="D62" s="61"/>
      <c r="E62" s="61"/>
      <c r="F62" s="61"/>
      <c r="G62" s="61"/>
      <c r="H62" s="61"/>
      <c r="I62" s="61"/>
      <c r="J62" s="61"/>
      <c r="K62" s="61"/>
      <c r="L62" s="61"/>
      <c r="M62" s="61"/>
      <c r="N62" s="61"/>
      <c r="O62" s="61"/>
      <c r="P62" s="61"/>
      <c r="Q62" s="61"/>
      <c r="R62" s="61"/>
    </row>
    <row r="63" spans="1:18" x14ac:dyDescent="0.25">
      <c r="A63" s="61"/>
      <c r="B63" s="61"/>
      <c r="C63" s="61"/>
      <c r="D63" s="61"/>
      <c r="E63" s="61"/>
      <c r="F63" s="61"/>
      <c r="G63" s="61"/>
      <c r="H63" s="61"/>
      <c r="I63" s="61"/>
      <c r="J63" s="61"/>
      <c r="K63" s="61"/>
      <c r="L63" s="61"/>
      <c r="M63" s="61"/>
      <c r="N63" s="61"/>
      <c r="O63" s="61"/>
      <c r="P63" s="61"/>
      <c r="Q63" s="61"/>
      <c r="R63" s="61"/>
    </row>
    <row r="64" spans="1:18" x14ac:dyDescent="0.25">
      <c r="A64" s="61"/>
      <c r="B64" s="61"/>
      <c r="C64" s="61"/>
      <c r="D64" s="61"/>
      <c r="E64" s="61"/>
      <c r="F64" s="61"/>
      <c r="G64" s="61"/>
      <c r="H64" s="61"/>
      <c r="I64" s="61"/>
      <c r="J64" s="61"/>
      <c r="K64" s="61"/>
      <c r="L64" s="61"/>
      <c r="M64" s="61"/>
      <c r="N64" s="61"/>
      <c r="O64" s="61"/>
      <c r="P64" s="61"/>
      <c r="Q64" s="61"/>
      <c r="R64" s="61"/>
    </row>
    <row r="65" spans="1:18" x14ac:dyDescent="0.25">
      <c r="A65" s="61"/>
      <c r="B65" s="61"/>
      <c r="C65" s="61"/>
      <c r="D65" s="61"/>
      <c r="E65" s="61"/>
      <c r="F65" s="61"/>
      <c r="G65" s="61"/>
      <c r="H65" s="61"/>
      <c r="I65" s="61"/>
      <c r="J65" s="61"/>
      <c r="K65" s="61"/>
      <c r="L65" s="61"/>
      <c r="M65" s="61"/>
      <c r="N65" s="61"/>
      <c r="O65" s="61"/>
      <c r="P65" s="61"/>
      <c r="Q65" s="61"/>
      <c r="R65" s="61"/>
    </row>
    <row r="66" spans="1:18" x14ac:dyDescent="0.25">
      <c r="A66" s="61"/>
      <c r="B66" s="61"/>
      <c r="C66" s="61"/>
      <c r="D66" s="61"/>
      <c r="E66" s="61"/>
      <c r="F66" s="61"/>
      <c r="G66" s="61"/>
      <c r="H66" s="61"/>
      <c r="I66" s="61"/>
      <c r="J66" s="61"/>
      <c r="K66" s="61"/>
      <c r="L66" s="61"/>
      <c r="M66" s="61"/>
      <c r="N66" s="61"/>
      <c r="O66" s="61"/>
      <c r="P66" s="61"/>
      <c r="Q66" s="61"/>
      <c r="R66" s="61"/>
    </row>
    <row r="67" spans="1:18" x14ac:dyDescent="0.25">
      <c r="A67" s="61"/>
      <c r="B67" s="61"/>
      <c r="C67" s="61"/>
      <c r="D67" s="61"/>
      <c r="E67" s="61"/>
      <c r="F67" s="61"/>
      <c r="G67" s="61"/>
      <c r="H67" s="61"/>
      <c r="I67" s="61"/>
      <c r="J67" s="61"/>
      <c r="K67" s="61"/>
      <c r="L67" s="61"/>
      <c r="M67" s="61"/>
      <c r="N67" s="61"/>
      <c r="O67" s="61"/>
      <c r="P67" s="61"/>
      <c r="Q67" s="61"/>
      <c r="R67" s="61"/>
    </row>
    <row r="68" spans="1:18" x14ac:dyDescent="0.25">
      <c r="A68" s="61"/>
      <c r="B68" s="61"/>
      <c r="C68" s="61"/>
      <c r="D68" s="61"/>
      <c r="E68" s="61"/>
      <c r="F68" s="61"/>
      <c r="G68" s="61"/>
      <c r="H68" s="61"/>
      <c r="I68" s="61"/>
      <c r="J68" s="61"/>
      <c r="K68" s="61"/>
      <c r="L68" s="61"/>
      <c r="M68" s="61"/>
      <c r="N68" s="61"/>
      <c r="O68" s="61"/>
      <c r="P68" s="61"/>
      <c r="Q68" s="61"/>
      <c r="R68" s="61"/>
    </row>
    <row r="69" spans="1:18" x14ac:dyDescent="0.25">
      <c r="A69" s="61"/>
      <c r="B69" s="61"/>
      <c r="C69" s="61"/>
      <c r="D69" s="61"/>
      <c r="E69" s="61"/>
      <c r="F69" s="61"/>
      <c r="G69" s="61"/>
      <c r="H69" s="61"/>
      <c r="I69" s="61"/>
      <c r="J69" s="61"/>
      <c r="K69" s="61"/>
      <c r="L69" s="61"/>
      <c r="M69" s="61"/>
      <c r="N69" s="61"/>
      <c r="O69" s="61"/>
      <c r="P69" s="61"/>
      <c r="Q69" s="61"/>
      <c r="R69" s="61"/>
    </row>
    <row r="70" spans="1:18" x14ac:dyDescent="0.25">
      <c r="A70" s="61"/>
      <c r="B70" s="61"/>
      <c r="C70" s="61"/>
      <c r="D70" s="61"/>
      <c r="E70" s="61"/>
      <c r="F70" s="61"/>
      <c r="G70" s="61"/>
      <c r="H70" s="61"/>
      <c r="I70" s="61"/>
      <c r="J70" s="61"/>
      <c r="K70" s="61"/>
      <c r="L70" s="61"/>
      <c r="M70" s="61"/>
      <c r="N70" s="61"/>
      <c r="O70" s="61"/>
      <c r="P70" s="61"/>
      <c r="Q70" s="61"/>
      <c r="R70" s="61"/>
    </row>
    <row r="71" spans="1:18" x14ac:dyDescent="0.25">
      <c r="A71" s="61"/>
      <c r="B71" s="61"/>
      <c r="C71" s="61"/>
      <c r="D71" s="61"/>
      <c r="E71" s="61"/>
      <c r="F71" s="61"/>
      <c r="G71" s="61"/>
      <c r="H71" s="61"/>
      <c r="I71" s="61"/>
      <c r="J71" s="61"/>
      <c r="K71" s="61"/>
      <c r="L71" s="61"/>
      <c r="M71" s="61"/>
      <c r="N71" s="61"/>
      <c r="O71" s="61"/>
      <c r="P71" s="61"/>
      <c r="Q71" s="61"/>
      <c r="R71" s="61"/>
    </row>
    <row r="72" spans="1:18" x14ac:dyDescent="0.25">
      <c r="A72" s="61"/>
      <c r="B72" s="61"/>
      <c r="C72" s="61"/>
      <c r="D72" s="61"/>
      <c r="E72" s="61"/>
      <c r="F72" s="61"/>
      <c r="G72" s="61"/>
      <c r="H72" s="61"/>
      <c r="I72" s="61"/>
      <c r="J72" s="61"/>
      <c r="K72" s="61"/>
      <c r="L72" s="61"/>
      <c r="M72" s="61"/>
      <c r="N72" s="61"/>
      <c r="O72" s="61"/>
      <c r="P72" s="61"/>
      <c r="Q72" s="61"/>
      <c r="R72" s="61"/>
    </row>
    <row r="73" spans="1:18" x14ac:dyDescent="0.25">
      <c r="A73" s="61"/>
      <c r="B73" s="61"/>
      <c r="C73" s="61"/>
      <c r="D73" s="61"/>
      <c r="E73" s="61"/>
      <c r="F73" s="61"/>
      <c r="G73" s="61"/>
      <c r="H73" s="61"/>
      <c r="I73" s="61"/>
      <c r="J73" s="61"/>
      <c r="K73" s="61"/>
      <c r="L73" s="61"/>
      <c r="M73" s="61"/>
      <c r="N73" s="61"/>
      <c r="O73" s="61"/>
      <c r="P73" s="61"/>
      <c r="Q73" s="61"/>
      <c r="R73" s="61"/>
    </row>
    <row r="74" spans="1:18" x14ac:dyDescent="0.25">
      <c r="A74" s="61"/>
      <c r="B74" s="61"/>
      <c r="C74" s="61"/>
      <c r="D74" s="61"/>
      <c r="E74" s="61"/>
      <c r="F74" s="61"/>
      <c r="G74" s="61"/>
      <c r="H74" s="61"/>
      <c r="I74" s="61"/>
      <c r="J74" s="61"/>
      <c r="K74" s="61"/>
      <c r="L74" s="61"/>
      <c r="M74" s="61"/>
      <c r="N74" s="61"/>
      <c r="O74" s="61"/>
      <c r="P74" s="61"/>
      <c r="Q74" s="61"/>
      <c r="R74" s="61"/>
    </row>
    <row r="75" spans="1:18" x14ac:dyDescent="0.25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</row>
    <row r="76" spans="1:18" x14ac:dyDescent="0.25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</row>
    <row r="77" spans="1:18" x14ac:dyDescent="0.25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</row>
    <row r="78" spans="1:18" x14ac:dyDescent="0.25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</row>
    <row r="79" spans="1:18" x14ac:dyDescent="0.25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</row>
    <row r="80" spans="1:18" x14ac:dyDescent="0.25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</row>
    <row r="81" spans="1:18" x14ac:dyDescent="0.25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</row>
    <row r="82" spans="1:18" x14ac:dyDescent="0.25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</row>
    <row r="83" spans="1:18" x14ac:dyDescent="0.25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</row>
    <row r="84" spans="1:18" x14ac:dyDescent="0.25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</row>
    <row r="85" spans="1:18" x14ac:dyDescent="0.25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</row>
    <row r="86" spans="1:18" x14ac:dyDescent="0.25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</row>
    <row r="87" spans="1:18" x14ac:dyDescent="0.25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</row>
    <row r="88" spans="1:18" x14ac:dyDescent="0.25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</row>
    <row r="89" spans="1:18" x14ac:dyDescent="0.25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</row>
    <row r="90" spans="1:18" x14ac:dyDescent="0.25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</row>
    <row r="91" spans="1:18" x14ac:dyDescent="0.25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</row>
    <row r="92" spans="1:18" x14ac:dyDescent="0.25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</row>
    <row r="93" spans="1:18" x14ac:dyDescent="0.25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</row>
    <row r="94" spans="1:18" x14ac:dyDescent="0.25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</row>
    <row r="95" spans="1:18" x14ac:dyDescent="0.25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</row>
    <row r="96" spans="1:18" x14ac:dyDescent="0.25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</row>
    <row r="97" spans="1:18" x14ac:dyDescent="0.25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</row>
    <row r="98" spans="1:18" x14ac:dyDescent="0.25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</row>
    <row r="99" spans="1:18" x14ac:dyDescent="0.25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</row>
    <row r="100" spans="1:18" x14ac:dyDescent="0.25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</row>
    <row r="101" spans="1:18" x14ac:dyDescent="0.25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</row>
    <row r="102" spans="1:18" x14ac:dyDescent="0.25">
      <c r="A102" s="61"/>
      <c r="B102" s="61"/>
      <c r="C102" s="61"/>
      <c r="D102" s="61"/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</row>
    <row r="103" spans="1:18" x14ac:dyDescent="0.25">
      <c r="A103" s="61"/>
      <c r="B103" s="61"/>
      <c r="C103" s="61"/>
      <c r="D103" s="61"/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</row>
    <row r="104" spans="1:18" x14ac:dyDescent="0.25">
      <c r="A104" s="61"/>
      <c r="B104" s="61"/>
      <c r="C104" s="61"/>
      <c r="D104" s="61"/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</row>
    <row r="105" spans="1:18" x14ac:dyDescent="0.25">
      <c r="A105" s="61"/>
      <c r="B105" s="61"/>
      <c r="C105" s="61"/>
      <c r="D105" s="61"/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</row>
    <row r="106" spans="1:18" x14ac:dyDescent="0.25">
      <c r="A106" s="61"/>
      <c r="B106" s="61"/>
      <c r="C106" s="61"/>
      <c r="D106" s="61"/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</row>
    <row r="107" spans="1:18" x14ac:dyDescent="0.25">
      <c r="A107" s="61"/>
      <c r="B107" s="61"/>
      <c r="C107" s="61"/>
      <c r="D107" s="61"/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</row>
    <row r="108" spans="1:18" x14ac:dyDescent="0.25">
      <c r="A108" s="61"/>
      <c r="B108" s="61"/>
      <c r="C108" s="61"/>
      <c r="D108" s="61"/>
      <c r="E108" s="61"/>
      <c r="F108" s="61"/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</row>
    <row r="109" spans="1:18" x14ac:dyDescent="0.25">
      <c r="A109" s="61"/>
      <c r="B109" s="61"/>
      <c r="C109" s="61"/>
      <c r="D109" s="61"/>
      <c r="E109" s="61"/>
      <c r="F109" s="61"/>
      <c r="G109" s="61"/>
      <c r="H109" s="61"/>
      <c r="I109" s="61"/>
      <c r="J109" s="61"/>
      <c r="K109" s="61"/>
      <c r="L109" s="61"/>
      <c r="M109" s="61"/>
      <c r="N109" s="61"/>
      <c r="O109" s="61"/>
      <c r="P109" s="61"/>
      <c r="Q109" s="61"/>
      <c r="R109" s="61"/>
    </row>
    <row r="110" spans="1:18" x14ac:dyDescent="0.25">
      <c r="A110" s="61"/>
      <c r="B110" s="61"/>
      <c r="C110" s="61"/>
      <c r="D110" s="61"/>
      <c r="E110" s="61"/>
      <c r="F110" s="61"/>
      <c r="G110" s="61"/>
      <c r="H110" s="61"/>
      <c r="I110" s="61"/>
      <c r="J110" s="61"/>
      <c r="K110" s="61"/>
      <c r="L110" s="61"/>
      <c r="M110" s="61"/>
      <c r="N110" s="61"/>
      <c r="O110" s="61"/>
      <c r="P110" s="61"/>
      <c r="Q110" s="61"/>
      <c r="R110" s="61"/>
    </row>
    <row r="111" spans="1:18" x14ac:dyDescent="0.25">
      <c r="A111" s="61"/>
      <c r="B111" s="61"/>
      <c r="C111" s="61"/>
      <c r="D111" s="61"/>
      <c r="E111" s="61"/>
      <c r="F111" s="61"/>
      <c r="G111" s="61"/>
      <c r="H111" s="61"/>
      <c r="I111" s="61"/>
      <c r="J111" s="61"/>
      <c r="K111" s="61"/>
      <c r="L111" s="61"/>
      <c r="M111" s="61"/>
      <c r="N111" s="61"/>
      <c r="O111" s="61"/>
      <c r="P111" s="61"/>
      <c r="Q111" s="61"/>
      <c r="R111" s="61"/>
    </row>
    <row r="112" spans="1:18" x14ac:dyDescent="0.25">
      <c r="A112" s="61"/>
      <c r="B112" s="61"/>
      <c r="C112" s="61"/>
      <c r="D112" s="61"/>
      <c r="E112" s="61"/>
      <c r="F112" s="61"/>
      <c r="G112" s="61"/>
      <c r="H112" s="61"/>
      <c r="I112" s="61"/>
      <c r="J112" s="61"/>
      <c r="K112" s="61"/>
      <c r="L112" s="61"/>
      <c r="M112" s="61"/>
      <c r="N112" s="61"/>
      <c r="O112" s="61"/>
      <c r="P112" s="61"/>
      <c r="Q112" s="61"/>
      <c r="R112" s="61"/>
    </row>
    <row r="113" spans="1:18" x14ac:dyDescent="0.25">
      <c r="A113" s="61"/>
      <c r="B113" s="61"/>
      <c r="C113" s="61"/>
      <c r="D113" s="61"/>
      <c r="E113" s="61"/>
      <c r="F113" s="61"/>
      <c r="G113" s="61"/>
      <c r="H113" s="61"/>
      <c r="I113" s="61"/>
      <c r="J113" s="61"/>
      <c r="K113" s="61"/>
      <c r="L113" s="61"/>
      <c r="M113" s="61"/>
      <c r="N113" s="61"/>
      <c r="O113" s="61"/>
      <c r="P113" s="61"/>
      <c r="Q113" s="61"/>
      <c r="R113" s="61"/>
    </row>
    <row r="114" spans="1:18" x14ac:dyDescent="0.25">
      <c r="A114" s="61"/>
      <c r="B114" s="61"/>
      <c r="C114" s="61"/>
      <c r="D114" s="61"/>
      <c r="E114" s="61"/>
      <c r="F114" s="61"/>
      <c r="G114" s="61"/>
      <c r="H114" s="61"/>
      <c r="I114" s="61"/>
      <c r="J114" s="61"/>
      <c r="K114" s="61"/>
      <c r="L114" s="61"/>
      <c r="M114" s="61"/>
      <c r="N114" s="61"/>
      <c r="O114" s="61"/>
      <c r="P114" s="61"/>
      <c r="Q114" s="61"/>
      <c r="R114" s="61"/>
    </row>
    <row r="115" spans="1:18" x14ac:dyDescent="0.25">
      <c r="A115" s="61"/>
      <c r="B115" s="61"/>
      <c r="C115" s="61"/>
      <c r="D115" s="61"/>
      <c r="E115" s="61"/>
      <c r="F115" s="61"/>
      <c r="G115" s="61"/>
      <c r="H115" s="61"/>
      <c r="I115" s="61"/>
      <c r="J115" s="61"/>
      <c r="K115" s="61"/>
      <c r="L115" s="61"/>
      <c r="M115" s="61"/>
      <c r="N115" s="61"/>
      <c r="O115" s="61"/>
      <c r="P115" s="61"/>
      <c r="Q115" s="61"/>
      <c r="R115" s="61"/>
    </row>
    <row r="116" spans="1:18" x14ac:dyDescent="0.25">
      <c r="A116" s="61"/>
      <c r="B116" s="61"/>
      <c r="C116" s="61"/>
      <c r="D116" s="61"/>
      <c r="E116" s="61"/>
      <c r="F116" s="61"/>
      <c r="G116" s="61"/>
      <c r="H116" s="61"/>
      <c r="I116" s="61"/>
      <c r="J116" s="61"/>
      <c r="K116" s="61"/>
      <c r="L116" s="61"/>
      <c r="M116" s="61"/>
      <c r="N116" s="61"/>
      <c r="O116" s="61"/>
      <c r="P116" s="61"/>
      <c r="Q116" s="61"/>
      <c r="R116" s="61"/>
    </row>
    <row r="117" spans="1:18" x14ac:dyDescent="0.25">
      <c r="A117" s="61"/>
      <c r="B117" s="61"/>
      <c r="C117" s="61"/>
      <c r="D117" s="61"/>
      <c r="E117" s="61"/>
      <c r="F117" s="61"/>
      <c r="G117" s="61"/>
      <c r="H117" s="61"/>
      <c r="I117" s="61"/>
      <c r="J117" s="61"/>
      <c r="K117" s="61"/>
      <c r="L117" s="61"/>
      <c r="M117" s="61"/>
      <c r="N117" s="61"/>
      <c r="O117" s="61"/>
      <c r="P117" s="61"/>
      <c r="Q117" s="61"/>
      <c r="R117" s="61"/>
    </row>
    <row r="118" spans="1:18" x14ac:dyDescent="0.25">
      <c r="A118" s="61"/>
      <c r="B118" s="61"/>
      <c r="C118" s="61"/>
      <c r="D118" s="61"/>
      <c r="E118" s="61"/>
      <c r="F118" s="61"/>
      <c r="G118" s="61"/>
      <c r="H118" s="61"/>
      <c r="I118" s="61"/>
      <c r="J118" s="61"/>
      <c r="K118" s="61"/>
      <c r="L118" s="61"/>
      <c r="M118" s="61"/>
      <c r="N118" s="61"/>
      <c r="O118" s="61"/>
      <c r="P118" s="61"/>
      <c r="Q118" s="61"/>
      <c r="R118" s="61"/>
    </row>
    <row r="119" spans="1:18" x14ac:dyDescent="0.25">
      <c r="A119" s="61"/>
      <c r="B119" s="61"/>
      <c r="C119" s="61"/>
      <c r="D119" s="61"/>
      <c r="E119" s="61"/>
      <c r="F119" s="61"/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61"/>
      <c r="R119" s="61"/>
    </row>
    <row r="120" spans="1:18" x14ac:dyDescent="0.25">
      <c r="A120" s="61"/>
      <c r="B120" s="61"/>
      <c r="C120" s="61"/>
      <c r="D120" s="61"/>
      <c r="E120" s="61"/>
      <c r="F120" s="61"/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  <c r="R120" s="61"/>
    </row>
    <row r="121" spans="1:18" x14ac:dyDescent="0.25">
      <c r="A121" s="61"/>
      <c r="B121" s="61"/>
      <c r="C121" s="61"/>
      <c r="D121" s="61"/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  <c r="R121" s="61"/>
    </row>
    <row r="122" spans="1:18" x14ac:dyDescent="0.25">
      <c r="A122" s="61"/>
      <c r="B122" s="61"/>
      <c r="C122" s="61"/>
      <c r="D122" s="61"/>
      <c r="E122" s="61"/>
      <c r="F122" s="61"/>
      <c r="G122" s="61"/>
      <c r="H122" s="61"/>
      <c r="I122" s="61"/>
      <c r="J122" s="61"/>
      <c r="K122" s="61"/>
      <c r="L122" s="61"/>
      <c r="M122" s="61"/>
      <c r="N122" s="61"/>
      <c r="O122" s="61"/>
      <c r="P122" s="61"/>
      <c r="Q122" s="61"/>
      <c r="R122" s="61"/>
    </row>
    <row r="123" spans="1:18" x14ac:dyDescent="0.25">
      <c r="A123" s="61"/>
      <c r="B123" s="61"/>
      <c r="C123" s="61"/>
      <c r="D123" s="61"/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  <c r="R123" s="61"/>
    </row>
    <row r="124" spans="1:18" x14ac:dyDescent="0.25">
      <c r="A124" s="61"/>
      <c r="B124" s="61"/>
      <c r="C124" s="61"/>
      <c r="D124" s="61"/>
      <c r="E124" s="61"/>
      <c r="F124" s="61"/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  <c r="R124" s="61"/>
    </row>
    <row r="125" spans="1:18" x14ac:dyDescent="0.25">
      <c r="A125" s="61"/>
      <c r="B125" s="61"/>
      <c r="C125" s="61"/>
      <c r="D125" s="61"/>
      <c r="E125" s="61"/>
      <c r="F125" s="61"/>
      <c r="G125" s="61"/>
      <c r="H125" s="61"/>
      <c r="I125" s="61"/>
      <c r="J125" s="61"/>
      <c r="K125" s="61"/>
      <c r="L125" s="61"/>
      <c r="M125" s="61"/>
      <c r="N125" s="61"/>
      <c r="O125" s="61"/>
      <c r="P125" s="61"/>
      <c r="Q125" s="61"/>
      <c r="R125" s="61"/>
    </row>
    <row r="126" spans="1:18" x14ac:dyDescent="0.25">
      <c r="A126" s="61"/>
      <c r="B126" s="61"/>
      <c r="C126" s="61"/>
      <c r="D126" s="61"/>
      <c r="E126" s="61"/>
      <c r="F126" s="61"/>
      <c r="G126" s="61"/>
      <c r="H126" s="61"/>
      <c r="I126" s="61"/>
      <c r="J126" s="61"/>
      <c r="K126" s="61"/>
      <c r="L126" s="61"/>
      <c r="M126" s="61"/>
      <c r="N126" s="61"/>
      <c r="O126" s="61"/>
      <c r="P126" s="61"/>
      <c r="Q126" s="61"/>
      <c r="R126" s="61"/>
    </row>
    <row r="127" spans="1:18" x14ac:dyDescent="0.25">
      <c r="A127" s="61"/>
      <c r="B127" s="61"/>
      <c r="C127" s="61"/>
      <c r="D127" s="61"/>
      <c r="E127" s="61"/>
      <c r="F127" s="61"/>
      <c r="G127" s="61"/>
      <c r="H127" s="61"/>
      <c r="I127" s="61"/>
      <c r="J127" s="61"/>
      <c r="K127" s="61"/>
      <c r="L127" s="61"/>
      <c r="M127" s="61"/>
      <c r="N127" s="61"/>
      <c r="O127" s="61"/>
      <c r="P127" s="61"/>
      <c r="Q127" s="61"/>
      <c r="R127" s="61"/>
    </row>
    <row r="128" spans="1:18" x14ac:dyDescent="0.25">
      <c r="A128" s="61"/>
      <c r="B128" s="61"/>
      <c r="C128" s="61"/>
      <c r="D128" s="61"/>
      <c r="E128" s="61"/>
      <c r="F128" s="61"/>
      <c r="G128" s="61"/>
      <c r="H128" s="61"/>
      <c r="I128" s="61"/>
      <c r="J128" s="61"/>
      <c r="K128" s="61"/>
      <c r="L128" s="61"/>
      <c r="M128" s="61"/>
      <c r="N128" s="61"/>
      <c r="O128" s="61"/>
      <c r="P128" s="61"/>
      <c r="Q128" s="61"/>
      <c r="R128" s="61"/>
    </row>
    <row r="129" spans="1:18" x14ac:dyDescent="0.25">
      <c r="A129" s="61"/>
      <c r="B129" s="61"/>
      <c r="C129" s="61"/>
      <c r="D129" s="61"/>
      <c r="E129" s="61"/>
      <c r="F129" s="61"/>
      <c r="G129" s="61"/>
      <c r="H129" s="61"/>
      <c r="I129" s="61"/>
      <c r="J129" s="61"/>
      <c r="K129" s="61"/>
      <c r="L129" s="61"/>
      <c r="M129" s="61"/>
      <c r="N129" s="61"/>
      <c r="O129" s="61"/>
      <c r="P129" s="61"/>
      <c r="Q129" s="61"/>
      <c r="R129" s="61"/>
    </row>
    <row r="130" spans="1:18" x14ac:dyDescent="0.25">
      <c r="A130" s="61"/>
      <c r="B130" s="61"/>
      <c r="C130" s="61"/>
      <c r="D130" s="61"/>
      <c r="E130" s="61"/>
      <c r="F130" s="61"/>
      <c r="G130" s="61"/>
      <c r="H130" s="61"/>
      <c r="I130" s="61"/>
      <c r="J130" s="61"/>
      <c r="K130" s="61"/>
      <c r="L130" s="61"/>
      <c r="M130" s="61"/>
      <c r="N130" s="61"/>
      <c r="O130" s="61"/>
      <c r="P130" s="61"/>
      <c r="Q130" s="61"/>
      <c r="R130" s="61"/>
    </row>
    <row r="131" spans="1:18" x14ac:dyDescent="0.25">
      <c r="A131" s="61"/>
      <c r="B131" s="61"/>
      <c r="C131" s="61"/>
      <c r="D131" s="61"/>
      <c r="E131" s="61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  <c r="Q131" s="61"/>
      <c r="R131" s="61"/>
    </row>
    <row r="132" spans="1:18" x14ac:dyDescent="0.25">
      <c r="A132" s="61"/>
      <c r="B132" s="61"/>
      <c r="C132" s="61"/>
      <c r="D132" s="61"/>
      <c r="E132" s="61"/>
      <c r="F132" s="61"/>
      <c r="G132" s="61"/>
      <c r="H132" s="61"/>
      <c r="I132" s="61"/>
      <c r="J132" s="61"/>
      <c r="K132" s="61"/>
      <c r="L132" s="61"/>
      <c r="M132" s="61"/>
      <c r="N132" s="61"/>
      <c r="O132" s="61"/>
      <c r="P132" s="61"/>
      <c r="Q132" s="61"/>
      <c r="R132" s="61"/>
    </row>
    <row r="133" spans="1:18" x14ac:dyDescent="0.25">
      <c r="A133" s="61"/>
      <c r="B133" s="61"/>
      <c r="C133" s="61"/>
      <c r="D133" s="61"/>
      <c r="E133" s="61"/>
      <c r="F133" s="61"/>
      <c r="G133" s="61"/>
      <c r="H133" s="61"/>
      <c r="I133" s="61"/>
      <c r="J133" s="61"/>
      <c r="K133" s="61"/>
      <c r="L133" s="61"/>
      <c r="M133" s="61"/>
      <c r="N133" s="61"/>
      <c r="O133" s="61"/>
      <c r="P133" s="61"/>
      <c r="Q133" s="61"/>
      <c r="R133" s="61"/>
    </row>
    <row r="134" spans="1:18" x14ac:dyDescent="0.25">
      <c r="A134" s="61"/>
      <c r="B134" s="61"/>
      <c r="C134" s="61"/>
      <c r="D134" s="61"/>
      <c r="E134" s="61"/>
      <c r="F134" s="61"/>
      <c r="G134" s="61"/>
      <c r="H134" s="61"/>
      <c r="I134" s="61"/>
      <c r="J134" s="61"/>
      <c r="K134" s="61"/>
      <c r="L134" s="61"/>
      <c r="M134" s="61"/>
      <c r="N134" s="61"/>
      <c r="O134" s="61"/>
      <c r="P134" s="61"/>
      <c r="Q134" s="61"/>
      <c r="R134" s="61"/>
    </row>
    <row r="135" spans="1:18" x14ac:dyDescent="0.25">
      <c r="A135" s="61"/>
      <c r="B135" s="61"/>
      <c r="C135" s="61"/>
      <c r="D135" s="61"/>
      <c r="E135" s="61"/>
      <c r="F135" s="61"/>
      <c r="G135" s="61"/>
      <c r="H135" s="61"/>
      <c r="I135" s="61"/>
      <c r="J135" s="61"/>
      <c r="K135" s="61"/>
      <c r="L135" s="61"/>
      <c r="M135" s="61"/>
      <c r="N135" s="61"/>
      <c r="O135" s="61"/>
      <c r="P135" s="61"/>
      <c r="Q135" s="61"/>
      <c r="R135" s="61"/>
    </row>
    <row r="136" spans="1:18" x14ac:dyDescent="0.25">
      <c r="A136" s="61"/>
      <c r="B136" s="61"/>
      <c r="C136" s="61"/>
      <c r="D136" s="61"/>
      <c r="E136" s="61"/>
      <c r="F136" s="61"/>
      <c r="G136" s="61"/>
      <c r="H136" s="61"/>
      <c r="I136" s="61"/>
      <c r="J136" s="61"/>
      <c r="K136" s="61"/>
      <c r="L136" s="61"/>
      <c r="M136" s="61"/>
      <c r="N136" s="61"/>
      <c r="O136" s="61"/>
      <c r="P136" s="61"/>
      <c r="Q136" s="61"/>
      <c r="R136" s="61"/>
    </row>
    <row r="137" spans="1:18" x14ac:dyDescent="0.25">
      <c r="A137" s="61"/>
      <c r="B137" s="61"/>
      <c r="C137" s="61"/>
      <c r="D137" s="61"/>
      <c r="E137" s="61"/>
      <c r="F137" s="61"/>
      <c r="G137" s="61"/>
      <c r="H137" s="61"/>
      <c r="I137" s="61"/>
      <c r="J137" s="61"/>
      <c r="K137" s="61"/>
      <c r="L137" s="61"/>
      <c r="M137" s="61"/>
      <c r="N137" s="61"/>
      <c r="O137" s="61"/>
      <c r="P137" s="61"/>
      <c r="Q137" s="61"/>
      <c r="R137" s="61"/>
    </row>
    <row r="138" spans="1:18" x14ac:dyDescent="0.25">
      <c r="A138" s="61"/>
      <c r="B138" s="61"/>
      <c r="C138" s="61"/>
      <c r="D138" s="61"/>
      <c r="E138" s="61"/>
      <c r="F138" s="61"/>
      <c r="G138" s="61"/>
      <c r="H138" s="61"/>
      <c r="I138" s="61"/>
      <c r="J138" s="61"/>
      <c r="K138" s="61"/>
      <c r="L138" s="61"/>
      <c r="M138" s="61"/>
      <c r="N138" s="61"/>
      <c r="O138" s="61"/>
      <c r="P138" s="61"/>
      <c r="Q138" s="61"/>
      <c r="R138" s="61"/>
    </row>
    <row r="139" spans="1:18" x14ac:dyDescent="0.25">
      <c r="A139" s="61"/>
      <c r="B139" s="61"/>
      <c r="C139" s="61"/>
      <c r="D139" s="61"/>
      <c r="E139" s="61"/>
      <c r="F139" s="61"/>
      <c r="G139" s="61"/>
      <c r="H139" s="61"/>
      <c r="I139" s="61"/>
      <c r="J139" s="61"/>
      <c r="K139" s="61"/>
      <c r="L139" s="61"/>
      <c r="M139" s="61"/>
      <c r="N139" s="61"/>
      <c r="O139" s="61"/>
      <c r="P139" s="61"/>
      <c r="Q139" s="61"/>
      <c r="R139" s="61"/>
    </row>
    <row r="140" spans="1:18" x14ac:dyDescent="0.25">
      <c r="A140" s="61"/>
      <c r="B140" s="61"/>
      <c r="C140" s="61"/>
      <c r="D140" s="61"/>
      <c r="E140" s="61"/>
      <c r="F140" s="61"/>
      <c r="G140" s="61"/>
      <c r="H140" s="61"/>
      <c r="I140" s="61"/>
      <c r="J140" s="61"/>
      <c r="K140" s="61"/>
      <c r="L140" s="61"/>
      <c r="M140" s="61"/>
      <c r="N140" s="61"/>
      <c r="O140" s="61"/>
      <c r="P140" s="61"/>
      <c r="Q140" s="61"/>
      <c r="R140" s="61"/>
    </row>
    <row r="141" spans="1:18" x14ac:dyDescent="0.25">
      <c r="A141" s="61"/>
      <c r="B141" s="61"/>
      <c r="C141" s="61"/>
      <c r="D141" s="61"/>
      <c r="E141" s="61"/>
      <c r="F141" s="61"/>
      <c r="G141" s="61"/>
      <c r="H141" s="61"/>
      <c r="I141" s="61"/>
      <c r="J141" s="61"/>
      <c r="K141" s="61"/>
      <c r="L141" s="61"/>
      <c r="M141" s="61"/>
      <c r="N141" s="61"/>
      <c r="O141" s="61"/>
      <c r="P141" s="61"/>
      <c r="Q141" s="61"/>
      <c r="R141" s="61"/>
    </row>
    <row r="142" spans="1:18" x14ac:dyDescent="0.25">
      <c r="A142" s="61"/>
      <c r="B142" s="61"/>
      <c r="C142" s="61"/>
      <c r="D142" s="61"/>
      <c r="E142" s="61"/>
      <c r="F142" s="61"/>
      <c r="G142" s="61"/>
      <c r="H142" s="61"/>
      <c r="I142" s="61"/>
      <c r="J142" s="61"/>
      <c r="K142" s="61"/>
      <c r="L142" s="61"/>
      <c r="M142" s="61"/>
      <c r="N142" s="61"/>
      <c r="O142" s="61"/>
      <c r="P142" s="61"/>
      <c r="Q142" s="61"/>
      <c r="R142" s="61"/>
    </row>
    <row r="143" spans="1:18" x14ac:dyDescent="0.25">
      <c r="A143" s="61"/>
      <c r="B143" s="61"/>
      <c r="C143" s="61"/>
      <c r="D143" s="61"/>
      <c r="E143" s="61"/>
      <c r="F143" s="61"/>
      <c r="G143" s="61"/>
      <c r="H143" s="61"/>
      <c r="I143" s="61"/>
      <c r="J143" s="61"/>
      <c r="K143" s="61"/>
      <c r="L143" s="61"/>
      <c r="M143" s="61"/>
      <c r="N143" s="61"/>
      <c r="O143" s="61"/>
      <c r="P143" s="61"/>
      <c r="Q143" s="61"/>
      <c r="R143" s="61"/>
    </row>
    <row r="144" spans="1:18" x14ac:dyDescent="0.25">
      <c r="A144" s="61"/>
      <c r="B144" s="61"/>
      <c r="C144" s="61"/>
      <c r="D144" s="61"/>
      <c r="E144" s="61"/>
      <c r="F144" s="61"/>
      <c r="G144" s="61"/>
      <c r="H144" s="61"/>
      <c r="I144" s="61"/>
      <c r="J144" s="61"/>
      <c r="K144" s="61"/>
      <c r="L144" s="61"/>
      <c r="M144" s="61"/>
      <c r="N144" s="61"/>
      <c r="O144" s="61"/>
      <c r="P144" s="61"/>
      <c r="Q144" s="61"/>
      <c r="R144" s="61"/>
    </row>
    <row r="145" spans="1:18" x14ac:dyDescent="0.25">
      <c r="A145" s="61"/>
      <c r="B145" s="61"/>
      <c r="C145" s="61"/>
      <c r="D145" s="61"/>
      <c r="E145" s="61"/>
      <c r="F145" s="61"/>
      <c r="G145" s="61"/>
      <c r="H145" s="61"/>
      <c r="I145" s="61"/>
      <c r="J145" s="61"/>
      <c r="K145" s="61"/>
      <c r="L145" s="61"/>
      <c r="M145" s="61"/>
      <c r="N145" s="61"/>
      <c r="O145" s="61"/>
      <c r="P145" s="61"/>
      <c r="Q145" s="61"/>
      <c r="R145" s="61"/>
    </row>
    <row r="146" spans="1:18" x14ac:dyDescent="0.25">
      <c r="A146" s="61"/>
      <c r="B146" s="61"/>
      <c r="C146" s="61"/>
      <c r="D146" s="61"/>
      <c r="E146" s="61"/>
      <c r="F146" s="61"/>
      <c r="G146" s="61"/>
      <c r="H146" s="61"/>
      <c r="I146" s="61"/>
      <c r="J146" s="61"/>
      <c r="K146" s="61"/>
      <c r="L146" s="61"/>
      <c r="M146" s="61"/>
      <c r="N146" s="61"/>
      <c r="O146" s="61"/>
      <c r="P146" s="61"/>
      <c r="Q146" s="61"/>
      <c r="R146" s="61"/>
    </row>
    <row r="147" spans="1:18" x14ac:dyDescent="0.25">
      <c r="A147" s="61"/>
      <c r="B147" s="61"/>
      <c r="C147" s="61"/>
      <c r="D147" s="61"/>
      <c r="E147" s="61"/>
      <c r="F147" s="61"/>
      <c r="G147" s="61"/>
      <c r="H147" s="61"/>
      <c r="I147" s="61"/>
      <c r="J147" s="61"/>
      <c r="K147" s="61"/>
      <c r="L147" s="61"/>
      <c r="M147" s="61"/>
      <c r="N147" s="61"/>
      <c r="O147" s="61"/>
      <c r="P147" s="61"/>
      <c r="Q147" s="61"/>
      <c r="R147" s="61"/>
    </row>
    <row r="148" spans="1:18" x14ac:dyDescent="0.25">
      <c r="A148" s="61"/>
      <c r="B148" s="61"/>
      <c r="C148" s="61"/>
      <c r="D148" s="61"/>
      <c r="E148" s="61"/>
      <c r="F148" s="61"/>
      <c r="G148" s="61"/>
      <c r="H148" s="61"/>
      <c r="I148" s="61"/>
      <c r="J148" s="61"/>
      <c r="K148" s="61"/>
      <c r="L148" s="61"/>
      <c r="M148" s="61"/>
      <c r="N148" s="61"/>
      <c r="O148" s="61"/>
      <c r="P148" s="61"/>
      <c r="Q148" s="61"/>
      <c r="R148" s="61"/>
    </row>
    <row r="149" spans="1:18" x14ac:dyDescent="0.25">
      <c r="A149" s="61"/>
      <c r="B149" s="61"/>
      <c r="C149" s="61"/>
      <c r="D149" s="61"/>
      <c r="E149" s="61"/>
      <c r="F149" s="61"/>
      <c r="G149" s="61"/>
      <c r="H149" s="61"/>
      <c r="I149" s="61"/>
      <c r="J149" s="61"/>
      <c r="K149" s="61"/>
      <c r="L149" s="61"/>
      <c r="M149" s="61"/>
      <c r="N149" s="61"/>
      <c r="O149" s="61"/>
      <c r="P149" s="61"/>
      <c r="Q149" s="61"/>
      <c r="R149" s="61"/>
    </row>
    <row r="150" spans="1:18" x14ac:dyDescent="0.25">
      <c r="A150" s="61"/>
      <c r="B150" s="61"/>
      <c r="C150" s="61"/>
      <c r="D150" s="61"/>
      <c r="E150" s="61"/>
      <c r="F150" s="61"/>
      <c r="G150" s="61"/>
      <c r="H150" s="61"/>
      <c r="I150" s="61"/>
      <c r="J150" s="61"/>
      <c r="K150" s="61"/>
      <c r="L150" s="61"/>
      <c r="M150" s="61"/>
      <c r="N150" s="61"/>
      <c r="O150" s="61"/>
      <c r="P150" s="61"/>
      <c r="Q150" s="61"/>
      <c r="R150" s="61"/>
    </row>
    <row r="151" spans="1:18" x14ac:dyDescent="0.25">
      <c r="A151" s="61"/>
      <c r="B151" s="61"/>
      <c r="C151" s="61"/>
      <c r="D151" s="61"/>
      <c r="E151" s="61"/>
      <c r="F151" s="61"/>
      <c r="G151" s="61"/>
      <c r="H151" s="61"/>
      <c r="I151" s="61"/>
      <c r="J151" s="61"/>
      <c r="K151" s="61"/>
      <c r="L151" s="61"/>
      <c r="M151" s="61"/>
      <c r="N151" s="61"/>
      <c r="O151" s="61"/>
      <c r="P151" s="61"/>
      <c r="Q151" s="61"/>
      <c r="R151" s="61"/>
    </row>
    <row r="152" spans="1:18" x14ac:dyDescent="0.25">
      <c r="A152" s="61"/>
      <c r="B152" s="61"/>
      <c r="C152" s="61"/>
      <c r="D152" s="61"/>
      <c r="E152" s="61"/>
      <c r="F152" s="61"/>
      <c r="G152" s="61"/>
      <c r="H152" s="61"/>
      <c r="I152" s="61"/>
      <c r="J152" s="61"/>
      <c r="K152" s="61"/>
      <c r="L152" s="61"/>
      <c r="M152" s="61"/>
      <c r="N152" s="61"/>
      <c r="O152" s="61"/>
      <c r="P152" s="61"/>
      <c r="Q152" s="61"/>
      <c r="R152" s="61"/>
    </row>
    <row r="153" spans="1:18" x14ac:dyDescent="0.25">
      <c r="A153" s="61"/>
      <c r="B153" s="61"/>
      <c r="C153" s="61"/>
      <c r="D153" s="61"/>
      <c r="E153" s="61"/>
      <c r="F153" s="61"/>
      <c r="G153" s="61"/>
      <c r="H153" s="61"/>
      <c r="I153" s="61"/>
      <c r="J153" s="61"/>
      <c r="K153" s="61"/>
      <c r="L153" s="61"/>
      <c r="M153" s="61"/>
      <c r="N153" s="61"/>
      <c r="O153" s="61"/>
      <c r="P153" s="61"/>
      <c r="Q153" s="61"/>
      <c r="R153" s="61"/>
    </row>
  </sheetData>
  <dataValidations count="1">
    <dataValidation type="list" allowBlank="1" showInputMessage="1" showErrorMessage="1" sqref="C8" xr:uid="{AE014747-47B3-455E-A796-6E48D36ED03F}">
      <formula1>$G$4:$G$7</formula1>
    </dataValidation>
  </dataValidation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DBABEA-63F4-45CD-974C-9FF87FD253E4}">
  <dimension ref="A1:R153"/>
  <sheetViews>
    <sheetView topLeftCell="A7" zoomScale="89" zoomScaleNormal="85" workbookViewId="0">
      <selection activeCell="B17" sqref="B17:D34"/>
    </sheetView>
  </sheetViews>
  <sheetFormatPr baseColWidth="10" defaultColWidth="11.42578125" defaultRowHeight="15" x14ac:dyDescent="0.25"/>
  <cols>
    <col min="1" max="4" width="11.42578125" style="60"/>
    <col min="5" max="5" width="13.140625" style="60" bestFit="1" customWidth="1"/>
    <col min="6" max="16384" width="11.42578125" style="60"/>
  </cols>
  <sheetData>
    <row r="1" spans="1:18" x14ac:dyDescent="0.25">
      <c r="A1" s="61"/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</row>
    <row r="2" spans="1:18" x14ac:dyDescent="0.25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</row>
    <row r="3" spans="1:18" ht="15.75" x14ac:dyDescent="0.25">
      <c r="A3" s="61"/>
      <c r="B3" s="70" t="s">
        <v>31</v>
      </c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1"/>
      <c r="P3" s="61"/>
      <c r="Q3" s="61"/>
      <c r="R3" s="61"/>
    </row>
    <row r="4" spans="1:18" x14ac:dyDescent="0.25">
      <c r="A4" s="61"/>
      <c r="B4" s="69" t="s">
        <v>3</v>
      </c>
      <c r="C4" s="62">
        <v>9.81</v>
      </c>
      <c r="D4" s="61"/>
      <c r="E4" s="61"/>
      <c r="F4" s="62" t="s">
        <v>5</v>
      </c>
      <c r="G4" s="62" t="s">
        <v>9</v>
      </c>
      <c r="H4" s="62">
        <v>0.06</v>
      </c>
      <c r="I4" s="61"/>
      <c r="J4" s="61"/>
      <c r="K4" s="61"/>
      <c r="L4" s="61"/>
      <c r="M4" s="61"/>
      <c r="N4" s="61"/>
      <c r="O4" s="61"/>
      <c r="P4" s="61"/>
      <c r="Q4" s="61"/>
      <c r="R4" s="61"/>
    </row>
    <row r="5" spans="1:18" x14ac:dyDescent="0.25">
      <c r="A5" s="61"/>
      <c r="B5" s="69" t="s">
        <v>1</v>
      </c>
      <c r="C5" s="62">
        <v>1000</v>
      </c>
      <c r="D5" s="61"/>
      <c r="E5" s="61"/>
      <c r="F5" s="62" t="s">
        <v>6</v>
      </c>
      <c r="G5" s="62" t="s">
        <v>10</v>
      </c>
      <c r="H5" s="62">
        <v>4.4999999999999998E-2</v>
      </c>
      <c r="I5" s="61"/>
      <c r="J5" s="61"/>
      <c r="K5" s="61"/>
      <c r="L5" s="61"/>
      <c r="M5" s="61"/>
      <c r="N5" s="61"/>
      <c r="O5" s="61"/>
      <c r="P5" s="61"/>
      <c r="Q5" s="61"/>
      <c r="R5" s="61"/>
    </row>
    <row r="6" spans="1:18" x14ac:dyDescent="0.25">
      <c r="A6" s="61"/>
      <c r="B6" s="69" t="s">
        <v>2</v>
      </c>
      <c r="C6" s="62">
        <f>1.02*10^-3</f>
        <v>1.0200000000000001E-3</v>
      </c>
      <c r="D6" s="61"/>
      <c r="E6" s="61"/>
      <c r="F6" s="62" t="s">
        <v>7</v>
      </c>
      <c r="G6" s="62" t="s">
        <v>11</v>
      </c>
      <c r="H6" s="62">
        <f>0.03</f>
        <v>0.03</v>
      </c>
      <c r="I6" s="61"/>
      <c r="J6" s="61"/>
      <c r="K6" s="61"/>
      <c r="L6" s="61"/>
      <c r="M6" s="61"/>
      <c r="N6" s="61"/>
      <c r="O6" s="61"/>
      <c r="P6" s="61"/>
      <c r="Q6" s="61"/>
      <c r="R6" s="61"/>
    </row>
    <row r="7" spans="1:18" x14ac:dyDescent="0.25">
      <c r="A7" s="61"/>
      <c r="B7" s="69" t="s">
        <v>32</v>
      </c>
      <c r="C7" s="62"/>
      <c r="D7" s="61"/>
      <c r="E7" s="61"/>
      <c r="F7" s="62" t="s">
        <v>8</v>
      </c>
      <c r="G7" s="62" t="s">
        <v>12</v>
      </c>
      <c r="H7" s="62">
        <v>7.8E-2</v>
      </c>
      <c r="I7" s="61"/>
      <c r="J7" s="61"/>
      <c r="K7" s="61"/>
      <c r="L7" s="61"/>
      <c r="M7" s="61"/>
      <c r="N7" s="61"/>
      <c r="O7" s="61"/>
      <c r="P7" s="61"/>
      <c r="Q7" s="61"/>
      <c r="R7" s="61"/>
    </row>
    <row r="8" spans="1:18" x14ac:dyDescent="0.25">
      <c r="A8" s="61"/>
      <c r="B8" s="69" t="s">
        <v>29</v>
      </c>
      <c r="C8" s="62" t="s">
        <v>10</v>
      </c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</row>
    <row r="9" spans="1:18" x14ac:dyDescent="0.25">
      <c r="A9" s="61"/>
      <c r="B9" s="69" t="s">
        <v>4</v>
      </c>
      <c r="C9" s="62">
        <f>VLOOKUP(C8,G4:H7,2)</f>
        <v>4.4999999999999998E-2</v>
      </c>
      <c r="D9" s="61"/>
      <c r="E9" s="61"/>
      <c r="F9" s="61"/>
      <c r="G9" s="61"/>
      <c r="H9" s="61"/>
      <c r="I9" s="61"/>
      <c r="J9" s="61"/>
      <c r="K9" s="61"/>
      <c r="L9" s="61"/>
      <c r="M9" s="61"/>
      <c r="N9" s="61"/>
      <c r="O9" s="61"/>
      <c r="P9" s="61"/>
      <c r="Q9" s="61"/>
      <c r="R9" s="61"/>
    </row>
    <row r="10" spans="1:18" x14ac:dyDescent="0.25">
      <c r="A10" s="61"/>
      <c r="B10" s="69" t="s">
        <v>23</v>
      </c>
      <c r="C10" s="62">
        <f>C9</f>
        <v>4.4999999999999998E-2</v>
      </c>
      <c r="D10" s="61"/>
      <c r="E10" s="61"/>
      <c r="F10" s="61"/>
      <c r="G10" s="61"/>
      <c r="H10" s="61"/>
      <c r="I10" s="61"/>
      <c r="J10" s="61"/>
      <c r="K10" s="61"/>
      <c r="L10" s="61"/>
      <c r="M10" s="61"/>
      <c r="N10" s="61"/>
      <c r="O10" s="61"/>
      <c r="P10" s="61"/>
      <c r="Q10" s="61"/>
      <c r="R10" s="61"/>
    </row>
    <row r="11" spans="1:18" x14ac:dyDescent="0.25">
      <c r="A11" s="61"/>
      <c r="B11" s="61"/>
      <c r="C11" s="61"/>
      <c r="D11" s="61"/>
      <c r="E11" s="61"/>
      <c r="F11" s="61"/>
      <c r="G11" s="61"/>
      <c r="H11" s="61"/>
      <c r="I11" s="61"/>
      <c r="J11" s="61"/>
      <c r="K11" s="61"/>
      <c r="L11" s="61"/>
      <c r="M11" s="61"/>
      <c r="N11" s="61"/>
      <c r="O11" s="61"/>
      <c r="P11" s="61"/>
      <c r="Q11" s="61"/>
      <c r="R11" s="61"/>
    </row>
    <row r="12" spans="1:18" x14ac:dyDescent="0.25">
      <c r="A12" s="61"/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</row>
    <row r="13" spans="1:18" x14ac:dyDescent="0.25">
      <c r="A13" s="61"/>
      <c r="B13" s="61"/>
      <c r="C13" s="61"/>
      <c r="D13" s="61"/>
      <c r="E13" s="61"/>
      <c r="F13" s="61"/>
      <c r="G13" s="61"/>
      <c r="H13" s="61"/>
      <c r="I13" s="61"/>
      <c r="J13" s="61"/>
      <c r="K13" s="61"/>
      <c r="L13" s="61"/>
      <c r="M13" s="61"/>
      <c r="N13" s="61"/>
      <c r="O13" s="61"/>
      <c r="P13" s="61"/>
      <c r="Q13" s="61"/>
      <c r="R13" s="61"/>
    </row>
    <row r="14" spans="1:18" x14ac:dyDescent="0.25">
      <c r="A14" s="61"/>
      <c r="B14" s="61"/>
      <c r="C14" s="61"/>
      <c r="D14" s="61"/>
      <c r="E14" s="61"/>
      <c r="F14" s="61"/>
      <c r="G14" s="61"/>
      <c r="H14" s="61"/>
      <c r="I14" s="61"/>
      <c r="J14" s="61"/>
      <c r="K14" s="61"/>
      <c r="L14" s="61"/>
      <c r="M14" s="61"/>
      <c r="N14" s="61"/>
      <c r="O14" s="61"/>
      <c r="P14" s="61"/>
      <c r="Q14" s="61"/>
      <c r="R14" s="61"/>
    </row>
    <row r="15" spans="1:18" ht="30" x14ac:dyDescent="0.25">
      <c r="A15" s="61"/>
      <c r="B15" s="68" t="s">
        <v>0</v>
      </c>
      <c r="C15" s="68" t="s">
        <v>19</v>
      </c>
      <c r="D15" s="68" t="s">
        <v>22</v>
      </c>
      <c r="E15" s="68" t="s">
        <v>13</v>
      </c>
      <c r="F15" s="68" t="s">
        <v>14</v>
      </c>
      <c r="G15" s="68" t="s">
        <v>15</v>
      </c>
      <c r="H15" s="68" t="s">
        <v>42</v>
      </c>
      <c r="I15" s="68" t="s">
        <v>43</v>
      </c>
      <c r="J15" s="61"/>
      <c r="K15" s="61"/>
      <c r="L15" s="61"/>
      <c r="M15" s="61"/>
      <c r="N15" s="61"/>
      <c r="O15" s="61"/>
      <c r="P15" s="61"/>
      <c r="Q15" s="61"/>
      <c r="R15" s="61"/>
    </row>
    <row r="16" spans="1:18" x14ac:dyDescent="0.25">
      <c r="A16" s="61"/>
      <c r="B16" s="67" t="s">
        <v>17</v>
      </c>
      <c r="C16" s="67" t="s">
        <v>18</v>
      </c>
      <c r="D16" s="67" t="s">
        <v>16</v>
      </c>
      <c r="E16" s="67"/>
      <c r="F16" s="67"/>
      <c r="G16" s="67"/>
      <c r="H16" s="67"/>
      <c r="I16" s="62"/>
      <c r="J16" s="61"/>
      <c r="K16" s="61"/>
      <c r="L16" s="61"/>
      <c r="M16" s="61"/>
      <c r="N16" s="61"/>
      <c r="O16" s="61"/>
      <c r="P16" s="61"/>
      <c r="Q16" s="61"/>
      <c r="R16" s="61"/>
    </row>
    <row r="17" spans="1:18" x14ac:dyDescent="0.25">
      <c r="A17" s="61"/>
      <c r="B17" s="62">
        <v>100</v>
      </c>
      <c r="C17" s="62">
        <f t="shared" ref="C17:C34" si="0">B17/60</f>
        <v>1.6666666666666667</v>
      </c>
      <c r="D17" s="72">
        <v>14.5</v>
      </c>
      <c r="E17" s="64">
        <f t="shared" ref="E17:E34" si="1">D17/($C$9^5*C17^3*$C$5)</f>
        <v>16973.02240512117</v>
      </c>
      <c r="F17" s="64">
        <f t="shared" ref="F17:F34" si="2">(C17*$C$9^2*$C$5)/$C$6</f>
        <v>3308.8235294117644</v>
      </c>
      <c r="G17" s="62">
        <f t="shared" ref="G17:G34" si="3">(C17^2*$C$9)/$C$4</f>
        <v>1.27420998980632E-2</v>
      </c>
      <c r="H17" s="62">
        <f t="shared" ref="H17:H34" si="4">LOG10(F17)</f>
        <v>3.5196736054051261</v>
      </c>
      <c r="I17" s="62">
        <f t="shared" ref="I17:I34" si="5">LOG10(E17)</f>
        <v>4.2297591845091871</v>
      </c>
      <c r="J17" s="61"/>
      <c r="K17" s="61"/>
      <c r="L17" s="61"/>
      <c r="M17" s="61"/>
      <c r="N17" s="61"/>
      <c r="O17" s="61"/>
      <c r="P17" s="61"/>
      <c r="Q17" s="61"/>
      <c r="R17" s="61"/>
    </row>
    <row r="18" spans="1:18" x14ac:dyDescent="0.25">
      <c r="A18" s="61"/>
      <c r="B18" s="62">
        <f t="shared" ref="B18:B23" si="6">B17+100</f>
        <v>200</v>
      </c>
      <c r="C18" s="62">
        <f t="shared" si="0"/>
        <v>3.3333333333333335</v>
      </c>
      <c r="D18" s="72">
        <v>15.75</v>
      </c>
      <c r="E18" s="64">
        <f t="shared" si="1"/>
        <v>2304.5267489711932</v>
      </c>
      <c r="F18" s="64">
        <f t="shared" si="2"/>
        <v>6617.6470588235288</v>
      </c>
      <c r="G18" s="62">
        <f t="shared" si="3"/>
        <v>5.09683995922528E-2</v>
      </c>
      <c r="H18" s="62">
        <f t="shared" si="4"/>
        <v>3.8207036010691073</v>
      </c>
      <c r="I18" s="62">
        <f t="shared" si="5"/>
        <v>3.3625817534078881</v>
      </c>
      <c r="J18" s="61"/>
      <c r="K18" s="61"/>
      <c r="L18" s="61"/>
      <c r="M18" s="61"/>
      <c r="N18" s="61"/>
      <c r="O18" s="61"/>
      <c r="P18" s="61"/>
      <c r="Q18" s="61"/>
      <c r="R18" s="61"/>
    </row>
    <row r="19" spans="1:18" x14ac:dyDescent="0.25">
      <c r="A19" s="61"/>
      <c r="B19" s="62">
        <f t="shared" si="6"/>
        <v>300</v>
      </c>
      <c r="C19" s="62">
        <f t="shared" si="0"/>
        <v>5</v>
      </c>
      <c r="D19" s="72">
        <v>17</v>
      </c>
      <c r="E19" s="64">
        <f t="shared" si="1"/>
        <v>737.01502142288609</v>
      </c>
      <c r="F19" s="64">
        <f t="shared" si="2"/>
        <v>9926.4705882352919</v>
      </c>
      <c r="G19" s="62">
        <f t="shared" si="3"/>
        <v>0.1146788990825688</v>
      </c>
      <c r="H19" s="62">
        <f t="shared" si="4"/>
        <v>3.9967948601247887</v>
      </c>
      <c r="I19" s="62">
        <f t="shared" si="5"/>
        <v>2.867476339493499</v>
      </c>
      <c r="J19" s="61"/>
      <c r="K19" s="61"/>
      <c r="L19" s="61"/>
      <c r="M19" s="61"/>
      <c r="N19" s="61"/>
      <c r="O19" s="61"/>
      <c r="P19" s="61"/>
      <c r="Q19" s="61"/>
      <c r="R19" s="61"/>
    </row>
    <row r="20" spans="1:18" x14ac:dyDescent="0.25">
      <c r="A20" s="61"/>
      <c r="B20" s="62">
        <f t="shared" si="6"/>
        <v>400</v>
      </c>
      <c r="C20" s="62">
        <f t="shared" si="0"/>
        <v>6.666666666666667</v>
      </c>
      <c r="D20" s="72">
        <v>19</v>
      </c>
      <c r="E20" s="64">
        <f t="shared" si="1"/>
        <v>347.50800182898945</v>
      </c>
      <c r="F20" s="64">
        <f t="shared" si="2"/>
        <v>13235.294117647058</v>
      </c>
      <c r="G20" s="62">
        <f t="shared" si="3"/>
        <v>0.2038735983690112</v>
      </c>
      <c r="H20" s="62">
        <f t="shared" si="4"/>
        <v>4.1217335967330886</v>
      </c>
      <c r="I20" s="62">
        <f t="shared" si="5"/>
        <v>2.540964809243154</v>
      </c>
      <c r="J20" s="61"/>
      <c r="K20" s="61"/>
      <c r="L20" s="61"/>
      <c r="M20" s="61"/>
      <c r="N20" s="61"/>
      <c r="O20" s="61"/>
      <c r="P20" s="61"/>
      <c r="Q20" s="61"/>
      <c r="R20" s="61"/>
    </row>
    <row r="21" spans="1:18" x14ac:dyDescent="0.25">
      <c r="A21" s="61"/>
      <c r="B21" s="62">
        <f t="shared" si="6"/>
        <v>500</v>
      </c>
      <c r="C21" s="62">
        <f t="shared" si="0"/>
        <v>8.3333333333333339</v>
      </c>
      <c r="D21" s="72">
        <v>21.5</v>
      </c>
      <c r="E21" s="64">
        <f t="shared" si="1"/>
        <v>201.33516232281661</v>
      </c>
      <c r="F21" s="64">
        <f t="shared" si="2"/>
        <v>16544.117647058822</v>
      </c>
      <c r="G21" s="62">
        <f t="shared" si="3"/>
        <v>0.31855249745158004</v>
      </c>
      <c r="H21" s="62">
        <f t="shared" si="4"/>
        <v>4.2186436097411448</v>
      </c>
      <c r="I21" s="62">
        <f t="shared" si="5"/>
        <v>2.3039196291817614</v>
      </c>
      <c r="J21" s="61"/>
      <c r="K21" s="61"/>
      <c r="L21" s="61"/>
      <c r="M21" s="61"/>
      <c r="N21" s="61"/>
      <c r="O21" s="61"/>
      <c r="P21" s="61"/>
      <c r="Q21" s="61"/>
      <c r="R21" s="61"/>
    </row>
    <row r="22" spans="1:18" x14ac:dyDescent="0.25">
      <c r="A22" s="61"/>
      <c r="B22" s="62">
        <f t="shared" si="6"/>
        <v>600</v>
      </c>
      <c r="C22" s="62">
        <f t="shared" si="0"/>
        <v>10</v>
      </c>
      <c r="D22" s="72">
        <v>23.75</v>
      </c>
      <c r="E22" s="64">
        <f t="shared" si="1"/>
        <v>128.70666734407018</v>
      </c>
      <c r="F22" s="64">
        <f t="shared" si="2"/>
        <v>19852.941176470584</v>
      </c>
      <c r="G22" s="62">
        <f t="shared" si="3"/>
        <v>0.4587155963302752</v>
      </c>
      <c r="H22" s="62">
        <f t="shared" si="4"/>
        <v>4.2978248557887699</v>
      </c>
      <c r="I22" s="62">
        <f t="shared" si="5"/>
        <v>2.1096010450841671</v>
      </c>
      <c r="J22" s="61"/>
      <c r="K22" s="61"/>
      <c r="L22" s="61"/>
      <c r="M22" s="61"/>
      <c r="N22" s="61"/>
      <c r="O22" s="61"/>
      <c r="P22" s="61"/>
      <c r="Q22" s="61"/>
      <c r="R22" s="61"/>
    </row>
    <row r="23" spans="1:18" x14ac:dyDescent="0.25">
      <c r="A23" s="61"/>
      <c r="B23" s="62">
        <f t="shared" si="6"/>
        <v>700</v>
      </c>
      <c r="C23" s="62">
        <f t="shared" si="0"/>
        <v>11.666666666666666</v>
      </c>
      <c r="D23" s="72">
        <v>26.5</v>
      </c>
      <c r="E23" s="64">
        <f t="shared" si="1"/>
        <v>90.436331303048391</v>
      </c>
      <c r="F23" s="64">
        <f t="shared" si="2"/>
        <v>23161.76470588235</v>
      </c>
      <c r="G23" s="62">
        <f t="shared" si="3"/>
        <v>0.62436289500509667</v>
      </c>
      <c r="H23" s="62">
        <f t="shared" si="4"/>
        <v>4.364771645419383</v>
      </c>
      <c r="I23" s="62">
        <f t="shared" si="5"/>
        <v>1.9563429361682501</v>
      </c>
      <c r="J23" s="61"/>
      <c r="K23" s="61"/>
      <c r="L23" s="61"/>
      <c r="M23" s="61"/>
      <c r="N23" s="61"/>
      <c r="O23" s="61"/>
      <c r="P23" s="61"/>
      <c r="Q23" s="61"/>
      <c r="R23" s="61"/>
    </row>
    <row r="24" spans="1:18" x14ac:dyDescent="0.25">
      <c r="A24" s="61"/>
      <c r="B24" s="62">
        <v>1100</v>
      </c>
      <c r="C24" s="62">
        <f t="shared" si="0"/>
        <v>18.333333333333332</v>
      </c>
      <c r="D24" s="72">
        <v>36.75</v>
      </c>
      <c r="E24" s="64">
        <f t="shared" si="1"/>
        <v>32.319934370745521</v>
      </c>
      <c r="F24" s="64">
        <f t="shared" si="2"/>
        <v>36397.058823529413</v>
      </c>
      <c r="G24" s="62">
        <f t="shared" si="3"/>
        <v>1.5417940876656471</v>
      </c>
      <c r="H24" s="62">
        <f t="shared" si="4"/>
        <v>4.5610662905633514</v>
      </c>
      <c r="I24" s="62">
        <f t="shared" si="5"/>
        <v>1.5094704702197512</v>
      </c>
      <c r="J24" s="61"/>
      <c r="K24" s="61"/>
      <c r="L24" s="61"/>
      <c r="M24" s="61"/>
      <c r="N24" s="61"/>
      <c r="O24" s="61"/>
      <c r="P24" s="61"/>
      <c r="Q24" s="61"/>
      <c r="R24" s="61"/>
    </row>
    <row r="25" spans="1:18" x14ac:dyDescent="0.25">
      <c r="A25" s="61"/>
      <c r="B25" s="62">
        <f>B24+100</f>
        <v>1200</v>
      </c>
      <c r="C25" s="62">
        <f t="shared" si="0"/>
        <v>20</v>
      </c>
      <c r="D25" s="72">
        <v>42</v>
      </c>
      <c r="E25" s="64">
        <f t="shared" si="1"/>
        <v>28.450947518162884</v>
      </c>
      <c r="F25" s="64">
        <f t="shared" si="2"/>
        <v>39705.882352941167</v>
      </c>
      <c r="G25" s="62">
        <f t="shared" si="3"/>
        <v>1.8348623853211008</v>
      </c>
      <c r="H25" s="62">
        <f t="shared" si="4"/>
        <v>4.5988548514527512</v>
      </c>
      <c r="I25" s="62">
        <f t="shared" si="5"/>
        <v>1.4540967345292386</v>
      </c>
      <c r="J25" s="61"/>
      <c r="K25" s="61"/>
      <c r="L25" s="61"/>
      <c r="M25" s="61"/>
      <c r="N25" s="61"/>
      <c r="O25" s="61"/>
      <c r="P25" s="61"/>
      <c r="Q25" s="61"/>
      <c r="R25" s="61"/>
    </row>
    <row r="26" spans="1:18" x14ac:dyDescent="0.25">
      <c r="A26" s="61"/>
      <c r="B26" s="62">
        <v>1200</v>
      </c>
      <c r="C26" s="62">
        <f t="shared" si="0"/>
        <v>20</v>
      </c>
      <c r="D26" s="62">
        <v>41.75</v>
      </c>
      <c r="E26" s="64">
        <f t="shared" si="1"/>
        <v>28.281596640078579</v>
      </c>
      <c r="F26" s="64">
        <f t="shared" si="2"/>
        <v>39705.882352941167</v>
      </c>
      <c r="G26" s="62">
        <f t="shared" si="3"/>
        <v>1.8348623853211008</v>
      </c>
      <c r="H26" s="62">
        <f t="shared" si="4"/>
        <v>4.5988548514527512</v>
      </c>
      <c r="I26" s="62">
        <f t="shared" si="5"/>
        <v>1.4515039239509588</v>
      </c>
      <c r="J26" s="61"/>
      <c r="K26" s="61"/>
      <c r="L26" s="61"/>
      <c r="M26" s="61"/>
      <c r="N26" s="61"/>
      <c r="O26" s="61"/>
      <c r="P26" s="61"/>
      <c r="Q26" s="61"/>
      <c r="R26" s="61"/>
    </row>
    <row r="27" spans="1:18" x14ac:dyDescent="0.25">
      <c r="A27" s="61"/>
      <c r="B27" s="62">
        <v>1100</v>
      </c>
      <c r="C27" s="62">
        <f t="shared" si="0"/>
        <v>18.333333333333332</v>
      </c>
      <c r="D27" s="62">
        <v>37</v>
      </c>
      <c r="E27" s="64">
        <f t="shared" si="1"/>
        <v>32.539797869866234</v>
      </c>
      <c r="F27" s="64">
        <f t="shared" si="2"/>
        <v>36397.058823529413</v>
      </c>
      <c r="G27" s="62">
        <f t="shared" si="3"/>
        <v>1.5417940876656471</v>
      </c>
      <c r="H27" s="62">
        <f t="shared" si="4"/>
        <v>4.5610662905633514</v>
      </c>
      <c r="I27" s="62">
        <f t="shared" si="5"/>
        <v>1.5124148508665325</v>
      </c>
      <c r="J27" s="61"/>
      <c r="K27" s="61"/>
      <c r="L27" s="61"/>
      <c r="M27" s="61"/>
      <c r="N27" s="61"/>
      <c r="O27" s="61"/>
      <c r="P27" s="61"/>
      <c r="Q27" s="61"/>
      <c r="R27" s="61"/>
    </row>
    <row r="28" spans="1:18" x14ac:dyDescent="0.25">
      <c r="A28" s="61"/>
      <c r="B28" s="62">
        <v>700</v>
      </c>
      <c r="C28" s="62">
        <f t="shared" si="0"/>
        <v>11.666666666666666</v>
      </c>
      <c r="D28" s="62">
        <v>26.75</v>
      </c>
      <c r="E28" s="64">
        <f t="shared" si="1"/>
        <v>91.289504239869601</v>
      </c>
      <c r="F28" s="64">
        <f t="shared" si="2"/>
        <v>23161.76470588235</v>
      </c>
      <c r="G28" s="62">
        <f t="shared" si="3"/>
        <v>0.62436289500509667</v>
      </c>
      <c r="H28" s="62">
        <f t="shared" si="4"/>
        <v>4.364771645419383</v>
      </c>
      <c r="I28" s="62">
        <f t="shared" si="5"/>
        <v>1.9604208485886894</v>
      </c>
      <c r="J28" s="61"/>
      <c r="K28" s="61"/>
      <c r="L28" s="61"/>
      <c r="M28" s="61"/>
      <c r="N28" s="61"/>
      <c r="O28" s="61"/>
      <c r="P28" s="61"/>
      <c r="Q28" s="61"/>
      <c r="R28" s="61"/>
    </row>
    <row r="29" spans="1:18" x14ac:dyDescent="0.25">
      <c r="A29" s="61"/>
      <c r="B29" s="62">
        <f t="shared" ref="B29:B34" si="7">B28-100</f>
        <v>600</v>
      </c>
      <c r="C29" s="62">
        <f t="shared" si="0"/>
        <v>10</v>
      </c>
      <c r="D29" s="62">
        <v>24</v>
      </c>
      <c r="E29" s="64">
        <f t="shared" si="1"/>
        <v>130.0614743687446</v>
      </c>
      <c r="F29" s="64">
        <f t="shared" si="2"/>
        <v>19852.941176470584</v>
      </c>
      <c r="G29" s="62">
        <f t="shared" si="3"/>
        <v>0.4587155963302752</v>
      </c>
      <c r="H29" s="62">
        <f t="shared" si="4"/>
        <v>4.2978248557887699</v>
      </c>
      <c r="I29" s="62">
        <f t="shared" si="5"/>
        <v>2.1141486728348875</v>
      </c>
      <c r="J29" s="61"/>
      <c r="K29" s="61"/>
      <c r="L29" s="61"/>
      <c r="M29" s="61"/>
      <c r="N29" s="61"/>
      <c r="O29" s="61"/>
      <c r="P29" s="61"/>
      <c r="Q29" s="61"/>
      <c r="R29" s="61"/>
    </row>
    <row r="30" spans="1:18" x14ac:dyDescent="0.25">
      <c r="A30" s="61"/>
      <c r="B30" s="62">
        <f t="shared" si="7"/>
        <v>500</v>
      </c>
      <c r="C30" s="62">
        <f t="shared" si="0"/>
        <v>8.3333333333333339</v>
      </c>
      <c r="D30" s="62">
        <v>22</v>
      </c>
      <c r="E30" s="64">
        <f t="shared" si="1"/>
        <v>206.01737540009142</v>
      </c>
      <c r="F30" s="64">
        <f t="shared" si="2"/>
        <v>16544.117647058822</v>
      </c>
      <c r="G30" s="62">
        <f t="shared" si="3"/>
        <v>0.31855249745158004</v>
      </c>
      <c r="H30" s="62">
        <f t="shared" si="4"/>
        <v>4.2186436097411448</v>
      </c>
      <c r="I30" s="62">
        <f t="shared" si="5"/>
        <v>2.3139038500883622</v>
      </c>
      <c r="J30" s="61"/>
      <c r="K30" s="61"/>
      <c r="L30" s="61"/>
      <c r="M30" s="61"/>
      <c r="N30" s="61"/>
      <c r="O30" s="61"/>
      <c r="P30" s="61"/>
      <c r="Q30" s="61"/>
      <c r="R30" s="61"/>
    </row>
    <row r="31" spans="1:18" x14ac:dyDescent="0.25">
      <c r="A31" s="61"/>
      <c r="B31" s="62">
        <f t="shared" si="7"/>
        <v>400</v>
      </c>
      <c r="C31" s="62">
        <f t="shared" si="0"/>
        <v>6.666666666666667</v>
      </c>
      <c r="D31" s="62">
        <v>19.5</v>
      </c>
      <c r="E31" s="64">
        <f t="shared" si="1"/>
        <v>356.65294924554183</v>
      </c>
      <c r="F31" s="64">
        <f t="shared" si="2"/>
        <v>13235.294117647058</v>
      </c>
      <c r="G31" s="62">
        <f t="shared" si="3"/>
        <v>0.2038735983690112</v>
      </c>
      <c r="H31" s="62">
        <f t="shared" si="4"/>
        <v>4.1217335967330886</v>
      </c>
      <c r="I31" s="62">
        <f t="shared" si="5"/>
        <v>2.5522458196528435</v>
      </c>
      <c r="J31" s="61"/>
      <c r="K31" s="61"/>
      <c r="L31" s="61"/>
      <c r="M31" s="61"/>
      <c r="N31" s="61"/>
      <c r="O31" s="61"/>
      <c r="P31" s="61"/>
      <c r="Q31" s="61"/>
      <c r="R31" s="61"/>
    </row>
    <row r="32" spans="1:18" x14ac:dyDescent="0.25">
      <c r="A32" s="61"/>
      <c r="B32" s="62">
        <f t="shared" si="7"/>
        <v>300</v>
      </c>
      <c r="C32" s="62">
        <f t="shared" si="0"/>
        <v>5</v>
      </c>
      <c r="D32" s="62">
        <v>17.5</v>
      </c>
      <c r="E32" s="64">
        <f t="shared" si="1"/>
        <v>758.69193381767684</v>
      </c>
      <c r="F32" s="64">
        <f t="shared" si="2"/>
        <v>9926.4705882352919</v>
      </c>
      <c r="G32" s="62">
        <f t="shared" si="3"/>
        <v>0.1146788990825688</v>
      </c>
      <c r="H32" s="62">
        <f t="shared" si="4"/>
        <v>3.9967948601247887</v>
      </c>
      <c r="I32" s="62">
        <f t="shared" si="5"/>
        <v>2.8800654668015198</v>
      </c>
      <c r="J32" s="61"/>
      <c r="K32" s="61"/>
      <c r="L32" s="61"/>
      <c r="M32" s="61"/>
      <c r="N32" s="61"/>
      <c r="O32" s="61"/>
      <c r="P32" s="61"/>
      <c r="Q32" s="61"/>
      <c r="R32" s="61"/>
    </row>
    <row r="33" spans="1:18" x14ac:dyDescent="0.25">
      <c r="A33" s="61"/>
      <c r="B33" s="62">
        <f t="shared" si="7"/>
        <v>200</v>
      </c>
      <c r="C33" s="62">
        <f t="shared" si="0"/>
        <v>3.3333333333333335</v>
      </c>
      <c r="D33" s="62">
        <v>15.75</v>
      </c>
      <c r="E33" s="64">
        <f t="shared" si="1"/>
        <v>2304.5267489711932</v>
      </c>
      <c r="F33" s="64">
        <f t="shared" si="2"/>
        <v>6617.6470588235288</v>
      </c>
      <c r="G33" s="62">
        <f t="shared" si="3"/>
        <v>5.09683995922528E-2</v>
      </c>
      <c r="H33" s="62">
        <f t="shared" si="4"/>
        <v>3.8207036010691073</v>
      </c>
      <c r="I33" s="62">
        <f t="shared" si="5"/>
        <v>3.3625817534078881</v>
      </c>
      <c r="J33" s="61"/>
      <c r="K33" s="61"/>
      <c r="L33" s="61"/>
      <c r="M33" s="61"/>
      <c r="N33" s="61"/>
      <c r="O33" s="61"/>
      <c r="P33" s="61"/>
      <c r="Q33" s="61"/>
      <c r="R33" s="61"/>
    </row>
    <row r="34" spans="1:18" x14ac:dyDescent="0.25">
      <c r="A34" s="61"/>
      <c r="B34" s="62">
        <f t="shared" si="7"/>
        <v>100</v>
      </c>
      <c r="C34" s="62">
        <f t="shared" si="0"/>
        <v>1.6666666666666667</v>
      </c>
      <c r="D34" s="62">
        <v>13.75</v>
      </c>
      <c r="E34" s="64">
        <f t="shared" si="1"/>
        <v>16095.107453132145</v>
      </c>
      <c r="F34" s="64">
        <f t="shared" si="2"/>
        <v>3308.8235294117644</v>
      </c>
      <c r="G34" s="62">
        <f t="shared" si="3"/>
        <v>1.27420998980632E-2</v>
      </c>
      <c r="H34" s="62">
        <f t="shared" si="4"/>
        <v>3.5196736054051261</v>
      </c>
      <c r="I34" s="62">
        <f t="shared" si="5"/>
        <v>4.2066938804404943</v>
      </c>
      <c r="J34" s="61"/>
      <c r="K34" s="61"/>
      <c r="L34" s="61"/>
      <c r="M34" s="61"/>
      <c r="N34" s="61"/>
      <c r="O34" s="61"/>
      <c r="P34" s="61"/>
      <c r="Q34" s="61"/>
      <c r="R34" s="61"/>
    </row>
    <row r="35" spans="1:18" x14ac:dyDescent="0.25">
      <c r="A35" s="61"/>
      <c r="B35" s="61"/>
      <c r="C35" s="61"/>
      <c r="D35" s="61"/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</row>
    <row r="36" spans="1:18" x14ac:dyDescent="0.25">
      <c r="A36" s="61"/>
      <c r="B36" s="61"/>
      <c r="C36" s="61"/>
      <c r="D36" s="61"/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</row>
    <row r="37" spans="1:18" x14ac:dyDescent="0.25">
      <c r="A37" s="61"/>
      <c r="B37" s="62" t="s">
        <v>36</v>
      </c>
      <c r="C37" s="62"/>
      <c r="D37" s="62" t="s">
        <v>37</v>
      </c>
      <c r="E37" s="62" t="s">
        <v>38</v>
      </c>
      <c r="F37" s="62" t="s">
        <v>39</v>
      </c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</row>
    <row r="38" spans="1:18" x14ac:dyDescent="0.25">
      <c r="A38" s="61"/>
      <c r="B38" s="61"/>
      <c r="C38" s="61"/>
      <c r="D38" s="62">
        <f>SLOPE(D17:D34,C17:C34)</f>
        <v>1.4952586206896554</v>
      </c>
      <c r="E38" s="62">
        <f>INTERCEPT(D17:D34,C17:C34)</f>
        <v>10.0308908045977</v>
      </c>
      <c r="F38" s="62">
        <f>RSQ(D17:D34,C17:C34)</f>
        <v>0.98535183045212127</v>
      </c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</row>
    <row r="39" spans="1:18" x14ac:dyDescent="0.25">
      <c r="A39" s="61"/>
      <c r="B39" s="61"/>
      <c r="C39" s="61"/>
      <c r="D39" s="61"/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</row>
    <row r="40" spans="1:18" x14ac:dyDescent="0.25">
      <c r="A40" s="61"/>
      <c r="B40" s="62" t="s">
        <v>40</v>
      </c>
      <c r="C40" s="62"/>
      <c r="D40" s="62" t="s">
        <v>37</v>
      </c>
      <c r="E40" s="62" t="s">
        <v>38</v>
      </c>
      <c r="F40" s="62" t="s">
        <v>39</v>
      </c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</row>
    <row r="41" spans="1:18" x14ac:dyDescent="0.25">
      <c r="A41" s="61"/>
      <c r="B41" s="61"/>
      <c r="C41" s="61"/>
      <c r="D41" s="62">
        <f>SLOPE(I17:I34,H17:H34)</f>
        <v>-2.5616713593887575</v>
      </c>
      <c r="E41" s="62">
        <f>INTERCEPT(I17:I34,H17:H34)</f>
        <v>13.156327042097306</v>
      </c>
      <c r="F41" s="63">
        <f>RSQ(I17:I34,H17:H34)</f>
        <v>0.99662751551752149</v>
      </c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</row>
    <row r="42" spans="1:18" x14ac:dyDescent="0.25">
      <c r="A42" s="61"/>
      <c r="B42" s="61"/>
      <c r="C42" s="61"/>
      <c r="D42" s="62" t="s">
        <v>45</v>
      </c>
      <c r="E42" s="62" t="s">
        <v>46</v>
      </c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</row>
    <row r="43" spans="1:18" x14ac:dyDescent="0.25">
      <c r="A43" s="61"/>
      <c r="B43" s="61"/>
      <c r="C43" s="61"/>
      <c r="D43" s="62">
        <f>D41</f>
        <v>-2.5616713593887575</v>
      </c>
      <c r="E43" s="62">
        <f>10^E41</f>
        <v>14332668034623.93</v>
      </c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</row>
    <row r="44" spans="1:18" x14ac:dyDescent="0.25">
      <c r="A44" s="61"/>
      <c r="B44" s="61"/>
      <c r="C44" s="61"/>
      <c r="D44" s="61"/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</row>
    <row r="45" spans="1:18" x14ac:dyDescent="0.25">
      <c r="A45" s="61"/>
      <c r="B45" s="61"/>
      <c r="C45" s="61"/>
      <c r="D45" s="61"/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</row>
    <row r="46" spans="1:18" x14ac:dyDescent="0.25">
      <c r="A46" s="61"/>
      <c r="B46" s="61"/>
      <c r="C46" s="61"/>
      <c r="D46" s="61"/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</row>
    <row r="47" spans="1:18" x14ac:dyDescent="0.25">
      <c r="A47" s="61"/>
      <c r="B47" s="61"/>
      <c r="C47" s="61"/>
      <c r="D47" s="61"/>
      <c r="E47" s="61"/>
      <c r="F47" s="61"/>
      <c r="G47" s="61"/>
      <c r="H47" s="61"/>
      <c r="I47" s="61"/>
      <c r="J47" s="61"/>
      <c r="K47" s="61"/>
      <c r="L47" s="61"/>
      <c r="M47" s="61"/>
      <c r="N47" s="61"/>
      <c r="O47" s="61"/>
      <c r="P47" s="61"/>
      <c r="Q47" s="61"/>
      <c r="R47" s="61"/>
    </row>
    <row r="48" spans="1:18" x14ac:dyDescent="0.25">
      <c r="A48" s="61"/>
      <c r="B48" s="61"/>
      <c r="C48" s="61"/>
      <c r="D48" s="61"/>
      <c r="E48" s="61"/>
      <c r="F48" s="61"/>
      <c r="G48" s="61"/>
      <c r="H48" s="61"/>
      <c r="I48" s="61"/>
      <c r="J48" s="61"/>
      <c r="K48" s="61"/>
      <c r="L48" s="61"/>
      <c r="M48" s="61"/>
      <c r="N48" s="61"/>
      <c r="O48" s="61"/>
      <c r="P48" s="61"/>
      <c r="Q48" s="61"/>
      <c r="R48" s="61"/>
    </row>
    <row r="49" spans="1:18" x14ac:dyDescent="0.25">
      <c r="A49" s="61"/>
      <c r="B49" s="61"/>
      <c r="C49" s="61"/>
      <c r="D49" s="61"/>
      <c r="E49" s="61"/>
      <c r="F49" s="61"/>
      <c r="G49" s="61"/>
      <c r="H49" s="61"/>
      <c r="I49" s="61"/>
      <c r="J49" s="61"/>
      <c r="K49" s="61"/>
      <c r="L49" s="61"/>
      <c r="M49" s="61"/>
      <c r="N49" s="61"/>
      <c r="O49" s="61"/>
      <c r="P49" s="61"/>
      <c r="Q49" s="61"/>
      <c r="R49" s="61"/>
    </row>
    <row r="50" spans="1:18" x14ac:dyDescent="0.25">
      <c r="A50" s="61"/>
      <c r="B50" s="61"/>
      <c r="C50" s="61"/>
      <c r="D50" s="61"/>
      <c r="E50" s="61"/>
      <c r="F50" s="61"/>
      <c r="G50" s="61"/>
      <c r="H50" s="61"/>
      <c r="I50" s="61"/>
      <c r="J50" s="61"/>
      <c r="K50" s="61"/>
      <c r="L50" s="61"/>
      <c r="M50" s="61"/>
      <c r="N50" s="61"/>
      <c r="O50" s="61"/>
      <c r="P50" s="61"/>
      <c r="Q50" s="61"/>
      <c r="R50" s="61"/>
    </row>
    <row r="51" spans="1:18" x14ac:dyDescent="0.25">
      <c r="A51" s="61"/>
      <c r="B51" s="61"/>
      <c r="C51" s="61"/>
      <c r="D51" s="61"/>
      <c r="E51" s="61"/>
      <c r="F51" s="61"/>
      <c r="G51" s="61"/>
      <c r="H51" s="61"/>
      <c r="I51" s="61"/>
      <c r="J51" s="61"/>
      <c r="K51" s="61"/>
      <c r="L51" s="61"/>
      <c r="M51" s="61"/>
      <c r="N51" s="61"/>
      <c r="O51" s="61"/>
      <c r="P51" s="61"/>
      <c r="Q51" s="61"/>
      <c r="R51" s="61"/>
    </row>
    <row r="52" spans="1:18" x14ac:dyDescent="0.25">
      <c r="A52" s="61"/>
      <c r="B52" s="61"/>
      <c r="C52" s="61"/>
      <c r="D52" s="61"/>
      <c r="E52" s="61"/>
      <c r="F52" s="61"/>
      <c r="G52" s="61"/>
      <c r="H52" s="61"/>
      <c r="I52" s="61"/>
      <c r="J52" s="61"/>
      <c r="K52" s="61"/>
      <c r="L52" s="61"/>
      <c r="M52" s="61"/>
      <c r="N52" s="61"/>
      <c r="O52" s="61"/>
      <c r="P52" s="61"/>
      <c r="Q52" s="61"/>
      <c r="R52" s="61"/>
    </row>
    <row r="53" spans="1:18" x14ac:dyDescent="0.25">
      <c r="A53" s="61"/>
      <c r="B53" s="61"/>
      <c r="C53" s="61"/>
      <c r="D53" s="61"/>
      <c r="E53" s="61"/>
      <c r="F53" s="61"/>
      <c r="G53" s="61"/>
      <c r="H53" s="61"/>
      <c r="I53" s="61"/>
      <c r="J53" s="61"/>
      <c r="K53" s="61"/>
      <c r="L53" s="61"/>
      <c r="M53" s="61"/>
      <c r="N53" s="61"/>
      <c r="O53" s="61"/>
      <c r="P53" s="61"/>
      <c r="Q53" s="61"/>
      <c r="R53" s="61"/>
    </row>
    <row r="54" spans="1:18" x14ac:dyDescent="0.25">
      <c r="A54" s="61"/>
      <c r="B54" s="61"/>
      <c r="C54" s="61"/>
      <c r="D54" s="61"/>
      <c r="E54" s="61"/>
      <c r="F54" s="61"/>
      <c r="G54" s="61"/>
      <c r="H54" s="61"/>
      <c r="I54" s="61"/>
      <c r="J54" s="61"/>
      <c r="K54" s="61"/>
      <c r="L54" s="61"/>
      <c r="M54" s="61"/>
      <c r="N54" s="61"/>
      <c r="O54" s="61"/>
      <c r="P54" s="61"/>
      <c r="Q54" s="61"/>
      <c r="R54" s="61"/>
    </row>
    <row r="55" spans="1:18" x14ac:dyDescent="0.25">
      <c r="A55" s="61"/>
      <c r="B55" s="61"/>
      <c r="C55" s="61"/>
      <c r="D55" s="61"/>
      <c r="E55" s="61"/>
      <c r="F55" s="61"/>
      <c r="G55" s="61"/>
      <c r="H55" s="61"/>
      <c r="I55" s="61"/>
      <c r="J55" s="61"/>
      <c r="K55" s="61"/>
      <c r="L55" s="61"/>
      <c r="M55" s="61"/>
      <c r="N55" s="61"/>
      <c r="O55" s="61"/>
      <c r="P55" s="61"/>
      <c r="Q55" s="61"/>
      <c r="R55" s="61"/>
    </row>
    <row r="56" spans="1:18" x14ac:dyDescent="0.25">
      <c r="A56" s="61"/>
      <c r="B56" s="61"/>
      <c r="C56" s="61"/>
      <c r="D56" s="61"/>
      <c r="E56" s="61"/>
      <c r="F56" s="61"/>
      <c r="G56" s="61"/>
      <c r="H56" s="61"/>
      <c r="I56" s="61"/>
      <c r="J56" s="61"/>
      <c r="K56" s="61"/>
      <c r="L56" s="61"/>
      <c r="M56" s="61"/>
      <c r="N56" s="61"/>
      <c r="O56" s="61"/>
      <c r="P56" s="61"/>
      <c r="Q56" s="61"/>
      <c r="R56" s="61"/>
    </row>
    <row r="57" spans="1:18" x14ac:dyDescent="0.25">
      <c r="A57" s="61"/>
      <c r="B57" s="61"/>
      <c r="C57" s="61"/>
      <c r="D57" s="61"/>
      <c r="E57" s="61"/>
      <c r="F57" s="61"/>
      <c r="G57" s="61"/>
      <c r="H57" s="61"/>
      <c r="I57" s="61"/>
      <c r="J57" s="61"/>
      <c r="K57" s="61"/>
      <c r="L57" s="61"/>
      <c r="M57" s="61"/>
      <c r="N57" s="61"/>
      <c r="O57" s="61"/>
      <c r="P57" s="61"/>
      <c r="Q57" s="61"/>
      <c r="R57" s="61"/>
    </row>
    <row r="58" spans="1:18" x14ac:dyDescent="0.25">
      <c r="A58" s="61"/>
      <c r="B58" s="61"/>
      <c r="C58" s="61"/>
      <c r="D58" s="61"/>
      <c r="E58" s="61"/>
      <c r="F58" s="61"/>
      <c r="G58" s="61"/>
      <c r="H58" s="61"/>
      <c r="I58" s="61"/>
      <c r="J58" s="61"/>
      <c r="K58" s="61"/>
      <c r="L58" s="61"/>
      <c r="M58" s="61"/>
      <c r="N58" s="61"/>
      <c r="O58" s="61"/>
      <c r="P58" s="61"/>
      <c r="Q58" s="61"/>
      <c r="R58" s="61"/>
    </row>
    <row r="59" spans="1:18" x14ac:dyDescent="0.25">
      <c r="A59" s="61"/>
      <c r="B59" s="61"/>
      <c r="C59" s="61"/>
      <c r="D59" s="61"/>
      <c r="E59" s="61"/>
      <c r="F59" s="61"/>
      <c r="G59" s="61"/>
      <c r="H59" s="61"/>
      <c r="I59" s="61"/>
      <c r="J59" s="61"/>
      <c r="K59" s="61"/>
      <c r="L59" s="61"/>
      <c r="M59" s="61"/>
      <c r="N59" s="61"/>
      <c r="O59" s="61"/>
      <c r="P59" s="61"/>
      <c r="Q59" s="61"/>
      <c r="R59" s="61"/>
    </row>
    <row r="60" spans="1:18" x14ac:dyDescent="0.25">
      <c r="A60" s="61"/>
      <c r="B60" s="61"/>
      <c r="C60" s="61"/>
      <c r="D60" s="61"/>
      <c r="E60" s="61"/>
      <c r="F60" s="61"/>
      <c r="G60" s="61"/>
      <c r="H60" s="61"/>
      <c r="I60" s="61"/>
      <c r="J60" s="61"/>
      <c r="K60" s="61"/>
      <c r="L60" s="61"/>
      <c r="M60" s="61"/>
      <c r="N60" s="61"/>
      <c r="O60" s="61"/>
      <c r="P60" s="61"/>
      <c r="Q60" s="61"/>
      <c r="R60" s="61"/>
    </row>
    <row r="61" spans="1:18" x14ac:dyDescent="0.25">
      <c r="A61" s="61"/>
      <c r="B61" s="61"/>
      <c r="C61" s="61"/>
      <c r="D61" s="61"/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61"/>
      <c r="Q61" s="61"/>
      <c r="R61" s="61"/>
    </row>
    <row r="62" spans="1:18" x14ac:dyDescent="0.25">
      <c r="A62" s="61"/>
      <c r="B62" s="61"/>
      <c r="C62" s="61"/>
      <c r="D62" s="61"/>
      <c r="E62" s="61"/>
      <c r="F62" s="61"/>
      <c r="G62" s="61"/>
      <c r="H62" s="61"/>
      <c r="I62" s="61"/>
      <c r="J62" s="61"/>
      <c r="K62" s="61"/>
      <c r="L62" s="61"/>
      <c r="M62" s="61"/>
      <c r="N62" s="61"/>
      <c r="O62" s="61"/>
      <c r="P62" s="61"/>
      <c r="Q62" s="61"/>
      <c r="R62" s="61"/>
    </row>
    <row r="63" spans="1:18" x14ac:dyDescent="0.25">
      <c r="A63" s="61"/>
      <c r="B63" s="61"/>
      <c r="C63" s="61"/>
      <c r="D63" s="61"/>
      <c r="E63" s="61"/>
      <c r="F63" s="61"/>
      <c r="G63" s="61"/>
      <c r="H63" s="61"/>
      <c r="I63" s="61"/>
      <c r="J63" s="61"/>
      <c r="K63" s="61"/>
      <c r="L63" s="61"/>
      <c r="M63" s="61"/>
      <c r="N63" s="61"/>
      <c r="O63" s="61"/>
      <c r="P63" s="61"/>
      <c r="Q63" s="61"/>
      <c r="R63" s="61"/>
    </row>
    <row r="64" spans="1:18" x14ac:dyDescent="0.25">
      <c r="A64" s="61"/>
      <c r="B64" s="61"/>
      <c r="C64" s="61"/>
      <c r="D64" s="61"/>
      <c r="E64" s="61"/>
      <c r="F64" s="61"/>
      <c r="G64" s="61"/>
      <c r="H64" s="61"/>
      <c r="I64" s="61"/>
      <c r="J64" s="61"/>
      <c r="K64" s="61"/>
      <c r="L64" s="61"/>
      <c r="M64" s="61"/>
      <c r="N64" s="61"/>
      <c r="O64" s="61"/>
      <c r="P64" s="61"/>
      <c r="Q64" s="61"/>
      <c r="R64" s="61"/>
    </row>
    <row r="65" spans="1:18" x14ac:dyDescent="0.25">
      <c r="A65" s="61"/>
      <c r="B65" s="61"/>
      <c r="C65" s="61"/>
      <c r="D65" s="61"/>
      <c r="E65" s="61"/>
      <c r="F65" s="61"/>
      <c r="G65" s="61"/>
      <c r="H65" s="61"/>
      <c r="I65" s="61"/>
      <c r="J65" s="61"/>
      <c r="K65" s="61"/>
      <c r="L65" s="61"/>
      <c r="M65" s="61"/>
      <c r="N65" s="61"/>
      <c r="O65" s="61"/>
      <c r="P65" s="61"/>
      <c r="Q65" s="61"/>
      <c r="R65" s="61"/>
    </row>
    <row r="66" spans="1:18" x14ac:dyDescent="0.25">
      <c r="A66" s="61"/>
      <c r="B66" s="61"/>
      <c r="C66" s="61"/>
      <c r="D66" s="61"/>
      <c r="E66" s="61"/>
      <c r="F66" s="61"/>
      <c r="G66" s="61"/>
      <c r="H66" s="61"/>
      <c r="I66" s="61"/>
      <c r="J66" s="61"/>
      <c r="K66" s="61"/>
      <c r="L66" s="61"/>
      <c r="M66" s="61"/>
      <c r="N66" s="61"/>
      <c r="O66" s="61"/>
      <c r="P66" s="61"/>
      <c r="Q66" s="61"/>
      <c r="R66" s="61"/>
    </row>
    <row r="67" spans="1:18" x14ac:dyDescent="0.25">
      <c r="A67" s="61"/>
      <c r="B67" s="61"/>
      <c r="C67" s="61"/>
      <c r="D67" s="61"/>
      <c r="E67" s="61"/>
      <c r="F67" s="61"/>
      <c r="G67" s="61"/>
      <c r="H67" s="61"/>
      <c r="I67" s="61"/>
      <c r="J67" s="61"/>
      <c r="K67" s="61"/>
      <c r="L67" s="61"/>
      <c r="M67" s="61"/>
      <c r="N67" s="61"/>
      <c r="O67" s="61"/>
      <c r="P67" s="61"/>
      <c r="Q67" s="61"/>
      <c r="R67" s="61"/>
    </row>
    <row r="68" spans="1:18" x14ac:dyDescent="0.25">
      <c r="A68" s="61"/>
      <c r="B68" s="61"/>
      <c r="C68" s="61"/>
      <c r="D68" s="61"/>
      <c r="E68" s="61"/>
      <c r="F68" s="61"/>
      <c r="G68" s="61"/>
      <c r="H68" s="61"/>
      <c r="I68" s="61"/>
      <c r="J68" s="61"/>
      <c r="K68" s="61"/>
      <c r="L68" s="61"/>
      <c r="M68" s="61"/>
      <c r="N68" s="61"/>
      <c r="O68" s="61"/>
      <c r="P68" s="61"/>
      <c r="Q68" s="61"/>
      <c r="R68" s="61"/>
    </row>
    <row r="69" spans="1:18" x14ac:dyDescent="0.25">
      <c r="A69" s="61"/>
      <c r="B69" s="61"/>
      <c r="C69" s="61"/>
      <c r="D69" s="61"/>
      <c r="E69" s="61"/>
      <c r="F69" s="61"/>
      <c r="G69" s="61"/>
      <c r="H69" s="61"/>
      <c r="I69" s="61"/>
      <c r="J69" s="61"/>
      <c r="K69" s="61"/>
      <c r="L69" s="61"/>
      <c r="M69" s="61"/>
      <c r="N69" s="61"/>
      <c r="O69" s="61"/>
      <c r="P69" s="61"/>
      <c r="Q69" s="61"/>
      <c r="R69" s="61"/>
    </row>
    <row r="70" spans="1:18" x14ac:dyDescent="0.25">
      <c r="A70" s="61"/>
      <c r="B70" s="61"/>
      <c r="C70" s="61"/>
      <c r="D70" s="61"/>
      <c r="E70" s="61"/>
      <c r="F70" s="61"/>
      <c r="G70" s="61"/>
      <c r="H70" s="61"/>
      <c r="I70" s="61"/>
      <c r="J70" s="61"/>
      <c r="K70" s="61"/>
      <c r="L70" s="61"/>
      <c r="M70" s="61"/>
      <c r="N70" s="61"/>
      <c r="O70" s="61"/>
      <c r="P70" s="61"/>
      <c r="Q70" s="61"/>
      <c r="R70" s="61"/>
    </row>
    <row r="71" spans="1:18" x14ac:dyDescent="0.25">
      <c r="A71" s="61"/>
      <c r="B71" s="61"/>
      <c r="C71" s="61"/>
      <c r="D71" s="61"/>
      <c r="E71" s="61"/>
      <c r="F71" s="61"/>
      <c r="G71" s="61"/>
      <c r="H71" s="61"/>
      <c r="I71" s="61"/>
      <c r="J71" s="61"/>
      <c r="K71" s="61"/>
      <c r="L71" s="61"/>
      <c r="M71" s="61"/>
      <c r="N71" s="61"/>
      <c r="O71" s="61"/>
      <c r="P71" s="61"/>
      <c r="Q71" s="61"/>
      <c r="R71" s="61"/>
    </row>
    <row r="72" spans="1:18" x14ac:dyDescent="0.25">
      <c r="A72" s="61"/>
      <c r="B72" s="61"/>
      <c r="C72" s="61"/>
      <c r="D72" s="61"/>
      <c r="E72" s="61"/>
      <c r="F72" s="61"/>
      <c r="G72" s="61"/>
      <c r="H72" s="61"/>
      <c r="I72" s="61"/>
      <c r="J72" s="61"/>
      <c r="K72" s="61"/>
      <c r="L72" s="61"/>
      <c r="M72" s="61"/>
      <c r="N72" s="61"/>
      <c r="O72" s="61"/>
      <c r="P72" s="61"/>
      <c r="Q72" s="61"/>
      <c r="R72" s="61"/>
    </row>
    <row r="73" spans="1:18" x14ac:dyDescent="0.25">
      <c r="A73" s="61"/>
      <c r="B73" s="61"/>
      <c r="C73" s="61"/>
      <c r="D73" s="61"/>
      <c r="E73" s="61"/>
      <c r="F73" s="61"/>
      <c r="G73" s="61"/>
      <c r="H73" s="61"/>
      <c r="I73" s="61"/>
      <c r="J73" s="61"/>
      <c r="K73" s="61"/>
      <c r="L73" s="61"/>
      <c r="M73" s="61"/>
      <c r="N73" s="61"/>
      <c r="O73" s="61"/>
      <c r="P73" s="61"/>
      <c r="Q73" s="61"/>
      <c r="R73" s="61"/>
    </row>
    <row r="74" spans="1:18" x14ac:dyDescent="0.25">
      <c r="A74" s="61"/>
      <c r="B74" s="61"/>
      <c r="C74" s="61"/>
      <c r="D74" s="61"/>
      <c r="E74" s="61"/>
      <c r="F74" s="61"/>
      <c r="G74" s="61"/>
      <c r="H74" s="61"/>
      <c r="I74" s="61"/>
      <c r="J74" s="61"/>
      <c r="K74" s="61"/>
      <c r="L74" s="61"/>
      <c r="M74" s="61"/>
      <c r="N74" s="61"/>
      <c r="O74" s="61"/>
      <c r="P74" s="61"/>
      <c r="Q74" s="61"/>
      <c r="R74" s="61"/>
    </row>
    <row r="75" spans="1:18" x14ac:dyDescent="0.25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</row>
    <row r="76" spans="1:18" x14ac:dyDescent="0.25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</row>
    <row r="77" spans="1:18" x14ac:dyDescent="0.25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</row>
    <row r="78" spans="1:18" x14ac:dyDescent="0.25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</row>
    <row r="79" spans="1:18" x14ac:dyDescent="0.25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</row>
    <row r="80" spans="1:18" x14ac:dyDescent="0.25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</row>
    <row r="81" spans="1:18" x14ac:dyDescent="0.25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</row>
    <row r="82" spans="1:18" x14ac:dyDescent="0.25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</row>
    <row r="83" spans="1:18" x14ac:dyDescent="0.25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</row>
    <row r="84" spans="1:18" x14ac:dyDescent="0.25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</row>
    <row r="85" spans="1:18" x14ac:dyDescent="0.25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</row>
    <row r="86" spans="1:18" x14ac:dyDescent="0.25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</row>
    <row r="87" spans="1:18" x14ac:dyDescent="0.25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</row>
    <row r="88" spans="1:18" x14ac:dyDescent="0.25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</row>
    <row r="89" spans="1:18" x14ac:dyDescent="0.25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</row>
    <row r="90" spans="1:18" x14ac:dyDescent="0.25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</row>
    <row r="91" spans="1:18" x14ac:dyDescent="0.25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</row>
    <row r="92" spans="1:18" x14ac:dyDescent="0.25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</row>
    <row r="93" spans="1:18" x14ac:dyDescent="0.25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</row>
    <row r="94" spans="1:18" x14ac:dyDescent="0.25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</row>
    <row r="95" spans="1:18" x14ac:dyDescent="0.25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</row>
    <row r="96" spans="1:18" x14ac:dyDescent="0.25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</row>
    <row r="97" spans="1:18" x14ac:dyDescent="0.25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</row>
    <row r="98" spans="1:18" x14ac:dyDescent="0.25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</row>
    <row r="99" spans="1:18" x14ac:dyDescent="0.25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</row>
    <row r="100" spans="1:18" x14ac:dyDescent="0.25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</row>
    <row r="101" spans="1:18" x14ac:dyDescent="0.25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</row>
    <row r="102" spans="1:18" x14ac:dyDescent="0.25">
      <c r="A102" s="61"/>
      <c r="B102" s="61"/>
      <c r="C102" s="61"/>
      <c r="D102" s="61"/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</row>
    <row r="103" spans="1:18" x14ac:dyDescent="0.25">
      <c r="A103" s="61"/>
      <c r="B103" s="61"/>
      <c r="C103" s="61"/>
      <c r="D103" s="61"/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</row>
    <row r="104" spans="1:18" x14ac:dyDescent="0.25">
      <c r="A104" s="61"/>
      <c r="B104" s="61"/>
      <c r="C104" s="61"/>
      <c r="D104" s="61"/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</row>
    <row r="105" spans="1:18" x14ac:dyDescent="0.25">
      <c r="A105" s="61"/>
      <c r="B105" s="61"/>
      <c r="C105" s="61"/>
      <c r="D105" s="61"/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</row>
    <row r="106" spans="1:18" x14ac:dyDescent="0.25">
      <c r="A106" s="61"/>
      <c r="B106" s="61"/>
      <c r="C106" s="61"/>
      <c r="D106" s="61"/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</row>
    <row r="107" spans="1:18" x14ac:dyDescent="0.25">
      <c r="A107" s="61"/>
      <c r="B107" s="61"/>
      <c r="C107" s="61"/>
      <c r="D107" s="61"/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</row>
    <row r="108" spans="1:18" x14ac:dyDescent="0.25">
      <c r="A108" s="61"/>
      <c r="B108" s="61"/>
      <c r="C108" s="61"/>
      <c r="D108" s="61"/>
      <c r="E108" s="61"/>
      <c r="F108" s="61"/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</row>
    <row r="109" spans="1:18" x14ac:dyDescent="0.25">
      <c r="A109" s="61"/>
      <c r="B109" s="61"/>
      <c r="C109" s="61"/>
      <c r="D109" s="61"/>
      <c r="E109" s="61"/>
      <c r="F109" s="61"/>
      <c r="G109" s="61"/>
      <c r="H109" s="61"/>
      <c r="I109" s="61"/>
      <c r="J109" s="61"/>
      <c r="K109" s="61"/>
      <c r="L109" s="61"/>
      <c r="M109" s="61"/>
      <c r="N109" s="61"/>
      <c r="O109" s="61"/>
      <c r="P109" s="61"/>
      <c r="Q109" s="61"/>
      <c r="R109" s="61"/>
    </row>
    <row r="110" spans="1:18" x14ac:dyDescent="0.25">
      <c r="A110" s="61"/>
      <c r="B110" s="61"/>
      <c r="C110" s="61"/>
      <c r="D110" s="61"/>
      <c r="E110" s="61"/>
      <c r="F110" s="61"/>
      <c r="G110" s="61"/>
      <c r="H110" s="61"/>
      <c r="I110" s="61"/>
      <c r="J110" s="61"/>
      <c r="K110" s="61"/>
      <c r="L110" s="61"/>
      <c r="M110" s="61"/>
      <c r="N110" s="61"/>
      <c r="O110" s="61"/>
      <c r="P110" s="61"/>
      <c r="Q110" s="61"/>
      <c r="R110" s="61"/>
    </row>
    <row r="111" spans="1:18" x14ac:dyDescent="0.25">
      <c r="A111" s="61"/>
      <c r="B111" s="61"/>
      <c r="C111" s="61"/>
      <c r="D111" s="61"/>
      <c r="E111" s="61"/>
      <c r="F111" s="61"/>
      <c r="G111" s="61"/>
      <c r="H111" s="61"/>
      <c r="I111" s="61"/>
      <c r="J111" s="61"/>
      <c r="K111" s="61"/>
      <c r="L111" s="61"/>
      <c r="M111" s="61"/>
      <c r="N111" s="61"/>
      <c r="O111" s="61"/>
      <c r="P111" s="61"/>
      <c r="Q111" s="61"/>
      <c r="R111" s="61"/>
    </row>
    <row r="112" spans="1:18" x14ac:dyDescent="0.25">
      <c r="A112" s="61"/>
      <c r="B112" s="61"/>
      <c r="C112" s="61"/>
      <c r="D112" s="61"/>
      <c r="E112" s="61"/>
      <c r="F112" s="61"/>
      <c r="G112" s="61"/>
      <c r="H112" s="61"/>
      <c r="I112" s="61"/>
      <c r="J112" s="61"/>
      <c r="K112" s="61"/>
      <c r="L112" s="61"/>
      <c r="M112" s="61"/>
      <c r="N112" s="61"/>
      <c r="O112" s="61"/>
      <c r="P112" s="61"/>
      <c r="Q112" s="61"/>
      <c r="R112" s="61"/>
    </row>
    <row r="113" spans="1:18" x14ac:dyDescent="0.25">
      <c r="A113" s="61"/>
      <c r="B113" s="61"/>
      <c r="C113" s="61"/>
      <c r="D113" s="61"/>
      <c r="E113" s="61"/>
      <c r="F113" s="61"/>
      <c r="G113" s="61"/>
      <c r="H113" s="61"/>
      <c r="I113" s="61"/>
      <c r="J113" s="61"/>
      <c r="K113" s="61"/>
      <c r="L113" s="61"/>
      <c r="M113" s="61"/>
      <c r="N113" s="61"/>
      <c r="O113" s="61"/>
      <c r="P113" s="61"/>
      <c r="Q113" s="61"/>
      <c r="R113" s="61"/>
    </row>
    <row r="114" spans="1:18" x14ac:dyDescent="0.25">
      <c r="A114" s="61"/>
      <c r="B114" s="61"/>
      <c r="C114" s="61"/>
      <c r="D114" s="61"/>
      <c r="E114" s="61"/>
      <c r="F114" s="61"/>
      <c r="G114" s="61"/>
      <c r="H114" s="61"/>
      <c r="I114" s="61"/>
      <c r="J114" s="61"/>
      <c r="K114" s="61"/>
      <c r="L114" s="61"/>
      <c r="M114" s="61"/>
      <c r="N114" s="61"/>
      <c r="O114" s="61"/>
      <c r="P114" s="61"/>
      <c r="Q114" s="61"/>
      <c r="R114" s="61"/>
    </row>
    <row r="115" spans="1:18" x14ac:dyDescent="0.25">
      <c r="A115" s="61"/>
      <c r="B115" s="61"/>
      <c r="C115" s="61"/>
      <c r="D115" s="61"/>
      <c r="E115" s="61"/>
      <c r="F115" s="61"/>
      <c r="G115" s="61"/>
      <c r="H115" s="61"/>
      <c r="I115" s="61"/>
      <c r="J115" s="61"/>
      <c r="K115" s="61"/>
      <c r="L115" s="61"/>
      <c r="M115" s="61"/>
      <c r="N115" s="61"/>
      <c r="O115" s="61"/>
      <c r="P115" s="61"/>
      <c r="Q115" s="61"/>
      <c r="R115" s="61"/>
    </row>
    <row r="116" spans="1:18" x14ac:dyDescent="0.25">
      <c r="A116" s="61"/>
      <c r="B116" s="61"/>
      <c r="C116" s="61"/>
      <c r="D116" s="61"/>
      <c r="E116" s="61"/>
      <c r="F116" s="61"/>
      <c r="G116" s="61"/>
      <c r="H116" s="61"/>
      <c r="I116" s="61"/>
      <c r="J116" s="61"/>
      <c r="K116" s="61"/>
      <c r="L116" s="61"/>
      <c r="M116" s="61"/>
      <c r="N116" s="61"/>
      <c r="O116" s="61"/>
      <c r="P116" s="61"/>
      <c r="Q116" s="61"/>
      <c r="R116" s="61"/>
    </row>
    <row r="117" spans="1:18" x14ac:dyDescent="0.25">
      <c r="A117" s="61"/>
      <c r="B117" s="61"/>
      <c r="C117" s="61"/>
      <c r="D117" s="61"/>
      <c r="E117" s="61"/>
      <c r="F117" s="61"/>
      <c r="G117" s="61"/>
      <c r="H117" s="61"/>
      <c r="I117" s="61"/>
      <c r="J117" s="61"/>
      <c r="K117" s="61"/>
      <c r="L117" s="61"/>
      <c r="M117" s="61"/>
      <c r="N117" s="61"/>
      <c r="O117" s="61"/>
      <c r="P117" s="61"/>
      <c r="Q117" s="61"/>
      <c r="R117" s="61"/>
    </row>
    <row r="118" spans="1:18" x14ac:dyDescent="0.25">
      <c r="A118" s="61"/>
      <c r="B118" s="61"/>
      <c r="C118" s="61"/>
      <c r="D118" s="61"/>
      <c r="E118" s="61"/>
      <c r="F118" s="61"/>
      <c r="G118" s="61"/>
      <c r="H118" s="61"/>
      <c r="I118" s="61"/>
      <c r="J118" s="61"/>
      <c r="K118" s="61"/>
      <c r="L118" s="61"/>
      <c r="M118" s="61"/>
      <c r="N118" s="61"/>
      <c r="O118" s="61"/>
      <c r="P118" s="61"/>
      <c r="Q118" s="61"/>
      <c r="R118" s="61"/>
    </row>
    <row r="119" spans="1:18" x14ac:dyDescent="0.25">
      <c r="A119" s="61"/>
      <c r="B119" s="61"/>
      <c r="C119" s="61"/>
      <c r="D119" s="61"/>
      <c r="E119" s="61"/>
      <c r="F119" s="61"/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61"/>
      <c r="R119" s="61"/>
    </row>
    <row r="120" spans="1:18" x14ac:dyDescent="0.25">
      <c r="A120" s="61"/>
      <c r="B120" s="61"/>
      <c r="C120" s="61"/>
      <c r="D120" s="61"/>
      <c r="E120" s="61"/>
      <c r="F120" s="61"/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  <c r="R120" s="61"/>
    </row>
    <row r="121" spans="1:18" x14ac:dyDescent="0.25">
      <c r="A121" s="61"/>
      <c r="B121" s="61"/>
      <c r="C121" s="61"/>
      <c r="D121" s="61"/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  <c r="R121" s="61"/>
    </row>
    <row r="122" spans="1:18" x14ac:dyDescent="0.25">
      <c r="A122" s="61"/>
      <c r="B122" s="61"/>
      <c r="C122" s="61"/>
      <c r="D122" s="61"/>
      <c r="E122" s="61"/>
      <c r="F122" s="61"/>
      <c r="G122" s="61"/>
      <c r="H122" s="61"/>
      <c r="I122" s="61"/>
      <c r="J122" s="61"/>
      <c r="K122" s="61"/>
      <c r="L122" s="61"/>
      <c r="M122" s="61"/>
      <c r="N122" s="61"/>
      <c r="O122" s="61"/>
      <c r="P122" s="61"/>
      <c r="Q122" s="61"/>
      <c r="R122" s="61"/>
    </row>
    <row r="123" spans="1:18" x14ac:dyDescent="0.25">
      <c r="A123" s="61"/>
      <c r="B123" s="61"/>
      <c r="C123" s="61"/>
      <c r="D123" s="61"/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  <c r="R123" s="61"/>
    </row>
    <row r="124" spans="1:18" x14ac:dyDescent="0.25">
      <c r="A124" s="61"/>
      <c r="B124" s="61"/>
      <c r="C124" s="61"/>
      <c r="D124" s="61"/>
      <c r="E124" s="61"/>
      <c r="F124" s="61"/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  <c r="R124" s="61"/>
    </row>
    <row r="125" spans="1:18" x14ac:dyDescent="0.25">
      <c r="A125" s="61"/>
      <c r="B125" s="61"/>
      <c r="C125" s="61"/>
      <c r="D125" s="61"/>
      <c r="E125" s="61"/>
      <c r="F125" s="61"/>
      <c r="G125" s="61"/>
      <c r="H125" s="61"/>
      <c r="I125" s="61"/>
      <c r="J125" s="61"/>
      <c r="K125" s="61"/>
      <c r="L125" s="61"/>
      <c r="M125" s="61"/>
      <c r="N125" s="61"/>
      <c r="O125" s="61"/>
      <c r="P125" s="61"/>
      <c r="Q125" s="61"/>
      <c r="R125" s="61"/>
    </row>
    <row r="126" spans="1:18" x14ac:dyDescent="0.25">
      <c r="A126" s="61"/>
      <c r="B126" s="61"/>
      <c r="C126" s="61"/>
      <c r="D126" s="61"/>
      <c r="E126" s="61"/>
      <c r="F126" s="61"/>
      <c r="G126" s="61"/>
      <c r="H126" s="61"/>
      <c r="I126" s="61"/>
      <c r="J126" s="61"/>
      <c r="K126" s="61"/>
      <c r="L126" s="61"/>
      <c r="M126" s="61"/>
      <c r="N126" s="61"/>
      <c r="O126" s="61"/>
      <c r="P126" s="61"/>
      <c r="Q126" s="61"/>
      <c r="R126" s="61"/>
    </row>
    <row r="127" spans="1:18" x14ac:dyDescent="0.25">
      <c r="A127" s="61"/>
      <c r="B127" s="61"/>
      <c r="C127" s="61"/>
      <c r="D127" s="61"/>
      <c r="E127" s="61"/>
      <c r="F127" s="61"/>
      <c r="G127" s="61"/>
      <c r="H127" s="61"/>
      <c r="I127" s="61"/>
      <c r="J127" s="61"/>
      <c r="K127" s="61"/>
      <c r="L127" s="61"/>
      <c r="M127" s="61"/>
      <c r="N127" s="61"/>
      <c r="O127" s="61"/>
      <c r="P127" s="61"/>
      <c r="Q127" s="61"/>
      <c r="R127" s="61"/>
    </row>
    <row r="128" spans="1:18" x14ac:dyDescent="0.25">
      <c r="A128" s="61"/>
      <c r="B128" s="61"/>
      <c r="C128" s="61"/>
      <c r="D128" s="61"/>
      <c r="E128" s="61"/>
      <c r="F128" s="61"/>
      <c r="G128" s="61"/>
      <c r="H128" s="61"/>
      <c r="I128" s="61"/>
      <c r="J128" s="61"/>
      <c r="K128" s="61"/>
      <c r="L128" s="61"/>
      <c r="M128" s="61"/>
      <c r="N128" s="61"/>
      <c r="O128" s="61"/>
      <c r="P128" s="61"/>
      <c r="Q128" s="61"/>
      <c r="R128" s="61"/>
    </row>
    <row r="129" spans="1:18" x14ac:dyDescent="0.25">
      <c r="A129" s="61"/>
      <c r="B129" s="61"/>
      <c r="C129" s="61"/>
      <c r="D129" s="61"/>
      <c r="E129" s="61"/>
      <c r="F129" s="61"/>
      <c r="G129" s="61"/>
      <c r="H129" s="61"/>
      <c r="I129" s="61"/>
      <c r="J129" s="61"/>
      <c r="K129" s="61"/>
      <c r="L129" s="61"/>
      <c r="M129" s="61"/>
      <c r="N129" s="61"/>
      <c r="O129" s="61"/>
      <c r="P129" s="61"/>
      <c r="Q129" s="61"/>
      <c r="R129" s="61"/>
    </row>
    <row r="130" spans="1:18" x14ac:dyDescent="0.25">
      <c r="A130" s="61"/>
      <c r="B130" s="61"/>
      <c r="C130" s="61"/>
      <c r="D130" s="61"/>
      <c r="E130" s="61"/>
      <c r="F130" s="61"/>
      <c r="G130" s="61"/>
      <c r="H130" s="61"/>
      <c r="I130" s="61"/>
      <c r="J130" s="61"/>
      <c r="K130" s="61"/>
      <c r="L130" s="61"/>
      <c r="M130" s="61"/>
      <c r="N130" s="61"/>
      <c r="O130" s="61"/>
      <c r="P130" s="61"/>
      <c r="Q130" s="61"/>
      <c r="R130" s="61"/>
    </row>
    <row r="131" spans="1:18" x14ac:dyDescent="0.25">
      <c r="A131" s="61"/>
      <c r="B131" s="61"/>
      <c r="C131" s="61"/>
      <c r="D131" s="61"/>
      <c r="E131" s="61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  <c r="Q131" s="61"/>
      <c r="R131" s="61"/>
    </row>
    <row r="132" spans="1:18" x14ac:dyDescent="0.25">
      <c r="A132" s="61"/>
      <c r="B132" s="61"/>
      <c r="C132" s="61"/>
      <c r="D132" s="61"/>
      <c r="E132" s="61"/>
      <c r="F132" s="61"/>
      <c r="G132" s="61"/>
      <c r="H132" s="61"/>
      <c r="I132" s="61"/>
      <c r="J132" s="61"/>
      <c r="K132" s="61"/>
      <c r="L132" s="61"/>
      <c r="M132" s="61"/>
      <c r="N132" s="61"/>
      <c r="O132" s="61"/>
      <c r="P132" s="61"/>
      <c r="Q132" s="61"/>
      <c r="R132" s="61"/>
    </row>
    <row r="133" spans="1:18" x14ac:dyDescent="0.25">
      <c r="A133" s="61"/>
      <c r="B133" s="61"/>
      <c r="C133" s="61"/>
      <c r="D133" s="61"/>
      <c r="E133" s="61"/>
      <c r="F133" s="61"/>
      <c r="G133" s="61"/>
      <c r="H133" s="61"/>
      <c r="I133" s="61"/>
      <c r="J133" s="61"/>
      <c r="K133" s="61"/>
      <c r="L133" s="61"/>
      <c r="M133" s="61"/>
      <c r="N133" s="61"/>
      <c r="O133" s="61"/>
      <c r="P133" s="61"/>
      <c r="Q133" s="61"/>
      <c r="R133" s="61"/>
    </row>
    <row r="134" spans="1:18" x14ac:dyDescent="0.25">
      <c r="A134" s="61"/>
      <c r="B134" s="61"/>
      <c r="C134" s="61"/>
      <c r="D134" s="61"/>
      <c r="E134" s="61"/>
      <c r="F134" s="61"/>
      <c r="G134" s="61"/>
      <c r="H134" s="61"/>
      <c r="I134" s="61"/>
      <c r="J134" s="61"/>
      <c r="K134" s="61"/>
      <c r="L134" s="61"/>
      <c r="M134" s="61"/>
      <c r="N134" s="61"/>
      <c r="O134" s="61"/>
      <c r="P134" s="61"/>
      <c r="Q134" s="61"/>
      <c r="R134" s="61"/>
    </row>
    <row r="135" spans="1:18" x14ac:dyDescent="0.25">
      <c r="A135" s="61"/>
      <c r="B135" s="61"/>
      <c r="C135" s="61"/>
      <c r="D135" s="61"/>
      <c r="E135" s="61"/>
      <c r="F135" s="61"/>
      <c r="G135" s="61"/>
      <c r="H135" s="61"/>
      <c r="I135" s="61"/>
      <c r="J135" s="61"/>
      <c r="K135" s="61"/>
      <c r="L135" s="61"/>
      <c r="M135" s="61"/>
      <c r="N135" s="61"/>
      <c r="O135" s="61"/>
      <c r="P135" s="61"/>
      <c r="Q135" s="61"/>
      <c r="R135" s="61"/>
    </row>
    <row r="136" spans="1:18" x14ac:dyDescent="0.25">
      <c r="A136" s="61"/>
      <c r="B136" s="61"/>
      <c r="C136" s="61"/>
      <c r="D136" s="61"/>
      <c r="E136" s="61"/>
      <c r="F136" s="61"/>
      <c r="G136" s="61"/>
      <c r="H136" s="61"/>
      <c r="I136" s="61"/>
      <c r="J136" s="61"/>
      <c r="K136" s="61"/>
      <c r="L136" s="61"/>
      <c r="M136" s="61"/>
      <c r="N136" s="61"/>
      <c r="O136" s="61"/>
      <c r="P136" s="61"/>
      <c r="Q136" s="61"/>
      <c r="R136" s="61"/>
    </row>
    <row r="137" spans="1:18" x14ac:dyDescent="0.25">
      <c r="A137" s="61"/>
      <c r="B137" s="61"/>
      <c r="C137" s="61"/>
      <c r="D137" s="61"/>
      <c r="E137" s="61"/>
      <c r="F137" s="61"/>
      <c r="G137" s="61"/>
      <c r="H137" s="61"/>
      <c r="I137" s="61"/>
      <c r="J137" s="61"/>
      <c r="K137" s="61"/>
      <c r="L137" s="61"/>
      <c r="M137" s="61"/>
      <c r="N137" s="61"/>
      <c r="O137" s="61"/>
      <c r="P137" s="61"/>
      <c r="Q137" s="61"/>
      <c r="R137" s="61"/>
    </row>
    <row r="138" spans="1:18" x14ac:dyDescent="0.25">
      <c r="A138" s="61"/>
      <c r="B138" s="61"/>
      <c r="C138" s="61"/>
      <c r="D138" s="61"/>
      <c r="E138" s="61"/>
      <c r="F138" s="61"/>
      <c r="G138" s="61"/>
      <c r="H138" s="61"/>
      <c r="I138" s="61"/>
      <c r="J138" s="61"/>
      <c r="K138" s="61"/>
      <c r="L138" s="61"/>
      <c r="M138" s="61"/>
      <c r="N138" s="61"/>
      <c r="O138" s="61"/>
      <c r="P138" s="61"/>
      <c r="Q138" s="61"/>
      <c r="R138" s="61"/>
    </row>
    <row r="139" spans="1:18" x14ac:dyDescent="0.25">
      <c r="A139" s="61"/>
      <c r="B139" s="61"/>
      <c r="C139" s="61"/>
      <c r="D139" s="61"/>
      <c r="E139" s="61"/>
      <c r="F139" s="61"/>
      <c r="G139" s="61"/>
      <c r="H139" s="61"/>
      <c r="I139" s="61"/>
      <c r="J139" s="61"/>
      <c r="K139" s="61"/>
      <c r="L139" s="61"/>
      <c r="M139" s="61"/>
      <c r="N139" s="61"/>
      <c r="O139" s="61"/>
      <c r="P139" s="61"/>
      <c r="Q139" s="61"/>
      <c r="R139" s="61"/>
    </row>
    <row r="140" spans="1:18" x14ac:dyDescent="0.25">
      <c r="A140" s="61"/>
      <c r="B140" s="61"/>
      <c r="C140" s="61"/>
      <c r="D140" s="61"/>
      <c r="E140" s="61"/>
      <c r="F140" s="61"/>
      <c r="G140" s="61"/>
      <c r="H140" s="61"/>
      <c r="I140" s="61"/>
      <c r="J140" s="61"/>
      <c r="K140" s="61"/>
      <c r="L140" s="61"/>
      <c r="M140" s="61"/>
      <c r="N140" s="61"/>
      <c r="O140" s="61"/>
      <c r="P140" s="61"/>
      <c r="Q140" s="61"/>
      <c r="R140" s="61"/>
    </row>
    <row r="141" spans="1:18" x14ac:dyDescent="0.25">
      <c r="A141" s="61"/>
      <c r="B141" s="61"/>
      <c r="C141" s="61"/>
      <c r="D141" s="61"/>
      <c r="E141" s="61"/>
      <c r="F141" s="61"/>
      <c r="G141" s="61"/>
      <c r="H141" s="61"/>
      <c r="I141" s="61"/>
      <c r="J141" s="61"/>
      <c r="K141" s="61"/>
      <c r="L141" s="61"/>
      <c r="M141" s="61"/>
      <c r="N141" s="61"/>
      <c r="O141" s="61"/>
      <c r="P141" s="61"/>
      <c r="Q141" s="61"/>
      <c r="R141" s="61"/>
    </row>
    <row r="142" spans="1:18" x14ac:dyDescent="0.25">
      <c r="A142" s="61"/>
      <c r="B142" s="61"/>
      <c r="C142" s="61"/>
      <c r="D142" s="61"/>
      <c r="E142" s="61"/>
      <c r="F142" s="61"/>
      <c r="G142" s="61"/>
      <c r="H142" s="61"/>
      <c r="I142" s="61"/>
      <c r="J142" s="61"/>
      <c r="K142" s="61"/>
      <c r="L142" s="61"/>
      <c r="M142" s="61"/>
      <c r="N142" s="61"/>
      <c r="O142" s="61"/>
      <c r="P142" s="61"/>
      <c r="Q142" s="61"/>
      <c r="R142" s="61"/>
    </row>
    <row r="143" spans="1:18" x14ac:dyDescent="0.25">
      <c r="A143" s="61"/>
      <c r="B143" s="61"/>
      <c r="C143" s="61"/>
      <c r="D143" s="61"/>
      <c r="E143" s="61"/>
      <c r="F143" s="61"/>
      <c r="G143" s="61"/>
      <c r="H143" s="61"/>
      <c r="I143" s="61"/>
      <c r="J143" s="61"/>
      <c r="K143" s="61"/>
      <c r="L143" s="61"/>
      <c r="M143" s="61"/>
      <c r="N143" s="61"/>
      <c r="O143" s="61"/>
      <c r="P143" s="61"/>
      <c r="Q143" s="61"/>
      <c r="R143" s="61"/>
    </row>
    <row r="144" spans="1:18" x14ac:dyDescent="0.25">
      <c r="A144" s="61"/>
      <c r="B144" s="61"/>
      <c r="C144" s="61"/>
      <c r="D144" s="61"/>
      <c r="E144" s="61"/>
      <c r="F144" s="61"/>
      <c r="G144" s="61"/>
      <c r="H144" s="61"/>
      <c r="I144" s="61"/>
      <c r="J144" s="61"/>
      <c r="K144" s="61"/>
      <c r="L144" s="61"/>
      <c r="M144" s="61"/>
      <c r="N144" s="61"/>
      <c r="O144" s="61"/>
      <c r="P144" s="61"/>
      <c r="Q144" s="61"/>
      <c r="R144" s="61"/>
    </row>
    <row r="145" spans="1:18" x14ac:dyDescent="0.25">
      <c r="A145" s="61"/>
      <c r="B145" s="61"/>
      <c r="C145" s="61"/>
      <c r="D145" s="61"/>
      <c r="E145" s="61"/>
      <c r="F145" s="61"/>
      <c r="G145" s="61"/>
      <c r="H145" s="61"/>
      <c r="I145" s="61"/>
      <c r="J145" s="61"/>
      <c r="K145" s="61"/>
      <c r="L145" s="61"/>
      <c r="M145" s="61"/>
      <c r="N145" s="61"/>
      <c r="O145" s="61"/>
      <c r="P145" s="61"/>
      <c r="Q145" s="61"/>
      <c r="R145" s="61"/>
    </row>
    <row r="146" spans="1:18" x14ac:dyDescent="0.25">
      <c r="A146" s="61"/>
      <c r="B146" s="61"/>
      <c r="C146" s="61"/>
      <c r="D146" s="61"/>
      <c r="E146" s="61"/>
      <c r="F146" s="61"/>
      <c r="G146" s="61"/>
      <c r="H146" s="61"/>
      <c r="I146" s="61"/>
      <c r="J146" s="61"/>
      <c r="K146" s="61"/>
      <c r="L146" s="61"/>
      <c r="M146" s="61"/>
      <c r="N146" s="61"/>
      <c r="O146" s="61"/>
      <c r="P146" s="61"/>
      <c r="Q146" s="61"/>
      <c r="R146" s="61"/>
    </row>
    <row r="147" spans="1:18" x14ac:dyDescent="0.25">
      <c r="A147" s="61"/>
      <c r="B147" s="61"/>
      <c r="C147" s="61"/>
      <c r="D147" s="61"/>
      <c r="E147" s="61"/>
      <c r="F147" s="61"/>
      <c r="G147" s="61"/>
      <c r="H147" s="61"/>
      <c r="I147" s="61"/>
      <c r="J147" s="61"/>
      <c r="K147" s="61"/>
      <c r="L147" s="61"/>
      <c r="M147" s="61"/>
      <c r="N147" s="61"/>
      <c r="O147" s="61"/>
      <c r="P147" s="61"/>
      <c r="Q147" s="61"/>
      <c r="R147" s="61"/>
    </row>
    <row r="148" spans="1:18" x14ac:dyDescent="0.25">
      <c r="A148" s="61"/>
      <c r="B148" s="61"/>
      <c r="C148" s="61"/>
      <c r="D148" s="61"/>
      <c r="E148" s="61"/>
      <c r="F148" s="61"/>
      <c r="G148" s="61"/>
      <c r="H148" s="61"/>
      <c r="I148" s="61"/>
      <c r="J148" s="61"/>
      <c r="K148" s="61"/>
      <c r="L148" s="61"/>
      <c r="M148" s="61"/>
      <c r="N148" s="61"/>
      <c r="O148" s="61"/>
      <c r="P148" s="61"/>
      <c r="Q148" s="61"/>
      <c r="R148" s="61"/>
    </row>
    <row r="149" spans="1:18" x14ac:dyDescent="0.25">
      <c r="A149" s="61"/>
      <c r="B149" s="61"/>
      <c r="C149" s="61"/>
      <c r="D149" s="61"/>
      <c r="E149" s="61"/>
      <c r="F149" s="61"/>
      <c r="G149" s="61"/>
      <c r="H149" s="61"/>
      <c r="I149" s="61"/>
      <c r="J149" s="61"/>
      <c r="K149" s="61"/>
      <c r="L149" s="61"/>
      <c r="M149" s="61"/>
      <c r="N149" s="61"/>
      <c r="O149" s="61"/>
      <c r="P149" s="61"/>
      <c r="Q149" s="61"/>
      <c r="R149" s="61"/>
    </row>
    <row r="150" spans="1:18" x14ac:dyDescent="0.25">
      <c r="A150" s="61"/>
      <c r="B150" s="61"/>
      <c r="C150" s="61"/>
      <c r="D150" s="61"/>
      <c r="E150" s="61"/>
      <c r="F150" s="61"/>
      <c r="G150" s="61"/>
      <c r="H150" s="61"/>
      <c r="I150" s="61"/>
      <c r="J150" s="61"/>
      <c r="K150" s="61"/>
      <c r="L150" s="61"/>
      <c r="M150" s="61"/>
      <c r="N150" s="61"/>
      <c r="O150" s="61"/>
      <c r="P150" s="61"/>
      <c r="Q150" s="61"/>
      <c r="R150" s="61"/>
    </row>
    <row r="151" spans="1:18" x14ac:dyDescent="0.25">
      <c r="A151" s="61"/>
      <c r="B151" s="61"/>
      <c r="C151" s="61"/>
      <c r="D151" s="61"/>
      <c r="E151" s="61"/>
      <c r="F151" s="61"/>
      <c r="G151" s="61"/>
      <c r="H151" s="61"/>
      <c r="I151" s="61"/>
      <c r="J151" s="61"/>
      <c r="K151" s="61"/>
      <c r="L151" s="61"/>
      <c r="M151" s="61"/>
      <c r="N151" s="61"/>
      <c r="O151" s="61"/>
      <c r="P151" s="61"/>
      <c r="Q151" s="61"/>
      <c r="R151" s="61"/>
    </row>
    <row r="152" spans="1:18" x14ac:dyDescent="0.25">
      <c r="A152" s="61"/>
      <c r="B152" s="61"/>
      <c r="C152" s="61"/>
      <c r="D152" s="61"/>
      <c r="E152" s="61"/>
      <c r="F152" s="61"/>
      <c r="G152" s="61"/>
      <c r="H152" s="61"/>
      <c r="I152" s="61"/>
      <c r="J152" s="61"/>
      <c r="K152" s="61"/>
      <c r="L152" s="61"/>
      <c r="M152" s="61"/>
      <c r="N152" s="61"/>
      <c r="O152" s="61"/>
      <c r="P152" s="61"/>
      <c r="Q152" s="61"/>
      <c r="R152" s="61"/>
    </row>
    <row r="153" spans="1:18" x14ac:dyDescent="0.25">
      <c r="A153" s="61"/>
      <c r="B153" s="61"/>
      <c r="C153" s="61"/>
      <c r="D153" s="61"/>
      <c r="E153" s="61"/>
      <c r="F153" s="61"/>
      <c r="G153" s="61"/>
      <c r="H153" s="61"/>
      <c r="I153" s="61"/>
      <c r="J153" s="61"/>
      <c r="K153" s="61"/>
      <c r="L153" s="61"/>
      <c r="M153" s="61"/>
      <c r="N153" s="61"/>
      <c r="O153" s="61"/>
      <c r="P153" s="61"/>
      <c r="Q153" s="61"/>
      <c r="R153" s="61"/>
    </row>
  </sheetData>
  <dataValidations count="1">
    <dataValidation type="list" allowBlank="1" showInputMessage="1" showErrorMessage="1" sqref="C8" xr:uid="{3F43F83F-1EE8-4DCB-8692-846763CC3B3F}">
      <formula1>$G$4:$G$7</formula1>
    </dataValidation>
  </dataValidation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06E554-2964-D94F-B7DD-472ADC4D2650}">
  <sheetPr codeName="Hoja12"/>
  <dimension ref="A1:R153"/>
  <sheetViews>
    <sheetView zoomScale="89" zoomScaleNormal="85" workbookViewId="0">
      <selection activeCell="J56" sqref="J56"/>
    </sheetView>
  </sheetViews>
  <sheetFormatPr baseColWidth="10" defaultColWidth="11.42578125" defaultRowHeight="15" x14ac:dyDescent="0.25"/>
  <cols>
    <col min="5" max="5" width="13.140625" bestFit="1" customWidth="1"/>
  </cols>
  <sheetData>
    <row r="1" spans="1:18" x14ac:dyDescent="0.2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</row>
    <row r="2" spans="1:18" x14ac:dyDescent="0.25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</row>
    <row r="3" spans="1:18" ht="15.75" x14ac:dyDescent="0.25">
      <c r="A3" s="7"/>
      <c r="B3" s="8" t="s">
        <v>31</v>
      </c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</row>
    <row r="4" spans="1:18" x14ac:dyDescent="0.25">
      <c r="A4" s="7"/>
      <c r="B4" s="9" t="s">
        <v>3</v>
      </c>
      <c r="C4" s="4">
        <v>9.81</v>
      </c>
      <c r="D4" s="7"/>
      <c r="E4" s="7"/>
      <c r="F4" s="4" t="s">
        <v>5</v>
      </c>
      <c r="G4" s="4" t="s">
        <v>9</v>
      </c>
      <c r="H4" s="4">
        <v>0.06</v>
      </c>
      <c r="I4" s="7"/>
      <c r="J4" s="7"/>
      <c r="K4" s="7"/>
      <c r="L4" s="7"/>
      <c r="M4" s="7"/>
      <c r="N4" s="7"/>
      <c r="O4" s="7"/>
      <c r="P4" s="7"/>
      <c r="Q4" s="7"/>
      <c r="R4" s="7"/>
    </row>
    <row r="5" spans="1:18" x14ac:dyDescent="0.25">
      <c r="A5" s="7"/>
      <c r="B5" s="9" t="s">
        <v>1</v>
      </c>
      <c r="C5" s="4">
        <v>1000</v>
      </c>
      <c r="D5" s="7"/>
      <c r="E5" s="7"/>
      <c r="F5" s="4" t="s">
        <v>6</v>
      </c>
      <c r="G5" s="4" t="s">
        <v>10</v>
      </c>
      <c r="H5" s="4">
        <v>4.4999999999999998E-2</v>
      </c>
      <c r="I5" s="7"/>
      <c r="J5" s="7"/>
      <c r="K5" s="7"/>
      <c r="L5" s="7"/>
      <c r="M5" s="7"/>
      <c r="N5" s="7"/>
      <c r="O5" s="7"/>
      <c r="P5" s="7"/>
      <c r="Q5" s="7"/>
      <c r="R5" s="7"/>
    </row>
    <row r="6" spans="1:18" x14ac:dyDescent="0.25">
      <c r="A6" s="7"/>
      <c r="B6" s="9" t="s">
        <v>2</v>
      </c>
      <c r="C6" s="4">
        <f>1.02*10^-3</f>
        <v>1.0200000000000001E-3</v>
      </c>
      <c r="D6" s="7"/>
      <c r="E6" s="7"/>
      <c r="F6" s="4" t="s">
        <v>7</v>
      </c>
      <c r="G6" s="4" t="s">
        <v>11</v>
      </c>
      <c r="H6" s="4">
        <f>0.03</f>
        <v>0.03</v>
      </c>
      <c r="I6" s="7"/>
      <c r="J6" s="7"/>
      <c r="K6" s="7"/>
      <c r="L6" s="7"/>
      <c r="M6" s="7"/>
      <c r="N6" s="7"/>
      <c r="O6" s="7"/>
      <c r="P6" s="7"/>
      <c r="Q6" s="7"/>
      <c r="R6" s="7"/>
    </row>
    <row r="7" spans="1:18" x14ac:dyDescent="0.25">
      <c r="A7" s="7"/>
      <c r="B7" s="9" t="s">
        <v>32</v>
      </c>
      <c r="C7" s="4"/>
      <c r="D7" s="7"/>
      <c r="E7" s="7"/>
      <c r="F7" s="4" t="s">
        <v>8</v>
      </c>
      <c r="G7" s="4" t="s">
        <v>12</v>
      </c>
      <c r="H7" s="4">
        <v>7.8E-2</v>
      </c>
      <c r="I7" s="7"/>
      <c r="J7" s="7"/>
      <c r="K7" s="7"/>
      <c r="L7" s="7"/>
      <c r="M7" s="7"/>
      <c r="N7" s="7"/>
      <c r="O7" s="7"/>
      <c r="P7" s="7"/>
      <c r="Q7" s="7"/>
      <c r="R7" s="7"/>
    </row>
    <row r="8" spans="1:18" x14ac:dyDescent="0.25">
      <c r="A8" s="7"/>
      <c r="B8" s="9" t="s">
        <v>29</v>
      </c>
      <c r="C8" s="4" t="s">
        <v>10</v>
      </c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</row>
    <row r="9" spans="1:18" x14ac:dyDescent="0.25">
      <c r="A9" s="7"/>
      <c r="B9" s="9" t="s">
        <v>4</v>
      </c>
      <c r="C9" s="4">
        <f>VLOOKUP(C8,G4:H7,2)</f>
        <v>4.4999999999999998E-2</v>
      </c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</row>
    <row r="10" spans="1:18" x14ac:dyDescent="0.25">
      <c r="A10" s="7"/>
      <c r="B10" s="9" t="s">
        <v>23</v>
      </c>
      <c r="C10" s="4">
        <f>C9</f>
        <v>4.4999999999999998E-2</v>
      </c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</row>
    <row r="11" spans="1:18" x14ac:dyDescent="0.25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</row>
    <row r="12" spans="1:18" x14ac:dyDescent="0.25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</row>
    <row r="13" spans="1:18" x14ac:dyDescent="0.25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</row>
    <row r="14" spans="1:18" x14ac:dyDescent="0.25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</row>
    <row r="15" spans="1:18" ht="30" x14ac:dyDescent="0.25">
      <c r="A15" s="7"/>
      <c r="B15" s="10" t="s">
        <v>0</v>
      </c>
      <c r="C15" s="10" t="s">
        <v>19</v>
      </c>
      <c r="D15" s="10" t="s">
        <v>22</v>
      </c>
      <c r="E15" s="10" t="s">
        <v>13</v>
      </c>
      <c r="F15" s="10" t="s">
        <v>14</v>
      </c>
      <c r="G15" s="10" t="s">
        <v>15</v>
      </c>
      <c r="H15" s="10" t="s">
        <v>42</v>
      </c>
      <c r="I15" s="10" t="s">
        <v>43</v>
      </c>
      <c r="J15" s="7"/>
      <c r="K15" s="7"/>
      <c r="L15" s="7"/>
      <c r="M15" s="7"/>
      <c r="N15" s="7"/>
      <c r="O15" s="7"/>
      <c r="P15" s="7"/>
      <c r="Q15" s="7"/>
      <c r="R15" s="7"/>
    </row>
    <row r="16" spans="1:18" x14ac:dyDescent="0.25">
      <c r="A16" s="7"/>
      <c r="B16" s="2" t="s">
        <v>17</v>
      </c>
      <c r="C16" s="2" t="s">
        <v>18</v>
      </c>
      <c r="D16" s="2" t="s">
        <v>16</v>
      </c>
      <c r="E16" s="2"/>
      <c r="F16" s="2"/>
      <c r="G16" s="2"/>
      <c r="H16" s="2"/>
      <c r="I16" s="4"/>
      <c r="J16" s="7"/>
      <c r="K16" s="7"/>
      <c r="L16" s="7"/>
      <c r="M16" s="7"/>
      <c r="N16" s="7"/>
      <c r="O16" s="7"/>
      <c r="P16" s="7"/>
      <c r="Q16" s="7"/>
      <c r="R16" s="7"/>
    </row>
    <row r="17" spans="1:18" x14ac:dyDescent="0.25">
      <c r="A17" s="7"/>
      <c r="B17" s="4">
        <v>100</v>
      </c>
      <c r="C17" s="4">
        <f>B17/60</f>
        <v>1.6666666666666667</v>
      </c>
      <c r="D17" s="4">
        <v>8</v>
      </c>
      <c r="E17" s="11">
        <f t="shared" ref="E17:E34" si="0">D17/($C$9^5*C17^3*$C$5)</f>
        <v>9364.426154549612</v>
      </c>
      <c r="F17" s="11">
        <f t="shared" ref="F17:F34" si="1">(C17*$C$9^2*$C$5)/$C$6</f>
        <v>3308.8235294117644</v>
      </c>
      <c r="G17" s="4">
        <f t="shared" ref="G17:G34" si="2">(C17^2*$C$9)/$C$4</f>
        <v>1.27420998980632E-2</v>
      </c>
      <c r="H17" s="4">
        <f>LOG10(F17)</f>
        <v>3.5196736054051261</v>
      </c>
      <c r="I17" s="4">
        <f>LOG10(E17)</f>
        <v>3.971481169266156</v>
      </c>
      <c r="J17" s="7"/>
      <c r="K17" s="7"/>
      <c r="L17" s="7"/>
      <c r="M17" s="7"/>
      <c r="N17" s="7"/>
      <c r="O17" s="7"/>
      <c r="P17" s="7"/>
      <c r="Q17" s="7"/>
      <c r="R17" s="7"/>
    </row>
    <row r="18" spans="1:18" x14ac:dyDescent="0.25">
      <c r="A18" s="7"/>
      <c r="B18" s="4">
        <f t="shared" ref="B18:B23" si="3">B17+100</f>
        <v>200</v>
      </c>
      <c r="C18" s="4">
        <f t="shared" ref="C18:C25" si="4">B18/60</f>
        <v>3.3333333333333335</v>
      </c>
      <c r="D18" s="4">
        <v>8</v>
      </c>
      <c r="E18" s="11">
        <f t="shared" si="0"/>
        <v>1170.5532693187015</v>
      </c>
      <c r="F18" s="11">
        <f t="shared" si="1"/>
        <v>6617.6470588235288</v>
      </c>
      <c r="G18" s="4">
        <f t="shared" si="2"/>
        <v>5.09683995922528E-2</v>
      </c>
      <c r="H18" s="4">
        <f t="shared" ref="H18:H34" si="5">LOG10(F18)</f>
        <v>3.8207036010691073</v>
      </c>
      <c r="I18" s="4">
        <f t="shared" ref="I18:I34" si="6">LOG10(E18)</f>
        <v>3.0683911822742127</v>
      </c>
      <c r="J18" s="7"/>
      <c r="K18" s="7"/>
      <c r="L18" s="7"/>
      <c r="M18" s="7"/>
      <c r="N18" s="7"/>
      <c r="O18" s="7"/>
      <c r="P18" s="7"/>
      <c r="Q18" s="7"/>
      <c r="R18" s="7"/>
    </row>
    <row r="19" spans="1:18" x14ac:dyDescent="0.25">
      <c r="A19" s="7"/>
      <c r="B19" s="4">
        <f t="shared" si="3"/>
        <v>300</v>
      </c>
      <c r="C19" s="4">
        <f t="shared" si="4"/>
        <v>5</v>
      </c>
      <c r="D19" s="4">
        <v>10</v>
      </c>
      <c r="E19" s="11">
        <f t="shared" si="0"/>
        <v>433.53824789581535</v>
      </c>
      <c r="F19" s="11">
        <f t="shared" si="1"/>
        <v>9926.4705882352919</v>
      </c>
      <c r="G19" s="4">
        <f t="shared" si="2"/>
        <v>0.1146788990825688</v>
      </c>
      <c r="H19" s="4">
        <f t="shared" si="5"/>
        <v>3.9967948601247887</v>
      </c>
      <c r="I19" s="4">
        <f t="shared" si="6"/>
        <v>2.6370274181152253</v>
      </c>
      <c r="J19" s="7"/>
      <c r="K19" s="7"/>
      <c r="L19" s="7"/>
      <c r="M19" s="7"/>
      <c r="N19" s="7"/>
      <c r="O19" s="7"/>
      <c r="P19" s="7"/>
      <c r="Q19" s="7"/>
      <c r="R19" s="7"/>
    </row>
    <row r="20" spans="1:18" x14ac:dyDescent="0.25">
      <c r="A20" s="7"/>
      <c r="B20" s="4">
        <f t="shared" si="3"/>
        <v>400</v>
      </c>
      <c r="C20" s="4">
        <f t="shared" si="4"/>
        <v>6.666666666666667</v>
      </c>
      <c r="D20" s="4">
        <v>12</v>
      </c>
      <c r="E20" s="11">
        <f t="shared" si="0"/>
        <v>219.4787379972565</v>
      </c>
      <c r="F20" s="11">
        <f t="shared" si="1"/>
        <v>13235.294117647058</v>
      </c>
      <c r="G20" s="4">
        <f t="shared" si="2"/>
        <v>0.2038735983690112</v>
      </c>
      <c r="H20" s="4">
        <f t="shared" si="5"/>
        <v>4.1217335967330886</v>
      </c>
      <c r="I20" s="4">
        <f t="shared" si="6"/>
        <v>2.3413924543379503</v>
      </c>
      <c r="J20" s="7"/>
      <c r="K20" s="7"/>
      <c r="L20" s="7"/>
      <c r="M20" s="7"/>
      <c r="N20" s="7"/>
      <c r="O20" s="7"/>
      <c r="P20" s="7"/>
      <c r="Q20" s="7"/>
      <c r="R20" s="7"/>
    </row>
    <row r="21" spans="1:18" x14ac:dyDescent="0.25">
      <c r="A21" s="7"/>
      <c r="B21" s="4">
        <f t="shared" si="3"/>
        <v>500</v>
      </c>
      <c r="C21" s="4">
        <f t="shared" si="4"/>
        <v>8.3333333333333339</v>
      </c>
      <c r="D21" s="4">
        <v>16</v>
      </c>
      <c r="E21" s="11">
        <f t="shared" si="0"/>
        <v>149.83081847279377</v>
      </c>
      <c r="F21" s="11">
        <f t="shared" si="1"/>
        <v>16544.117647058822</v>
      </c>
      <c r="G21" s="4">
        <f t="shared" si="2"/>
        <v>0.31855249745158004</v>
      </c>
      <c r="H21" s="4">
        <f t="shared" si="5"/>
        <v>4.2186436097411448</v>
      </c>
      <c r="I21" s="4">
        <f t="shared" si="6"/>
        <v>2.175601151922081</v>
      </c>
      <c r="J21" s="7"/>
      <c r="K21" s="7"/>
      <c r="L21" s="7"/>
      <c r="M21" s="7"/>
      <c r="N21" s="7"/>
      <c r="O21" s="7"/>
      <c r="P21" s="7"/>
      <c r="Q21" s="7"/>
      <c r="R21" s="7"/>
    </row>
    <row r="22" spans="1:18" x14ac:dyDescent="0.25">
      <c r="A22" s="7"/>
      <c r="B22" s="4">
        <f t="shared" si="3"/>
        <v>600</v>
      </c>
      <c r="C22" s="4">
        <f t="shared" si="4"/>
        <v>10</v>
      </c>
      <c r="D22" s="4">
        <v>18</v>
      </c>
      <c r="E22" s="11">
        <f t="shared" si="0"/>
        <v>97.546105776558463</v>
      </c>
      <c r="F22" s="11">
        <f t="shared" si="1"/>
        <v>19852.941176470584</v>
      </c>
      <c r="G22" s="4">
        <f t="shared" si="2"/>
        <v>0.4587155963302752</v>
      </c>
      <c r="H22" s="4">
        <f t="shared" si="5"/>
        <v>4.2978248557887699</v>
      </c>
      <c r="I22" s="4">
        <f t="shared" si="6"/>
        <v>1.9892099362265878</v>
      </c>
      <c r="J22" s="7"/>
      <c r="K22" s="7"/>
      <c r="L22" s="7"/>
      <c r="M22" s="7"/>
      <c r="N22" s="7"/>
      <c r="O22" s="7"/>
      <c r="P22" s="7"/>
      <c r="Q22" s="7"/>
      <c r="R22" s="7"/>
    </row>
    <row r="23" spans="1:18" x14ac:dyDescent="0.25">
      <c r="A23" s="7"/>
      <c r="B23" s="4">
        <f t="shared" si="3"/>
        <v>700</v>
      </c>
      <c r="C23" s="4">
        <f t="shared" si="4"/>
        <v>11.666666666666666</v>
      </c>
      <c r="D23" s="4">
        <v>20</v>
      </c>
      <c r="E23" s="11">
        <f t="shared" si="0"/>
        <v>68.253834945696909</v>
      </c>
      <c r="F23" s="11">
        <f t="shared" si="1"/>
        <v>23161.76470588235</v>
      </c>
      <c r="G23" s="4">
        <f t="shared" si="2"/>
        <v>0.62436289500509667</v>
      </c>
      <c r="H23" s="4">
        <f t="shared" si="5"/>
        <v>4.364771645419383</v>
      </c>
      <c r="I23" s="4">
        <f t="shared" si="6"/>
        <v>1.8341270578954234</v>
      </c>
      <c r="J23" s="7"/>
      <c r="K23" s="7"/>
      <c r="L23" s="7"/>
      <c r="M23" s="7"/>
      <c r="N23" s="7"/>
      <c r="O23" s="7"/>
      <c r="P23" s="7"/>
      <c r="Q23" s="7"/>
      <c r="R23" s="7"/>
    </row>
    <row r="24" spans="1:18" x14ac:dyDescent="0.25">
      <c r="A24" s="7"/>
      <c r="B24" s="4">
        <v>1150</v>
      </c>
      <c r="C24" s="4">
        <f t="shared" si="4"/>
        <v>19.166666666666668</v>
      </c>
      <c r="D24" s="4">
        <v>32</v>
      </c>
      <c r="E24" s="11">
        <f t="shared" si="0"/>
        <v>24.629048816108124</v>
      </c>
      <c r="F24" s="11">
        <f t="shared" si="1"/>
        <v>38051.470588235294</v>
      </c>
      <c r="G24" s="4">
        <f t="shared" si="2"/>
        <v>1.6851427115188582</v>
      </c>
      <c r="H24" s="4">
        <f t="shared" si="5"/>
        <v>4.5803714457587379</v>
      </c>
      <c r="I24" s="4">
        <f t="shared" si="6"/>
        <v>1.3914476395332833</v>
      </c>
      <c r="J24" s="7"/>
      <c r="K24" s="7"/>
      <c r="L24" s="7"/>
      <c r="M24" s="7"/>
      <c r="N24" s="7"/>
      <c r="O24" s="7"/>
      <c r="P24" s="7"/>
      <c r="Q24" s="7"/>
      <c r="R24" s="7"/>
    </row>
    <row r="25" spans="1:18" x14ac:dyDescent="0.25">
      <c r="A25" s="7"/>
      <c r="B25" s="4">
        <f>B24+100</f>
        <v>1250</v>
      </c>
      <c r="C25" s="4">
        <f t="shared" si="4"/>
        <v>20.833333333333332</v>
      </c>
      <c r="D25" s="4">
        <v>36</v>
      </c>
      <c r="E25" s="11">
        <f t="shared" si="0"/>
        <v>21.57563786008231</v>
      </c>
      <c r="F25" s="11">
        <f t="shared" si="1"/>
        <v>41360.294117647049</v>
      </c>
      <c r="G25" s="4">
        <f t="shared" si="2"/>
        <v>1.9909531090723747</v>
      </c>
      <c r="H25" s="4">
        <f t="shared" si="5"/>
        <v>4.6165836184131823</v>
      </c>
      <c r="I25" s="4">
        <f t="shared" si="6"/>
        <v>1.3339636440173306</v>
      </c>
      <c r="J25" s="7"/>
      <c r="K25" s="7"/>
      <c r="L25" s="7"/>
      <c r="M25" s="7"/>
      <c r="N25" s="7"/>
      <c r="O25" s="7"/>
      <c r="P25" s="7"/>
      <c r="Q25" s="7"/>
      <c r="R25" s="7"/>
    </row>
    <row r="26" spans="1:18" x14ac:dyDescent="0.25">
      <c r="A26" s="7"/>
      <c r="B26" s="4">
        <v>100</v>
      </c>
      <c r="C26" s="4">
        <f>B26/60</f>
        <v>1.6666666666666667</v>
      </c>
      <c r="D26" s="4">
        <v>8</v>
      </c>
      <c r="E26" s="11">
        <f t="shared" si="0"/>
        <v>9364.426154549612</v>
      </c>
      <c r="F26" s="11">
        <f t="shared" si="1"/>
        <v>3308.8235294117644</v>
      </c>
      <c r="G26" s="4">
        <f t="shared" si="2"/>
        <v>1.27420998980632E-2</v>
      </c>
      <c r="H26" s="4">
        <f t="shared" si="5"/>
        <v>3.5196736054051261</v>
      </c>
      <c r="I26" s="4">
        <f t="shared" si="6"/>
        <v>3.971481169266156</v>
      </c>
      <c r="J26" s="7"/>
      <c r="K26" s="7"/>
      <c r="L26" s="7"/>
      <c r="M26" s="7"/>
      <c r="N26" s="7"/>
      <c r="O26" s="7"/>
      <c r="P26" s="7"/>
      <c r="Q26" s="7"/>
      <c r="R26" s="7"/>
    </row>
    <row r="27" spans="1:18" x14ac:dyDescent="0.25">
      <c r="A27" s="7"/>
      <c r="B27" s="4">
        <f t="shared" ref="B27:B32" si="7">B26+100</f>
        <v>200</v>
      </c>
      <c r="C27" s="4">
        <f t="shared" ref="C27:C34" si="8">B27/60</f>
        <v>3.3333333333333335</v>
      </c>
      <c r="D27" s="4">
        <v>8</v>
      </c>
      <c r="E27" s="11">
        <f t="shared" si="0"/>
        <v>1170.5532693187015</v>
      </c>
      <c r="F27" s="11">
        <f t="shared" si="1"/>
        <v>6617.6470588235288</v>
      </c>
      <c r="G27" s="4">
        <f t="shared" si="2"/>
        <v>5.09683995922528E-2</v>
      </c>
      <c r="H27" s="4">
        <f t="shared" si="5"/>
        <v>3.8207036010691073</v>
      </c>
      <c r="I27" s="4">
        <f t="shared" si="6"/>
        <v>3.0683911822742127</v>
      </c>
      <c r="J27" s="7"/>
      <c r="K27" s="7"/>
      <c r="L27" s="7"/>
      <c r="M27" s="7"/>
      <c r="N27" s="7"/>
      <c r="O27" s="7"/>
      <c r="P27" s="7"/>
      <c r="Q27" s="7"/>
      <c r="R27" s="7"/>
    </row>
    <row r="28" spans="1:18" x14ac:dyDescent="0.25">
      <c r="A28" s="7"/>
      <c r="B28" s="4">
        <f t="shared" si="7"/>
        <v>300</v>
      </c>
      <c r="C28" s="4">
        <f t="shared" si="8"/>
        <v>5</v>
      </c>
      <c r="D28" s="4">
        <v>10</v>
      </c>
      <c r="E28" s="11">
        <f t="shared" si="0"/>
        <v>433.53824789581535</v>
      </c>
      <c r="F28" s="11">
        <f t="shared" si="1"/>
        <v>9926.4705882352919</v>
      </c>
      <c r="G28" s="4">
        <f t="shared" si="2"/>
        <v>0.1146788990825688</v>
      </c>
      <c r="H28" s="4">
        <f t="shared" si="5"/>
        <v>3.9967948601247887</v>
      </c>
      <c r="I28" s="4">
        <f t="shared" si="6"/>
        <v>2.6370274181152253</v>
      </c>
      <c r="J28" s="7"/>
      <c r="K28" s="7"/>
      <c r="L28" s="7"/>
      <c r="M28" s="7"/>
      <c r="N28" s="7"/>
      <c r="O28" s="7"/>
      <c r="P28" s="7"/>
      <c r="Q28" s="7"/>
      <c r="R28" s="7"/>
    </row>
    <row r="29" spans="1:18" x14ac:dyDescent="0.25">
      <c r="A29" s="7"/>
      <c r="B29" s="4">
        <f t="shared" si="7"/>
        <v>400</v>
      </c>
      <c r="C29" s="4">
        <f t="shared" si="8"/>
        <v>6.666666666666667</v>
      </c>
      <c r="D29" s="4">
        <v>12</v>
      </c>
      <c r="E29" s="11">
        <f t="shared" si="0"/>
        <v>219.4787379972565</v>
      </c>
      <c r="F29" s="11">
        <f t="shared" si="1"/>
        <v>13235.294117647058</v>
      </c>
      <c r="G29" s="4">
        <f t="shared" si="2"/>
        <v>0.2038735983690112</v>
      </c>
      <c r="H29" s="4">
        <f t="shared" si="5"/>
        <v>4.1217335967330886</v>
      </c>
      <c r="I29" s="4">
        <f t="shared" si="6"/>
        <v>2.3413924543379503</v>
      </c>
      <c r="J29" s="7"/>
      <c r="K29" s="7"/>
      <c r="L29" s="7"/>
      <c r="M29" s="7"/>
      <c r="N29" s="7"/>
      <c r="O29" s="7"/>
      <c r="P29" s="7"/>
      <c r="Q29" s="7"/>
      <c r="R29" s="7"/>
    </row>
    <row r="30" spans="1:18" x14ac:dyDescent="0.25">
      <c r="A30" s="7"/>
      <c r="B30" s="4">
        <f t="shared" si="7"/>
        <v>500</v>
      </c>
      <c r="C30" s="4">
        <f t="shared" si="8"/>
        <v>8.3333333333333339</v>
      </c>
      <c r="D30" s="4">
        <v>14</v>
      </c>
      <c r="E30" s="11">
        <f t="shared" si="0"/>
        <v>131.10196616369456</v>
      </c>
      <c r="F30" s="11">
        <f t="shared" si="1"/>
        <v>16544.117647058822</v>
      </c>
      <c r="G30" s="4">
        <f t="shared" si="2"/>
        <v>0.31855249745158004</v>
      </c>
      <c r="H30" s="4">
        <f t="shared" si="5"/>
        <v>4.2186436097411448</v>
      </c>
      <c r="I30" s="4">
        <f t="shared" si="6"/>
        <v>2.1176092049443942</v>
      </c>
      <c r="J30" s="7"/>
      <c r="K30" s="7"/>
      <c r="L30" s="7"/>
      <c r="M30" s="7"/>
      <c r="N30" s="7"/>
      <c r="O30" s="7"/>
      <c r="P30" s="7"/>
      <c r="Q30" s="7"/>
      <c r="R30" s="7"/>
    </row>
    <row r="31" spans="1:18" x14ac:dyDescent="0.25">
      <c r="A31" s="7"/>
      <c r="B31" s="4">
        <f t="shared" si="7"/>
        <v>600</v>
      </c>
      <c r="C31" s="4">
        <f t="shared" si="8"/>
        <v>10</v>
      </c>
      <c r="D31" s="4">
        <v>16</v>
      </c>
      <c r="E31" s="11">
        <f t="shared" si="0"/>
        <v>86.707649579163075</v>
      </c>
      <c r="F31" s="11">
        <f t="shared" si="1"/>
        <v>19852.941176470584</v>
      </c>
      <c r="G31" s="4">
        <f t="shared" si="2"/>
        <v>0.4587155963302752</v>
      </c>
      <c r="H31" s="4">
        <f t="shared" si="5"/>
        <v>4.2978248557887699</v>
      </c>
      <c r="I31" s="4">
        <f t="shared" si="6"/>
        <v>1.9380574137792064</v>
      </c>
      <c r="J31" s="7"/>
      <c r="K31" s="7"/>
      <c r="L31" s="7"/>
      <c r="M31" s="7"/>
      <c r="N31" s="7"/>
      <c r="O31" s="7"/>
      <c r="P31" s="7"/>
      <c r="Q31" s="7"/>
      <c r="R31" s="7"/>
    </row>
    <row r="32" spans="1:18" x14ac:dyDescent="0.25">
      <c r="A32" s="7"/>
      <c r="B32" s="4">
        <f t="shared" si="7"/>
        <v>700</v>
      </c>
      <c r="C32" s="4">
        <f t="shared" si="8"/>
        <v>11.666666666666666</v>
      </c>
      <c r="D32" s="4">
        <v>20</v>
      </c>
      <c r="E32" s="11">
        <f t="shared" si="0"/>
        <v>68.253834945696909</v>
      </c>
      <c r="F32" s="11">
        <f t="shared" si="1"/>
        <v>23161.76470588235</v>
      </c>
      <c r="G32" s="4">
        <f t="shared" si="2"/>
        <v>0.62436289500509667</v>
      </c>
      <c r="H32" s="4">
        <f t="shared" si="5"/>
        <v>4.364771645419383</v>
      </c>
      <c r="I32" s="4">
        <f t="shared" si="6"/>
        <v>1.8341270578954234</v>
      </c>
      <c r="J32" s="7"/>
      <c r="K32" s="7"/>
      <c r="L32" s="7"/>
      <c r="M32" s="7"/>
      <c r="N32" s="7"/>
      <c r="O32" s="7"/>
      <c r="P32" s="7"/>
      <c r="Q32" s="7"/>
      <c r="R32" s="7"/>
    </row>
    <row r="33" spans="1:18" x14ac:dyDescent="0.25">
      <c r="A33" s="7"/>
      <c r="B33" s="4">
        <v>1150</v>
      </c>
      <c r="C33" s="4">
        <f t="shared" si="8"/>
        <v>19.166666666666668</v>
      </c>
      <c r="D33" s="4">
        <v>32</v>
      </c>
      <c r="E33" s="11">
        <f t="shared" si="0"/>
        <v>24.629048816108124</v>
      </c>
      <c r="F33" s="11">
        <f t="shared" si="1"/>
        <v>38051.470588235294</v>
      </c>
      <c r="G33" s="4">
        <f t="shared" si="2"/>
        <v>1.6851427115188582</v>
      </c>
      <c r="H33" s="4">
        <f t="shared" si="5"/>
        <v>4.5803714457587379</v>
      </c>
      <c r="I33" s="4">
        <f t="shared" si="6"/>
        <v>1.3914476395332833</v>
      </c>
      <c r="J33" s="7"/>
      <c r="K33" s="7"/>
      <c r="L33" s="7"/>
      <c r="M33" s="7"/>
      <c r="N33" s="7"/>
      <c r="O33" s="7"/>
      <c r="P33" s="7"/>
      <c r="Q33" s="7"/>
      <c r="R33" s="7"/>
    </row>
    <row r="34" spans="1:18" x14ac:dyDescent="0.25">
      <c r="A34" s="7"/>
      <c r="B34" s="4">
        <f>B33+100</f>
        <v>1250</v>
      </c>
      <c r="C34" s="4">
        <f t="shared" si="8"/>
        <v>20.833333333333332</v>
      </c>
      <c r="D34" s="4">
        <v>36</v>
      </c>
      <c r="E34" s="11">
        <f t="shared" si="0"/>
        <v>21.57563786008231</v>
      </c>
      <c r="F34" s="11">
        <f t="shared" si="1"/>
        <v>41360.294117647049</v>
      </c>
      <c r="G34" s="4">
        <f t="shared" si="2"/>
        <v>1.9909531090723747</v>
      </c>
      <c r="H34" s="4">
        <f t="shared" si="5"/>
        <v>4.6165836184131823</v>
      </c>
      <c r="I34" s="4">
        <f t="shared" si="6"/>
        <v>1.3339636440173306</v>
      </c>
      <c r="J34" s="7"/>
      <c r="K34" s="7"/>
      <c r="L34" s="7"/>
      <c r="M34" s="7"/>
      <c r="N34" s="7"/>
      <c r="O34" s="7"/>
      <c r="P34" s="7"/>
      <c r="Q34" s="7"/>
      <c r="R34" s="7"/>
    </row>
    <row r="35" spans="1:18" x14ac:dyDescent="0.25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</row>
    <row r="36" spans="1:18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</row>
    <row r="37" spans="1:18" x14ac:dyDescent="0.25">
      <c r="A37" s="7"/>
      <c r="B37" s="4" t="s">
        <v>36</v>
      </c>
      <c r="C37" s="4"/>
      <c r="D37" s="4" t="s">
        <v>37</v>
      </c>
      <c r="E37" s="4" t="s">
        <v>38</v>
      </c>
      <c r="F37" s="4" t="s">
        <v>39</v>
      </c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</row>
    <row r="38" spans="1:18" x14ac:dyDescent="0.25">
      <c r="A38" s="7"/>
      <c r="B38" s="7"/>
      <c r="C38" s="7"/>
      <c r="D38" s="4">
        <f>SLOPE(D17:D34,C17:C34)</f>
        <v>1.5186117136659441</v>
      </c>
      <c r="E38" s="4">
        <f>INTERCEPT(D17:D34,C17:C34)</f>
        <v>2.931887201735357</v>
      </c>
      <c r="F38" s="4">
        <f>RSQ(D17:D34,C17:C34)</f>
        <v>0.98334895417411639</v>
      </c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</row>
    <row r="39" spans="1:18" x14ac:dyDescent="0.25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</row>
    <row r="40" spans="1:18" x14ac:dyDescent="0.25">
      <c r="A40" s="7"/>
      <c r="B40" s="4" t="s">
        <v>40</v>
      </c>
      <c r="C40" s="4"/>
      <c r="D40" s="4" t="s">
        <v>37</v>
      </c>
      <c r="E40" s="4" t="s">
        <v>38</v>
      </c>
      <c r="F40" s="4" t="s">
        <v>39</v>
      </c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</row>
    <row r="41" spans="1:18" x14ac:dyDescent="0.25">
      <c r="A41" s="7"/>
      <c r="B41" s="7"/>
      <c r="C41" s="7"/>
      <c r="D41" s="4">
        <f>SLOPE(I17:I34,H17:H34)</f>
        <v>-2.3571241677865804</v>
      </c>
      <c r="E41" s="4">
        <f>INTERCEPT(I17:I34,H17:H34)</f>
        <v>12.129741888203997</v>
      </c>
      <c r="F41" s="6">
        <f>RSQ(I17:I34,H17:H34)</f>
        <v>0.99149211086412348</v>
      </c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</row>
    <row r="42" spans="1:18" x14ac:dyDescent="0.25">
      <c r="A42" s="7"/>
      <c r="B42" s="7"/>
      <c r="C42" s="7"/>
      <c r="D42" s="4" t="s">
        <v>45</v>
      </c>
      <c r="E42" s="4" t="s">
        <v>46</v>
      </c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</row>
    <row r="43" spans="1:18" x14ac:dyDescent="0.25">
      <c r="A43" s="7"/>
      <c r="B43" s="7"/>
      <c r="C43" s="7"/>
      <c r="D43" s="4">
        <f>D41</f>
        <v>-2.3571241677865804</v>
      </c>
      <c r="E43" s="4">
        <f>10^E41</f>
        <v>1348161399265.3091</v>
      </c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</row>
    <row r="44" spans="1:18" x14ac:dyDescent="0.25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</row>
    <row r="45" spans="1:18" x14ac:dyDescent="0.25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</row>
    <row r="46" spans="1:18" x14ac:dyDescent="0.25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</row>
    <row r="47" spans="1:18" x14ac:dyDescent="0.25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</row>
    <row r="48" spans="1:18" x14ac:dyDescent="0.25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</row>
    <row r="49" spans="1:18" x14ac:dyDescent="0.25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</row>
    <row r="50" spans="1:18" x14ac:dyDescent="0.25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</row>
    <row r="51" spans="1:18" x14ac:dyDescent="0.25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</row>
    <row r="52" spans="1:18" x14ac:dyDescent="0.25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</row>
    <row r="53" spans="1:18" x14ac:dyDescent="0.25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</row>
    <row r="54" spans="1:18" x14ac:dyDescent="0.25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</row>
    <row r="55" spans="1:18" x14ac:dyDescent="0.2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</row>
    <row r="56" spans="1:18" x14ac:dyDescent="0.25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</row>
    <row r="57" spans="1:18" x14ac:dyDescent="0.25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</row>
    <row r="58" spans="1:18" x14ac:dyDescent="0.2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</row>
    <row r="59" spans="1:18" x14ac:dyDescent="0.25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</row>
    <row r="60" spans="1:18" x14ac:dyDescent="0.25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</row>
    <row r="61" spans="1:18" x14ac:dyDescent="0.25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</row>
    <row r="62" spans="1:18" x14ac:dyDescent="0.25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</row>
    <row r="63" spans="1:18" x14ac:dyDescent="0.2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</row>
    <row r="64" spans="1:18" x14ac:dyDescent="0.25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</row>
    <row r="65" spans="1:18" x14ac:dyDescent="0.2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</row>
    <row r="66" spans="1:18" x14ac:dyDescent="0.25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</row>
    <row r="67" spans="1:18" x14ac:dyDescent="0.25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</row>
    <row r="68" spans="1:18" x14ac:dyDescent="0.25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</row>
    <row r="69" spans="1:18" x14ac:dyDescent="0.25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</row>
    <row r="70" spans="1:18" x14ac:dyDescent="0.25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</row>
    <row r="71" spans="1:18" x14ac:dyDescent="0.25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</row>
    <row r="72" spans="1:18" x14ac:dyDescent="0.25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</row>
    <row r="73" spans="1:18" x14ac:dyDescent="0.25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</row>
    <row r="74" spans="1:18" x14ac:dyDescent="0.25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</row>
    <row r="75" spans="1:18" x14ac:dyDescent="0.2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</row>
    <row r="76" spans="1:18" x14ac:dyDescent="0.25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</row>
    <row r="77" spans="1:18" x14ac:dyDescent="0.25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</row>
    <row r="78" spans="1:18" x14ac:dyDescent="0.25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</row>
    <row r="79" spans="1:18" x14ac:dyDescent="0.25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</row>
    <row r="80" spans="1:18" x14ac:dyDescent="0.25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</row>
    <row r="81" spans="1:18" x14ac:dyDescent="0.25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</row>
    <row r="82" spans="1:18" x14ac:dyDescent="0.25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</row>
    <row r="83" spans="1:18" x14ac:dyDescent="0.25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</row>
    <row r="84" spans="1:18" x14ac:dyDescent="0.25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</row>
    <row r="85" spans="1:18" x14ac:dyDescent="0.2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</row>
    <row r="86" spans="1:18" x14ac:dyDescent="0.25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</row>
    <row r="87" spans="1:18" x14ac:dyDescent="0.25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</row>
    <row r="88" spans="1:18" x14ac:dyDescent="0.25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</row>
    <row r="89" spans="1:18" x14ac:dyDescent="0.25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</row>
    <row r="90" spans="1:18" x14ac:dyDescent="0.25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</row>
    <row r="91" spans="1:18" x14ac:dyDescent="0.25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</row>
    <row r="92" spans="1:18" x14ac:dyDescent="0.25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</row>
    <row r="93" spans="1:18" x14ac:dyDescent="0.25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</row>
    <row r="94" spans="1:18" x14ac:dyDescent="0.25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</row>
    <row r="95" spans="1:18" x14ac:dyDescent="0.2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</row>
    <row r="96" spans="1:18" x14ac:dyDescent="0.25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</row>
    <row r="97" spans="1:18" x14ac:dyDescent="0.25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</row>
    <row r="98" spans="1:18" x14ac:dyDescent="0.25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</row>
    <row r="99" spans="1:18" x14ac:dyDescent="0.25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</row>
    <row r="100" spans="1:18" x14ac:dyDescent="0.2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</row>
    <row r="101" spans="1:18" x14ac:dyDescent="0.2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</row>
    <row r="102" spans="1:18" x14ac:dyDescent="0.2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</row>
    <row r="103" spans="1:18" x14ac:dyDescent="0.2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</row>
    <row r="104" spans="1:18" x14ac:dyDescent="0.2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</row>
    <row r="105" spans="1:18" x14ac:dyDescent="0.2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</row>
    <row r="106" spans="1:18" x14ac:dyDescent="0.2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</row>
    <row r="107" spans="1:18" x14ac:dyDescent="0.2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</row>
    <row r="108" spans="1:18" x14ac:dyDescent="0.2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</row>
    <row r="109" spans="1:18" x14ac:dyDescent="0.2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</row>
    <row r="110" spans="1:18" x14ac:dyDescent="0.2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</row>
    <row r="111" spans="1:18" x14ac:dyDescent="0.2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</row>
    <row r="112" spans="1:18" x14ac:dyDescent="0.2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</row>
    <row r="113" spans="1:18" x14ac:dyDescent="0.2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</row>
    <row r="114" spans="1:18" x14ac:dyDescent="0.2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</row>
    <row r="115" spans="1:18" x14ac:dyDescent="0.2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</row>
    <row r="116" spans="1:18" x14ac:dyDescent="0.2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</row>
    <row r="117" spans="1:18" x14ac:dyDescent="0.2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</row>
    <row r="118" spans="1:18" x14ac:dyDescent="0.2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</row>
    <row r="119" spans="1:18" x14ac:dyDescent="0.2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</row>
    <row r="120" spans="1:18" x14ac:dyDescent="0.2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</row>
    <row r="121" spans="1:18" x14ac:dyDescent="0.2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</row>
    <row r="122" spans="1:18" x14ac:dyDescent="0.2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</row>
    <row r="123" spans="1:18" x14ac:dyDescent="0.2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</row>
    <row r="124" spans="1:18" x14ac:dyDescent="0.2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</row>
    <row r="125" spans="1:18" x14ac:dyDescent="0.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</row>
    <row r="126" spans="1:18" x14ac:dyDescent="0.2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</row>
    <row r="127" spans="1:18" x14ac:dyDescent="0.2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</row>
    <row r="128" spans="1:18" x14ac:dyDescent="0.2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</row>
    <row r="129" spans="1:18" x14ac:dyDescent="0.2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</row>
    <row r="130" spans="1:18" x14ac:dyDescent="0.2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</row>
    <row r="131" spans="1:18" x14ac:dyDescent="0.2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</row>
    <row r="132" spans="1:18" x14ac:dyDescent="0.2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</row>
    <row r="133" spans="1:18" x14ac:dyDescent="0.2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</row>
    <row r="134" spans="1:18" x14ac:dyDescent="0.2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</row>
    <row r="135" spans="1:18" x14ac:dyDescent="0.2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</row>
    <row r="136" spans="1:18" x14ac:dyDescent="0.2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</row>
    <row r="137" spans="1:18" x14ac:dyDescent="0.2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</row>
    <row r="138" spans="1:18" x14ac:dyDescent="0.2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</row>
    <row r="139" spans="1:18" x14ac:dyDescent="0.2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</row>
    <row r="140" spans="1:18" x14ac:dyDescent="0.2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</row>
    <row r="141" spans="1:18" x14ac:dyDescent="0.2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</row>
    <row r="142" spans="1:18" x14ac:dyDescent="0.2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</row>
    <row r="143" spans="1:18" x14ac:dyDescent="0.2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</row>
    <row r="144" spans="1:18" x14ac:dyDescent="0.2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</row>
    <row r="145" spans="1:18" x14ac:dyDescent="0.2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</row>
    <row r="146" spans="1:18" x14ac:dyDescent="0.2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</row>
    <row r="147" spans="1:18" x14ac:dyDescent="0.2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</row>
    <row r="148" spans="1:18" x14ac:dyDescent="0.2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</row>
    <row r="149" spans="1:18" x14ac:dyDescent="0.2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</row>
    <row r="150" spans="1:18" x14ac:dyDescent="0.2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</row>
    <row r="151" spans="1:18" x14ac:dyDescent="0.2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</row>
    <row r="152" spans="1:18" x14ac:dyDescent="0.2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</row>
    <row r="153" spans="1:18" x14ac:dyDescent="0.2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</row>
  </sheetData>
  <dataValidations count="1">
    <dataValidation type="list" allowBlank="1" showInputMessage="1" showErrorMessage="1" sqref="C8" xr:uid="{FCF897D7-0CB0-EB43-8B98-E0AA46DEAC1E}">
      <formula1>$G$4:$G$7</formula1>
    </dataValidation>
  </dataValidation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6F3D5C-11B1-4F73-BFD0-E5B0FC07DC92}">
  <dimension ref="A1:R153"/>
  <sheetViews>
    <sheetView topLeftCell="A15" zoomScale="89" zoomScaleNormal="85" workbookViewId="0">
      <selection activeCell="B17" sqref="B17:D34"/>
    </sheetView>
  </sheetViews>
  <sheetFormatPr baseColWidth="10" defaultColWidth="11.42578125" defaultRowHeight="15" x14ac:dyDescent="0.25"/>
  <cols>
    <col min="5" max="5" width="13.140625" bestFit="1" customWidth="1"/>
  </cols>
  <sheetData>
    <row r="1" spans="1:18" x14ac:dyDescent="0.2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</row>
    <row r="2" spans="1:18" x14ac:dyDescent="0.25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</row>
    <row r="3" spans="1:18" ht="15.75" x14ac:dyDescent="0.25">
      <c r="A3" s="7"/>
      <c r="B3" s="8" t="s">
        <v>31</v>
      </c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</row>
    <row r="4" spans="1:18" x14ac:dyDescent="0.25">
      <c r="A4" s="7"/>
      <c r="B4" s="9" t="s">
        <v>3</v>
      </c>
      <c r="C4" s="4">
        <v>9.81</v>
      </c>
      <c r="D4" s="7"/>
      <c r="E4" s="7"/>
      <c r="F4" s="4" t="s">
        <v>5</v>
      </c>
      <c r="G4" s="4" t="s">
        <v>9</v>
      </c>
      <c r="H4" s="4">
        <v>0.06</v>
      </c>
      <c r="I4" s="7"/>
      <c r="J4" s="7"/>
      <c r="K4" s="7"/>
      <c r="L4" s="7"/>
      <c r="M4" s="7"/>
      <c r="N4" s="7"/>
      <c r="O4" s="7"/>
      <c r="P4" s="7"/>
      <c r="Q4" s="7"/>
      <c r="R4" s="7"/>
    </row>
    <row r="5" spans="1:18" x14ac:dyDescent="0.25">
      <c r="A5" s="7"/>
      <c r="B5" s="9" t="s">
        <v>1</v>
      </c>
      <c r="C5" s="4">
        <v>1000</v>
      </c>
      <c r="D5" s="7"/>
      <c r="E5" s="7"/>
      <c r="F5" s="4" t="s">
        <v>6</v>
      </c>
      <c r="G5" s="4" t="s">
        <v>10</v>
      </c>
      <c r="H5" s="4">
        <v>4.4999999999999998E-2</v>
      </c>
      <c r="I5" s="7"/>
      <c r="J5" s="7"/>
      <c r="K5" s="7"/>
      <c r="L5" s="7"/>
      <c r="M5" s="7"/>
      <c r="N5" s="7"/>
      <c r="O5" s="7"/>
      <c r="P5" s="7"/>
      <c r="Q5" s="7"/>
      <c r="R5" s="7"/>
    </row>
    <row r="6" spans="1:18" x14ac:dyDescent="0.25">
      <c r="A6" s="7"/>
      <c r="B6" s="9" t="s">
        <v>2</v>
      </c>
      <c r="C6" s="4">
        <f>1.02*10^-3</f>
        <v>1.0200000000000001E-3</v>
      </c>
      <c r="D6" s="7"/>
      <c r="E6" s="7"/>
      <c r="F6" s="4" t="s">
        <v>7</v>
      </c>
      <c r="G6" s="4" t="s">
        <v>11</v>
      </c>
      <c r="H6" s="4">
        <f>0.03</f>
        <v>0.03</v>
      </c>
      <c r="I6" s="7"/>
      <c r="J6" s="7"/>
      <c r="K6" s="7"/>
      <c r="L6" s="7"/>
      <c r="M6" s="7"/>
      <c r="N6" s="7"/>
      <c r="O6" s="7"/>
      <c r="P6" s="7"/>
      <c r="Q6" s="7"/>
      <c r="R6" s="7"/>
    </row>
    <row r="7" spans="1:18" x14ac:dyDescent="0.25">
      <c r="A7" s="7"/>
      <c r="B7" s="9" t="s">
        <v>32</v>
      </c>
      <c r="C7" s="4"/>
      <c r="D7" s="7"/>
      <c r="E7" s="7"/>
      <c r="F7" s="4" t="s">
        <v>8</v>
      </c>
      <c r="G7" s="4" t="s">
        <v>12</v>
      </c>
      <c r="H7" s="4">
        <v>7.8E-2</v>
      </c>
      <c r="I7" s="7"/>
      <c r="J7" s="7"/>
      <c r="K7" s="7"/>
      <c r="L7" s="7"/>
      <c r="M7" s="7"/>
      <c r="N7" s="7"/>
      <c r="O7" s="7"/>
      <c r="P7" s="7"/>
      <c r="Q7" s="7"/>
      <c r="R7" s="7"/>
    </row>
    <row r="8" spans="1:18" x14ac:dyDescent="0.25">
      <c r="A8" s="7"/>
      <c r="B8" s="9" t="s">
        <v>29</v>
      </c>
      <c r="C8" s="4" t="s">
        <v>10</v>
      </c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</row>
    <row r="9" spans="1:18" x14ac:dyDescent="0.25">
      <c r="A9" s="7"/>
      <c r="B9" s="9" t="s">
        <v>4</v>
      </c>
      <c r="C9" s="4">
        <f>VLOOKUP(C8,G4:H7,2)</f>
        <v>4.4999999999999998E-2</v>
      </c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</row>
    <row r="10" spans="1:18" x14ac:dyDescent="0.25">
      <c r="A10" s="7"/>
      <c r="B10" s="9" t="s">
        <v>23</v>
      </c>
      <c r="C10" s="4">
        <f>C9</f>
        <v>4.4999999999999998E-2</v>
      </c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</row>
    <row r="11" spans="1:18" x14ac:dyDescent="0.25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</row>
    <row r="12" spans="1:18" x14ac:dyDescent="0.25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</row>
    <row r="13" spans="1:18" x14ac:dyDescent="0.25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</row>
    <row r="14" spans="1:18" x14ac:dyDescent="0.25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</row>
    <row r="15" spans="1:18" ht="30" x14ac:dyDescent="0.25">
      <c r="A15" s="7"/>
      <c r="B15" s="10" t="s">
        <v>0</v>
      </c>
      <c r="C15" s="10" t="s">
        <v>19</v>
      </c>
      <c r="D15" s="10" t="s">
        <v>22</v>
      </c>
      <c r="E15" s="10" t="s">
        <v>13</v>
      </c>
      <c r="F15" s="10" t="s">
        <v>14</v>
      </c>
      <c r="G15" s="10" t="s">
        <v>15</v>
      </c>
      <c r="H15" s="10" t="s">
        <v>42</v>
      </c>
      <c r="I15" s="10" t="s">
        <v>43</v>
      </c>
      <c r="J15" s="7"/>
      <c r="K15" s="7"/>
      <c r="L15" s="7"/>
      <c r="M15" s="7"/>
      <c r="N15" s="7"/>
      <c r="O15" s="7"/>
      <c r="P15" s="7"/>
      <c r="Q15" s="7"/>
      <c r="R15" s="7"/>
    </row>
    <row r="16" spans="1:18" x14ac:dyDescent="0.25">
      <c r="A16" s="7"/>
      <c r="B16" s="2" t="s">
        <v>17</v>
      </c>
      <c r="C16" s="2" t="s">
        <v>18</v>
      </c>
      <c r="D16" s="2" t="s">
        <v>16</v>
      </c>
      <c r="E16" s="2"/>
      <c r="F16" s="2"/>
      <c r="G16" s="2"/>
      <c r="H16" s="2"/>
      <c r="I16" s="4"/>
      <c r="J16" s="7"/>
      <c r="K16" s="7"/>
      <c r="L16" s="7"/>
      <c r="M16" s="7"/>
      <c r="N16" s="7"/>
      <c r="O16" s="7"/>
      <c r="P16" s="7"/>
      <c r="Q16" s="7"/>
      <c r="R16" s="7"/>
    </row>
    <row r="17" spans="1:18" x14ac:dyDescent="0.25">
      <c r="A17" s="7"/>
      <c r="B17" s="4">
        <v>100</v>
      </c>
      <c r="C17" s="4">
        <f>B17/60</f>
        <v>1.6666666666666667</v>
      </c>
      <c r="D17" s="34">
        <v>12.75</v>
      </c>
      <c r="E17" s="11">
        <f t="shared" ref="E17:E34" si="0">D17/($C$9^5*C17^3*$C$5)</f>
        <v>14924.554183813443</v>
      </c>
      <c r="F17" s="11">
        <f t="shared" ref="F17:F34" si="1">(C17*$C$9^2*$C$5)/$C$6</f>
        <v>3308.8235294117644</v>
      </c>
      <c r="G17" s="4">
        <f t="shared" ref="G17:G34" si="2">(C17^2*$C$9)/$C$4</f>
        <v>1.27420998980632E-2</v>
      </c>
      <c r="H17" s="4">
        <f>LOG10(F17)</f>
        <v>3.5196736054051261</v>
      </c>
      <c r="I17" s="4">
        <f>LOG10(E17)</f>
        <v>4.1739013670441869</v>
      </c>
      <c r="J17" s="7"/>
      <c r="K17" s="7"/>
      <c r="L17" s="7"/>
      <c r="M17" s="7"/>
      <c r="N17" s="7"/>
      <c r="O17" s="7"/>
      <c r="P17" s="7"/>
      <c r="Q17" s="7"/>
      <c r="R17" s="7"/>
    </row>
    <row r="18" spans="1:18" x14ac:dyDescent="0.25">
      <c r="A18" s="7"/>
      <c r="B18" s="4">
        <f t="shared" ref="B18:B23" si="3">B17+100</f>
        <v>200</v>
      </c>
      <c r="C18" s="4">
        <f t="shared" ref="C18:C25" si="4">B18/60</f>
        <v>3.3333333333333335</v>
      </c>
      <c r="D18" s="34">
        <v>14.25</v>
      </c>
      <c r="E18" s="11">
        <f t="shared" si="0"/>
        <v>2085.0480109739369</v>
      </c>
      <c r="F18" s="11">
        <f t="shared" si="1"/>
        <v>6617.6470588235288</v>
      </c>
      <c r="G18" s="4">
        <f t="shared" si="2"/>
        <v>5.09683995922528E-2</v>
      </c>
      <c r="H18" s="4">
        <f t="shared" ref="H18:H34" si="5">LOG10(F18)</f>
        <v>3.8207036010691073</v>
      </c>
      <c r="I18" s="4">
        <f t="shared" ref="I18:I34" si="6">LOG10(E18)</f>
        <v>3.3191160596267979</v>
      </c>
      <c r="J18" s="7"/>
      <c r="K18" s="7"/>
      <c r="L18" s="7"/>
      <c r="M18" s="7"/>
      <c r="N18" s="7"/>
      <c r="O18" s="7"/>
      <c r="P18" s="7"/>
      <c r="Q18" s="7"/>
      <c r="R18" s="7"/>
    </row>
    <row r="19" spans="1:18" x14ac:dyDescent="0.25">
      <c r="A19" s="7"/>
      <c r="B19" s="4">
        <f t="shared" si="3"/>
        <v>300</v>
      </c>
      <c r="C19" s="4">
        <f t="shared" si="4"/>
        <v>5</v>
      </c>
      <c r="D19" s="34">
        <v>17</v>
      </c>
      <c r="E19" s="11">
        <f t="shared" si="0"/>
        <v>737.01502142288609</v>
      </c>
      <c r="F19" s="11">
        <f>(C19*$C$9^2*$C$5)/$C$6</f>
        <v>9926.4705882352919</v>
      </c>
      <c r="G19" s="4">
        <f t="shared" si="2"/>
        <v>0.1146788990825688</v>
      </c>
      <c r="H19" s="4">
        <f t="shared" si="5"/>
        <v>3.9967948601247887</v>
      </c>
      <c r="I19" s="4">
        <f t="shared" si="6"/>
        <v>2.867476339493499</v>
      </c>
      <c r="J19" s="7"/>
      <c r="K19" s="7"/>
      <c r="L19" s="7"/>
      <c r="M19" s="7"/>
      <c r="N19" s="7"/>
      <c r="O19" s="7"/>
      <c r="P19" s="7"/>
      <c r="Q19" s="7"/>
      <c r="R19" s="7"/>
    </row>
    <row r="20" spans="1:18" x14ac:dyDescent="0.25">
      <c r="A20" s="7"/>
      <c r="B20" s="4">
        <f t="shared" si="3"/>
        <v>400</v>
      </c>
      <c r="C20" s="4">
        <f t="shared" si="4"/>
        <v>6.666666666666667</v>
      </c>
      <c r="D20" s="34">
        <v>18.5</v>
      </c>
      <c r="E20" s="11">
        <f t="shared" si="0"/>
        <v>338.36305441243712</v>
      </c>
      <c r="F20" s="11">
        <f t="shared" si="1"/>
        <v>13235.294117647058</v>
      </c>
      <c r="G20" s="4">
        <f t="shared" si="2"/>
        <v>0.2038735983690112</v>
      </c>
      <c r="H20" s="4">
        <f t="shared" si="5"/>
        <v>4.1217335967330886</v>
      </c>
      <c r="I20" s="4">
        <f t="shared" si="6"/>
        <v>2.5293829366933389</v>
      </c>
      <c r="J20" s="7"/>
      <c r="K20" s="7"/>
      <c r="L20" s="7"/>
      <c r="M20" s="7"/>
      <c r="N20" s="7"/>
      <c r="O20" s="7"/>
      <c r="P20" s="7"/>
      <c r="Q20" s="7"/>
      <c r="R20" s="7"/>
    </row>
    <row r="21" spans="1:18" x14ac:dyDescent="0.25">
      <c r="A21" s="7"/>
      <c r="B21" s="4">
        <f t="shared" si="3"/>
        <v>500</v>
      </c>
      <c r="C21" s="4">
        <f t="shared" si="4"/>
        <v>8.3333333333333339</v>
      </c>
      <c r="D21" s="34">
        <v>21.5</v>
      </c>
      <c r="E21" s="11">
        <f t="shared" si="0"/>
        <v>201.33516232281661</v>
      </c>
      <c r="F21" s="11">
        <f t="shared" si="1"/>
        <v>16544.117647058822</v>
      </c>
      <c r="G21" s="4">
        <f t="shared" si="2"/>
        <v>0.31855249745158004</v>
      </c>
      <c r="H21" s="4">
        <f t="shared" si="5"/>
        <v>4.2186436097411448</v>
      </c>
      <c r="I21" s="4">
        <f t="shared" si="6"/>
        <v>2.3039196291817614</v>
      </c>
      <c r="J21" s="7"/>
      <c r="K21" s="7"/>
      <c r="L21" s="7"/>
      <c r="M21" s="7"/>
      <c r="N21" s="7"/>
      <c r="O21" s="7"/>
      <c r="P21" s="7"/>
      <c r="Q21" s="7"/>
      <c r="R21" s="7"/>
    </row>
    <row r="22" spans="1:18" x14ac:dyDescent="0.25">
      <c r="A22" s="7"/>
      <c r="B22" s="4">
        <f t="shared" si="3"/>
        <v>600</v>
      </c>
      <c r="C22" s="4">
        <f t="shared" si="4"/>
        <v>10</v>
      </c>
      <c r="D22" s="34">
        <v>24.5</v>
      </c>
      <c r="E22" s="11">
        <f t="shared" si="0"/>
        <v>132.77108841809346</v>
      </c>
      <c r="F22" s="11">
        <f t="shared" si="1"/>
        <v>19852.941176470584</v>
      </c>
      <c r="G22" s="4">
        <f t="shared" si="2"/>
        <v>0.4587155963302752</v>
      </c>
      <c r="H22" s="4">
        <f t="shared" si="5"/>
        <v>4.2978248557887699</v>
      </c>
      <c r="I22" s="4">
        <f t="shared" si="6"/>
        <v>2.1231035154878142</v>
      </c>
      <c r="J22" s="7"/>
      <c r="K22" s="7"/>
      <c r="L22" s="7"/>
      <c r="M22" s="7"/>
      <c r="N22" s="7"/>
      <c r="O22" s="7"/>
      <c r="P22" s="7"/>
      <c r="Q22" s="7"/>
      <c r="R22" s="7"/>
    </row>
    <row r="23" spans="1:18" x14ac:dyDescent="0.25">
      <c r="A23" s="7"/>
      <c r="B23" s="4">
        <f t="shared" si="3"/>
        <v>700</v>
      </c>
      <c r="C23" s="4">
        <f t="shared" si="4"/>
        <v>11.666666666666666</v>
      </c>
      <c r="D23" s="34">
        <v>27</v>
      </c>
      <c r="E23" s="11">
        <f t="shared" si="0"/>
        <v>92.142677176690825</v>
      </c>
      <c r="F23" s="11">
        <f t="shared" si="1"/>
        <v>23161.76470588235</v>
      </c>
      <c r="G23" s="4">
        <f t="shared" si="2"/>
        <v>0.62436289500509667</v>
      </c>
      <c r="H23" s="4">
        <f t="shared" si="5"/>
        <v>4.364771645419383</v>
      </c>
      <c r="I23" s="4">
        <f t="shared" si="6"/>
        <v>1.9644608263904295</v>
      </c>
      <c r="J23" s="7"/>
      <c r="K23" s="7"/>
      <c r="L23" s="7"/>
      <c r="M23" s="7"/>
      <c r="N23" s="7"/>
      <c r="O23" s="7"/>
      <c r="P23" s="7"/>
      <c r="Q23" s="7"/>
      <c r="R23" s="7"/>
    </row>
    <row r="24" spans="1:18" x14ac:dyDescent="0.25">
      <c r="A24" s="7"/>
      <c r="B24" s="4">
        <v>1100</v>
      </c>
      <c r="C24" s="4">
        <f t="shared" si="4"/>
        <v>18.333333333333332</v>
      </c>
      <c r="D24" s="34">
        <v>43.5</v>
      </c>
      <c r="E24" s="11">
        <f t="shared" si="0"/>
        <v>38.256248847004898</v>
      </c>
      <c r="F24" s="11">
        <f t="shared" si="1"/>
        <v>36397.058823529413</v>
      </c>
      <c r="G24" s="4">
        <f t="shared" si="2"/>
        <v>1.5417940876656471</v>
      </c>
      <c r="H24" s="4">
        <f t="shared" si="5"/>
        <v>4.5610662905633514</v>
      </c>
      <c r="I24" s="4">
        <f t="shared" si="6"/>
        <v>1.5827023837541747</v>
      </c>
      <c r="J24" s="7"/>
      <c r="K24" s="7"/>
      <c r="L24" s="7"/>
      <c r="M24" s="7"/>
      <c r="N24" s="7"/>
      <c r="O24" s="7"/>
      <c r="P24" s="7"/>
      <c r="Q24" s="7"/>
      <c r="R24" s="7"/>
    </row>
    <row r="25" spans="1:18" x14ac:dyDescent="0.25">
      <c r="A25" s="7"/>
      <c r="B25" s="4">
        <f>B24+100</f>
        <v>1200</v>
      </c>
      <c r="C25" s="4">
        <f t="shared" si="4"/>
        <v>20</v>
      </c>
      <c r="D25" s="34">
        <v>49.5</v>
      </c>
      <c r="E25" s="11">
        <f t="shared" si="0"/>
        <v>33.531473860691968</v>
      </c>
      <c r="F25" s="11">
        <f t="shared" si="1"/>
        <v>39705.882352941167</v>
      </c>
      <c r="G25" s="4">
        <f t="shared" si="2"/>
        <v>1.8348623853211008</v>
      </c>
      <c r="H25" s="4">
        <f t="shared" si="5"/>
        <v>4.5988548514527512</v>
      </c>
      <c r="I25" s="4">
        <f t="shared" si="6"/>
        <v>1.5254526430649067</v>
      </c>
      <c r="J25" s="7"/>
      <c r="K25" s="7"/>
      <c r="L25" s="7"/>
      <c r="M25" s="7"/>
      <c r="N25" s="7"/>
      <c r="O25" s="7"/>
      <c r="P25" s="7"/>
      <c r="Q25" s="7"/>
      <c r="R25" s="7"/>
    </row>
    <row r="26" spans="1:18" x14ac:dyDescent="0.25">
      <c r="A26" s="7"/>
      <c r="B26" s="4">
        <v>100</v>
      </c>
      <c r="C26" s="4">
        <f>B26/60</f>
        <v>1.6666666666666667</v>
      </c>
      <c r="D26" s="35">
        <v>12.25</v>
      </c>
      <c r="E26" s="11">
        <f t="shared" si="0"/>
        <v>14339.277549154092</v>
      </c>
      <c r="F26" s="11">
        <f t="shared" si="1"/>
        <v>3308.8235294117644</v>
      </c>
      <c r="G26" s="4">
        <f t="shared" si="2"/>
        <v>1.27420998980632E-2</v>
      </c>
      <c r="H26" s="4">
        <f t="shared" si="5"/>
        <v>3.5196736054051261</v>
      </c>
      <c r="I26" s="4">
        <f t="shared" si="6"/>
        <v>4.156527270974764</v>
      </c>
      <c r="J26" s="7"/>
      <c r="K26" s="7"/>
      <c r="L26" s="7"/>
      <c r="M26" s="7"/>
      <c r="N26" s="7"/>
      <c r="O26" s="7"/>
      <c r="P26" s="7"/>
      <c r="Q26" s="7"/>
      <c r="R26" s="7"/>
    </row>
    <row r="27" spans="1:18" x14ac:dyDescent="0.25">
      <c r="A27" s="7"/>
      <c r="B27" s="4">
        <f t="shared" ref="B27:B32" si="7">B26+100</f>
        <v>200</v>
      </c>
      <c r="C27" s="4">
        <f t="shared" ref="C27:C34" si="8">B27/60</f>
        <v>3.3333333333333335</v>
      </c>
      <c r="D27" s="35">
        <v>14</v>
      </c>
      <c r="E27" s="11">
        <f t="shared" si="0"/>
        <v>2048.4682213077276</v>
      </c>
      <c r="F27" s="11">
        <f t="shared" si="1"/>
        <v>6617.6470588235288</v>
      </c>
      <c r="G27" s="4">
        <f t="shared" si="2"/>
        <v>5.09683995922528E-2</v>
      </c>
      <c r="H27" s="4">
        <f t="shared" si="5"/>
        <v>3.8207036010691073</v>
      </c>
      <c r="I27" s="4">
        <f t="shared" si="6"/>
        <v>3.3114292309605071</v>
      </c>
      <c r="J27" s="7"/>
      <c r="K27" s="7"/>
      <c r="L27" s="7"/>
      <c r="M27" s="7"/>
      <c r="N27" s="7"/>
      <c r="O27" s="7"/>
      <c r="P27" s="7"/>
      <c r="Q27" s="7"/>
      <c r="R27" s="7"/>
    </row>
    <row r="28" spans="1:18" x14ac:dyDescent="0.25">
      <c r="A28" s="7"/>
      <c r="B28" s="4">
        <f t="shared" si="7"/>
        <v>300</v>
      </c>
      <c r="C28" s="4">
        <f t="shared" si="8"/>
        <v>5</v>
      </c>
      <c r="D28" s="35">
        <v>16</v>
      </c>
      <c r="E28" s="11">
        <f t="shared" si="0"/>
        <v>693.6611966333046</v>
      </c>
      <c r="F28" s="11">
        <f t="shared" si="1"/>
        <v>9926.4705882352919</v>
      </c>
      <c r="G28" s="4">
        <f t="shared" si="2"/>
        <v>0.1146788990825688</v>
      </c>
      <c r="H28" s="4">
        <f t="shared" si="5"/>
        <v>3.9967948601247887</v>
      </c>
      <c r="I28" s="4">
        <f t="shared" si="6"/>
        <v>2.8411474007711499</v>
      </c>
      <c r="J28" s="7"/>
      <c r="K28" s="7"/>
      <c r="L28" s="7"/>
      <c r="M28" s="7"/>
      <c r="N28" s="7"/>
      <c r="O28" s="7"/>
      <c r="P28" s="7"/>
      <c r="Q28" s="7"/>
      <c r="R28" s="7"/>
    </row>
    <row r="29" spans="1:18" x14ac:dyDescent="0.25">
      <c r="A29" s="7"/>
      <c r="B29" s="4">
        <f t="shared" si="7"/>
        <v>400</v>
      </c>
      <c r="C29" s="4">
        <f t="shared" si="8"/>
        <v>6.666666666666667</v>
      </c>
      <c r="D29" s="35">
        <v>17.5</v>
      </c>
      <c r="E29" s="11">
        <f t="shared" si="0"/>
        <v>320.07315957933241</v>
      </c>
      <c r="F29" s="11">
        <f t="shared" si="1"/>
        <v>13235.294117647058</v>
      </c>
      <c r="G29" s="4">
        <f t="shared" si="2"/>
        <v>0.2038735983690112</v>
      </c>
      <c r="H29" s="4">
        <f t="shared" si="5"/>
        <v>4.1217335967330886</v>
      </c>
      <c r="I29" s="4">
        <f t="shared" si="6"/>
        <v>2.5052492569766196</v>
      </c>
      <c r="J29" s="7"/>
      <c r="K29" s="7"/>
      <c r="L29" s="7"/>
      <c r="M29" s="7"/>
      <c r="N29" s="7"/>
      <c r="O29" s="7"/>
      <c r="P29" s="7"/>
      <c r="Q29" s="7"/>
      <c r="R29" s="7"/>
    </row>
    <row r="30" spans="1:18" x14ac:dyDescent="0.25">
      <c r="A30" s="7"/>
      <c r="B30" s="4">
        <f t="shared" si="7"/>
        <v>500</v>
      </c>
      <c r="C30" s="4">
        <f t="shared" si="8"/>
        <v>8.3333333333333339</v>
      </c>
      <c r="D30" s="35">
        <v>20.5</v>
      </c>
      <c r="E30" s="11">
        <f t="shared" si="0"/>
        <v>191.97073616826702</v>
      </c>
      <c r="F30" s="11">
        <f t="shared" si="1"/>
        <v>16544.117647058822</v>
      </c>
      <c r="G30" s="4">
        <f t="shared" si="2"/>
        <v>0.31855249745158004</v>
      </c>
      <c r="H30" s="4">
        <f t="shared" si="5"/>
        <v>4.2186436097411448</v>
      </c>
      <c r="I30" s="4">
        <f t="shared" si="6"/>
        <v>2.2832350303219102</v>
      </c>
      <c r="J30" s="7"/>
      <c r="K30" s="7"/>
      <c r="L30" s="7"/>
      <c r="M30" s="7"/>
      <c r="N30" s="7"/>
      <c r="O30" s="7"/>
      <c r="P30" s="7"/>
      <c r="Q30" s="7"/>
      <c r="R30" s="7"/>
    </row>
    <row r="31" spans="1:18" x14ac:dyDescent="0.25">
      <c r="A31" s="7"/>
      <c r="B31" s="4">
        <f t="shared" si="7"/>
        <v>600</v>
      </c>
      <c r="C31" s="4">
        <f t="shared" si="8"/>
        <v>10</v>
      </c>
      <c r="D31" s="35">
        <v>23.5</v>
      </c>
      <c r="E31" s="11">
        <f t="shared" si="0"/>
        <v>127.35186031939577</v>
      </c>
      <c r="F31" s="11">
        <f t="shared" si="1"/>
        <v>19852.941176470584</v>
      </c>
      <c r="G31" s="4">
        <f t="shared" si="2"/>
        <v>0.4587155963302752</v>
      </c>
      <c r="H31" s="4">
        <f t="shared" si="5"/>
        <v>4.2978248557887699</v>
      </c>
      <c r="I31" s="4">
        <f t="shared" si="6"/>
        <v>2.1050052933950179</v>
      </c>
      <c r="J31" s="7"/>
      <c r="K31" s="7"/>
      <c r="L31" s="7"/>
      <c r="M31" s="7"/>
      <c r="N31" s="7"/>
      <c r="O31" s="7"/>
      <c r="P31" s="7"/>
      <c r="Q31" s="7"/>
      <c r="R31" s="7"/>
    </row>
    <row r="32" spans="1:18" x14ac:dyDescent="0.25">
      <c r="A32" s="7"/>
      <c r="B32" s="4">
        <f t="shared" si="7"/>
        <v>700</v>
      </c>
      <c r="C32" s="4">
        <f t="shared" si="8"/>
        <v>11.666666666666666</v>
      </c>
      <c r="D32" s="35">
        <v>26.5</v>
      </c>
      <c r="E32" s="11">
        <f t="shared" si="0"/>
        <v>90.436331303048391</v>
      </c>
      <c r="F32" s="11">
        <f t="shared" si="1"/>
        <v>23161.76470588235</v>
      </c>
      <c r="G32" s="4">
        <f t="shared" si="2"/>
        <v>0.62436289500509667</v>
      </c>
      <c r="H32" s="4">
        <f t="shared" si="5"/>
        <v>4.364771645419383</v>
      </c>
      <c r="I32" s="4">
        <f t="shared" si="6"/>
        <v>1.9563429361682501</v>
      </c>
      <c r="J32" s="7"/>
      <c r="K32" s="7"/>
      <c r="L32" s="7"/>
      <c r="M32" s="7"/>
      <c r="N32" s="7"/>
      <c r="O32" s="7"/>
      <c r="P32" s="7"/>
      <c r="Q32" s="7"/>
      <c r="R32" s="7"/>
    </row>
    <row r="33" spans="1:18" x14ac:dyDescent="0.25">
      <c r="A33" s="7"/>
      <c r="B33" s="4">
        <v>1100</v>
      </c>
      <c r="C33" s="4">
        <f t="shared" si="8"/>
        <v>18.333333333333332</v>
      </c>
      <c r="D33" s="35">
        <v>44</v>
      </c>
      <c r="E33" s="11">
        <f t="shared" si="0"/>
        <v>38.695975845246338</v>
      </c>
      <c r="F33" s="11">
        <f t="shared" si="1"/>
        <v>36397.058823529413</v>
      </c>
      <c r="G33" s="4">
        <f t="shared" si="2"/>
        <v>1.5417940876656471</v>
      </c>
      <c r="H33" s="4">
        <f t="shared" si="5"/>
        <v>4.5610662905633514</v>
      </c>
      <c r="I33" s="4">
        <f t="shared" si="6"/>
        <v>1.5876658032857249</v>
      </c>
      <c r="J33" s="7"/>
      <c r="K33" s="7"/>
      <c r="L33" s="7"/>
      <c r="M33" s="7"/>
      <c r="N33" s="7"/>
      <c r="O33" s="7"/>
      <c r="P33" s="7"/>
      <c r="Q33" s="7"/>
      <c r="R33" s="7"/>
    </row>
    <row r="34" spans="1:18" x14ac:dyDescent="0.25">
      <c r="A34" s="7"/>
      <c r="B34" s="4">
        <f>B33+100</f>
        <v>1200</v>
      </c>
      <c r="C34" s="4">
        <f t="shared" si="8"/>
        <v>20</v>
      </c>
      <c r="D34" s="35">
        <v>49</v>
      </c>
      <c r="E34" s="11">
        <f t="shared" si="0"/>
        <v>33.192772104523364</v>
      </c>
      <c r="F34" s="11">
        <f t="shared" si="1"/>
        <v>39705.882352941167</v>
      </c>
      <c r="G34" s="4">
        <f t="shared" si="2"/>
        <v>1.8348623853211008</v>
      </c>
      <c r="H34" s="4">
        <f t="shared" si="5"/>
        <v>4.5988548514527512</v>
      </c>
      <c r="I34" s="4">
        <f t="shared" si="6"/>
        <v>1.5210435241598517</v>
      </c>
      <c r="J34" s="7"/>
      <c r="K34" s="7"/>
      <c r="L34" s="7"/>
      <c r="M34" s="7"/>
      <c r="N34" s="7"/>
      <c r="O34" s="7"/>
      <c r="P34" s="7"/>
      <c r="Q34" s="7"/>
      <c r="R34" s="7"/>
    </row>
    <row r="35" spans="1:18" x14ac:dyDescent="0.25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</row>
    <row r="36" spans="1:18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</row>
    <row r="37" spans="1:18" x14ac:dyDescent="0.25">
      <c r="A37" s="7"/>
      <c r="B37" s="4" t="s">
        <v>36</v>
      </c>
      <c r="C37" s="4"/>
      <c r="D37" s="4" t="s">
        <v>37</v>
      </c>
      <c r="E37" s="4" t="s">
        <v>38</v>
      </c>
      <c r="F37" s="4" t="s">
        <v>39</v>
      </c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</row>
    <row r="38" spans="1:18" x14ac:dyDescent="0.25">
      <c r="A38" s="7"/>
      <c r="B38" s="7"/>
      <c r="C38" s="7"/>
      <c r="D38" s="4">
        <f>SLOPE(D17:D34,C17:C34)</f>
        <v>2.0213362068965512</v>
      </c>
      <c r="E38" s="4">
        <f>INTERCEPT(D17:D34,C17:C34)</f>
        <v>6.0068247126436809</v>
      </c>
      <c r="F38" s="4">
        <f>RSQ(D17:D34,C17:C34)</f>
        <v>0.9704429384151565</v>
      </c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</row>
    <row r="39" spans="1:18" x14ac:dyDescent="0.25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</row>
    <row r="40" spans="1:18" x14ac:dyDescent="0.25">
      <c r="A40" s="7"/>
      <c r="B40" s="4" t="s">
        <v>40</v>
      </c>
      <c r="C40" s="4"/>
      <c r="D40" s="4" t="s">
        <v>37</v>
      </c>
      <c r="E40" s="4" t="s">
        <v>38</v>
      </c>
      <c r="F40" s="4" t="s">
        <v>39</v>
      </c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</row>
    <row r="41" spans="1:18" x14ac:dyDescent="0.25">
      <c r="A41" s="7"/>
      <c r="B41" s="7"/>
      <c r="C41" s="7"/>
      <c r="D41" s="4">
        <f>SLOPE(I17:I34,H17:H34)</f>
        <v>-2.4432934192276625</v>
      </c>
      <c r="E41" s="4">
        <f>INTERCEPT(I17:I34,H17:H34)</f>
        <v>12.661360826784669</v>
      </c>
      <c r="F41" s="6">
        <f>RSQ(I17:I34,H17:H34)</f>
        <v>0.99314819678731125</v>
      </c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</row>
    <row r="42" spans="1:18" x14ac:dyDescent="0.25">
      <c r="A42" s="7"/>
      <c r="B42" s="7"/>
      <c r="C42" s="7"/>
      <c r="D42" s="4" t="s">
        <v>45</v>
      </c>
      <c r="E42" s="4" t="s">
        <v>46</v>
      </c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</row>
    <row r="43" spans="1:18" x14ac:dyDescent="0.25">
      <c r="A43" s="7"/>
      <c r="B43" s="7"/>
      <c r="C43" s="7"/>
      <c r="D43" s="4">
        <f>D41</f>
        <v>-2.4432934192276625</v>
      </c>
      <c r="E43" s="4">
        <f>10^E41</f>
        <v>4585226849110.9941</v>
      </c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</row>
    <row r="44" spans="1:18" x14ac:dyDescent="0.25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</row>
    <row r="45" spans="1:18" x14ac:dyDescent="0.25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</row>
    <row r="46" spans="1:18" x14ac:dyDescent="0.25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</row>
    <row r="47" spans="1:18" x14ac:dyDescent="0.25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</row>
    <row r="48" spans="1:18" x14ac:dyDescent="0.25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</row>
    <row r="49" spans="1:18" x14ac:dyDescent="0.25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</row>
    <row r="50" spans="1:18" x14ac:dyDescent="0.25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</row>
    <row r="51" spans="1:18" x14ac:dyDescent="0.25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</row>
    <row r="52" spans="1:18" x14ac:dyDescent="0.25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</row>
    <row r="53" spans="1:18" x14ac:dyDescent="0.25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</row>
    <row r="54" spans="1:18" x14ac:dyDescent="0.25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</row>
    <row r="55" spans="1:18" x14ac:dyDescent="0.2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</row>
    <row r="56" spans="1:18" x14ac:dyDescent="0.25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</row>
    <row r="57" spans="1:18" x14ac:dyDescent="0.25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</row>
    <row r="58" spans="1:18" x14ac:dyDescent="0.2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</row>
    <row r="59" spans="1:18" x14ac:dyDescent="0.25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</row>
    <row r="60" spans="1:18" x14ac:dyDescent="0.25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</row>
    <row r="61" spans="1:18" x14ac:dyDescent="0.25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</row>
    <row r="62" spans="1:18" x14ac:dyDescent="0.25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</row>
    <row r="63" spans="1:18" x14ac:dyDescent="0.2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</row>
    <row r="64" spans="1:18" x14ac:dyDescent="0.25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</row>
    <row r="65" spans="1:18" x14ac:dyDescent="0.2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</row>
    <row r="66" spans="1:18" x14ac:dyDescent="0.25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</row>
    <row r="67" spans="1:18" x14ac:dyDescent="0.25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</row>
    <row r="68" spans="1:18" x14ac:dyDescent="0.25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</row>
    <row r="69" spans="1:18" x14ac:dyDescent="0.25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</row>
    <row r="70" spans="1:18" x14ac:dyDescent="0.25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</row>
    <row r="71" spans="1:18" x14ac:dyDescent="0.25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</row>
    <row r="72" spans="1:18" x14ac:dyDescent="0.25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</row>
    <row r="73" spans="1:18" x14ac:dyDescent="0.25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</row>
    <row r="74" spans="1:18" x14ac:dyDescent="0.25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</row>
    <row r="75" spans="1:18" x14ac:dyDescent="0.2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</row>
    <row r="76" spans="1:18" x14ac:dyDescent="0.25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</row>
    <row r="77" spans="1:18" x14ac:dyDescent="0.25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</row>
    <row r="78" spans="1:18" x14ac:dyDescent="0.25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</row>
    <row r="79" spans="1:18" x14ac:dyDescent="0.25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</row>
    <row r="80" spans="1:18" x14ac:dyDescent="0.25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</row>
    <row r="81" spans="1:18" x14ac:dyDescent="0.25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</row>
    <row r="82" spans="1:18" x14ac:dyDescent="0.25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</row>
    <row r="83" spans="1:18" x14ac:dyDescent="0.25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</row>
    <row r="84" spans="1:18" x14ac:dyDescent="0.25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</row>
    <row r="85" spans="1:18" x14ac:dyDescent="0.2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</row>
    <row r="86" spans="1:18" x14ac:dyDescent="0.25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</row>
    <row r="87" spans="1:18" x14ac:dyDescent="0.25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</row>
    <row r="88" spans="1:18" x14ac:dyDescent="0.25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</row>
    <row r="89" spans="1:18" x14ac:dyDescent="0.25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</row>
    <row r="90" spans="1:18" x14ac:dyDescent="0.25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</row>
    <row r="91" spans="1:18" x14ac:dyDescent="0.25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</row>
    <row r="92" spans="1:18" x14ac:dyDescent="0.25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</row>
    <row r="93" spans="1:18" x14ac:dyDescent="0.25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</row>
    <row r="94" spans="1:18" x14ac:dyDescent="0.25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</row>
    <row r="95" spans="1:18" x14ac:dyDescent="0.2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</row>
    <row r="96" spans="1:18" x14ac:dyDescent="0.25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</row>
    <row r="97" spans="1:18" x14ac:dyDescent="0.25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</row>
    <row r="98" spans="1:18" x14ac:dyDescent="0.25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</row>
    <row r="99" spans="1:18" x14ac:dyDescent="0.25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</row>
    <row r="100" spans="1:18" x14ac:dyDescent="0.2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</row>
    <row r="101" spans="1:18" x14ac:dyDescent="0.2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</row>
    <row r="102" spans="1:18" x14ac:dyDescent="0.2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</row>
    <row r="103" spans="1:18" x14ac:dyDescent="0.2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</row>
    <row r="104" spans="1:18" x14ac:dyDescent="0.2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</row>
    <row r="105" spans="1:18" x14ac:dyDescent="0.2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</row>
    <row r="106" spans="1:18" x14ac:dyDescent="0.2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</row>
    <row r="107" spans="1:18" x14ac:dyDescent="0.2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</row>
    <row r="108" spans="1:18" x14ac:dyDescent="0.2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</row>
    <row r="109" spans="1:18" x14ac:dyDescent="0.2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</row>
    <row r="110" spans="1:18" x14ac:dyDescent="0.2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</row>
    <row r="111" spans="1:18" x14ac:dyDescent="0.2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</row>
    <row r="112" spans="1:18" x14ac:dyDescent="0.2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</row>
    <row r="113" spans="1:18" x14ac:dyDescent="0.2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</row>
    <row r="114" spans="1:18" x14ac:dyDescent="0.2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</row>
    <row r="115" spans="1:18" x14ac:dyDescent="0.2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</row>
    <row r="116" spans="1:18" x14ac:dyDescent="0.2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</row>
    <row r="117" spans="1:18" x14ac:dyDescent="0.2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</row>
    <row r="118" spans="1:18" x14ac:dyDescent="0.2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</row>
    <row r="119" spans="1:18" x14ac:dyDescent="0.2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</row>
    <row r="120" spans="1:18" x14ac:dyDescent="0.2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</row>
    <row r="121" spans="1:18" x14ac:dyDescent="0.2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</row>
    <row r="122" spans="1:18" x14ac:dyDescent="0.2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</row>
    <row r="123" spans="1:18" x14ac:dyDescent="0.2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</row>
    <row r="124" spans="1:18" x14ac:dyDescent="0.2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</row>
    <row r="125" spans="1:18" x14ac:dyDescent="0.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</row>
    <row r="126" spans="1:18" x14ac:dyDescent="0.2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</row>
    <row r="127" spans="1:18" x14ac:dyDescent="0.2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</row>
    <row r="128" spans="1:18" x14ac:dyDescent="0.2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</row>
    <row r="129" spans="1:18" x14ac:dyDescent="0.2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</row>
    <row r="130" spans="1:18" x14ac:dyDescent="0.2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</row>
    <row r="131" spans="1:18" x14ac:dyDescent="0.2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</row>
    <row r="132" spans="1:18" x14ac:dyDescent="0.2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</row>
    <row r="133" spans="1:18" x14ac:dyDescent="0.2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</row>
    <row r="134" spans="1:18" x14ac:dyDescent="0.2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</row>
    <row r="135" spans="1:18" x14ac:dyDescent="0.2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</row>
    <row r="136" spans="1:18" x14ac:dyDescent="0.2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</row>
    <row r="137" spans="1:18" x14ac:dyDescent="0.2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</row>
    <row r="138" spans="1:18" x14ac:dyDescent="0.2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</row>
    <row r="139" spans="1:18" x14ac:dyDescent="0.2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</row>
    <row r="140" spans="1:18" x14ac:dyDescent="0.2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</row>
    <row r="141" spans="1:18" x14ac:dyDescent="0.2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</row>
    <row r="142" spans="1:18" x14ac:dyDescent="0.2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</row>
    <row r="143" spans="1:18" x14ac:dyDescent="0.2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</row>
    <row r="144" spans="1:18" x14ac:dyDescent="0.2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</row>
    <row r="145" spans="1:18" x14ac:dyDescent="0.2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</row>
    <row r="146" spans="1:18" x14ac:dyDescent="0.2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</row>
    <row r="147" spans="1:18" x14ac:dyDescent="0.2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</row>
    <row r="148" spans="1:18" x14ac:dyDescent="0.2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</row>
    <row r="149" spans="1:18" x14ac:dyDescent="0.2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</row>
    <row r="150" spans="1:18" x14ac:dyDescent="0.2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</row>
    <row r="151" spans="1:18" x14ac:dyDescent="0.2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</row>
    <row r="152" spans="1:18" x14ac:dyDescent="0.2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</row>
    <row r="153" spans="1:18" x14ac:dyDescent="0.2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</row>
  </sheetData>
  <dataValidations count="1">
    <dataValidation type="list" allowBlank="1" showInputMessage="1" showErrorMessage="1" sqref="C8" xr:uid="{FF34D6BD-8997-4E47-94F8-DA65374EE7FB}">
      <formula1>$G$4:$G$7</formula1>
    </dataValidation>
  </dataValidation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D086FB-4318-4A37-ABD8-D80D4BD4BE85}">
  <dimension ref="A1:R153"/>
  <sheetViews>
    <sheetView topLeftCell="A16" zoomScale="89" zoomScaleNormal="85" workbookViewId="0">
      <selection activeCell="B17" sqref="B17:C33"/>
    </sheetView>
  </sheetViews>
  <sheetFormatPr baseColWidth="10" defaultColWidth="11.42578125" defaultRowHeight="15" x14ac:dyDescent="0.25"/>
  <cols>
    <col min="5" max="5" width="13.140625" bestFit="1" customWidth="1"/>
  </cols>
  <sheetData>
    <row r="1" spans="1:18" x14ac:dyDescent="0.2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</row>
    <row r="2" spans="1:18" x14ac:dyDescent="0.25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</row>
    <row r="3" spans="1:18" ht="15.75" x14ac:dyDescent="0.25">
      <c r="A3" s="7"/>
      <c r="B3" s="8" t="s">
        <v>31</v>
      </c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</row>
    <row r="4" spans="1:18" x14ac:dyDescent="0.25">
      <c r="A4" s="7"/>
      <c r="B4" s="9" t="s">
        <v>3</v>
      </c>
      <c r="C4" s="4">
        <v>9.81</v>
      </c>
      <c r="D4" s="7"/>
      <c r="E4" s="7"/>
      <c r="F4" s="4" t="s">
        <v>5</v>
      </c>
      <c r="G4" s="4" t="s">
        <v>9</v>
      </c>
      <c r="H4" s="4">
        <v>0.06</v>
      </c>
      <c r="I4" s="7"/>
      <c r="J4" s="7"/>
      <c r="K4" s="7"/>
      <c r="L4" s="7"/>
      <c r="M4" s="7"/>
      <c r="N4" s="7"/>
      <c r="O4" s="7"/>
      <c r="P4" s="7"/>
      <c r="Q4" s="7"/>
      <c r="R4" s="7"/>
    </row>
    <row r="5" spans="1:18" x14ac:dyDescent="0.25">
      <c r="A5" s="7"/>
      <c r="B5" s="9" t="s">
        <v>1</v>
      </c>
      <c r="C5" s="4">
        <v>1000</v>
      </c>
      <c r="D5" s="7"/>
      <c r="E5" s="7"/>
      <c r="F5" s="4" t="s">
        <v>6</v>
      </c>
      <c r="G5" s="4" t="s">
        <v>10</v>
      </c>
      <c r="H5" s="4">
        <v>4.4999999999999998E-2</v>
      </c>
      <c r="I5" s="7"/>
      <c r="J5" s="7"/>
      <c r="K5" s="7"/>
      <c r="L5" s="7"/>
      <c r="M5" s="7"/>
      <c r="N5" s="7"/>
      <c r="O5" s="7"/>
      <c r="P5" s="7"/>
      <c r="Q5" s="7"/>
      <c r="R5" s="7"/>
    </row>
    <row r="6" spans="1:18" x14ac:dyDescent="0.25">
      <c r="A6" s="7"/>
      <c r="B6" s="9" t="s">
        <v>2</v>
      </c>
      <c r="C6" s="4">
        <f>1.02*10^-3</f>
        <v>1.0200000000000001E-3</v>
      </c>
      <c r="D6" s="7"/>
      <c r="E6" s="7"/>
      <c r="F6" s="4" t="s">
        <v>7</v>
      </c>
      <c r="G6" s="4" t="s">
        <v>11</v>
      </c>
      <c r="H6" s="4">
        <f>0.03</f>
        <v>0.03</v>
      </c>
      <c r="I6" s="7"/>
      <c r="J6" s="7"/>
      <c r="K6" s="7"/>
      <c r="L6" s="7"/>
      <c r="M6" s="7"/>
      <c r="N6" s="7"/>
      <c r="O6" s="7"/>
      <c r="P6" s="7"/>
      <c r="Q6" s="7"/>
      <c r="R6" s="7"/>
    </row>
    <row r="7" spans="1:18" x14ac:dyDescent="0.25">
      <c r="A7" s="7"/>
      <c r="B7" s="9" t="s">
        <v>32</v>
      </c>
      <c r="C7" s="4"/>
      <c r="D7" s="7"/>
      <c r="E7" s="7"/>
      <c r="F7" s="4" t="s">
        <v>8</v>
      </c>
      <c r="G7" s="4" t="s">
        <v>12</v>
      </c>
      <c r="H7" s="4">
        <v>7.8E-2</v>
      </c>
      <c r="I7" s="7"/>
      <c r="J7" s="7"/>
      <c r="K7" s="7"/>
      <c r="L7" s="7"/>
      <c r="M7" s="7"/>
      <c r="N7" s="7"/>
      <c r="O7" s="7"/>
      <c r="P7" s="7"/>
      <c r="Q7" s="7"/>
      <c r="R7" s="7"/>
    </row>
    <row r="8" spans="1:18" x14ac:dyDescent="0.25">
      <c r="A8" s="7"/>
      <c r="B8" s="9" t="s">
        <v>29</v>
      </c>
      <c r="C8" s="4" t="s">
        <v>10</v>
      </c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</row>
    <row r="9" spans="1:18" x14ac:dyDescent="0.25">
      <c r="A9" s="7"/>
      <c r="B9" s="9" t="s">
        <v>4</v>
      </c>
      <c r="C9" s="4">
        <f>VLOOKUP(C8,G4:H7,2)</f>
        <v>4.4999999999999998E-2</v>
      </c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</row>
    <row r="10" spans="1:18" x14ac:dyDescent="0.25">
      <c r="A10" s="7"/>
      <c r="B10" s="9" t="s">
        <v>23</v>
      </c>
      <c r="C10" s="4">
        <f>C9</f>
        <v>4.4999999999999998E-2</v>
      </c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</row>
    <row r="11" spans="1:18" x14ac:dyDescent="0.25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</row>
    <row r="12" spans="1:18" x14ac:dyDescent="0.25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</row>
    <row r="13" spans="1:18" x14ac:dyDescent="0.25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</row>
    <row r="14" spans="1:18" x14ac:dyDescent="0.25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</row>
    <row r="15" spans="1:18" ht="30" x14ac:dyDescent="0.25">
      <c r="A15" s="7"/>
      <c r="B15" s="10" t="s">
        <v>0</v>
      </c>
      <c r="C15" s="10" t="s">
        <v>19</v>
      </c>
      <c r="D15" s="10" t="s">
        <v>22</v>
      </c>
      <c r="E15" s="10" t="s">
        <v>13</v>
      </c>
      <c r="F15" s="10" t="s">
        <v>14</v>
      </c>
      <c r="G15" s="10" t="s">
        <v>15</v>
      </c>
      <c r="H15" s="10" t="s">
        <v>42</v>
      </c>
      <c r="I15" s="10" t="s">
        <v>43</v>
      </c>
      <c r="J15" s="7"/>
      <c r="K15" s="7"/>
      <c r="L15" s="7"/>
      <c r="M15" s="7"/>
      <c r="N15" s="7"/>
      <c r="O15" s="7"/>
      <c r="P15" s="7"/>
      <c r="Q15" s="7"/>
      <c r="R15" s="7"/>
    </row>
    <row r="16" spans="1:18" x14ac:dyDescent="0.25">
      <c r="A16" s="7"/>
      <c r="B16" s="2" t="s">
        <v>17</v>
      </c>
      <c r="C16" s="2" t="s">
        <v>18</v>
      </c>
      <c r="D16" s="2" t="s">
        <v>16</v>
      </c>
      <c r="E16" s="2"/>
      <c r="F16" s="2"/>
      <c r="G16" s="2"/>
      <c r="H16" s="2"/>
      <c r="I16" s="4"/>
      <c r="J16" s="7"/>
      <c r="K16" s="7"/>
      <c r="L16" s="7"/>
      <c r="M16" s="7"/>
      <c r="N16" s="7"/>
      <c r="O16" s="7"/>
      <c r="P16" s="7"/>
      <c r="Q16" s="7"/>
      <c r="R16" s="7"/>
    </row>
    <row r="17" spans="1:18" x14ac:dyDescent="0.25">
      <c r="A17" s="7"/>
      <c r="B17" s="4">
        <v>100</v>
      </c>
      <c r="C17" s="4">
        <f>B17/60</f>
        <v>1.6666666666666667</v>
      </c>
      <c r="D17" s="44">
        <v>14</v>
      </c>
      <c r="E17" s="11">
        <f t="shared" ref="E17:E34" si="0">D17/($C$9^5*C17^3*$C$5)</f>
        <v>16387.745770461821</v>
      </c>
      <c r="F17" s="11">
        <f t="shared" ref="F17:F34" si="1">(C17*$C$9^2*$C$5)/$C$6</f>
        <v>3308.8235294117644</v>
      </c>
      <c r="G17" s="4">
        <f t="shared" ref="G17:G34" si="2">(C17^2*$C$9)/$C$4</f>
        <v>1.27420998980632E-2</v>
      </c>
      <c r="H17" s="4">
        <f>LOG10(F17)</f>
        <v>3.5196736054051261</v>
      </c>
      <c r="I17" s="4">
        <f>LOG10(E17)</f>
        <v>4.2145192179524509</v>
      </c>
      <c r="J17" s="7"/>
      <c r="K17" s="7"/>
      <c r="L17" s="7"/>
      <c r="M17" s="7"/>
      <c r="N17" s="7"/>
      <c r="O17" s="7"/>
      <c r="P17" s="7"/>
      <c r="Q17" s="7"/>
      <c r="R17" s="7"/>
    </row>
    <row r="18" spans="1:18" x14ac:dyDescent="0.25">
      <c r="A18" s="7"/>
      <c r="B18" s="4">
        <f t="shared" ref="B18:B23" si="3">B17+100</f>
        <v>200</v>
      </c>
      <c r="C18" s="4">
        <f t="shared" ref="C18:C25" si="4">B18/60</f>
        <v>3.3333333333333335</v>
      </c>
      <c r="D18" s="44">
        <v>16</v>
      </c>
      <c r="E18" s="11">
        <f t="shared" si="0"/>
        <v>2341.106538637403</v>
      </c>
      <c r="F18" s="11">
        <f t="shared" si="1"/>
        <v>6617.6470588235288</v>
      </c>
      <c r="G18" s="4">
        <f t="shared" si="2"/>
        <v>5.09683995922528E-2</v>
      </c>
      <c r="H18" s="4">
        <f t="shared" ref="H18:H34" si="5">LOG10(F18)</f>
        <v>3.8207036010691073</v>
      </c>
      <c r="I18" s="4">
        <f t="shared" ref="I18:I34" si="6">LOG10(E18)</f>
        <v>3.3694211779381935</v>
      </c>
      <c r="J18" s="7"/>
      <c r="K18" s="7"/>
      <c r="L18" s="7"/>
      <c r="M18" s="7"/>
      <c r="N18" s="7"/>
      <c r="O18" s="7"/>
      <c r="P18" s="7"/>
      <c r="Q18" s="7"/>
      <c r="R18" s="7"/>
    </row>
    <row r="19" spans="1:18" x14ac:dyDescent="0.25">
      <c r="A19" s="7"/>
      <c r="B19" s="4">
        <f t="shared" si="3"/>
        <v>300</v>
      </c>
      <c r="C19" s="4">
        <f t="shared" si="4"/>
        <v>5</v>
      </c>
      <c r="D19" s="44">
        <v>18</v>
      </c>
      <c r="E19" s="11">
        <f t="shared" si="0"/>
        <v>780.3688462124677</v>
      </c>
      <c r="F19" s="11">
        <f>(C19*$C$9^2*$C$5)/$C$6</f>
        <v>9926.4705882352919</v>
      </c>
      <c r="G19" s="4">
        <f t="shared" si="2"/>
        <v>0.1146788990825688</v>
      </c>
      <c r="H19" s="4">
        <f t="shared" si="5"/>
        <v>3.9967948601247887</v>
      </c>
      <c r="I19" s="4">
        <f t="shared" si="6"/>
        <v>2.8922999232185314</v>
      </c>
      <c r="J19" s="7"/>
      <c r="K19" s="7"/>
      <c r="L19" s="7"/>
      <c r="M19" s="7"/>
      <c r="N19" s="7"/>
      <c r="O19" s="7"/>
      <c r="P19" s="7"/>
      <c r="Q19" s="7"/>
      <c r="R19" s="7"/>
    </row>
    <row r="20" spans="1:18" x14ac:dyDescent="0.25">
      <c r="A20" s="7"/>
      <c r="B20" s="4">
        <f t="shared" si="3"/>
        <v>400</v>
      </c>
      <c r="C20" s="4">
        <f t="shared" si="4"/>
        <v>6.666666666666667</v>
      </c>
      <c r="D20" s="44">
        <v>20.5</v>
      </c>
      <c r="E20" s="11">
        <f t="shared" si="0"/>
        <v>374.94284407864654</v>
      </c>
      <c r="F20" s="11">
        <f t="shared" si="1"/>
        <v>13235.294117647058</v>
      </c>
      <c r="G20" s="4">
        <f t="shared" si="2"/>
        <v>0.2038735983690112</v>
      </c>
      <c r="H20" s="4">
        <f t="shared" si="5"/>
        <v>4.1217335967330886</v>
      </c>
      <c r="I20" s="4">
        <f t="shared" si="6"/>
        <v>2.5739650693460798</v>
      </c>
      <c r="J20" s="7"/>
      <c r="K20" s="7"/>
      <c r="L20" s="7"/>
      <c r="M20" s="7"/>
      <c r="N20" s="7"/>
      <c r="O20" s="7"/>
      <c r="P20" s="7"/>
      <c r="Q20" s="7"/>
      <c r="R20" s="7"/>
    </row>
    <row r="21" spans="1:18" x14ac:dyDescent="0.25">
      <c r="A21" s="7"/>
      <c r="B21" s="4">
        <f t="shared" si="3"/>
        <v>500</v>
      </c>
      <c r="C21" s="4">
        <f t="shared" si="4"/>
        <v>8.3333333333333339</v>
      </c>
      <c r="D21" s="44">
        <v>22.5</v>
      </c>
      <c r="E21" s="11">
        <f t="shared" si="0"/>
        <v>210.69958847736623</v>
      </c>
      <c r="F21" s="11">
        <f t="shared" si="1"/>
        <v>16544.117647058822</v>
      </c>
      <c r="G21" s="4">
        <f t="shared" si="2"/>
        <v>0.31855249745158004</v>
      </c>
      <c r="H21" s="4">
        <f t="shared" si="5"/>
        <v>4.2186436097411448</v>
      </c>
      <c r="I21" s="4">
        <f t="shared" si="6"/>
        <v>2.3236636873775187</v>
      </c>
      <c r="J21" s="7"/>
      <c r="K21" s="7"/>
      <c r="L21" s="7"/>
      <c r="M21" s="7"/>
      <c r="N21" s="7"/>
      <c r="O21" s="7"/>
      <c r="P21" s="7"/>
      <c r="Q21" s="7"/>
      <c r="R21" s="7"/>
    </row>
    <row r="22" spans="1:18" x14ac:dyDescent="0.25">
      <c r="A22" s="7"/>
      <c r="B22" s="4">
        <f t="shared" si="3"/>
        <v>600</v>
      </c>
      <c r="C22" s="4">
        <f t="shared" si="4"/>
        <v>10</v>
      </c>
      <c r="D22" s="44">
        <v>24.75</v>
      </c>
      <c r="E22" s="11">
        <f t="shared" si="0"/>
        <v>134.12589544276787</v>
      </c>
      <c r="F22" s="11">
        <f t="shared" si="1"/>
        <v>19852.941176470584</v>
      </c>
      <c r="G22" s="4">
        <f t="shared" si="2"/>
        <v>0.4587155963302752</v>
      </c>
      <c r="H22" s="4">
        <f t="shared" si="5"/>
        <v>4.2978248557887699</v>
      </c>
      <c r="I22" s="4">
        <f t="shared" si="6"/>
        <v>2.1275126343928692</v>
      </c>
      <c r="J22" s="7"/>
      <c r="K22" s="7"/>
      <c r="L22" s="7"/>
      <c r="M22" s="7"/>
      <c r="N22" s="7"/>
      <c r="O22" s="7"/>
      <c r="P22" s="7"/>
      <c r="Q22" s="7"/>
      <c r="R22" s="7"/>
    </row>
    <row r="23" spans="1:18" x14ac:dyDescent="0.25">
      <c r="A23" s="7"/>
      <c r="B23" s="4">
        <f t="shared" si="3"/>
        <v>700</v>
      </c>
      <c r="C23" s="4">
        <f t="shared" si="4"/>
        <v>11.666666666666666</v>
      </c>
      <c r="D23" s="44">
        <v>28</v>
      </c>
      <c r="E23" s="11">
        <f t="shared" si="0"/>
        <v>95.555368923975664</v>
      </c>
      <c r="F23" s="11">
        <f t="shared" si="1"/>
        <v>23161.76470588235</v>
      </c>
      <c r="G23" s="4">
        <f t="shared" si="2"/>
        <v>0.62436289500509667</v>
      </c>
      <c r="H23" s="4">
        <f t="shared" si="5"/>
        <v>4.364771645419383</v>
      </c>
      <c r="I23" s="4">
        <f t="shared" si="6"/>
        <v>1.9802550935736614</v>
      </c>
      <c r="J23" s="7"/>
      <c r="K23" s="7"/>
      <c r="L23" s="7"/>
      <c r="M23" s="7"/>
      <c r="N23" s="7"/>
      <c r="O23" s="7"/>
      <c r="P23" s="7"/>
      <c r="Q23" s="7"/>
      <c r="R23" s="7"/>
    </row>
    <row r="24" spans="1:18" x14ac:dyDescent="0.25">
      <c r="A24" s="7"/>
      <c r="B24" s="4">
        <v>1100</v>
      </c>
      <c r="C24" s="4">
        <f t="shared" si="4"/>
        <v>18.333333333333332</v>
      </c>
      <c r="D24" s="44">
        <v>40</v>
      </c>
      <c r="E24" s="11">
        <f t="shared" si="0"/>
        <v>35.178159859314853</v>
      </c>
      <c r="F24" s="11">
        <f t="shared" si="1"/>
        <v>36397.058823529413</v>
      </c>
      <c r="G24" s="4">
        <f t="shared" si="2"/>
        <v>1.5417940876656471</v>
      </c>
      <c r="H24" s="4">
        <f t="shared" si="5"/>
        <v>4.5610662905633514</v>
      </c>
      <c r="I24" s="4">
        <f t="shared" si="6"/>
        <v>1.5462731181274998</v>
      </c>
      <c r="J24" s="7"/>
      <c r="K24" s="7"/>
      <c r="L24" s="7"/>
      <c r="M24" s="7"/>
      <c r="N24" s="7"/>
      <c r="O24" s="7"/>
      <c r="P24" s="7"/>
      <c r="Q24" s="7"/>
      <c r="R24" s="7"/>
    </row>
    <row r="25" spans="1:18" x14ac:dyDescent="0.25">
      <c r="A25" s="7"/>
      <c r="B25" s="4">
        <f>B24+100</f>
        <v>1200</v>
      </c>
      <c r="C25" s="4">
        <f t="shared" si="4"/>
        <v>20</v>
      </c>
      <c r="D25" s="44">
        <v>43.5</v>
      </c>
      <c r="E25" s="11">
        <f t="shared" si="0"/>
        <v>29.467052786668702</v>
      </c>
      <c r="F25" s="11">
        <f t="shared" si="1"/>
        <v>39705.882352941167</v>
      </c>
      <c r="G25" s="4">
        <f t="shared" si="2"/>
        <v>1.8348623853211008</v>
      </c>
      <c r="H25" s="4">
        <f t="shared" si="5"/>
        <v>4.5988548514527512</v>
      </c>
      <c r="I25" s="4">
        <f t="shared" si="6"/>
        <v>1.4693367010859755</v>
      </c>
      <c r="J25" s="7"/>
      <c r="K25" s="7"/>
      <c r="L25" s="7"/>
      <c r="M25" s="7"/>
      <c r="N25" s="7"/>
      <c r="O25" s="7"/>
      <c r="P25" s="7"/>
      <c r="Q25" s="7"/>
      <c r="R25" s="7"/>
    </row>
    <row r="26" spans="1:18" x14ac:dyDescent="0.25">
      <c r="A26" s="7"/>
      <c r="B26" s="4">
        <v>100</v>
      </c>
      <c r="C26" s="4">
        <f>B26/60</f>
        <v>1.6666666666666667</v>
      </c>
      <c r="D26" s="45">
        <v>13.5</v>
      </c>
      <c r="E26" s="11">
        <f t="shared" si="0"/>
        <v>15802.469135802468</v>
      </c>
      <c r="F26" s="11">
        <f t="shared" si="1"/>
        <v>3308.8235294117644</v>
      </c>
      <c r="G26" s="4">
        <f t="shared" si="2"/>
        <v>1.27420998980632E-2</v>
      </c>
      <c r="H26" s="4">
        <f t="shared" si="5"/>
        <v>3.5196736054051261</v>
      </c>
      <c r="I26" s="4">
        <f t="shared" si="6"/>
        <v>4.1987249507692184</v>
      </c>
      <c r="J26" s="7"/>
      <c r="K26" s="7"/>
      <c r="L26" s="7"/>
      <c r="M26" s="7"/>
      <c r="N26" s="7"/>
      <c r="O26" s="7"/>
      <c r="P26" s="7"/>
      <c r="Q26" s="7"/>
      <c r="R26" s="7"/>
    </row>
    <row r="27" spans="1:18" x14ac:dyDescent="0.25">
      <c r="A27" s="7"/>
      <c r="B27" s="4">
        <f t="shared" ref="B27:B32" si="7">B26+100</f>
        <v>200</v>
      </c>
      <c r="C27" s="4">
        <f t="shared" ref="C27:C34" si="8">B27/60</f>
        <v>3.3333333333333335</v>
      </c>
      <c r="D27" s="45">
        <v>15.5</v>
      </c>
      <c r="E27" s="11">
        <f t="shared" si="0"/>
        <v>2267.9469593049839</v>
      </c>
      <c r="F27" s="11">
        <f t="shared" si="1"/>
        <v>6617.6470588235288</v>
      </c>
      <c r="G27" s="4">
        <f t="shared" si="2"/>
        <v>5.09683995922528E-2</v>
      </c>
      <c r="H27" s="4">
        <f t="shared" si="5"/>
        <v>3.8207036010691073</v>
      </c>
      <c r="I27" s="4">
        <f t="shared" si="6"/>
        <v>3.3556328934525603</v>
      </c>
      <c r="J27" s="7"/>
      <c r="K27" s="7"/>
      <c r="L27" s="7"/>
      <c r="M27" s="7"/>
      <c r="N27" s="7"/>
      <c r="O27" s="7"/>
      <c r="P27" s="7"/>
      <c r="Q27" s="7"/>
      <c r="R27" s="7"/>
    </row>
    <row r="28" spans="1:18" x14ac:dyDescent="0.25">
      <c r="A28" s="7"/>
      <c r="B28" s="4">
        <f t="shared" si="7"/>
        <v>300</v>
      </c>
      <c r="C28" s="4">
        <f t="shared" si="8"/>
        <v>5</v>
      </c>
      <c r="D28" s="45">
        <v>17.5</v>
      </c>
      <c r="E28" s="11">
        <f t="shared" si="0"/>
        <v>758.69193381767684</v>
      </c>
      <c r="F28" s="11">
        <f t="shared" si="1"/>
        <v>9926.4705882352919</v>
      </c>
      <c r="G28" s="4">
        <f t="shared" si="2"/>
        <v>0.1146788990825688</v>
      </c>
      <c r="H28" s="4">
        <f t="shared" si="5"/>
        <v>3.9967948601247887</v>
      </c>
      <c r="I28" s="4">
        <f t="shared" si="6"/>
        <v>2.8800654668015198</v>
      </c>
      <c r="J28" s="7"/>
      <c r="K28" s="7"/>
      <c r="L28" s="7"/>
      <c r="M28" s="7"/>
      <c r="N28" s="7"/>
      <c r="O28" s="7"/>
      <c r="P28" s="7"/>
      <c r="Q28" s="7"/>
      <c r="R28" s="7"/>
    </row>
    <row r="29" spans="1:18" x14ac:dyDescent="0.25">
      <c r="A29" s="7"/>
      <c r="B29" s="4">
        <f t="shared" si="7"/>
        <v>400</v>
      </c>
      <c r="C29" s="4">
        <f t="shared" si="8"/>
        <v>6.666666666666667</v>
      </c>
      <c r="D29" s="45">
        <v>20</v>
      </c>
      <c r="E29" s="11">
        <f t="shared" si="0"/>
        <v>365.79789666209416</v>
      </c>
      <c r="F29" s="11">
        <f t="shared" si="1"/>
        <v>13235.294117647058</v>
      </c>
      <c r="G29" s="4">
        <f t="shared" si="2"/>
        <v>0.2038735983690112</v>
      </c>
      <c r="H29" s="4">
        <f t="shared" si="5"/>
        <v>4.1217335967330886</v>
      </c>
      <c r="I29" s="4">
        <f t="shared" si="6"/>
        <v>2.5632412039543064</v>
      </c>
      <c r="J29" s="7"/>
      <c r="K29" s="7"/>
      <c r="L29" s="7"/>
      <c r="M29" s="7"/>
      <c r="N29" s="7"/>
      <c r="O29" s="7"/>
      <c r="P29" s="7"/>
      <c r="Q29" s="7"/>
      <c r="R29" s="7"/>
    </row>
    <row r="30" spans="1:18" x14ac:dyDescent="0.25">
      <c r="A30" s="7"/>
      <c r="B30" s="4">
        <f t="shared" si="7"/>
        <v>500</v>
      </c>
      <c r="C30" s="4">
        <f t="shared" si="8"/>
        <v>8.3333333333333339</v>
      </c>
      <c r="D30" s="45">
        <v>22</v>
      </c>
      <c r="E30" s="11">
        <f t="shared" si="0"/>
        <v>206.01737540009142</v>
      </c>
      <c r="F30" s="11">
        <f t="shared" si="1"/>
        <v>16544.117647058822</v>
      </c>
      <c r="G30" s="4">
        <f t="shared" si="2"/>
        <v>0.31855249745158004</v>
      </c>
      <c r="H30" s="4">
        <f t="shared" si="5"/>
        <v>4.2186436097411448</v>
      </c>
      <c r="I30" s="4">
        <f t="shared" si="6"/>
        <v>2.3139038500883622</v>
      </c>
      <c r="J30" s="7"/>
      <c r="K30" s="7"/>
      <c r="L30" s="7"/>
      <c r="M30" s="7"/>
      <c r="N30" s="7"/>
      <c r="O30" s="7"/>
      <c r="P30" s="7"/>
      <c r="Q30" s="7"/>
      <c r="R30" s="7"/>
    </row>
    <row r="31" spans="1:18" x14ac:dyDescent="0.25">
      <c r="A31" s="7"/>
      <c r="B31" s="4">
        <f t="shared" si="7"/>
        <v>600</v>
      </c>
      <c r="C31" s="4">
        <f t="shared" si="8"/>
        <v>10</v>
      </c>
      <c r="D31" s="45">
        <v>24.5</v>
      </c>
      <c r="E31" s="11">
        <f t="shared" si="0"/>
        <v>132.77108841809346</v>
      </c>
      <c r="F31" s="11">
        <f t="shared" si="1"/>
        <v>19852.941176470584</v>
      </c>
      <c r="G31" s="4">
        <f t="shared" si="2"/>
        <v>0.4587155963302752</v>
      </c>
      <c r="H31" s="4">
        <f t="shared" si="5"/>
        <v>4.2978248557887699</v>
      </c>
      <c r="I31" s="4">
        <f t="shared" si="6"/>
        <v>2.1231035154878142</v>
      </c>
      <c r="J31" s="7"/>
      <c r="K31" s="7"/>
      <c r="L31" s="7"/>
      <c r="M31" s="7"/>
      <c r="N31" s="7"/>
      <c r="O31" s="7"/>
      <c r="P31" s="7"/>
      <c r="Q31" s="7"/>
      <c r="R31" s="7"/>
    </row>
    <row r="32" spans="1:18" x14ac:dyDescent="0.25">
      <c r="A32" s="7"/>
      <c r="B32" s="4">
        <f t="shared" si="7"/>
        <v>700</v>
      </c>
      <c r="C32" s="4">
        <f t="shared" si="8"/>
        <v>11.666666666666666</v>
      </c>
      <c r="D32" s="45">
        <v>27.5</v>
      </c>
      <c r="E32" s="11">
        <f t="shared" si="0"/>
        <v>93.849023050333244</v>
      </c>
      <c r="F32" s="11">
        <f t="shared" si="1"/>
        <v>23161.76470588235</v>
      </c>
      <c r="G32" s="4">
        <f t="shared" si="2"/>
        <v>0.62436289500509667</v>
      </c>
      <c r="H32" s="4">
        <f t="shared" si="5"/>
        <v>4.364771645419383</v>
      </c>
      <c r="I32" s="4">
        <f t="shared" si="6"/>
        <v>1.9724297560617048</v>
      </c>
      <c r="J32" s="7"/>
      <c r="K32" s="7"/>
      <c r="L32" s="7"/>
      <c r="M32" s="7"/>
      <c r="N32" s="7"/>
      <c r="O32" s="7"/>
      <c r="P32" s="7"/>
      <c r="Q32" s="7"/>
      <c r="R32" s="7"/>
    </row>
    <row r="33" spans="1:18" x14ac:dyDescent="0.25">
      <c r="A33" s="7"/>
      <c r="B33" s="4">
        <v>1100</v>
      </c>
      <c r="C33" s="4">
        <f t="shared" si="8"/>
        <v>18.333333333333332</v>
      </c>
      <c r="D33" s="45">
        <v>39.75</v>
      </c>
      <c r="E33" s="11">
        <f t="shared" si="0"/>
        <v>34.958296360194133</v>
      </c>
      <c r="F33" s="11">
        <f t="shared" si="1"/>
        <v>36397.058823529413</v>
      </c>
      <c r="G33" s="4">
        <f t="shared" si="2"/>
        <v>1.5417940876656471</v>
      </c>
      <c r="H33" s="4">
        <f t="shared" si="5"/>
        <v>4.5610662905633514</v>
      </c>
      <c r="I33" s="4">
        <f t="shared" si="6"/>
        <v>1.5435502597920265</v>
      </c>
      <c r="J33" s="7"/>
      <c r="K33" s="7"/>
      <c r="L33" s="7"/>
      <c r="M33" s="7"/>
      <c r="N33" s="7"/>
      <c r="O33" s="7"/>
      <c r="P33" s="7"/>
      <c r="Q33" s="7"/>
      <c r="R33" s="7"/>
    </row>
    <row r="34" spans="1:18" x14ac:dyDescent="0.25">
      <c r="A34" s="7"/>
      <c r="B34" s="4">
        <f>B33+100</f>
        <v>1200</v>
      </c>
      <c r="C34" s="4">
        <f t="shared" si="8"/>
        <v>20</v>
      </c>
      <c r="D34" s="45">
        <v>43</v>
      </c>
      <c r="E34" s="11">
        <f t="shared" si="0"/>
        <v>29.128351030500095</v>
      </c>
      <c r="F34" s="11">
        <f t="shared" si="1"/>
        <v>39705.882352941167</v>
      </c>
      <c r="G34" s="4">
        <f t="shared" si="2"/>
        <v>1.8348623853211008</v>
      </c>
      <c r="H34" s="4">
        <f t="shared" si="5"/>
        <v>4.5988548514527512</v>
      </c>
      <c r="I34" s="4">
        <f t="shared" si="6"/>
        <v>1.4643158997109247</v>
      </c>
      <c r="J34" s="7"/>
      <c r="K34" s="7"/>
      <c r="L34" s="7"/>
      <c r="M34" s="7"/>
      <c r="N34" s="7"/>
      <c r="O34" s="7"/>
      <c r="P34" s="7"/>
      <c r="Q34" s="7"/>
      <c r="R34" s="7"/>
    </row>
    <row r="35" spans="1:18" x14ac:dyDescent="0.25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</row>
    <row r="36" spans="1:18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</row>
    <row r="37" spans="1:18" x14ac:dyDescent="0.25">
      <c r="A37" s="7"/>
      <c r="B37" s="4" t="s">
        <v>36</v>
      </c>
      <c r="C37" s="4"/>
      <c r="D37" s="4" t="s">
        <v>37</v>
      </c>
      <c r="E37" s="4" t="s">
        <v>38</v>
      </c>
      <c r="F37" s="4" t="s">
        <v>39</v>
      </c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</row>
    <row r="38" spans="1:18" x14ac:dyDescent="0.25">
      <c r="A38" s="7"/>
      <c r="B38" s="7"/>
      <c r="C38" s="7"/>
      <c r="D38" s="4">
        <f>SLOPE(D17:D34,C17:C34)</f>
        <v>1.6239224137931034</v>
      </c>
      <c r="E38" s="4">
        <f>INTERCEPT(D17:D34,C17:C34)</f>
        <v>9.6907327586206904</v>
      </c>
      <c r="F38" s="4">
        <f>RSQ(D17:D34,C17:C34)</f>
        <v>0.99117514401800177</v>
      </c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</row>
    <row r="39" spans="1:18" x14ac:dyDescent="0.25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</row>
    <row r="40" spans="1:18" x14ac:dyDescent="0.25">
      <c r="A40" s="7"/>
      <c r="B40" s="4" t="s">
        <v>40</v>
      </c>
      <c r="C40" s="4"/>
      <c r="D40" s="4" t="s">
        <v>37</v>
      </c>
      <c r="E40" s="4" t="s">
        <v>38</v>
      </c>
      <c r="F40" s="4" t="s">
        <v>39</v>
      </c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</row>
    <row r="41" spans="1:18" x14ac:dyDescent="0.25">
      <c r="A41" s="7"/>
      <c r="B41" s="7"/>
      <c r="C41" s="7"/>
      <c r="D41" s="4">
        <f>SLOPE(I17:I34,H17:H34)</f>
        <v>-2.5310512087736501</v>
      </c>
      <c r="E41" s="4">
        <f>INTERCEPT(I17:I34,H17:H34)</f>
        <v>13.041188545239242</v>
      </c>
      <c r="F41" s="6">
        <f>RSQ(I17:I34,H17:H34)</f>
        <v>0.99691487828806513</v>
      </c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</row>
    <row r="42" spans="1:18" x14ac:dyDescent="0.25">
      <c r="A42" s="7"/>
      <c r="B42" s="7"/>
      <c r="C42" s="7"/>
      <c r="D42" s="4" t="s">
        <v>45</v>
      </c>
      <c r="E42" s="4" t="s">
        <v>46</v>
      </c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</row>
    <row r="43" spans="1:18" x14ac:dyDescent="0.25">
      <c r="A43" s="7"/>
      <c r="B43" s="7"/>
      <c r="C43" s="7"/>
      <c r="D43" s="4">
        <f>D41</f>
        <v>-2.5310512087736501</v>
      </c>
      <c r="E43" s="4">
        <f>10^E41</f>
        <v>10994830670138.082</v>
      </c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</row>
    <row r="44" spans="1:18" x14ac:dyDescent="0.25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</row>
    <row r="45" spans="1:18" x14ac:dyDescent="0.25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</row>
    <row r="46" spans="1:18" x14ac:dyDescent="0.25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</row>
    <row r="47" spans="1:18" x14ac:dyDescent="0.25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</row>
    <row r="48" spans="1:18" x14ac:dyDescent="0.25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</row>
    <row r="49" spans="1:18" x14ac:dyDescent="0.25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</row>
    <row r="50" spans="1:18" x14ac:dyDescent="0.25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</row>
    <row r="51" spans="1:18" x14ac:dyDescent="0.25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</row>
    <row r="52" spans="1:18" x14ac:dyDescent="0.25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</row>
    <row r="53" spans="1:18" x14ac:dyDescent="0.25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</row>
    <row r="54" spans="1:18" x14ac:dyDescent="0.25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</row>
    <row r="55" spans="1:18" x14ac:dyDescent="0.2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</row>
    <row r="56" spans="1:18" x14ac:dyDescent="0.25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</row>
    <row r="57" spans="1:18" x14ac:dyDescent="0.25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</row>
    <row r="58" spans="1:18" x14ac:dyDescent="0.2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</row>
    <row r="59" spans="1:18" x14ac:dyDescent="0.25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</row>
    <row r="60" spans="1:18" x14ac:dyDescent="0.25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</row>
    <row r="61" spans="1:18" x14ac:dyDescent="0.25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</row>
    <row r="62" spans="1:18" x14ac:dyDescent="0.25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</row>
    <row r="63" spans="1:18" x14ac:dyDescent="0.2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</row>
    <row r="64" spans="1:18" x14ac:dyDescent="0.25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</row>
    <row r="65" spans="1:18" x14ac:dyDescent="0.2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</row>
    <row r="66" spans="1:18" x14ac:dyDescent="0.25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</row>
    <row r="67" spans="1:18" x14ac:dyDescent="0.25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</row>
    <row r="68" spans="1:18" x14ac:dyDescent="0.25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</row>
    <row r="69" spans="1:18" x14ac:dyDescent="0.25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</row>
    <row r="70" spans="1:18" x14ac:dyDescent="0.25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</row>
    <row r="71" spans="1:18" x14ac:dyDescent="0.25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</row>
    <row r="72" spans="1:18" x14ac:dyDescent="0.25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</row>
    <row r="73" spans="1:18" x14ac:dyDescent="0.25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</row>
    <row r="74" spans="1:18" x14ac:dyDescent="0.25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</row>
    <row r="75" spans="1:18" x14ac:dyDescent="0.2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</row>
    <row r="76" spans="1:18" x14ac:dyDescent="0.25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</row>
    <row r="77" spans="1:18" x14ac:dyDescent="0.25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</row>
    <row r="78" spans="1:18" x14ac:dyDescent="0.25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</row>
    <row r="79" spans="1:18" x14ac:dyDescent="0.25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</row>
    <row r="80" spans="1:18" x14ac:dyDescent="0.25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</row>
    <row r="81" spans="1:18" x14ac:dyDescent="0.25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</row>
    <row r="82" spans="1:18" x14ac:dyDescent="0.25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</row>
    <row r="83" spans="1:18" x14ac:dyDescent="0.25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</row>
    <row r="84" spans="1:18" x14ac:dyDescent="0.25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</row>
    <row r="85" spans="1:18" x14ac:dyDescent="0.2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</row>
    <row r="86" spans="1:18" x14ac:dyDescent="0.25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</row>
    <row r="87" spans="1:18" x14ac:dyDescent="0.25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</row>
    <row r="88" spans="1:18" x14ac:dyDescent="0.25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</row>
    <row r="89" spans="1:18" x14ac:dyDescent="0.25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</row>
    <row r="90" spans="1:18" x14ac:dyDescent="0.25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</row>
    <row r="91" spans="1:18" x14ac:dyDescent="0.25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</row>
    <row r="92" spans="1:18" x14ac:dyDescent="0.25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</row>
    <row r="93" spans="1:18" x14ac:dyDescent="0.25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</row>
    <row r="94" spans="1:18" x14ac:dyDescent="0.25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</row>
    <row r="95" spans="1:18" x14ac:dyDescent="0.2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</row>
    <row r="96" spans="1:18" x14ac:dyDescent="0.25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</row>
    <row r="97" spans="1:18" x14ac:dyDescent="0.25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</row>
    <row r="98" spans="1:18" x14ac:dyDescent="0.25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</row>
    <row r="99" spans="1:18" x14ac:dyDescent="0.25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</row>
    <row r="100" spans="1:18" x14ac:dyDescent="0.2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</row>
    <row r="101" spans="1:18" x14ac:dyDescent="0.2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</row>
    <row r="102" spans="1:18" x14ac:dyDescent="0.2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</row>
    <row r="103" spans="1:18" x14ac:dyDescent="0.2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</row>
    <row r="104" spans="1:18" x14ac:dyDescent="0.2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</row>
    <row r="105" spans="1:18" x14ac:dyDescent="0.2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</row>
    <row r="106" spans="1:18" x14ac:dyDescent="0.2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</row>
    <row r="107" spans="1:18" x14ac:dyDescent="0.2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</row>
    <row r="108" spans="1:18" x14ac:dyDescent="0.2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</row>
    <row r="109" spans="1:18" x14ac:dyDescent="0.2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</row>
    <row r="110" spans="1:18" x14ac:dyDescent="0.2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</row>
    <row r="111" spans="1:18" x14ac:dyDescent="0.2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</row>
    <row r="112" spans="1:18" x14ac:dyDescent="0.2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</row>
    <row r="113" spans="1:18" x14ac:dyDescent="0.2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</row>
    <row r="114" spans="1:18" x14ac:dyDescent="0.2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</row>
    <row r="115" spans="1:18" x14ac:dyDescent="0.2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</row>
    <row r="116" spans="1:18" x14ac:dyDescent="0.2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</row>
    <row r="117" spans="1:18" x14ac:dyDescent="0.2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</row>
    <row r="118" spans="1:18" x14ac:dyDescent="0.2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</row>
    <row r="119" spans="1:18" x14ac:dyDescent="0.2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</row>
    <row r="120" spans="1:18" x14ac:dyDescent="0.2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</row>
    <row r="121" spans="1:18" x14ac:dyDescent="0.2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</row>
    <row r="122" spans="1:18" x14ac:dyDescent="0.2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</row>
    <row r="123" spans="1:18" x14ac:dyDescent="0.2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</row>
    <row r="124" spans="1:18" x14ac:dyDescent="0.2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</row>
    <row r="125" spans="1:18" x14ac:dyDescent="0.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</row>
    <row r="126" spans="1:18" x14ac:dyDescent="0.2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</row>
    <row r="127" spans="1:18" x14ac:dyDescent="0.2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</row>
    <row r="128" spans="1:18" x14ac:dyDescent="0.2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</row>
    <row r="129" spans="1:18" x14ac:dyDescent="0.2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</row>
    <row r="130" spans="1:18" x14ac:dyDescent="0.2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</row>
    <row r="131" spans="1:18" x14ac:dyDescent="0.2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</row>
    <row r="132" spans="1:18" x14ac:dyDescent="0.2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</row>
    <row r="133" spans="1:18" x14ac:dyDescent="0.2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</row>
    <row r="134" spans="1:18" x14ac:dyDescent="0.2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</row>
    <row r="135" spans="1:18" x14ac:dyDescent="0.2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</row>
    <row r="136" spans="1:18" x14ac:dyDescent="0.2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</row>
    <row r="137" spans="1:18" x14ac:dyDescent="0.2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</row>
    <row r="138" spans="1:18" x14ac:dyDescent="0.2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</row>
    <row r="139" spans="1:18" x14ac:dyDescent="0.2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</row>
    <row r="140" spans="1:18" x14ac:dyDescent="0.2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</row>
    <row r="141" spans="1:18" x14ac:dyDescent="0.2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</row>
    <row r="142" spans="1:18" x14ac:dyDescent="0.2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</row>
    <row r="143" spans="1:18" x14ac:dyDescent="0.2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</row>
    <row r="144" spans="1:18" x14ac:dyDescent="0.2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</row>
    <row r="145" spans="1:18" x14ac:dyDescent="0.2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</row>
    <row r="146" spans="1:18" x14ac:dyDescent="0.2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</row>
    <row r="147" spans="1:18" x14ac:dyDescent="0.2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</row>
    <row r="148" spans="1:18" x14ac:dyDescent="0.2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</row>
    <row r="149" spans="1:18" x14ac:dyDescent="0.2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</row>
    <row r="150" spans="1:18" x14ac:dyDescent="0.2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</row>
    <row r="151" spans="1:18" x14ac:dyDescent="0.2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</row>
    <row r="152" spans="1:18" x14ac:dyDescent="0.2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</row>
    <row r="153" spans="1:18" x14ac:dyDescent="0.2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</row>
  </sheetData>
  <dataValidations count="1">
    <dataValidation type="list" allowBlank="1" showInputMessage="1" showErrorMessage="1" sqref="C8" xr:uid="{82E8CC9C-C1BC-46F3-B59A-886E5F085D0F}">
      <formula1>$G$4:$G$7</formula1>
    </dataValidation>
  </dataValidation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35B244-EDF6-46A5-98B6-2D8D42CC0E80}">
  <dimension ref="A1:R153"/>
  <sheetViews>
    <sheetView topLeftCell="A2" zoomScale="85" zoomScaleNormal="112" workbookViewId="0">
      <selection activeCell="B17" sqref="B17:D34"/>
    </sheetView>
  </sheetViews>
  <sheetFormatPr baseColWidth="10" defaultColWidth="11.42578125" defaultRowHeight="15" x14ac:dyDescent="0.25"/>
  <cols>
    <col min="1" max="4" width="11.42578125" style="60"/>
    <col min="5" max="5" width="13.140625" style="60" bestFit="1" customWidth="1"/>
    <col min="6" max="16384" width="11.42578125" style="60"/>
  </cols>
  <sheetData>
    <row r="1" spans="1:18" x14ac:dyDescent="0.25">
      <c r="A1" s="61"/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</row>
    <row r="2" spans="1:18" x14ac:dyDescent="0.25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</row>
    <row r="3" spans="1:18" ht="15.75" x14ac:dyDescent="0.25">
      <c r="A3" s="61"/>
      <c r="B3" s="70" t="s">
        <v>31</v>
      </c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1"/>
      <c r="P3" s="61"/>
      <c r="Q3" s="61"/>
      <c r="R3" s="61"/>
    </row>
    <row r="4" spans="1:18" x14ac:dyDescent="0.25">
      <c r="A4" s="61"/>
      <c r="B4" s="69" t="s">
        <v>3</v>
      </c>
      <c r="C4" s="62">
        <v>9.81</v>
      </c>
      <c r="D4" s="61"/>
      <c r="E4" s="61"/>
      <c r="F4" s="62" t="s">
        <v>5</v>
      </c>
      <c r="G4" s="62" t="s">
        <v>9</v>
      </c>
      <c r="H4" s="62">
        <v>0.06</v>
      </c>
      <c r="I4" s="61"/>
      <c r="J4" s="61"/>
      <c r="K4" s="61"/>
      <c r="L4" s="61"/>
      <c r="M4" s="61"/>
      <c r="N4" s="61"/>
      <c r="O4" s="61"/>
      <c r="P4" s="61"/>
      <c r="Q4" s="61"/>
      <c r="R4" s="61"/>
    </row>
    <row r="5" spans="1:18" x14ac:dyDescent="0.25">
      <c r="A5" s="61"/>
      <c r="B5" s="69" t="s">
        <v>1</v>
      </c>
      <c r="C5" s="62">
        <v>1000</v>
      </c>
      <c r="D5" s="61"/>
      <c r="E5" s="61"/>
      <c r="F5" s="62" t="s">
        <v>6</v>
      </c>
      <c r="G5" s="62" t="s">
        <v>10</v>
      </c>
      <c r="H5" s="62">
        <v>4.4999999999999998E-2</v>
      </c>
      <c r="I5" s="61"/>
      <c r="J5" s="61"/>
      <c r="K5" s="61"/>
      <c r="L5" s="61"/>
      <c r="M5" s="61"/>
      <c r="N5" s="61"/>
      <c r="O5" s="61"/>
      <c r="P5" s="61"/>
      <c r="Q5" s="61"/>
      <c r="R5" s="61"/>
    </row>
    <row r="6" spans="1:18" x14ac:dyDescent="0.25">
      <c r="A6" s="61"/>
      <c r="B6" s="69" t="s">
        <v>2</v>
      </c>
      <c r="C6" s="62">
        <f>1.02*10^-3</f>
        <v>1.0200000000000001E-3</v>
      </c>
      <c r="D6" s="61"/>
      <c r="E6" s="61"/>
      <c r="F6" s="62" t="s">
        <v>7</v>
      </c>
      <c r="G6" s="62" t="s">
        <v>11</v>
      </c>
      <c r="H6" s="62">
        <f>0.03</f>
        <v>0.03</v>
      </c>
      <c r="I6" s="61"/>
      <c r="J6" s="61"/>
      <c r="K6" s="61"/>
      <c r="L6" s="61"/>
      <c r="M6" s="61"/>
      <c r="N6" s="61"/>
      <c r="O6" s="61"/>
      <c r="P6" s="61"/>
      <c r="Q6" s="61"/>
      <c r="R6" s="61"/>
    </row>
    <row r="7" spans="1:18" x14ac:dyDescent="0.25">
      <c r="A7" s="61"/>
      <c r="B7" s="69" t="s">
        <v>32</v>
      </c>
      <c r="C7" s="62"/>
      <c r="D7" s="61"/>
      <c r="E7" s="61"/>
      <c r="F7" s="62" t="s">
        <v>8</v>
      </c>
      <c r="G7" s="62" t="s">
        <v>12</v>
      </c>
      <c r="H7" s="62">
        <v>7.8E-2</v>
      </c>
      <c r="I7" s="61"/>
      <c r="J7" s="61"/>
      <c r="K7" s="61"/>
      <c r="L7" s="61"/>
      <c r="M7" s="61"/>
      <c r="N7" s="61"/>
      <c r="O7" s="61"/>
      <c r="P7" s="61"/>
      <c r="Q7" s="61"/>
      <c r="R7" s="61"/>
    </row>
    <row r="8" spans="1:18" x14ac:dyDescent="0.25">
      <c r="A8" s="61"/>
      <c r="B8" s="69" t="s">
        <v>29</v>
      </c>
      <c r="C8" s="62" t="s">
        <v>10</v>
      </c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</row>
    <row r="9" spans="1:18" x14ac:dyDescent="0.25">
      <c r="A9" s="61"/>
      <c r="B9" s="69" t="s">
        <v>4</v>
      </c>
      <c r="C9" s="62">
        <f>VLOOKUP(C8,G4:H7,2)</f>
        <v>4.4999999999999998E-2</v>
      </c>
      <c r="D9" s="61"/>
      <c r="E9" s="61"/>
      <c r="F9" s="61"/>
      <c r="G9" s="61"/>
      <c r="H9" s="61"/>
      <c r="I9" s="61"/>
      <c r="J9" s="61"/>
      <c r="K9" s="61"/>
      <c r="L9" s="61"/>
      <c r="M9" s="61"/>
      <c r="N9" s="61"/>
      <c r="O9" s="61"/>
      <c r="P9" s="61"/>
      <c r="Q9" s="61"/>
      <c r="R9" s="61"/>
    </row>
    <row r="10" spans="1:18" x14ac:dyDescent="0.25">
      <c r="A10" s="61"/>
      <c r="B10" s="69" t="s">
        <v>23</v>
      </c>
      <c r="C10" s="62">
        <f>C9</f>
        <v>4.4999999999999998E-2</v>
      </c>
      <c r="D10" s="61"/>
      <c r="E10" s="61"/>
      <c r="F10" s="61"/>
      <c r="G10" s="61"/>
      <c r="H10" s="61"/>
      <c r="I10" s="61"/>
      <c r="J10" s="61"/>
      <c r="K10" s="61"/>
      <c r="L10" s="61"/>
      <c r="M10" s="61"/>
      <c r="N10" s="61"/>
      <c r="O10" s="61"/>
      <c r="P10" s="61"/>
      <c r="Q10" s="61"/>
      <c r="R10" s="61"/>
    </row>
    <row r="11" spans="1:18" x14ac:dyDescent="0.25">
      <c r="A11" s="61"/>
      <c r="B11" s="61"/>
      <c r="C11" s="61"/>
      <c r="D11" s="61"/>
      <c r="E11" s="61"/>
      <c r="F11" s="61"/>
      <c r="G11" s="61"/>
      <c r="H11" s="61"/>
      <c r="I11" s="61"/>
      <c r="J11" s="61"/>
      <c r="K11" s="61"/>
      <c r="L11" s="61"/>
      <c r="M11" s="61"/>
      <c r="N11" s="61"/>
      <c r="O11" s="61"/>
      <c r="P11" s="61"/>
      <c r="Q11" s="61"/>
      <c r="R11" s="61"/>
    </row>
    <row r="12" spans="1:18" x14ac:dyDescent="0.25">
      <c r="A12" s="61"/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</row>
    <row r="13" spans="1:18" x14ac:dyDescent="0.25">
      <c r="A13" s="61"/>
      <c r="B13" s="61"/>
      <c r="C13" s="61"/>
      <c r="D13" s="61"/>
      <c r="E13" s="61"/>
      <c r="F13" s="61"/>
      <c r="G13" s="61"/>
      <c r="H13" s="61"/>
      <c r="I13" s="61"/>
      <c r="J13" s="61"/>
      <c r="K13" s="61"/>
      <c r="L13" s="61"/>
      <c r="M13" s="61"/>
      <c r="N13" s="61"/>
      <c r="O13" s="61"/>
      <c r="P13" s="61"/>
      <c r="Q13" s="61"/>
      <c r="R13" s="61"/>
    </row>
    <row r="14" spans="1:18" x14ac:dyDescent="0.25">
      <c r="A14" s="61"/>
      <c r="B14" s="61"/>
      <c r="C14" s="61"/>
      <c r="D14" s="61"/>
      <c r="E14" s="61"/>
      <c r="F14" s="61"/>
      <c r="G14" s="61"/>
      <c r="H14" s="61"/>
      <c r="I14" s="61"/>
      <c r="J14" s="61"/>
      <c r="K14" s="61"/>
      <c r="L14" s="61"/>
      <c r="M14" s="61"/>
      <c r="N14" s="61"/>
      <c r="O14" s="61"/>
      <c r="P14" s="61"/>
      <c r="Q14" s="61"/>
      <c r="R14" s="61"/>
    </row>
    <row r="15" spans="1:18" ht="30" x14ac:dyDescent="0.25">
      <c r="A15" s="61"/>
      <c r="B15" s="68" t="s">
        <v>0</v>
      </c>
      <c r="C15" s="68" t="s">
        <v>19</v>
      </c>
      <c r="D15" s="68" t="s">
        <v>22</v>
      </c>
      <c r="E15" s="68" t="s">
        <v>13</v>
      </c>
      <c r="F15" s="68" t="s">
        <v>14</v>
      </c>
      <c r="G15" s="68" t="s">
        <v>15</v>
      </c>
      <c r="H15" s="68" t="s">
        <v>42</v>
      </c>
      <c r="I15" s="68" t="s">
        <v>43</v>
      </c>
      <c r="J15" s="61"/>
      <c r="K15" s="61"/>
      <c r="L15" s="61"/>
      <c r="M15" s="61"/>
      <c r="N15" s="61"/>
      <c r="O15" s="61"/>
      <c r="P15" s="61"/>
      <c r="Q15" s="61"/>
      <c r="R15" s="61"/>
    </row>
    <row r="16" spans="1:18" x14ac:dyDescent="0.25">
      <c r="A16" s="61"/>
      <c r="B16" s="67" t="s">
        <v>17</v>
      </c>
      <c r="C16" s="67" t="s">
        <v>18</v>
      </c>
      <c r="D16" s="67" t="s">
        <v>16</v>
      </c>
      <c r="E16" s="67"/>
      <c r="F16" s="67"/>
      <c r="G16" s="67"/>
      <c r="H16" s="67"/>
      <c r="I16" s="62"/>
      <c r="J16" s="61"/>
      <c r="K16" s="61"/>
      <c r="L16" s="61"/>
      <c r="M16" s="61"/>
      <c r="N16" s="61"/>
      <c r="O16" s="61"/>
      <c r="P16" s="61"/>
      <c r="Q16" s="61"/>
      <c r="R16" s="61"/>
    </row>
    <row r="17" spans="1:18" x14ac:dyDescent="0.25">
      <c r="A17" s="61"/>
      <c r="B17" s="62">
        <v>100</v>
      </c>
      <c r="C17" s="62">
        <f t="shared" ref="C17:C34" si="0">B17/60</f>
        <v>1.6666666666666667</v>
      </c>
      <c r="D17" s="71">
        <v>12.75</v>
      </c>
      <c r="E17" s="64">
        <f t="shared" ref="E17:E34" si="1">D17/($C$9^5*C17^3*$C$5)</f>
        <v>14924.554183813443</v>
      </c>
      <c r="F17" s="64">
        <f t="shared" ref="F17:F34" si="2">(C17*$C$9^2*$C$5)/$C$6</f>
        <v>3308.8235294117644</v>
      </c>
      <c r="G17" s="62">
        <f t="shared" ref="G17:G34" si="3">(C17^2*$C$9)/$C$4</f>
        <v>1.27420998980632E-2</v>
      </c>
      <c r="H17" s="62">
        <f t="shared" ref="H17:H34" si="4">LOG10(F17)</f>
        <v>3.5196736054051261</v>
      </c>
      <c r="I17" s="62">
        <f t="shared" ref="I17:I34" si="5">LOG10(E17)</f>
        <v>4.1739013670441869</v>
      </c>
      <c r="J17" s="61"/>
      <c r="K17" s="61"/>
      <c r="L17" s="61"/>
      <c r="M17" s="61"/>
      <c r="N17" s="61"/>
      <c r="O17" s="61"/>
      <c r="P17" s="61"/>
      <c r="Q17" s="61"/>
      <c r="R17" s="61"/>
    </row>
    <row r="18" spans="1:18" x14ac:dyDescent="0.25">
      <c r="A18" s="61"/>
      <c r="B18" s="62">
        <f t="shared" ref="B18:B23" si="6">B17+100</f>
        <v>200</v>
      </c>
      <c r="C18" s="62">
        <f t="shared" si="0"/>
        <v>3.3333333333333335</v>
      </c>
      <c r="D18" s="71">
        <v>14.25</v>
      </c>
      <c r="E18" s="64">
        <f t="shared" si="1"/>
        <v>2085.0480109739369</v>
      </c>
      <c r="F18" s="64">
        <f t="shared" si="2"/>
        <v>6617.6470588235288</v>
      </c>
      <c r="G18" s="62">
        <f t="shared" si="3"/>
        <v>5.09683995922528E-2</v>
      </c>
      <c r="H18" s="62">
        <f t="shared" si="4"/>
        <v>3.8207036010691073</v>
      </c>
      <c r="I18" s="62">
        <f t="shared" si="5"/>
        <v>3.3191160596267979</v>
      </c>
      <c r="J18" s="61"/>
      <c r="K18" s="61"/>
      <c r="L18" s="61"/>
      <c r="M18" s="61"/>
      <c r="N18" s="61"/>
      <c r="O18" s="61"/>
      <c r="P18" s="61"/>
      <c r="Q18" s="61"/>
      <c r="R18" s="61"/>
    </row>
    <row r="19" spans="1:18" x14ac:dyDescent="0.25">
      <c r="A19" s="61"/>
      <c r="B19" s="62">
        <f t="shared" si="6"/>
        <v>300</v>
      </c>
      <c r="C19" s="62">
        <f t="shared" si="0"/>
        <v>5</v>
      </c>
      <c r="D19" s="71">
        <v>17</v>
      </c>
      <c r="E19" s="64">
        <f t="shared" si="1"/>
        <v>737.01502142288609</v>
      </c>
      <c r="F19" s="64">
        <f t="shared" si="2"/>
        <v>9926.4705882352919</v>
      </c>
      <c r="G19" s="62">
        <f t="shared" si="3"/>
        <v>0.1146788990825688</v>
      </c>
      <c r="H19" s="62">
        <f t="shared" si="4"/>
        <v>3.9967948601247887</v>
      </c>
      <c r="I19" s="62">
        <f t="shared" si="5"/>
        <v>2.867476339493499</v>
      </c>
      <c r="J19" s="61"/>
      <c r="K19" s="61"/>
      <c r="L19" s="61"/>
      <c r="M19" s="61"/>
      <c r="N19" s="61"/>
      <c r="O19" s="61"/>
      <c r="P19" s="61"/>
      <c r="Q19" s="61"/>
      <c r="R19" s="61"/>
    </row>
    <row r="20" spans="1:18" x14ac:dyDescent="0.25">
      <c r="A20" s="61"/>
      <c r="B20" s="62">
        <f t="shared" si="6"/>
        <v>400</v>
      </c>
      <c r="C20" s="62">
        <f t="shared" si="0"/>
        <v>6.666666666666667</v>
      </c>
      <c r="D20" s="71">
        <v>18.5</v>
      </c>
      <c r="E20" s="64">
        <f t="shared" si="1"/>
        <v>338.36305441243712</v>
      </c>
      <c r="F20" s="64">
        <f t="shared" si="2"/>
        <v>13235.294117647058</v>
      </c>
      <c r="G20" s="62">
        <f t="shared" si="3"/>
        <v>0.2038735983690112</v>
      </c>
      <c r="H20" s="62">
        <f t="shared" si="4"/>
        <v>4.1217335967330886</v>
      </c>
      <c r="I20" s="62">
        <f t="shared" si="5"/>
        <v>2.5293829366933389</v>
      </c>
      <c r="J20" s="61"/>
      <c r="K20" s="61"/>
      <c r="L20" s="61"/>
      <c r="M20" s="61"/>
      <c r="N20" s="61"/>
      <c r="O20" s="61"/>
      <c r="P20" s="61"/>
      <c r="Q20" s="61"/>
      <c r="R20" s="61"/>
    </row>
    <row r="21" spans="1:18" x14ac:dyDescent="0.25">
      <c r="A21" s="61"/>
      <c r="B21" s="62">
        <f t="shared" si="6"/>
        <v>500</v>
      </c>
      <c r="C21" s="62">
        <f t="shared" si="0"/>
        <v>8.3333333333333339</v>
      </c>
      <c r="D21" s="71">
        <v>21.5</v>
      </c>
      <c r="E21" s="64">
        <f t="shared" si="1"/>
        <v>201.33516232281661</v>
      </c>
      <c r="F21" s="64">
        <f t="shared" si="2"/>
        <v>16544.117647058822</v>
      </c>
      <c r="G21" s="62">
        <f t="shared" si="3"/>
        <v>0.31855249745158004</v>
      </c>
      <c r="H21" s="62">
        <f t="shared" si="4"/>
        <v>4.2186436097411448</v>
      </c>
      <c r="I21" s="62">
        <f t="shared" si="5"/>
        <v>2.3039196291817614</v>
      </c>
      <c r="J21" s="61"/>
      <c r="K21" s="61"/>
      <c r="L21" s="61"/>
      <c r="M21" s="61"/>
      <c r="N21" s="61"/>
      <c r="O21" s="61"/>
      <c r="P21" s="61"/>
      <c r="Q21" s="61"/>
      <c r="R21" s="61"/>
    </row>
    <row r="22" spans="1:18" x14ac:dyDescent="0.25">
      <c r="A22" s="61"/>
      <c r="B22" s="62">
        <f t="shared" si="6"/>
        <v>600</v>
      </c>
      <c r="C22" s="62">
        <f t="shared" si="0"/>
        <v>10</v>
      </c>
      <c r="D22" s="71">
        <v>24.5</v>
      </c>
      <c r="E22" s="64">
        <f t="shared" si="1"/>
        <v>132.77108841809346</v>
      </c>
      <c r="F22" s="64">
        <f t="shared" si="2"/>
        <v>19852.941176470584</v>
      </c>
      <c r="G22" s="62">
        <f t="shared" si="3"/>
        <v>0.4587155963302752</v>
      </c>
      <c r="H22" s="62">
        <f t="shared" si="4"/>
        <v>4.2978248557887699</v>
      </c>
      <c r="I22" s="62">
        <f t="shared" si="5"/>
        <v>2.1231035154878142</v>
      </c>
      <c r="J22" s="61"/>
      <c r="K22" s="61"/>
      <c r="L22" s="61"/>
      <c r="M22" s="61"/>
      <c r="N22" s="61"/>
      <c r="O22" s="61"/>
      <c r="P22" s="61"/>
      <c r="Q22" s="61"/>
      <c r="R22" s="61"/>
    </row>
    <row r="23" spans="1:18" x14ac:dyDescent="0.25">
      <c r="A23" s="61"/>
      <c r="B23" s="62">
        <f t="shared" si="6"/>
        <v>700</v>
      </c>
      <c r="C23" s="62">
        <f t="shared" si="0"/>
        <v>11.666666666666666</v>
      </c>
      <c r="D23" s="71">
        <v>27</v>
      </c>
      <c r="E23" s="64">
        <f t="shared" si="1"/>
        <v>92.142677176690825</v>
      </c>
      <c r="F23" s="64">
        <f t="shared" si="2"/>
        <v>23161.76470588235</v>
      </c>
      <c r="G23" s="62">
        <f t="shared" si="3"/>
        <v>0.62436289500509667</v>
      </c>
      <c r="H23" s="62">
        <f t="shared" si="4"/>
        <v>4.364771645419383</v>
      </c>
      <c r="I23" s="62">
        <f t="shared" si="5"/>
        <v>1.9644608263904295</v>
      </c>
      <c r="J23" s="61"/>
      <c r="K23" s="61"/>
      <c r="L23" s="61"/>
      <c r="M23" s="61"/>
      <c r="N23" s="61"/>
      <c r="O23" s="61"/>
      <c r="P23" s="61"/>
      <c r="Q23" s="61"/>
      <c r="R23" s="61"/>
    </row>
    <row r="24" spans="1:18" x14ac:dyDescent="0.25">
      <c r="A24" s="61"/>
      <c r="B24" s="62">
        <v>1100</v>
      </c>
      <c r="C24" s="62">
        <f t="shared" si="0"/>
        <v>18.333333333333332</v>
      </c>
      <c r="D24" s="71">
        <v>43.5</v>
      </c>
      <c r="E24" s="64">
        <f t="shared" si="1"/>
        <v>38.256248847004898</v>
      </c>
      <c r="F24" s="64">
        <f t="shared" si="2"/>
        <v>36397.058823529413</v>
      </c>
      <c r="G24" s="62">
        <f t="shared" si="3"/>
        <v>1.5417940876656471</v>
      </c>
      <c r="H24" s="62">
        <f t="shared" si="4"/>
        <v>4.5610662905633514</v>
      </c>
      <c r="I24" s="62">
        <f t="shared" si="5"/>
        <v>1.5827023837541747</v>
      </c>
      <c r="J24" s="61"/>
      <c r="K24" s="61"/>
      <c r="L24" s="61"/>
      <c r="M24" s="61"/>
      <c r="N24" s="61"/>
      <c r="O24" s="61"/>
      <c r="P24" s="61"/>
      <c r="Q24" s="61"/>
      <c r="R24" s="61"/>
    </row>
    <row r="25" spans="1:18" x14ac:dyDescent="0.25">
      <c r="A25" s="61"/>
      <c r="B25" s="62">
        <f>B24+100</f>
        <v>1200</v>
      </c>
      <c r="C25" s="62">
        <f t="shared" si="0"/>
        <v>20</v>
      </c>
      <c r="D25" s="71">
        <v>49.5</v>
      </c>
      <c r="E25" s="64">
        <f t="shared" si="1"/>
        <v>33.531473860691968</v>
      </c>
      <c r="F25" s="64">
        <f t="shared" si="2"/>
        <v>39705.882352941167</v>
      </c>
      <c r="G25" s="62">
        <f t="shared" si="3"/>
        <v>1.8348623853211008</v>
      </c>
      <c r="H25" s="62">
        <f t="shared" si="4"/>
        <v>4.5988548514527512</v>
      </c>
      <c r="I25" s="62">
        <f t="shared" si="5"/>
        <v>1.5254526430649067</v>
      </c>
      <c r="J25" s="61"/>
      <c r="K25" s="61"/>
      <c r="L25" s="61"/>
      <c r="M25" s="61"/>
      <c r="N25" s="61"/>
      <c r="O25" s="61"/>
      <c r="P25" s="61"/>
      <c r="Q25" s="61"/>
      <c r="R25" s="61"/>
    </row>
    <row r="26" spans="1:18" x14ac:dyDescent="0.25">
      <c r="A26" s="61"/>
      <c r="B26" s="62">
        <v>1200</v>
      </c>
      <c r="C26" s="62">
        <f t="shared" si="0"/>
        <v>20</v>
      </c>
      <c r="D26" s="71">
        <v>49</v>
      </c>
      <c r="E26" s="64">
        <f t="shared" si="1"/>
        <v>33.192772104523364</v>
      </c>
      <c r="F26" s="64">
        <f t="shared" si="2"/>
        <v>39705.882352941167</v>
      </c>
      <c r="G26" s="62">
        <f t="shared" si="3"/>
        <v>1.8348623853211008</v>
      </c>
      <c r="H26" s="62">
        <f t="shared" si="4"/>
        <v>4.5988548514527512</v>
      </c>
      <c r="I26" s="62">
        <f t="shared" si="5"/>
        <v>1.5210435241598517</v>
      </c>
      <c r="J26" s="61"/>
      <c r="K26" s="61"/>
      <c r="L26" s="61"/>
      <c r="M26" s="61"/>
      <c r="N26" s="61"/>
      <c r="O26" s="61"/>
      <c r="P26" s="61"/>
      <c r="Q26" s="61"/>
      <c r="R26" s="61"/>
    </row>
    <row r="27" spans="1:18" x14ac:dyDescent="0.25">
      <c r="A27" s="61"/>
      <c r="B27" s="62">
        <v>1100</v>
      </c>
      <c r="C27" s="62">
        <f t="shared" si="0"/>
        <v>18.333333333333332</v>
      </c>
      <c r="D27" s="71">
        <v>44</v>
      </c>
      <c r="E27" s="64">
        <f t="shared" si="1"/>
        <v>38.695975845246338</v>
      </c>
      <c r="F27" s="64">
        <f t="shared" si="2"/>
        <v>36397.058823529413</v>
      </c>
      <c r="G27" s="62">
        <f t="shared" si="3"/>
        <v>1.5417940876656471</v>
      </c>
      <c r="H27" s="62">
        <f t="shared" si="4"/>
        <v>4.5610662905633514</v>
      </c>
      <c r="I27" s="62">
        <f t="shared" si="5"/>
        <v>1.5876658032857249</v>
      </c>
      <c r="J27" s="61"/>
      <c r="K27" s="61"/>
      <c r="L27" s="61"/>
      <c r="M27" s="61"/>
      <c r="N27" s="61"/>
      <c r="O27" s="61"/>
      <c r="P27" s="61"/>
      <c r="Q27" s="61"/>
      <c r="R27" s="61"/>
    </row>
    <row r="28" spans="1:18" x14ac:dyDescent="0.25">
      <c r="A28" s="61"/>
      <c r="B28" s="62">
        <v>700</v>
      </c>
      <c r="C28" s="62">
        <f t="shared" si="0"/>
        <v>11.666666666666666</v>
      </c>
      <c r="D28" s="71">
        <v>26.5</v>
      </c>
      <c r="E28" s="64">
        <f t="shared" si="1"/>
        <v>90.436331303048391</v>
      </c>
      <c r="F28" s="64">
        <f t="shared" si="2"/>
        <v>23161.76470588235</v>
      </c>
      <c r="G28" s="62">
        <f t="shared" si="3"/>
        <v>0.62436289500509667</v>
      </c>
      <c r="H28" s="62">
        <f t="shared" si="4"/>
        <v>4.364771645419383</v>
      </c>
      <c r="I28" s="62">
        <f t="shared" si="5"/>
        <v>1.9563429361682501</v>
      </c>
      <c r="J28" s="61"/>
      <c r="K28" s="61"/>
      <c r="L28" s="61"/>
      <c r="M28" s="61"/>
      <c r="N28" s="61"/>
      <c r="O28" s="61"/>
      <c r="P28" s="61"/>
      <c r="Q28" s="61"/>
      <c r="R28" s="61"/>
    </row>
    <row r="29" spans="1:18" x14ac:dyDescent="0.25">
      <c r="A29" s="61"/>
      <c r="B29" s="62">
        <f t="shared" ref="B29:B34" si="7">B28-100</f>
        <v>600</v>
      </c>
      <c r="C29" s="62">
        <f t="shared" si="0"/>
        <v>10</v>
      </c>
      <c r="D29" s="71">
        <v>23.5</v>
      </c>
      <c r="E29" s="64">
        <f t="shared" si="1"/>
        <v>127.35186031939577</v>
      </c>
      <c r="F29" s="64">
        <f t="shared" si="2"/>
        <v>19852.941176470584</v>
      </c>
      <c r="G29" s="62">
        <f t="shared" si="3"/>
        <v>0.4587155963302752</v>
      </c>
      <c r="H29" s="62">
        <f t="shared" si="4"/>
        <v>4.2978248557887699</v>
      </c>
      <c r="I29" s="62">
        <f t="shared" si="5"/>
        <v>2.1050052933950179</v>
      </c>
      <c r="J29" s="61"/>
      <c r="K29" s="61"/>
      <c r="L29" s="61"/>
      <c r="M29" s="61"/>
      <c r="N29" s="61"/>
      <c r="O29" s="61"/>
      <c r="P29" s="61"/>
      <c r="Q29" s="61"/>
      <c r="R29" s="61"/>
    </row>
    <row r="30" spans="1:18" x14ac:dyDescent="0.25">
      <c r="A30" s="61"/>
      <c r="B30" s="62">
        <f t="shared" si="7"/>
        <v>500</v>
      </c>
      <c r="C30" s="62">
        <f t="shared" si="0"/>
        <v>8.3333333333333339</v>
      </c>
      <c r="D30" s="71">
        <v>20.5</v>
      </c>
      <c r="E30" s="64">
        <f t="shared" si="1"/>
        <v>191.97073616826702</v>
      </c>
      <c r="F30" s="64">
        <f t="shared" si="2"/>
        <v>16544.117647058822</v>
      </c>
      <c r="G30" s="62">
        <f t="shared" si="3"/>
        <v>0.31855249745158004</v>
      </c>
      <c r="H30" s="62">
        <f t="shared" si="4"/>
        <v>4.2186436097411448</v>
      </c>
      <c r="I30" s="62">
        <f t="shared" si="5"/>
        <v>2.2832350303219102</v>
      </c>
      <c r="J30" s="61"/>
      <c r="K30" s="61"/>
      <c r="L30" s="61"/>
      <c r="M30" s="61"/>
      <c r="N30" s="61"/>
      <c r="O30" s="61"/>
      <c r="P30" s="61"/>
      <c r="Q30" s="61"/>
      <c r="R30" s="61"/>
    </row>
    <row r="31" spans="1:18" x14ac:dyDescent="0.25">
      <c r="A31" s="61"/>
      <c r="B31" s="62">
        <f t="shared" si="7"/>
        <v>400</v>
      </c>
      <c r="C31" s="62">
        <f t="shared" si="0"/>
        <v>6.666666666666667</v>
      </c>
      <c r="D31" s="71">
        <v>17.5</v>
      </c>
      <c r="E31" s="64">
        <f t="shared" si="1"/>
        <v>320.07315957933241</v>
      </c>
      <c r="F31" s="64">
        <f t="shared" si="2"/>
        <v>13235.294117647058</v>
      </c>
      <c r="G31" s="62">
        <f t="shared" si="3"/>
        <v>0.2038735983690112</v>
      </c>
      <c r="H31" s="62">
        <f t="shared" si="4"/>
        <v>4.1217335967330886</v>
      </c>
      <c r="I31" s="62">
        <f t="shared" si="5"/>
        <v>2.5052492569766196</v>
      </c>
      <c r="J31" s="61"/>
      <c r="K31" s="61"/>
      <c r="L31" s="61"/>
      <c r="M31" s="61"/>
      <c r="N31" s="61"/>
      <c r="O31" s="61"/>
      <c r="P31" s="61"/>
      <c r="Q31" s="61"/>
      <c r="R31" s="61"/>
    </row>
    <row r="32" spans="1:18" x14ac:dyDescent="0.25">
      <c r="A32" s="61"/>
      <c r="B32" s="62">
        <f t="shared" si="7"/>
        <v>300</v>
      </c>
      <c r="C32" s="62">
        <f t="shared" si="0"/>
        <v>5</v>
      </c>
      <c r="D32" s="71">
        <v>16</v>
      </c>
      <c r="E32" s="64">
        <f t="shared" si="1"/>
        <v>693.6611966333046</v>
      </c>
      <c r="F32" s="64">
        <f t="shared" si="2"/>
        <v>9926.4705882352919</v>
      </c>
      <c r="G32" s="62">
        <f t="shared" si="3"/>
        <v>0.1146788990825688</v>
      </c>
      <c r="H32" s="62">
        <f t="shared" si="4"/>
        <v>3.9967948601247887</v>
      </c>
      <c r="I32" s="62">
        <f t="shared" si="5"/>
        <v>2.8411474007711499</v>
      </c>
      <c r="J32" s="61"/>
      <c r="K32" s="61"/>
      <c r="L32" s="61"/>
      <c r="M32" s="61"/>
      <c r="N32" s="61"/>
      <c r="O32" s="61"/>
      <c r="P32" s="61"/>
      <c r="Q32" s="61"/>
      <c r="R32" s="61"/>
    </row>
    <row r="33" spans="1:18" x14ac:dyDescent="0.25">
      <c r="A33" s="61"/>
      <c r="B33" s="62">
        <f t="shared" si="7"/>
        <v>200</v>
      </c>
      <c r="C33" s="62">
        <f t="shared" si="0"/>
        <v>3.3333333333333335</v>
      </c>
      <c r="D33" s="71">
        <v>14</v>
      </c>
      <c r="E33" s="64">
        <f t="shared" si="1"/>
        <v>2048.4682213077276</v>
      </c>
      <c r="F33" s="64">
        <f t="shared" si="2"/>
        <v>6617.6470588235288</v>
      </c>
      <c r="G33" s="62">
        <f t="shared" si="3"/>
        <v>5.09683995922528E-2</v>
      </c>
      <c r="H33" s="62">
        <f t="shared" si="4"/>
        <v>3.8207036010691073</v>
      </c>
      <c r="I33" s="62">
        <f t="shared" si="5"/>
        <v>3.3114292309605071</v>
      </c>
      <c r="J33" s="61"/>
      <c r="K33" s="61"/>
      <c r="L33" s="61"/>
      <c r="M33" s="61"/>
      <c r="N33" s="61"/>
      <c r="O33" s="61"/>
      <c r="P33" s="61"/>
      <c r="Q33" s="61"/>
      <c r="R33" s="61"/>
    </row>
    <row r="34" spans="1:18" x14ac:dyDescent="0.25">
      <c r="A34" s="61"/>
      <c r="B34" s="62">
        <f t="shared" si="7"/>
        <v>100</v>
      </c>
      <c r="C34" s="62">
        <f t="shared" si="0"/>
        <v>1.6666666666666667</v>
      </c>
      <c r="D34" s="71">
        <v>12.25</v>
      </c>
      <c r="E34" s="64">
        <f t="shared" si="1"/>
        <v>14339.277549154092</v>
      </c>
      <c r="F34" s="64">
        <f t="shared" si="2"/>
        <v>3308.8235294117644</v>
      </c>
      <c r="G34" s="62">
        <f t="shared" si="3"/>
        <v>1.27420998980632E-2</v>
      </c>
      <c r="H34" s="62">
        <f t="shared" si="4"/>
        <v>3.5196736054051261</v>
      </c>
      <c r="I34" s="62">
        <f t="shared" si="5"/>
        <v>4.156527270974764</v>
      </c>
      <c r="J34" s="61"/>
      <c r="K34" s="61"/>
      <c r="L34" s="61"/>
      <c r="M34" s="61"/>
      <c r="N34" s="61"/>
      <c r="O34" s="61"/>
      <c r="P34" s="61"/>
      <c r="Q34" s="61"/>
      <c r="R34" s="61"/>
    </row>
    <row r="35" spans="1:18" x14ac:dyDescent="0.25">
      <c r="A35" s="61"/>
      <c r="B35" s="61"/>
      <c r="C35" s="61"/>
      <c r="D35" s="61"/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</row>
    <row r="36" spans="1:18" x14ac:dyDescent="0.25">
      <c r="A36" s="61"/>
      <c r="B36" s="61"/>
      <c r="C36" s="61"/>
      <c r="D36" s="61"/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</row>
    <row r="37" spans="1:18" x14ac:dyDescent="0.25">
      <c r="A37" s="61"/>
      <c r="B37" s="62" t="s">
        <v>36</v>
      </c>
      <c r="C37" s="62"/>
      <c r="D37" s="62" t="s">
        <v>37</v>
      </c>
      <c r="E37" s="62" t="s">
        <v>38</v>
      </c>
      <c r="F37" s="62" t="s">
        <v>39</v>
      </c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</row>
    <row r="38" spans="1:18" x14ac:dyDescent="0.25">
      <c r="A38" s="61"/>
      <c r="B38" s="61"/>
      <c r="C38" s="61"/>
      <c r="D38" s="62">
        <f>SLOPE(D17:D34,C17:C34)</f>
        <v>2.0213362068965521</v>
      </c>
      <c r="E38" s="62">
        <f>INTERCEPT(D17:D34,C17:C34)</f>
        <v>6.0068247126436738</v>
      </c>
      <c r="F38" s="62">
        <f>RSQ(D17:D34,C17:C34)</f>
        <v>0.97044293841515739</v>
      </c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</row>
    <row r="39" spans="1:18" x14ac:dyDescent="0.25">
      <c r="A39" s="61"/>
      <c r="B39" s="61"/>
      <c r="C39" s="61"/>
      <c r="D39" s="61"/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</row>
    <row r="40" spans="1:18" x14ac:dyDescent="0.25">
      <c r="A40" s="61"/>
      <c r="B40" s="62" t="s">
        <v>40</v>
      </c>
      <c r="C40" s="62"/>
      <c r="D40" s="62" t="s">
        <v>37</v>
      </c>
      <c r="E40" s="62" t="s">
        <v>38</v>
      </c>
      <c r="F40" s="62" t="s">
        <v>39</v>
      </c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</row>
    <row r="41" spans="1:18" x14ac:dyDescent="0.25">
      <c r="A41" s="61"/>
      <c r="B41" s="61"/>
      <c r="C41" s="61"/>
      <c r="D41" s="62">
        <f>SLOPE(I17:I34,H17:H34)</f>
        <v>-2.4432934192276621</v>
      </c>
      <c r="E41" s="62">
        <f>INTERCEPT(I17:I34,H17:H34)</f>
        <v>12.661360826784669</v>
      </c>
      <c r="F41" s="63">
        <f>RSQ(I17:I34,H17:H34)</f>
        <v>0.99314819678731125</v>
      </c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</row>
    <row r="42" spans="1:18" x14ac:dyDescent="0.25">
      <c r="A42" s="61"/>
      <c r="B42" s="61"/>
      <c r="C42" s="61"/>
      <c r="D42" s="62" t="s">
        <v>45</v>
      </c>
      <c r="E42" s="62" t="s">
        <v>46</v>
      </c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</row>
    <row r="43" spans="1:18" x14ac:dyDescent="0.25">
      <c r="A43" s="61"/>
      <c r="B43" s="61"/>
      <c r="C43" s="61"/>
      <c r="D43" s="62">
        <f>D41</f>
        <v>-2.4432934192276621</v>
      </c>
      <c r="E43" s="62">
        <f>10^E41</f>
        <v>4585226849110.9941</v>
      </c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</row>
    <row r="44" spans="1:18" x14ac:dyDescent="0.25">
      <c r="A44" s="61"/>
      <c r="B44" s="61"/>
      <c r="C44" s="61"/>
      <c r="D44" s="61"/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</row>
    <row r="45" spans="1:18" x14ac:dyDescent="0.25">
      <c r="A45" s="61"/>
      <c r="B45" s="61"/>
      <c r="C45" s="61"/>
      <c r="D45" s="61"/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</row>
    <row r="46" spans="1:18" x14ac:dyDescent="0.25">
      <c r="A46" s="61"/>
      <c r="B46" s="61"/>
      <c r="C46" s="61"/>
      <c r="D46" s="61"/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</row>
    <row r="47" spans="1:18" x14ac:dyDescent="0.25">
      <c r="A47" s="61"/>
      <c r="B47" s="61"/>
      <c r="C47" s="61"/>
      <c r="D47" s="61"/>
      <c r="E47" s="61"/>
      <c r="F47" s="61"/>
      <c r="G47" s="61"/>
      <c r="H47" s="61"/>
      <c r="I47" s="61"/>
      <c r="J47" s="61"/>
      <c r="K47" s="61"/>
      <c r="L47" s="61"/>
      <c r="M47" s="61"/>
      <c r="N47" s="61"/>
      <c r="O47" s="61"/>
      <c r="P47" s="61"/>
      <c r="Q47" s="61"/>
      <c r="R47" s="61"/>
    </row>
    <row r="48" spans="1:18" x14ac:dyDescent="0.25">
      <c r="A48" s="61"/>
      <c r="B48" s="61"/>
      <c r="C48" s="61"/>
      <c r="D48" s="61"/>
      <c r="E48" s="61"/>
      <c r="F48" s="61"/>
      <c r="G48" s="61"/>
      <c r="H48" s="61"/>
      <c r="I48" s="61"/>
      <c r="J48" s="61"/>
      <c r="K48" s="61"/>
      <c r="L48" s="61"/>
      <c r="M48" s="61"/>
      <c r="N48" s="61"/>
      <c r="O48" s="61"/>
      <c r="P48" s="61"/>
      <c r="Q48" s="61"/>
      <c r="R48" s="61"/>
    </row>
    <row r="49" spans="1:18" x14ac:dyDescent="0.25">
      <c r="A49" s="61"/>
      <c r="B49" s="61"/>
      <c r="C49" s="61"/>
      <c r="D49" s="61"/>
      <c r="E49" s="61"/>
      <c r="F49" s="61"/>
      <c r="G49" s="61"/>
      <c r="H49" s="61"/>
      <c r="I49" s="61"/>
      <c r="J49" s="61"/>
      <c r="K49" s="61"/>
      <c r="L49" s="61"/>
      <c r="M49" s="61"/>
      <c r="N49" s="61"/>
      <c r="O49" s="61"/>
      <c r="P49" s="61"/>
      <c r="Q49" s="61"/>
      <c r="R49" s="61"/>
    </row>
    <row r="50" spans="1:18" x14ac:dyDescent="0.25">
      <c r="A50" s="61"/>
      <c r="B50" s="61"/>
      <c r="C50" s="61"/>
      <c r="D50" s="61"/>
      <c r="E50" s="61"/>
      <c r="F50" s="61"/>
      <c r="G50" s="61"/>
      <c r="H50" s="61"/>
      <c r="I50" s="61"/>
      <c r="J50" s="61"/>
      <c r="K50" s="61"/>
      <c r="L50" s="61"/>
      <c r="M50" s="61"/>
      <c r="N50" s="61"/>
      <c r="O50" s="61"/>
      <c r="P50" s="61"/>
      <c r="Q50" s="61"/>
      <c r="R50" s="61"/>
    </row>
    <row r="51" spans="1:18" x14ac:dyDescent="0.25">
      <c r="A51" s="61"/>
      <c r="B51" s="61"/>
      <c r="C51" s="61"/>
      <c r="D51" s="61"/>
      <c r="E51" s="61"/>
      <c r="F51" s="61"/>
      <c r="G51" s="61"/>
      <c r="H51" s="61"/>
      <c r="I51" s="61"/>
      <c r="J51" s="61"/>
      <c r="K51" s="61"/>
      <c r="L51" s="61"/>
      <c r="M51" s="61"/>
      <c r="N51" s="61"/>
      <c r="O51" s="61"/>
      <c r="P51" s="61"/>
      <c r="Q51" s="61"/>
      <c r="R51" s="61"/>
    </row>
    <row r="52" spans="1:18" x14ac:dyDescent="0.25">
      <c r="A52" s="61"/>
      <c r="B52" s="61"/>
      <c r="C52" s="61"/>
      <c r="D52" s="61"/>
      <c r="E52" s="61"/>
      <c r="F52" s="61"/>
      <c r="G52" s="61"/>
      <c r="H52" s="61"/>
      <c r="I52" s="61"/>
      <c r="J52" s="61"/>
      <c r="K52" s="61"/>
      <c r="L52" s="61"/>
      <c r="M52" s="61"/>
      <c r="N52" s="61"/>
      <c r="O52" s="61"/>
      <c r="P52" s="61"/>
      <c r="Q52" s="61"/>
      <c r="R52" s="61"/>
    </row>
    <row r="53" spans="1:18" x14ac:dyDescent="0.25">
      <c r="A53" s="61"/>
      <c r="B53" s="61"/>
      <c r="C53" s="61"/>
      <c r="D53" s="61"/>
      <c r="E53" s="61"/>
      <c r="F53" s="61"/>
      <c r="G53" s="61"/>
      <c r="H53" s="61"/>
      <c r="I53" s="61"/>
      <c r="J53" s="61"/>
      <c r="K53" s="61"/>
      <c r="L53" s="61"/>
      <c r="M53" s="61"/>
      <c r="N53" s="61"/>
      <c r="O53" s="61"/>
      <c r="P53" s="61"/>
      <c r="Q53" s="61"/>
      <c r="R53" s="61"/>
    </row>
    <row r="54" spans="1:18" x14ac:dyDescent="0.25">
      <c r="A54" s="61"/>
      <c r="B54" s="61"/>
      <c r="C54" s="61"/>
      <c r="D54" s="61"/>
      <c r="E54" s="61"/>
      <c r="F54" s="61"/>
      <c r="G54" s="61"/>
      <c r="H54" s="61"/>
      <c r="I54" s="61"/>
      <c r="J54" s="61"/>
      <c r="K54" s="61"/>
      <c r="L54" s="61"/>
      <c r="M54" s="61"/>
      <c r="N54" s="61"/>
      <c r="O54" s="61"/>
      <c r="P54" s="61"/>
      <c r="Q54" s="61"/>
      <c r="R54" s="61"/>
    </row>
    <row r="55" spans="1:18" x14ac:dyDescent="0.25">
      <c r="A55" s="61"/>
      <c r="B55" s="61"/>
      <c r="C55" s="61"/>
      <c r="D55" s="61"/>
      <c r="E55" s="61"/>
      <c r="F55" s="61"/>
      <c r="G55" s="61"/>
      <c r="H55" s="61"/>
      <c r="I55" s="61"/>
      <c r="J55" s="61"/>
      <c r="K55" s="61"/>
      <c r="L55" s="61"/>
      <c r="M55" s="61"/>
      <c r="N55" s="61"/>
      <c r="O55" s="61"/>
      <c r="P55" s="61"/>
      <c r="Q55" s="61"/>
      <c r="R55" s="61"/>
    </row>
    <row r="56" spans="1:18" x14ac:dyDescent="0.25">
      <c r="A56" s="61"/>
      <c r="B56" s="61"/>
      <c r="C56" s="61"/>
      <c r="D56" s="61"/>
      <c r="E56" s="61"/>
      <c r="F56" s="61"/>
      <c r="G56" s="61"/>
      <c r="H56" s="61"/>
      <c r="I56" s="61"/>
      <c r="J56" s="61"/>
      <c r="K56" s="61"/>
      <c r="L56" s="61"/>
      <c r="M56" s="61"/>
      <c r="N56" s="61"/>
      <c r="O56" s="61"/>
      <c r="P56" s="61"/>
      <c r="Q56" s="61"/>
      <c r="R56" s="61"/>
    </row>
    <row r="57" spans="1:18" x14ac:dyDescent="0.25">
      <c r="A57" s="61"/>
      <c r="B57" s="61"/>
      <c r="C57" s="61"/>
      <c r="D57" s="61"/>
      <c r="E57" s="61"/>
      <c r="F57" s="61"/>
      <c r="G57" s="61"/>
      <c r="H57" s="61"/>
      <c r="I57" s="61"/>
      <c r="J57" s="61"/>
      <c r="K57" s="61"/>
      <c r="L57" s="61"/>
      <c r="M57" s="61"/>
      <c r="N57" s="61"/>
      <c r="O57" s="61"/>
      <c r="P57" s="61"/>
      <c r="Q57" s="61"/>
      <c r="R57" s="61"/>
    </row>
    <row r="58" spans="1:18" x14ac:dyDescent="0.25">
      <c r="A58" s="61"/>
      <c r="B58" s="61"/>
      <c r="C58" s="61"/>
      <c r="D58" s="61"/>
      <c r="E58" s="61"/>
      <c r="F58" s="61"/>
      <c r="G58" s="61"/>
      <c r="H58" s="61"/>
      <c r="I58" s="61"/>
      <c r="J58" s="61"/>
      <c r="K58" s="61"/>
      <c r="L58" s="61"/>
      <c r="M58" s="61"/>
      <c r="N58" s="61"/>
      <c r="O58" s="61"/>
      <c r="P58" s="61"/>
      <c r="Q58" s="61"/>
      <c r="R58" s="61"/>
    </row>
    <row r="59" spans="1:18" x14ac:dyDescent="0.25">
      <c r="A59" s="61"/>
      <c r="B59" s="61"/>
      <c r="C59" s="61"/>
      <c r="D59" s="61"/>
      <c r="E59" s="61"/>
      <c r="F59" s="61"/>
      <c r="G59" s="61"/>
      <c r="H59" s="61"/>
      <c r="I59" s="61"/>
      <c r="J59" s="61"/>
      <c r="K59" s="61"/>
      <c r="L59" s="61"/>
      <c r="M59" s="61"/>
      <c r="N59" s="61"/>
      <c r="O59" s="61"/>
      <c r="P59" s="61"/>
      <c r="Q59" s="61"/>
      <c r="R59" s="61"/>
    </row>
    <row r="60" spans="1:18" x14ac:dyDescent="0.25">
      <c r="A60" s="61"/>
      <c r="B60" s="61"/>
      <c r="C60" s="61"/>
      <c r="D60" s="61"/>
      <c r="E60" s="61"/>
      <c r="F60" s="61"/>
      <c r="G60" s="61"/>
      <c r="H60" s="61"/>
      <c r="I60" s="61"/>
      <c r="J60" s="61"/>
      <c r="K60" s="61"/>
      <c r="L60" s="61"/>
      <c r="M60" s="61"/>
      <c r="N60" s="61"/>
      <c r="O60" s="61"/>
      <c r="P60" s="61"/>
      <c r="Q60" s="61"/>
      <c r="R60" s="61"/>
    </row>
    <row r="61" spans="1:18" x14ac:dyDescent="0.25">
      <c r="A61" s="61"/>
      <c r="B61" s="61"/>
      <c r="C61" s="61"/>
      <c r="D61" s="61"/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61"/>
      <c r="Q61" s="61"/>
      <c r="R61" s="61"/>
    </row>
    <row r="62" spans="1:18" x14ac:dyDescent="0.25">
      <c r="A62" s="61"/>
      <c r="B62" s="61"/>
      <c r="C62" s="61"/>
      <c r="D62" s="61"/>
      <c r="E62" s="61"/>
      <c r="F62" s="61"/>
      <c r="G62" s="61"/>
      <c r="H62" s="61"/>
      <c r="I62" s="61"/>
      <c r="J62" s="61"/>
      <c r="K62" s="61"/>
      <c r="L62" s="61"/>
      <c r="M62" s="61"/>
      <c r="N62" s="61"/>
      <c r="O62" s="61"/>
      <c r="P62" s="61"/>
      <c r="Q62" s="61"/>
      <c r="R62" s="61"/>
    </row>
    <row r="63" spans="1:18" x14ac:dyDescent="0.25">
      <c r="A63" s="61"/>
      <c r="B63" s="61"/>
      <c r="C63" s="61"/>
      <c r="D63" s="61"/>
      <c r="E63" s="61"/>
      <c r="F63" s="61"/>
      <c r="G63" s="61"/>
      <c r="H63" s="61"/>
      <c r="I63" s="61"/>
      <c r="J63" s="61"/>
      <c r="K63" s="61"/>
      <c r="L63" s="61"/>
      <c r="M63" s="61"/>
      <c r="N63" s="61"/>
      <c r="O63" s="61"/>
      <c r="P63" s="61"/>
      <c r="Q63" s="61"/>
      <c r="R63" s="61"/>
    </row>
    <row r="64" spans="1:18" x14ac:dyDescent="0.25">
      <c r="A64" s="61"/>
      <c r="B64" s="61"/>
      <c r="C64" s="61"/>
      <c r="D64" s="61"/>
      <c r="E64" s="61"/>
      <c r="F64" s="61"/>
      <c r="G64" s="61"/>
      <c r="H64" s="61"/>
      <c r="I64" s="61"/>
      <c r="J64" s="61"/>
      <c r="K64" s="61"/>
      <c r="L64" s="61"/>
      <c r="M64" s="61"/>
      <c r="N64" s="61"/>
      <c r="O64" s="61"/>
      <c r="P64" s="61"/>
      <c r="Q64" s="61"/>
      <c r="R64" s="61"/>
    </row>
    <row r="65" spans="1:18" x14ac:dyDescent="0.25">
      <c r="A65" s="61"/>
      <c r="B65" s="61"/>
      <c r="C65" s="61"/>
      <c r="D65" s="61"/>
      <c r="E65" s="61"/>
      <c r="F65" s="61"/>
      <c r="G65" s="61"/>
      <c r="H65" s="61"/>
      <c r="I65" s="61"/>
      <c r="J65" s="61"/>
      <c r="K65" s="61"/>
      <c r="L65" s="61"/>
      <c r="M65" s="61"/>
      <c r="N65" s="61"/>
      <c r="O65" s="61"/>
      <c r="P65" s="61"/>
      <c r="Q65" s="61"/>
      <c r="R65" s="61"/>
    </row>
    <row r="66" spans="1:18" x14ac:dyDescent="0.25">
      <c r="A66" s="61"/>
      <c r="B66" s="61"/>
      <c r="C66" s="61"/>
      <c r="D66" s="61"/>
      <c r="E66" s="61"/>
      <c r="F66" s="61"/>
      <c r="G66" s="61"/>
      <c r="H66" s="61"/>
      <c r="I66" s="61"/>
      <c r="J66" s="61"/>
      <c r="K66" s="61"/>
      <c r="L66" s="61"/>
      <c r="M66" s="61"/>
      <c r="N66" s="61"/>
      <c r="O66" s="61"/>
      <c r="P66" s="61"/>
      <c r="Q66" s="61"/>
      <c r="R66" s="61"/>
    </row>
    <row r="67" spans="1:18" x14ac:dyDescent="0.25">
      <c r="A67" s="61"/>
      <c r="B67" s="61"/>
      <c r="C67" s="61"/>
      <c r="D67" s="61"/>
      <c r="E67" s="61"/>
      <c r="F67" s="61"/>
      <c r="G67" s="61"/>
      <c r="H67" s="61"/>
      <c r="I67" s="61"/>
      <c r="J67" s="61"/>
      <c r="K67" s="61"/>
      <c r="L67" s="61"/>
      <c r="M67" s="61"/>
      <c r="N67" s="61"/>
      <c r="O67" s="61"/>
      <c r="P67" s="61"/>
      <c r="Q67" s="61"/>
      <c r="R67" s="61"/>
    </row>
    <row r="68" spans="1:18" x14ac:dyDescent="0.25">
      <c r="A68" s="61"/>
      <c r="B68" s="61"/>
      <c r="C68" s="61"/>
      <c r="D68" s="61"/>
      <c r="E68" s="61"/>
      <c r="F68" s="61"/>
      <c r="G68" s="61"/>
      <c r="H68" s="61"/>
      <c r="I68" s="61"/>
      <c r="J68" s="61"/>
      <c r="K68" s="61"/>
      <c r="L68" s="61"/>
      <c r="M68" s="61"/>
      <c r="N68" s="61"/>
      <c r="O68" s="61"/>
      <c r="P68" s="61"/>
      <c r="Q68" s="61"/>
      <c r="R68" s="61"/>
    </row>
    <row r="69" spans="1:18" x14ac:dyDescent="0.25">
      <c r="A69" s="61"/>
      <c r="B69" s="61"/>
      <c r="C69" s="61"/>
      <c r="D69" s="61"/>
      <c r="E69" s="61"/>
      <c r="F69" s="61"/>
      <c r="G69" s="61"/>
      <c r="H69" s="61"/>
      <c r="I69" s="61"/>
      <c r="J69" s="61"/>
      <c r="K69" s="61"/>
      <c r="L69" s="61"/>
      <c r="M69" s="61"/>
      <c r="N69" s="61"/>
      <c r="O69" s="61"/>
      <c r="P69" s="61"/>
      <c r="Q69" s="61"/>
      <c r="R69" s="61"/>
    </row>
    <row r="70" spans="1:18" x14ac:dyDescent="0.25">
      <c r="A70" s="61"/>
      <c r="B70" s="61"/>
      <c r="C70" s="61"/>
      <c r="D70" s="61"/>
      <c r="E70" s="61"/>
      <c r="F70" s="61"/>
      <c r="G70" s="61"/>
      <c r="H70" s="61"/>
      <c r="I70" s="61"/>
      <c r="J70" s="61"/>
      <c r="K70" s="61"/>
      <c r="L70" s="61"/>
      <c r="M70" s="61"/>
      <c r="N70" s="61"/>
      <c r="O70" s="61"/>
      <c r="P70" s="61"/>
      <c r="Q70" s="61"/>
      <c r="R70" s="61"/>
    </row>
    <row r="71" spans="1:18" x14ac:dyDescent="0.25">
      <c r="A71" s="61"/>
      <c r="B71" s="61"/>
      <c r="C71" s="61"/>
      <c r="D71" s="61"/>
      <c r="E71" s="61"/>
      <c r="F71" s="61"/>
      <c r="G71" s="61"/>
      <c r="H71" s="61"/>
      <c r="I71" s="61"/>
      <c r="J71" s="61"/>
      <c r="K71" s="61"/>
      <c r="L71" s="61"/>
      <c r="M71" s="61"/>
      <c r="N71" s="61"/>
      <c r="O71" s="61"/>
      <c r="P71" s="61"/>
      <c r="Q71" s="61"/>
      <c r="R71" s="61"/>
    </row>
    <row r="72" spans="1:18" x14ac:dyDescent="0.25">
      <c r="A72" s="61"/>
      <c r="B72" s="61"/>
      <c r="C72" s="61"/>
      <c r="D72" s="61"/>
      <c r="E72" s="61"/>
      <c r="F72" s="61"/>
      <c r="G72" s="61"/>
      <c r="H72" s="61"/>
      <c r="I72" s="61"/>
      <c r="J72" s="61"/>
      <c r="K72" s="61"/>
      <c r="L72" s="61"/>
      <c r="M72" s="61"/>
      <c r="N72" s="61"/>
      <c r="O72" s="61"/>
      <c r="P72" s="61"/>
      <c r="Q72" s="61"/>
      <c r="R72" s="61"/>
    </row>
    <row r="73" spans="1:18" x14ac:dyDescent="0.25">
      <c r="A73" s="61"/>
      <c r="B73" s="61"/>
      <c r="C73" s="61"/>
      <c r="D73" s="61"/>
      <c r="E73" s="61"/>
      <c r="F73" s="61"/>
      <c r="G73" s="61"/>
      <c r="H73" s="61"/>
      <c r="I73" s="61"/>
      <c r="J73" s="61"/>
      <c r="K73" s="61"/>
      <c r="L73" s="61"/>
      <c r="M73" s="61"/>
      <c r="N73" s="61"/>
      <c r="O73" s="61"/>
      <c r="P73" s="61"/>
      <c r="Q73" s="61"/>
      <c r="R73" s="61"/>
    </row>
    <row r="74" spans="1:18" x14ac:dyDescent="0.25">
      <c r="A74" s="61"/>
      <c r="B74" s="61"/>
      <c r="C74" s="61"/>
      <c r="D74" s="61"/>
      <c r="E74" s="61"/>
      <c r="F74" s="61"/>
      <c r="G74" s="61"/>
      <c r="H74" s="61"/>
      <c r="I74" s="61"/>
      <c r="J74" s="61"/>
      <c r="K74" s="61"/>
      <c r="L74" s="61"/>
      <c r="M74" s="61"/>
      <c r="N74" s="61"/>
      <c r="O74" s="61"/>
      <c r="P74" s="61"/>
      <c r="Q74" s="61"/>
      <c r="R74" s="61"/>
    </row>
    <row r="75" spans="1:18" x14ac:dyDescent="0.25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</row>
    <row r="76" spans="1:18" x14ac:dyDescent="0.25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</row>
    <row r="77" spans="1:18" x14ac:dyDescent="0.25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</row>
    <row r="78" spans="1:18" x14ac:dyDescent="0.25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</row>
    <row r="79" spans="1:18" x14ac:dyDescent="0.25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</row>
    <row r="80" spans="1:18" x14ac:dyDescent="0.25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</row>
    <row r="81" spans="1:18" x14ac:dyDescent="0.25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</row>
    <row r="82" spans="1:18" x14ac:dyDescent="0.25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</row>
    <row r="83" spans="1:18" x14ac:dyDescent="0.25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</row>
    <row r="84" spans="1:18" x14ac:dyDescent="0.25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</row>
    <row r="85" spans="1:18" x14ac:dyDescent="0.25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</row>
    <row r="86" spans="1:18" x14ac:dyDescent="0.25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</row>
    <row r="87" spans="1:18" x14ac:dyDescent="0.25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</row>
    <row r="88" spans="1:18" x14ac:dyDescent="0.25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</row>
    <row r="89" spans="1:18" x14ac:dyDescent="0.25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</row>
    <row r="90" spans="1:18" x14ac:dyDescent="0.25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</row>
    <row r="91" spans="1:18" x14ac:dyDescent="0.25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</row>
    <row r="92" spans="1:18" x14ac:dyDescent="0.25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</row>
    <row r="93" spans="1:18" x14ac:dyDescent="0.25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</row>
    <row r="94" spans="1:18" x14ac:dyDescent="0.25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</row>
    <row r="95" spans="1:18" x14ac:dyDescent="0.25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</row>
    <row r="96" spans="1:18" x14ac:dyDescent="0.25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</row>
    <row r="97" spans="1:18" x14ac:dyDescent="0.25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</row>
    <row r="98" spans="1:18" x14ac:dyDescent="0.25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</row>
    <row r="99" spans="1:18" x14ac:dyDescent="0.25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</row>
    <row r="100" spans="1:18" x14ac:dyDescent="0.25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</row>
    <row r="101" spans="1:18" x14ac:dyDescent="0.25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</row>
    <row r="102" spans="1:18" x14ac:dyDescent="0.25">
      <c r="A102" s="61"/>
      <c r="B102" s="61"/>
      <c r="C102" s="61"/>
      <c r="D102" s="61"/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</row>
    <row r="103" spans="1:18" x14ac:dyDescent="0.25">
      <c r="A103" s="61"/>
      <c r="B103" s="61"/>
      <c r="C103" s="61"/>
      <c r="D103" s="61"/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</row>
    <row r="104" spans="1:18" x14ac:dyDescent="0.25">
      <c r="A104" s="61"/>
      <c r="B104" s="61"/>
      <c r="C104" s="61"/>
      <c r="D104" s="61"/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</row>
    <row r="105" spans="1:18" x14ac:dyDescent="0.25">
      <c r="A105" s="61"/>
      <c r="B105" s="61"/>
      <c r="C105" s="61"/>
      <c r="D105" s="61"/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</row>
    <row r="106" spans="1:18" x14ac:dyDescent="0.25">
      <c r="A106" s="61"/>
      <c r="B106" s="61"/>
      <c r="C106" s="61"/>
      <c r="D106" s="61"/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</row>
    <row r="107" spans="1:18" x14ac:dyDescent="0.25">
      <c r="A107" s="61"/>
      <c r="B107" s="61"/>
      <c r="C107" s="61"/>
      <c r="D107" s="61"/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</row>
    <row r="108" spans="1:18" x14ac:dyDescent="0.25">
      <c r="A108" s="61"/>
      <c r="B108" s="61"/>
      <c r="C108" s="61"/>
      <c r="D108" s="61"/>
      <c r="E108" s="61"/>
      <c r="F108" s="61"/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</row>
    <row r="109" spans="1:18" x14ac:dyDescent="0.25">
      <c r="A109" s="61"/>
      <c r="B109" s="61"/>
      <c r="C109" s="61"/>
      <c r="D109" s="61"/>
      <c r="E109" s="61"/>
      <c r="F109" s="61"/>
      <c r="G109" s="61"/>
      <c r="H109" s="61"/>
      <c r="I109" s="61"/>
      <c r="J109" s="61"/>
      <c r="K109" s="61"/>
      <c r="L109" s="61"/>
      <c r="M109" s="61"/>
      <c r="N109" s="61"/>
      <c r="O109" s="61"/>
      <c r="P109" s="61"/>
      <c r="Q109" s="61"/>
      <c r="R109" s="61"/>
    </row>
    <row r="110" spans="1:18" x14ac:dyDescent="0.25">
      <c r="A110" s="61"/>
      <c r="B110" s="61"/>
      <c r="C110" s="61"/>
      <c r="D110" s="61"/>
      <c r="E110" s="61"/>
      <c r="F110" s="61"/>
      <c r="G110" s="61"/>
      <c r="H110" s="61"/>
      <c r="I110" s="61"/>
      <c r="J110" s="61"/>
      <c r="K110" s="61"/>
      <c r="L110" s="61"/>
      <c r="M110" s="61"/>
      <c r="N110" s="61"/>
      <c r="O110" s="61"/>
      <c r="P110" s="61"/>
      <c r="Q110" s="61"/>
      <c r="R110" s="61"/>
    </row>
    <row r="111" spans="1:18" x14ac:dyDescent="0.25">
      <c r="A111" s="61"/>
      <c r="B111" s="61"/>
      <c r="C111" s="61"/>
      <c r="D111" s="61"/>
      <c r="E111" s="61"/>
      <c r="F111" s="61"/>
      <c r="G111" s="61"/>
      <c r="H111" s="61"/>
      <c r="I111" s="61"/>
      <c r="J111" s="61"/>
      <c r="K111" s="61"/>
      <c r="L111" s="61"/>
      <c r="M111" s="61"/>
      <c r="N111" s="61"/>
      <c r="O111" s="61"/>
      <c r="P111" s="61"/>
      <c r="Q111" s="61"/>
      <c r="R111" s="61"/>
    </row>
    <row r="112" spans="1:18" x14ac:dyDescent="0.25">
      <c r="A112" s="61"/>
      <c r="B112" s="61"/>
      <c r="C112" s="61"/>
      <c r="D112" s="61"/>
      <c r="E112" s="61"/>
      <c r="F112" s="61"/>
      <c r="G112" s="61"/>
      <c r="H112" s="61"/>
      <c r="I112" s="61"/>
      <c r="J112" s="61"/>
      <c r="K112" s="61"/>
      <c r="L112" s="61"/>
      <c r="M112" s="61"/>
      <c r="N112" s="61"/>
      <c r="O112" s="61"/>
      <c r="P112" s="61"/>
      <c r="Q112" s="61"/>
      <c r="R112" s="61"/>
    </row>
    <row r="113" spans="1:18" x14ac:dyDescent="0.25">
      <c r="A113" s="61"/>
      <c r="B113" s="61"/>
      <c r="C113" s="61"/>
      <c r="D113" s="61"/>
      <c r="E113" s="61"/>
      <c r="F113" s="61"/>
      <c r="G113" s="61"/>
      <c r="H113" s="61"/>
      <c r="I113" s="61"/>
      <c r="J113" s="61"/>
      <c r="K113" s="61"/>
      <c r="L113" s="61"/>
      <c r="M113" s="61"/>
      <c r="N113" s="61"/>
      <c r="O113" s="61"/>
      <c r="P113" s="61"/>
      <c r="Q113" s="61"/>
      <c r="R113" s="61"/>
    </row>
    <row r="114" spans="1:18" x14ac:dyDescent="0.25">
      <c r="A114" s="61"/>
      <c r="B114" s="61"/>
      <c r="C114" s="61"/>
      <c r="D114" s="61"/>
      <c r="E114" s="61"/>
      <c r="F114" s="61"/>
      <c r="G114" s="61"/>
      <c r="H114" s="61"/>
      <c r="I114" s="61"/>
      <c r="J114" s="61"/>
      <c r="K114" s="61"/>
      <c r="L114" s="61"/>
      <c r="M114" s="61"/>
      <c r="N114" s="61"/>
      <c r="O114" s="61"/>
      <c r="P114" s="61"/>
      <c r="Q114" s="61"/>
      <c r="R114" s="61"/>
    </row>
    <row r="115" spans="1:18" x14ac:dyDescent="0.25">
      <c r="A115" s="61"/>
      <c r="B115" s="61"/>
      <c r="C115" s="61"/>
      <c r="D115" s="61"/>
      <c r="E115" s="61"/>
      <c r="F115" s="61"/>
      <c r="G115" s="61"/>
      <c r="H115" s="61"/>
      <c r="I115" s="61"/>
      <c r="J115" s="61"/>
      <c r="K115" s="61"/>
      <c r="L115" s="61"/>
      <c r="M115" s="61"/>
      <c r="N115" s="61"/>
      <c r="O115" s="61"/>
      <c r="P115" s="61"/>
      <c r="Q115" s="61"/>
      <c r="R115" s="61"/>
    </row>
    <row r="116" spans="1:18" x14ac:dyDescent="0.25">
      <c r="A116" s="61"/>
      <c r="B116" s="61"/>
      <c r="C116" s="61"/>
      <c r="D116" s="61"/>
      <c r="E116" s="61"/>
      <c r="F116" s="61"/>
      <c r="G116" s="61"/>
      <c r="H116" s="61"/>
      <c r="I116" s="61"/>
      <c r="J116" s="61"/>
      <c r="K116" s="61"/>
      <c r="L116" s="61"/>
      <c r="M116" s="61"/>
      <c r="N116" s="61"/>
      <c r="O116" s="61"/>
      <c r="P116" s="61"/>
      <c r="Q116" s="61"/>
      <c r="R116" s="61"/>
    </row>
    <row r="117" spans="1:18" x14ac:dyDescent="0.25">
      <c r="A117" s="61"/>
      <c r="B117" s="61"/>
      <c r="C117" s="61"/>
      <c r="D117" s="61"/>
      <c r="E117" s="61"/>
      <c r="F117" s="61"/>
      <c r="G117" s="61"/>
      <c r="H117" s="61"/>
      <c r="I117" s="61"/>
      <c r="J117" s="61"/>
      <c r="K117" s="61"/>
      <c r="L117" s="61"/>
      <c r="M117" s="61"/>
      <c r="N117" s="61"/>
      <c r="O117" s="61"/>
      <c r="P117" s="61"/>
      <c r="Q117" s="61"/>
      <c r="R117" s="61"/>
    </row>
    <row r="118" spans="1:18" x14ac:dyDescent="0.25">
      <c r="A118" s="61"/>
      <c r="B118" s="61"/>
      <c r="C118" s="61"/>
      <c r="D118" s="61"/>
      <c r="E118" s="61"/>
      <c r="F118" s="61"/>
      <c r="G118" s="61"/>
      <c r="H118" s="61"/>
      <c r="I118" s="61"/>
      <c r="J118" s="61"/>
      <c r="K118" s="61"/>
      <c r="L118" s="61"/>
      <c r="M118" s="61"/>
      <c r="N118" s="61"/>
      <c r="O118" s="61"/>
      <c r="P118" s="61"/>
      <c r="Q118" s="61"/>
      <c r="R118" s="61"/>
    </row>
    <row r="119" spans="1:18" x14ac:dyDescent="0.25">
      <c r="A119" s="61"/>
      <c r="B119" s="61"/>
      <c r="C119" s="61"/>
      <c r="D119" s="61"/>
      <c r="E119" s="61"/>
      <c r="F119" s="61"/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61"/>
      <c r="R119" s="61"/>
    </row>
    <row r="120" spans="1:18" x14ac:dyDescent="0.25">
      <c r="A120" s="61"/>
      <c r="B120" s="61"/>
      <c r="C120" s="61"/>
      <c r="D120" s="61"/>
      <c r="E120" s="61"/>
      <c r="F120" s="61"/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  <c r="R120" s="61"/>
    </row>
    <row r="121" spans="1:18" x14ac:dyDescent="0.25">
      <c r="A121" s="61"/>
      <c r="B121" s="61"/>
      <c r="C121" s="61"/>
      <c r="D121" s="61"/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  <c r="R121" s="61"/>
    </row>
    <row r="122" spans="1:18" x14ac:dyDescent="0.25">
      <c r="A122" s="61"/>
      <c r="B122" s="61"/>
      <c r="C122" s="61"/>
      <c r="D122" s="61"/>
      <c r="E122" s="61"/>
      <c r="F122" s="61"/>
      <c r="G122" s="61"/>
      <c r="H122" s="61"/>
      <c r="I122" s="61"/>
      <c r="J122" s="61"/>
      <c r="K122" s="61"/>
      <c r="L122" s="61"/>
      <c r="M122" s="61"/>
      <c r="N122" s="61"/>
      <c r="O122" s="61"/>
      <c r="P122" s="61"/>
      <c r="Q122" s="61"/>
      <c r="R122" s="61"/>
    </row>
    <row r="123" spans="1:18" x14ac:dyDescent="0.25">
      <c r="A123" s="61"/>
      <c r="B123" s="61"/>
      <c r="C123" s="61"/>
      <c r="D123" s="61"/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  <c r="R123" s="61"/>
    </row>
    <row r="124" spans="1:18" x14ac:dyDescent="0.25">
      <c r="A124" s="61"/>
      <c r="B124" s="61"/>
      <c r="C124" s="61"/>
      <c r="D124" s="61"/>
      <c r="E124" s="61"/>
      <c r="F124" s="61"/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  <c r="R124" s="61"/>
    </row>
    <row r="125" spans="1:18" x14ac:dyDescent="0.25">
      <c r="A125" s="61"/>
      <c r="B125" s="61"/>
      <c r="C125" s="61"/>
      <c r="D125" s="61"/>
      <c r="E125" s="61"/>
      <c r="F125" s="61"/>
      <c r="G125" s="61"/>
      <c r="H125" s="61"/>
      <c r="I125" s="61"/>
      <c r="J125" s="61"/>
      <c r="K125" s="61"/>
      <c r="L125" s="61"/>
      <c r="M125" s="61"/>
      <c r="N125" s="61"/>
      <c r="O125" s="61"/>
      <c r="P125" s="61"/>
      <c r="Q125" s="61"/>
      <c r="R125" s="61"/>
    </row>
    <row r="126" spans="1:18" x14ac:dyDescent="0.25">
      <c r="A126" s="61"/>
      <c r="B126" s="61"/>
      <c r="C126" s="61"/>
      <c r="D126" s="61"/>
      <c r="E126" s="61"/>
      <c r="F126" s="61"/>
      <c r="G126" s="61"/>
      <c r="H126" s="61"/>
      <c r="I126" s="61"/>
      <c r="J126" s="61"/>
      <c r="K126" s="61"/>
      <c r="L126" s="61"/>
      <c r="M126" s="61"/>
      <c r="N126" s="61"/>
      <c r="O126" s="61"/>
      <c r="P126" s="61"/>
      <c r="Q126" s="61"/>
      <c r="R126" s="61"/>
    </row>
    <row r="127" spans="1:18" x14ac:dyDescent="0.25">
      <c r="A127" s="61"/>
      <c r="B127" s="61"/>
      <c r="C127" s="61"/>
      <c r="D127" s="61"/>
      <c r="E127" s="61"/>
      <c r="F127" s="61"/>
      <c r="G127" s="61"/>
      <c r="H127" s="61"/>
      <c r="I127" s="61"/>
      <c r="J127" s="61"/>
      <c r="K127" s="61"/>
      <c r="L127" s="61"/>
      <c r="M127" s="61"/>
      <c r="N127" s="61"/>
      <c r="O127" s="61"/>
      <c r="P127" s="61"/>
      <c r="Q127" s="61"/>
      <c r="R127" s="61"/>
    </row>
    <row r="128" spans="1:18" x14ac:dyDescent="0.25">
      <c r="A128" s="61"/>
      <c r="B128" s="61"/>
      <c r="C128" s="61"/>
      <c r="D128" s="61"/>
      <c r="E128" s="61"/>
      <c r="F128" s="61"/>
      <c r="G128" s="61"/>
      <c r="H128" s="61"/>
      <c r="I128" s="61"/>
      <c r="J128" s="61"/>
      <c r="K128" s="61"/>
      <c r="L128" s="61"/>
      <c r="M128" s="61"/>
      <c r="N128" s="61"/>
      <c r="O128" s="61"/>
      <c r="P128" s="61"/>
      <c r="Q128" s="61"/>
      <c r="R128" s="61"/>
    </row>
    <row r="129" spans="1:18" x14ac:dyDescent="0.25">
      <c r="A129" s="61"/>
      <c r="B129" s="61"/>
      <c r="C129" s="61"/>
      <c r="D129" s="61"/>
      <c r="E129" s="61"/>
      <c r="F129" s="61"/>
      <c r="G129" s="61"/>
      <c r="H129" s="61"/>
      <c r="I129" s="61"/>
      <c r="J129" s="61"/>
      <c r="K129" s="61"/>
      <c r="L129" s="61"/>
      <c r="M129" s="61"/>
      <c r="N129" s="61"/>
      <c r="O129" s="61"/>
      <c r="P129" s="61"/>
      <c r="Q129" s="61"/>
      <c r="R129" s="61"/>
    </row>
    <row r="130" spans="1:18" x14ac:dyDescent="0.25">
      <c r="A130" s="61"/>
      <c r="B130" s="61"/>
      <c r="C130" s="61"/>
      <c r="D130" s="61"/>
      <c r="E130" s="61"/>
      <c r="F130" s="61"/>
      <c r="G130" s="61"/>
      <c r="H130" s="61"/>
      <c r="I130" s="61"/>
      <c r="J130" s="61"/>
      <c r="K130" s="61"/>
      <c r="L130" s="61"/>
      <c r="M130" s="61"/>
      <c r="N130" s="61"/>
      <c r="O130" s="61"/>
      <c r="P130" s="61"/>
      <c r="Q130" s="61"/>
      <c r="R130" s="61"/>
    </row>
    <row r="131" spans="1:18" x14ac:dyDescent="0.25">
      <c r="A131" s="61"/>
      <c r="B131" s="61"/>
      <c r="C131" s="61"/>
      <c r="D131" s="61"/>
      <c r="E131" s="61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  <c r="Q131" s="61"/>
      <c r="R131" s="61"/>
    </row>
    <row r="132" spans="1:18" x14ac:dyDescent="0.25">
      <c r="A132" s="61"/>
      <c r="B132" s="61"/>
      <c r="C132" s="61"/>
      <c r="D132" s="61"/>
      <c r="E132" s="61"/>
      <c r="F132" s="61"/>
      <c r="G132" s="61"/>
      <c r="H132" s="61"/>
      <c r="I132" s="61"/>
      <c r="J132" s="61"/>
      <c r="K132" s="61"/>
      <c r="L132" s="61"/>
      <c r="M132" s="61"/>
      <c r="N132" s="61"/>
      <c r="O132" s="61"/>
      <c r="P132" s="61"/>
      <c r="Q132" s="61"/>
      <c r="R132" s="61"/>
    </row>
    <row r="133" spans="1:18" x14ac:dyDescent="0.25">
      <c r="A133" s="61"/>
      <c r="B133" s="61"/>
      <c r="C133" s="61"/>
      <c r="D133" s="61"/>
      <c r="E133" s="61"/>
      <c r="F133" s="61"/>
      <c r="G133" s="61"/>
      <c r="H133" s="61"/>
      <c r="I133" s="61"/>
      <c r="J133" s="61"/>
      <c r="K133" s="61"/>
      <c r="L133" s="61"/>
      <c r="M133" s="61"/>
      <c r="N133" s="61"/>
      <c r="O133" s="61"/>
      <c r="P133" s="61"/>
      <c r="Q133" s="61"/>
      <c r="R133" s="61"/>
    </row>
    <row r="134" spans="1:18" x14ac:dyDescent="0.25">
      <c r="A134" s="61"/>
      <c r="B134" s="61"/>
      <c r="C134" s="61"/>
      <c r="D134" s="61"/>
      <c r="E134" s="61"/>
      <c r="F134" s="61"/>
      <c r="G134" s="61"/>
      <c r="H134" s="61"/>
      <c r="I134" s="61"/>
      <c r="J134" s="61"/>
      <c r="K134" s="61"/>
      <c r="L134" s="61"/>
      <c r="M134" s="61"/>
      <c r="N134" s="61"/>
      <c r="O134" s="61"/>
      <c r="P134" s="61"/>
      <c r="Q134" s="61"/>
      <c r="R134" s="61"/>
    </row>
    <row r="135" spans="1:18" x14ac:dyDescent="0.25">
      <c r="A135" s="61"/>
      <c r="B135" s="61"/>
      <c r="C135" s="61"/>
      <c r="D135" s="61"/>
      <c r="E135" s="61"/>
      <c r="F135" s="61"/>
      <c r="G135" s="61"/>
      <c r="H135" s="61"/>
      <c r="I135" s="61"/>
      <c r="J135" s="61"/>
      <c r="K135" s="61"/>
      <c r="L135" s="61"/>
      <c r="M135" s="61"/>
      <c r="N135" s="61"/>
      <c r="O135" s="61"/>
      <c r="P135" s="61"/>
      <c r="Q135" s="61"/>
      <c r="R135" s="61"/>
    </row>
    <row r="136" spans="1:18" x14ac:dyDescent="0.25">
      <c r="A136" s="61"/>
      <c r="B136" s="61"/>
      <c r="C136" s="61"/>
      <c r="D136" s="61"/>
      <c r="E136" s="61"/>
      <c r="F136" s="61"/>
      <c r="G136" s="61"/>
      <c r="H136" s="61"/>
      <c r="I136" s="61"/>
      <c r="J136" s="61"/>
      <c r="K136" s="61"/>
      <c r="L136" s="61"/>
      <c r="M136" s="61"/>
      <c r="N136" s="61"/>
      <c r="O136" s="61"/>
      <c r="P136" s="61"/>
      <c r="Q136" s="61"/>
      <c r="R136" s="61"/>
    </row>
    <row r="137" spans="1:18" x14ac:dyDescent="0.25">
      <c r="A137" s="61"/>
      <c r="B137" s="61"/>
      <c r="C137" s="61"/>
      <c r="D137" s="61"/>
      <c r="E137" s="61"/>
      <c r="F137" s="61"/>
      <c r="G137" s="61"/>
      <c r="H137" s="61"/>
      <c r="I137" s="61"/>
      <c r="J137" s="61"/>
      <c r="K137" s="61"/>
      <c r="L137" s="61"/>
      <c r="M137" s="61"/>
      <c r="N137" s="61"/>
      <c r="O137" s="61"/>
      <c r="P137" s="61"/>
      <c r="Q137" s="61"/>
      <c r="R137" s="61"/>
    </row>
    <row r="138" spans="1:18" x14ac:dyDescent="0.25">
      <c r="A138" s="61"/>
      <c r="B138" s="61"/>
      <c r="C138" s="61"/>
      <c r="D138" s="61"/>
      <c r="E138" s="61"/>
      <c r="F138" s="61"/>
      <c r="G138" s="61"/>
      <c r="H138" s="61"/>
      <c r="I138" s="61"/>
      <c r="J138" s="61"/>
      <c r="K138" s="61"/>
      <c r="L138" s="61"/>
      <c r="M138" s="61"/>
      <c r="N138" s="61"/>
      <c r="O138" s="61"/>
      <c r="P138" s="61"/>
      <c r="Q138" s="61"/>
      <c r="R138" s="61"/>
    </row>
    <row r="139" spans="1:18" x14ac:dyDescent="0.25">
      <c r="A139" s="61"/>
      <c r="B139" s="61"/>
      <c r="C139" s="61"/>
      <c r="D139" s="61"/>
      <c r="E139" s="61"/>
      <c r="F139" s="61"/>
      <c r="G139" s="61"/>
      <c r="H139" s="61"/>
      <c r="I139" s="61"/>
      <c r="J139" s="61"/>
      <c r="K139" s="61"/>
      <c r="L139" s="61"/>
      <c r="M139" s="61"/>
      <c r="N139" s="61"/>
      <c r="O139" s="61"/>
      <c r="P139" s="61"/>
      <c r="Q139" s="61"/>
      <c r="R139" s="61"/>
    </row>
    <row r="140" spans="1:18" x14ac:dyDescent="0.25">
      <c r="A140" s="61"/>
      <c r="B140" s="61"/>
      <c r="C140" s="61"/>
      <c r="D140" s="61"/>
      <c r="E140" s="61"/>
      <c r="F140" s="61"/>
      <c r="G140" s="61"/>
      <c r="H140" s="61"/>
      <c r="I140" s="61"/>
      <c r="J140" s="61"/>
      <c r="K140" s="61"/>
      <c r="L140" s="61"/>
      <c r="M140" s="61"/>
      <c r="N140" s="61"/>
      <c r="O140" s="61"/>
      <c r="P140" s="61"/>
      <c r="Q140" s="61"/>
      <c r="R140" s="61"/>
    </row>
    <row r="141" spans="1:18" x14ac:dyDescent="0.25">
      <c r="A141" s="61"/>
      <c r="B141" s="61"/>
      <c r="C141" s="61"/>
      <c r="D141" s="61"/>
      <c r="E141" s="61"/>
      <c r="F141" s="61"/>
      <c r="G141" s="61"/>
      <c r="H141" s="61"/>
      <c r="I141" s="61"/>
      <c r="J141" s="61"/>
      <c r="K141" s="61"/>
      <c r="L141" s="61"/>
      <c r="M141" s="61"/>
      <c r="N141" s="61"/>
      <c r="O141" s="61"/>
      <c r="P141" s="61"/>
      <c r="Q141" s="61"/>
      <c r="R141" s="61"/>
    </row>
    <row r="142" spans="1:18" x14ac:dyDescent="0.25">
      <c r="A142" s="61"/>
      <c r="B142" s="61"/>
      <c r="C142" s="61"/>
      <c r="D142" s="61"/>
      <c r="E142" s="61"/>
      <c r="F142" s="61"/>
      <c r="G142" s="61"/>
      <c r="H142" s="61"/>
      <c r="I142" s="61"/>
      <c r="J142" s="61"/>
      <c r="K142" s="61"/>
      <c r="L142" s="61"/>
      <c r="M142" s="61"/>
      <c r="N142" s="61"/>
      <c r="O142" s="61"/>
      <c r="P142" s="61"/>
      <c r="Q142" s="61"/>
      <c r="R142" s="61"/>
    </row>
    <row r="143" spans="1:18" x14ac:dyDescent="0.25">
      <c r="A143" s="61"/>
      <c r="B143" s="61"/>
      <c r="C143" s="61"/>
      <c r="D143" s="61"/>
      <c r="E143" s="61"/>
      <c r="F143" s="61"/>
      <c r="G143" s="61"/>
      <c r="H143" s="61"/>
      <c r="I143" s="61"/>
      <c r="J143" s="61"/>
      <c r="K143" s="61"/>
      <c r="L143" s="61"/>
      <c r="M143" s="61"/>
      <c r="N143" s="61"/>
      <c r="O143" s="61"/>
      <c r="P143" s="61"/>
      <c r="Q143" s="61"/>
      <c r="R143" s="61"/>
    </row>
    <row r="144" spans="1:18" x14ac:dyDescent="0.25">
      <c r="A144" s="61"/>
      <c r="B144" s="61"/>
      <c r="C144" s="61"/>
      <c r="D144" s="61"/>
      <c r="E144" s="61"/>
      <c r="F144" s="61"/>
      <c r="G144" s="61"/>
      <c r="H144" s="61"/>
      <c r="I144" s="61"/>
      <c r="J144" s="61"/>
      <c r="K144" s="61"/>
      <c r="L144" s="61"/>
      <c r="M144" s="61"/>
      <c r="N144" s="61"/>
      <c r="O144" s="61"/>
      <c r="P144" s="61"/>
      <c r="Q144" s="61"/>
      <c r="R144" s="61"/>
    </row>
    <row r="145" spans="1:18" x14ac:dyDescent="0.25">
      <c r="A145" s="61"/>
      <c r="B145" s="61"/>
      <c r="C145" s="61"/>
      <c r="D145" s="61"/>
      <c r="E145" s="61"/>
      <c r="F145" s="61"/>
      <c r="G145" s="61"/>
      <c r="H145" s="61"/>
      <c r="I145" s="61"/>
      <c r="J145" s="61"/>
      <c r="K145" s="61"/>
      <c r="L145" s="61"/>
      <c r="M145" s="61"/>
      <c r="N145" s="61"/>
      <c r="O145" s="61"/>
      <c r="P145" s="61"/>
      <c r="Q145" s="61"/>
      <c r="R145" s="61"/>
    </row>
    <row r="146" spans="1:18" x14ac:dyDescent="0.25">
      <c r="A146" s="61"/>
      <c r="B146" s="61"/>
      <c r="C146" s="61"/>
      <c r="D146" s="61"/>
      <c r="E146" s="61"/>
      <c r="F146" s="61"/>
      <c r="G146" s="61"/>
      <c r="H146" s="61"/>
      <c r="I146" s="61"/>
      <c r="J146" s="61"/>
      <c r="K146" s="61"/>
      <c r="L146" s="61"/>
      <c r="M146" s="61"/>
      <c r="N146" s="61"/>
      <c r="O146" s="61"/>
      <c r="P146" s="61"/>
      <c r="Q146" s="61"/>
      <c r="R146" s="61"/>
    </row>
    <row r="147" spans="1:18" x14ac:dyDescent="0.25">
      <c r="A147" s="61"/>
      <c r="B147" s="61"/>
      <c r="C147" s="61"/>
      <c r="D147" s="61"/>
      <c r="E147" s="61"/>
      <c r="F147" s="61"/>
      <c r="G147" s="61"/>
      <c r="H147" s="61"/>
      <c r="I147" s="61"/>
      <c r="J147" s="61"/>
      <c r="K147" s="61"/>
      <c r="L147" s="61"/>
      <c r="M147" s="61"/>
      <c r="N147" s="61"/>
      <c r="O147" s="61"/>
      <c r="P147" s="61"/>
      <c r="Q147" s="61"/>
      <c r="R147" s="61"/>
    </row>
    <row r="148" spans="1:18" x14ac:dyDescent="0.25">
      <c r="A148" s="61"/>
      <c r="B148" s="61"/>
      <c r="C148" s="61"/>
      <c r="D148" s="61"/>
      <c r="E148" s="61"/>
      <c r="F148" s="61"/>
      <c r="G148" s="61"/>
      <c r="H148" s="61"/>
      <c r="I148" s="61"/>
      <c r="J148" s="61"/>
      <c r="K148" s="61"/>
      <c r="L148" s="61"/>
      <c r="M148" s="61"/>
      <c r="N148" s="61"/>
      <c r="O148" s="61"/>
      <c r="P148" s="61"/>
      <c r="Q148" s="61"/>
      <c r="R148" s="61"/>
    </row>
    <row r="149" spans="1:18" x14ac:dyDescent="0.25">
      <c r="A149" s="61"/>
      <c r="B149" s="61"/>
      <c r="C149" s="61"/>
      <c r="D149" s="61"/>
      <c r="E149" s="61"/>
      <c r="F149" s="61"/>
      <c r="G149" s="61"/>
      <c r="H149" s="61"/>
      <c r="I149" s="61"/>
      <c r="J149" s="61"/>
      <c r="K149" s="61"/>
      <c r="L149" s="61"/>
      <c r="M149" s="61"/>
      <c r="N149" s="61"/>
      <c r="O149" s="61"/>
      <c r="P149" s="61"/>
      <c r="Q149" s="61"/>
      <c r="R149" s="61"/>
    </row>
    <row r="150" spans="1:18" x14ac:dyDescent="0.25">
      <c r="A150" s="61"/>
      <c r="B150" s="61"/>
      <c r="C150" s="61"/>
      <c r="D150" s="61"/>
      <c r="E150" s="61"/>
      <c r="F150" s="61"/>
      <c r="G150" s="61"/>
      <c r="H150" s="61"/>
      <c r="I150" s="61"/>
      <c r="J150" s="61"/>
      <c r="K150" s="61"/>
      <c r="L150" s="61"/>
      <c r="M150" s="61"/>
      <c r="N150" s="61"/>
      <c r="O150" s="61"/>
      <c r="P150" s="61"/>
      <c r="Q150" s="61"/>
      <c r="R150" s="61"/>
    </row>
    <row r="151" spans="1:18" x14ac:dyDescent="0.25">
      <c r="A151" s="61"/>
      <c r="B151" s="61"/>
      <c r="C151" s="61"/>
      <c r="D151" s="61"/>
      <c r="E151" s="61"/>
      <c r="F151" s="61"/>
      <c r="G151" s="61"/>
      <c r="H151" s="61"/>
      <c r="I151" s="61"/>
      <c r="J151" s="61"/>
      <c r="K151" s="61"/>
      <c r="L151" s="61"/>
      <c r="M151" s="61"/>
      <c r="N151" s="61"/>
      <c r="O151" s="61"/>
      <c r="P151" s="61"/>
      <c r="Q151" s="61"/>
      <c r="R151" s="61"/>
    </row>
    <row r="152" spans="1:18" x14ac:dyDescent="0.25">
      <c r="A152" s="61"/>
      <c r="B152" s="61"/>
      <c r="C152" s="61"/>
      <c r="D152" s="61"/>
      <c r="E152" s="61"/>
      <c r="F152" s="61"/>
      <c r="G152" s="61"/>
      <c r="H152" s="61"/>
      <c r="I152" s="61"/>
      <c r="J152" s="61"/>
      <c r="K152" s="61"/>
      <c r="L152" s="61"/>
      <c r="M152" s="61"/>
      <c r="N152" s="61"/>
      <c r="O152" s="61"/>
      <c r="P152" s="61"/>
      <c r="Q152" s="61"/>
      <c r="R152" s="61"/>
    </row>
    <row r="153" spans="1:18" x14ac:dyDescent="0.25">
      <c r="A153" s="61"/>
      <c r="B153" s="61"/>
      <c r="C153" s="61"/>
      <c r="D153" s="61"/>
      <c r="E153" s="61"/>
      <c r="F153" s="61"/>
      <c r="G153" s="61"/>
      <c r="H153" s="61"/>
      <c r="I153" s="61"/>
      <c r="J153" s="61"/>
      <c r="K153" s="61"/>
      <c r="L153" s="61"/>
      <c r="M153" s="61"/>
      <c r="N153" s="61"/>
      <c r="O153" s="61"/>
      <c r="P153" s="61"/>
      <c r="Q153" s="61"/>
      <c r="R153" s="61"/>
    </row>
  </sheetData>
  <dataValidations count="1">
    <dataValidation type="list" allowBlank="1" showInputMessage="1" showErrorMessage="1" sqref="C8" xr:uid="{99376AE3-39E5-43FE-8C91-33A0B43A9939}">
      <formula1>$G$4:$G$7</formula1>
    </dataValidation>
  </dataValidation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206C41-6C05-451B-B784-A5DA5C0B7909}">
  <dimension ref="A1:R153"/>
  <sheetViews>
    <sheetView topLeftCell="A13" zoomScale="89" zoomScaleNormal="85" workbookViewId="0">
      <selection activeCell="B17" sqref="B17:D34"/>
    </sheetView>
  </sheetViews>
  <sheetFormatPr baseColWidth="10" defaultColWidth="11.42578125" defaultRowHeight="15" x14ac:dyDescent="0.25"/>
  <cols>
    <col min="1" max="4" width="11.42578125" style="60"/>
    <col min="5" max="5" width="13.140625" style="60" bestFit="1" customWidth="1"/>
    <col min="6" max="16384" width="11.42578125" style="60"/>
  </cols>
  <sheetData>
    <row r="1" spans="1:18" x14ac:dyDescent="0.25">
      <c r="A1" s="61"/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</row>
    <row r="2" spans="1:18" x14ac:dyDescent="0.25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</row>
    <row r="3" spans="1:18" ht="15.75" x14ac:dyDescent="0.25">
      <c r="A3" s="61"/>
      <c r="B3" s="70" t="s">
        <v>31</v>
      </c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1"/>
      <c r="P3" s="61"/>
      <c r="Q3" s="61"/>
      <c r="R3" s="61"/>
    </row>
    <row r="4" spans="1:18" x14ac:dyDescent="0.25">
      <c r="A4" s="61"/>
      <c r="B4" s="69" t="s">
        <v>3</v>
      </c>
      <c r="C4" s="62">
        <v>9.81</v>
      </c>
      <c r="D4" s="61"/>
      <c r="E4" s="61"/>
      <c r="F4" s="62" t="s">
        <v>5</v>
      </c>
      <c r="G4" s="62" t="s">
        <v>9</v>
      </c>
      <c r="H4" s="62">
        <v>0.06</v>
      </c>
      <c r="I4" s="61"/>
      <c r="J4" s="61"/>
      <c r="K4" s="61"/>
      <c r="L4" s="61"/>
      <c r="M4" s="61"/>
      <c r="N4" s="61"/>
      <c r="O4" s="61"/>
      <c r="P4" s="61"/>
      <c r="Q4" s="61"/>
      <c r="R4" s="61"/>
    </row>
    <row r="5" spans="1:18" x14ac:dyDescent="0.25">
      <c r="A5" s="61"/>
      <c r="B5" s="69" t="s">
        <v>1</v>
      </c>
      <c r="C5" s="62">
        <v>1000</v>
      </c>
      <c r="D5" s="61"/>
      <c r="E5" s="61"/>
      <c r="F5" s="62" t="s">
        <v>6</v>
      </c>
      <c r="G5" s="62" t="s">
        <v>10</v>
      </c>
      <c r="H5" s="62">
        <v>4.4999999999999998E-2</v>
      </c>
      <c r="I5" s="61"/>
      <c r="J5" s="61"/>
      <c r="K5" s="61"/>
      <c r="L5" s="61"/>
      <c r="M5" s="61"/>
      <c r="N5" s="61"/>
      <c r="O5" s="61"/>
      <c r="P5" s="61"/>
      <c r="Q5" s="61"/>
      <c r="R5" s="61"/>
    </row>
    <row r="6" spans="1:18" x14ac:dyDescent="0.25">
      <c r="A6" s="61"/>
      <c r="B6" s="69" t="s">
        <v>2</v>
      </c>
      <c r="C6" s="62">
        <f>1.02*10^-3</f>
        <v>1.0200000000000001E-3</v>
      </c>
      <c r="D6" s="61"/>
      <c r="E6" s="61"/>
      <c r="F6" s="62" t="s">
        <v>7</v>
      </c>
      <c r="G6" s="62" t="s">
        <v>11</v>
      </c>
      <c r="H6" s="62">
        <f>0.03</f>
        <v>0.03</v>
      </c>
      <c r="I6" s="61"/>
      <c r="J6" s="61"/>
      <c r="K6" s="61"/>
      <c r="L6" s="61"/>
      <c r="M6" s="61"/>
      <c r="N6" s="61"/>
      <c r="O6" s="61"/>
      <c r="P6" s="61"/>
      <c r="Q6" s="61"/>
      <c r="R6" s="61"/>
    </row>
    <row r="7" spans="1:18" x14ac:dyDescent="0.25">
      <c r="A7" s="61"/>
      <c r="B7" s="69" t="s">
        <v>32</v>
      </c>
      <c r="C7" s="62"/>
      <c r="D7" s="61"/>
      <c r="E7" s="61"/>
      <c r="F7" s="62" t="s">
        <v>8</v>
      </c>
      <c r="G7" s="62" t="s">
        <v>12</v>
      </c>
      <c r="H7" s="62">
        <v>7.8E-2</v>
      </c>
      <c r="I7" s="61"/>
      <c r="J7" s="61"/>
      <c r="K7" s="61"/>
      <c r="L7" s="61"/>
      <c r="M7" s="61"/>
      <c r="N7" s="61"/>
      <c r="O7" s="61"/>
      <c r="P7" s="61"/>
      <c r="Q7" s="61"/>
      <c r="R7" s="61"/>
    </row>
    <row r="8" spans="1:18" x14ac:dyDescent="0.25">
      <c r="A8" s="61"/>
      <c r="B8" s="69" t="s">
        <v>29</v>
      </c>
      <c r="C8" s="62" t="s">
        <v>10</v>
      </c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</row>
    <row r="9" spans="1:18" x14ac:dyDescent="0.25">
      <c r="A9" s="61"/>
      <c r="B9" s="69" t="s">
        <v>4</v>
      </c>
      <c r="C9" s="62">
        <f>VLOOKUP(C8,G4:H7,2)</f>
        <v>4.4999999999999998E-2</v>
      </c>
      <c r="D9" s="61"/>
      <c r="E9" s="61"/>
      <c r="F9" s="61"/>
      <c r="G9" s="61"/>
      <c r="H9" s="61"/>
      <c r="I9" s="61"/>
      <c r="J9" s="61"/>
      <c r="K9" s="61"/>
      <c r="L9" s="61"/>
      <c r="M9" s="61"/>
      <c r="N9" s="61"/>
      <c r="O9" s="61"/>
      <c r="P9" s="61"/>
      <c r="Q9" s="61"/>
      <c r="R9" s="61"/>
    </row>
    <row r="10" spans="1:18" x14ac:dyDescent="0.25">
      <c r="A10" s="61"/>
      <c r="B10" s="69" t="s">
        <v>23</v>
      </c>
      <c r="C10" s="62">
        <f>C9</f>
        <v>4.4999999999999998E-2</v>
      </c>
      <c r="D10" s="61"/>
      <c r="E10" s="61"/>
      <c r="F10" s="61"/>
      <c r="G10" s="61"/>
      <c r="H10" s="61"/>
      <c r="I10" s="61"/>
      <c r="J10" s="61"/>
      <c r="K10" s="61"/>
      <c r="L10" s="61"/>
      <c r="M10" s="61"/>
      <c r="N10" s="61"/>
      <c r="O10" s="61"/>
      <c r="P10" s="61"/>
      <c r="Q10" s="61"/>
      <c r="R10" s="61"/>
    </row>
    <row r="11" spans="1:18" x14ac:dyDescent="0.25">
      <c r="A11" s="61"/>
      <c r="B11" s="61"/>
      <c r="C11" s="61"/>
      <c r="D11" s="61"/>
      <c r="E11" s="61"/>
      <c r="F11" s="61"/>
      <c r="G11" s="61"/>
      <c r="H11" s="61"/>
      <c r="I11" s="61"/>
      <c r="J11" s="61"/>
      <c r="K11" s="61"/>
      <c r="L11" s="61"/>
      <c r="M11" s="61"/>
      <c r="N11" s="61"/>
      <c r="O11" s="61"/>
      <c r="P11" s="61"/>
      <c r="Q11" s="61"/>
      <c r="R11" s="61"/>
    </row>
    <row r="12" spans="1:18" x14ac:dyDescent="0.25">
      <c r="A12" s="61"/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</row>
    <row r="13" spans="1:18" x14ac:dyDescent="0.25">
      <c r="A13" s="61"/>
      <c r="B13" s="61"/>
      <c r="C13" s="61"/>
      <c r="D13" s="61"/>
      <c r="E13" s="61"/>
      <c r="F13" s="61"/>
      <c r="G13" s="61"/>
      <c r="H13" s="61"/>
      <c r="I13" s="61"/>
      <c r="J13" s="61"/>
      <c r="K13" s="61"/>
      <c r="L13" s="61"/>
      <c r="M13" s="61"/>
      <c r="N13" s="61"/>
      <c r="O13" s="61"/>
      <c r="P13" s="61"/>
      <c r="Q13" s="61"/>
      <c r="R13" s="61"/>
    </row>
    <row r="14" spans="1:18" x14ac:dyDescent="0.25">
      <c r="A14" s="61"/>
      <c r="B14" s="61"/>
      <c r="C14" s="61"/>
      <c r="D14" s="61"/>
      <c r="E14" s="61"/>
      <c r="F14" s="61"/>
      <c r="G14" s="61"/>
      <c r="H14" s="61"/>
      <c r="I14" s="61"/>
      <c r="J14" s="61"/>
      <c r="K14" s="61"/>
      <c r="L14" s="61"/>
      <c r="M14" s="61"/>
      <c r="N14" s="61"/>
      <c r="O14" s="61"/>
      <c r="P14" s="61"/>
      <c r="Q14" s="61"/>
      <c r="R14" s="61"/>
    </row>
    <row r="15" spans="1:18" ht="30" x14ac:dyDescent="0.25">
      <c r="A15" s="61"/>
      <c r="B15" s="68" t="s">
        <v>0</v>
      </c>
      <c r="C15" s="68" t="s">
        <v>19</v>
      </c>
      <c r="D15" s="68" t="s">
        <v>22</v>
      </c>
      <c r="E15" s="68" t="s">
        <v>13</v>
      </c>
      <c r="F15" s="68" t="s">
        <v>14</v>
      </c>
      <c r="G15" s="68" t="s">
        <v>15</v>
      </c>
      <c r="H15" s="68" t="s">
        <v>42</v>
      </c>
      <c r="I15" s="68" t="s">
        <v>43</v>
      </c>
      <c r="J15" s="61"/>
      <c r="K15" s="61"/>
      <c r="L15" s="61"/>
      <c r="M15" s="61"/>
      <c r="N15" s="61"/>
      <c r="O15" s="61"/>
      <c r="P15" s="61"/>
      <c r="Q15" s="61"/>
      <c r="R15" s="61"/>
    </row>
    <row r="16" spans="1:18" x14ac:dyDescent="0.25">
      <c r="A16" s="61"/>
      <c r="B16" s="67" t="s">
        <v>17</v>
      </c>
      <c r="C16" s="67" t="s">
        <v>18</v>
      </c>
      <c r="D16" s="67" t="s">
        <v>16</v>
      </c>
      <c r="E16" s="67"/>
      <c r="F16" s="67"/>
      <c r="G16" s="67"/>
      <c r="H16" s="67"/>
      <c r="I16" s="62"/>
      <c r="J16" s="61"/>
      <c r="K16" s="61"/>
      <c r="L16" s="61"/>
      <c r="M16" s="61"/>
      <c r="N16" s="61"/>
      <c r="O16" s="61"/>
      <c r="P16" s="61"/>
      <c r="Q16" s="61"/>
      <c r="R16" s="61"/>
    </row>
    <row r="17" spans="1:18" x14ac:dyDescent="0.25">
      <c r="A17" s="61"/>
      <c r="B17" s="62">
        <v>100</v>
      </c>
      <c r="C17" s="62">
        <f t="shared" ref="C17:C34" si="0">B17/60</f>
        <v>1.6666666666666667</v>
      </c>
      <c r="D17" s="72">
        <v>14</v>
      </c>
      <c r="E17" s="64">
        <f t="shared" ref="E17:E34" si="1">D17/($C$9^5*C17^3*$C$5)</f>
        <v>16387.745770461821</v>
      </c>
      <c r="F17" s="64">
        <f t="shared" ref="F17:F34" si="2">(C17*$C$9^2*$C$5)/$C$6</f>
        <v>3308.8235294117644</v>
      </c>
      <c r="G17" s="62">
        <f t="shared" ref="G17:G34" si="3">(C17^2*$C$9)/$C$4</f>
        <v>1.27420998980632E-2</v>
      </c>
      <c r="H17" s="62">
        <f t="shared" ref="H17:H34" si="4">LOG10(F17)</f>
        <v>3.5196736054051261</v>
      </c>
      <c r="I17" s="62">
        <f t="shared" ref="I17:I34" si="5">LOG10(E17)</f>
        <v>4.2145192179524509</v>
      </c>
      <c r="J17" s="61"/>
      <c r="K17" s="61"/>
      <c r="L17" s="61"/>
      <c r="M17" s="61"/>
      <c r="N17" s="61"/>
      <c r="O17" s="61"/>
      <c r="P17" s="61"/>
      <c r="Q17" s="61"/>
      <c r="R17" s="61"/>
    </row>
    <row r="18" spans="1:18" x14ac:dyDescent="0.25">
      <c r="A18" s="61"/>
      <c r="B18" s="62">
        <f t="shared" ref="B18:B23" si="6">B17+100</f>
        <v>200</v>
      </c>
      <c r="C18" s="62">
        <f t="shared" si="0"/>
        <v>3.3333333333333335</v>
      </c>
      <c r="D18" s="72">
        <v>16</v>
      </c>
      <c r="E18" s="64">
        <f t="shared" si="1"/>
        <v>2341.106538637403</v>
      </c>
      <c r="F18" s="64">
        <f t="shared" si="2"/>
        <v>6617.6470588235288</v>
      </c>
      <c r="G18" s="62">
        <f t="shared" si="3"/>
        <v>5.09683995922528E-2</v>
      </c>
      <c r="H18" s="62">
        <f t="shared" si="4"/>
        <v>3.8207036010691073</v>
      </c>
      <c r="I18" s="62">
        <f t="shared" si="5"/>
        <v>3.3694211779381935</v>
      </c>
      <c r="J18" s="61"/>
      <c r="K18" s="61"/>
      <c r="L18" s="61"/>
      <c r="M18" s="61"/>
      <c r="N18" s="61"/>
      <c r="O18" s="61"/>
      <c r="P18" s="61"/>
      <c r="Q18" s="61"/>
      <c r="R18" s="61"/>
    </row>
    <row r="19" spans="1:18" x14ac:dyDescent="0.25">
      <c r="A19" s="61"/>
      <c r="B19" s="62">
        <f t="shared" si="6"/>
        <v>300</v>
      </c>
      <c r="C19" s="62">
        <f t="shared" si="0"/>
        <v>5</v>
      </c>
      <c r="D19" s="72">
        <v>18</v>
      </c>
      <c r="E19" s="64">
        <f t="shared" si="1"/>
        <v>780.3688462124677</v>
      </c>
      <c r="F19" s="64">
        <f t="shared" si="2"/>
        <v>9926.4705882352919</v>
      </c>
      <c r="G19" s="62">
        <f t="shared" si="3"/>
        <v>0.1146788990825688</v>
      </c>
      <c r="H19" s="62">
        <f t="shared" si="4"/>
        <v>3.9967948601247887</v>
      </c>
      <c r="I19" s="62">
        <f t="shared" si="5"/>
        <v>2.8922999232185314</v>
      </c>
      <c r="J19" s="61"/>
      <c r="K19" s="61"/>
      <c r="L19" s="61"/>
      <c r="M19" s="61"/>
      <c r="N19" s="61"/>
      <c r="O19" s="61"/>
      <c r="P19" s="61"/>
      <c r="Q19" s="61"/>
      <c r="R19" s="61"/>
    </row>
    <row r="20" spans="1:18" x14ac:dyDescent="0.25">
      <c r="A20" s="61"/>
      <c r="B20" s="62">
        <f t="shared" si="6"/>
        <v>400</v>
      </c>
      <c r="C20" s="62">
        <f t="shared" si="0"/>
        <v>6.666666666666667</v>
      </c>
      <c r="D20" s="72">
        <v>20.5</v>
      </c>
      <c r="E20" s="64">
        <f t="shared" si="1"/>
        <v>374.94284407864654</v>
      </c>
      <c r="F20" s="64">
        <f t="shared" si="2"/>
        <v>13235.294117647058</v>
      </c>
      <c r="G20" s="62">
        <f t="shared" si="3"/>
        <v>0.2038735983690112</v>
      </c>
      <c r="H20" s="62">
        <f t="shared" si="4"/>
        <v>4.1217335967330886</v>
      </c>
      <c r="I20" s="62">
        <f t="shared" si="5"/>
        <v>2.5739650693460798</v>
      </c>
      <c r="J20" s="61"/>
      <c r="K20" s="61"/>
      <c r="L20" s="61"/>
      <c r="M20" s="61"/>
      <c r="N20" s="61"/>
      <c r="O20" s="61"/>
      <c r="P20" s="61"/>
      <c r="Q20" s="61"/>
      <c r="R20" s="61"/>
    </row>
    <row r="21" spans="1:18" x14ac:dyDescent="0.25">
      <c r="A21" s="61"/>
      <c r="B21" s="62">
        <f t="shared" si="6"/>
        <v>500</v>
      </c>
      <c r="C21" s="62">
        <f t="shared" si="0"/>
        <v>8.3333333333333339</v>
      </c>
      <c r="D21" s="72">
        <v>22.5</v>
      </c>
      <c r="E21" s="64">
        <f t="shared" si="1"/>
        <v>210.69958847736623</v>
      </c>
      <c r="F21" s="64">
        <f t="shared" si="2"/>
        <v>16544.117647058822</v>
      </c>
      <c r="G21" s="62">
        <f t="shared" si="3"/>
        <v>0.31855249745158004</v>
      </c>
      <c r="H21" s="62">
        <f t="shared" si="4"/>
        <v>4.2186436097411448</v>
      </c>
      <c r="I21" s="62">
        <f t="shared" si="5"/>
        <v>2.3236636873775187</v>
      </c>
      <c r="J21" s="61"/>
      <c r="K21" s="61"/>
      <c r="L21" s="61"/>
      <c r="M21" s="61"/>
      <c r="N21" s="61"/>
      <c r="O21" s="61"/>
      <c r="P21" s="61"/>
      <c r="Q21" s="61"/>
      <c r="R21" s="61"/>
    </row>
    <row r="22" spans="1:18" x14ac:dyDescent="0.25">
      <c r="A22" s="61"/>
      <c r="B22" s="62">
        <f t="shared" si="6"/>
        <v>600</v>
      </c>
      <c r="C22" s="62">
        <f t="shared" si="0"/>
        <v>10</v>
      </c>
      <c r="D22" s="72">
        <v>24.75</v>
      </c>
      <c r="E22" s="64">
        <f t="shared" si="1"/>
        <v>134.12589544276787</v>
      </c>
      <c r="F22" s="64">
        <f t="shared" si="2"/>
        <v>19852.941176470584</v>
      </c>
      <c r="G22" s="62">
        <f t="shared" si="3"/>
        <v>0.4587155963302752</v>
      </c>
      <c r="H22" s="62">
        <f t="shared" si="4"/>
        <v>4.2978248557887699</v>
      </c>
      <c r="I22" s="62">
        <f t="shared" si="5"/>
        <v>2.1275126343928692</v>
      </c>
      <c r="J22" s="61"/>
      <c r="K22" s="61"/>
      <c r="L22" s="61"/>
      <c r="M22" s="61"/>
      <c r="N22" s="61"/>
      <c r="O22" s="61"/>
      <c r="P22" s="61"/>
      <c r="Q22" s="61"/>
      <c r="R22" s="61"/>
    </row>
    <row r="23" spans="1:18" x14ac:dyDescent="0.25">
      <c r="A23" s="61"/>
      <c r="B23" s="62">
        <f t="shared" si="6"/>
        <v>700</v>
      </c>
      <c r="C23" s="62">
        <f t="shared" si="0"/>
        <v>11.666666666666666</v>
      </c>
      <c r="D23" s="72">
        <v>28</v>
      </c>
      <c r="E23" s="64">
        <f t="shared" si="1"/>
        <v>95.555368923975664</v>
      </c>
      <c r="F23" s="64">
        <f t="shared" si="2"/>
        <v>23161.76470588235</v>
      </c>
      <c r="G23" s="62">
        <f t="shared" si="3"/>
        <v>0.62436289500509667</v>
      </c>
      <c r="H23" s="62">
        <f t="shared" si="4"/>
        <v>4.364771645419383</v>
      </c>
      <c r="I23" s="62">
        <f t="shared" si="5"/>
        <v>1.9802550935736614</v>
      </c>
      <c r="J23" s="61"/>
      <c r="K23" s="61"/>
      <c r="L23" s="61"/>
      <c r="M23" s="61"/>
      <c r="N23" s="61"/>
      <c r="O23" s="61"/>
      <c r="P23" s="61"/>
      <c r="Q23" s="61"/>
      <c r="R23" s="61"/>
    </row>
    <row r="24" spans="1:18" x14ac:dyDescent="0.25">
      <c r="A24" s="61"/>
      <c r="B24" s="62">
        <v>1100</v>
      </c>
      <c r="C24" s="62">
        <f t="shared" si="0"/>
        <v>18.333333333333332</v>
      </c>
      <c r="D24" s="72">
        <v>40</v>
      </c>
      <c r="E24" s="64">
        <f t="shared" si="1"/>
        <v>35.178159859314853</v>
      </c>
      <c r="F24" s="64">
        <f t="shared" si="2"/>
        <v>36397.058823529413</v>
      </c>
      <c r="G24" s="62">
        <f t="shared" si="3"/>
        <v>1.5417940876656471</v>
      </c>
      <c r="H24" s="62">
        <f t="shared" si="4"/>
        <v>4.5610662905633514</v>
      </c>
      <c r="I24" s="62">
        <f t="shared" si="5"/>
        <v>1.5462731181274998</v>
      </c>
      <c r="J24" s="61"/>
      <c r="K24" s="61"/>
      <c r="L24" s="61"/>
      <c r="M24" s="61"/>
      <c r="N24" s="61"/>
      <c r="O24" s="61"/>
      <c r="P24" s="61"/>
      <c r="Q24" s="61"/>
      <c r="R24" s="61"/>
    </row>
    <row r="25" spans="1:18" x14ac:dyDescent="0.25">
      <c r="A25" s="61"/>
      <c r="B25" s="62">
        <f>B24+100</f>
        <v>1200</v>
      </c>
      <c r="C25" s="62">
        <f t="shared" si="0"/>
        <v>20</v>
      </c>
      <c r="D25" s="72">
        <v>43.5</v>
      </c>
      <c r="E25" s="64">
        <f t="shared" si="1"/>
        <v>29.467052786668702</v>
      </c>
      <c r="F25" s="64">
        <f t="shared" si="2"/>
        <v>39705.882352941167</v>
      </c>
      <c r="G25" s="62">
        <f t="shared" si="3"/>
        <v>1.8348623853211008</v>
      </c>
      <c r="H25" s="62">
        <f t="shared" si="4"/>
        <v>4.5988548514527512</v>
      </c>
      <c r="I25" s="62">
        <f t="shared" si="5"/>
        <v>1.4693367010859755</v>
      </c>
      <c r="J25" s="61"/>
      <c r="K25" s="61"/>
      <c r="L25" s="61"/>
      <c r="M25" s="61"/>
      <c r="N25" s="61"/>
      <c r="O25" s="61"/>
      <c r="P25" s="61"/>
      <c r="Q25" s="61"/>
      <c r="R25" s="61"/>
    </row>
    <row r="26" spans="1:18" x14ac:dyDescent="0.25">
      <c r="A26" s="61"/>
      <c r="B26" s="62">
        <v>1200</v>
      </c>
      <c r="C26" s="62">
        <f t="shared" si="0"/>
        <v>20</v>
      </c>
      <c r="D26" s="62">
        <v>43</v>
      </c>
      <c r="E26" s="64">
        <f t="shared" si="1"/>
        <v>29.128351030500095</v>
      </c>
      <c r="F26" s="64">
        <f t="shared" si="2"/>
        <v>39705.882352941167</v>
      </c>
      <c r="G26" s="62">
        <f t="shared" si="3"/>
        <v>1.8348623853211008</v>
      </c>
      <c r="H26" s="62">
        <f t="shared" si="4"/>
        <v>4.5988548514527512</v>
      </c>
      <c r="I26" s="62">
        <f t="shared" si="5"/>
        <v>1.4643158997109247</v>
      </c>
      <c r="J26" s="61"/>
      <c r="K26" s="61"/>
      <c r="L26" s="61"/>
      <c r="M26" s="61"/>
      <c r="N26" s="61"/>
      <c r="O26" s="61"/>
      <c r="P26" s="61"/>
      <c r="Q26" s="61"/>
      <c r="R26" s="61"/>
    </row>
    <row r="27" spans="1:18" x14ac:dyDescent="0.25">
      <c r="A27" s="61"/>
      <c r="B27" s="62">
        <v>1100</v>
      </c>
      <c r="C27" s="62">
        <f t="shared" si="0"/>
        <v>18.333333333333332</v>
      </c>
      <c r="D27" s="62">
        <v>39.75</v>
      </c>
      <c r="E27" s="64">
        <f t="shared" si="1"/>
        <v>34.958296360194133</v>
      </c>
      <c r="F27" s="64">
        <f t="shared" si="2"/>
        <v>36397.058823529413</v>
      </c>
      <c r="G27" s="62">
        <f t="shared" si="3"/>
        <v>1.5417940876656471</v>
      </c>
      <c r="H27" s="62">
        <f t="shared" si="4"/>
        <v>4.5610662905633514</v>
      </c>
      <c r="I27" s="62">
        <f t="shared" si="5"/>
        <v>1.5435502597920265</v>
      </c>
      <c r="J27" s="61"/>
      <c r="K27" s="61"/>
      <c r="L27" s="61"/>
      <c r="M27" s="61"/>
      <c r="N27" s="61"/>
      <c r="O27" s="61"/>
      <c r="P27" s="61"/>
      <c r="Q27" s="61"/>
      <c r="R27" s="61"/>
    </row>
    <row r="28" spans="1:18" x14ac:dyDescent="0.25">
      <c r="A28" s="61"/>
      <c r="B28" s="62">
        <v>700</v>
      </c>
      <c r="C28" s="62">
        <f t="shared" si="0"/>
        <v>11.666666666666666</v>
      </c>
      <c r="D28" s="62">
        <v>27.5</v>
      </c>
      <c r="E28" s="64">
        <f t="shared" si="1"/>
        <v>93.849023050333244</v>
      </c>
      <c r="F28" s="64">
        <f t="shared" si="2"/>
        <v>23161.76470588235</v>
      </c>
      <c r="G28" s="62">
        <f t="shared" si="3"/>
        <v>0.62436289500509667</v>
      </c>
      <c r="H28" s="62">
        <f t="shared" si="4"/>
        <v>4.364771645419383</v>
      </c>
      <c r="I28" s="62">
        <f t="shared" si="5"/>
        <v>1.9724297560617048</v>
      </c>
      <c r="J28" s="61"/>
      <c r="K28" s="61"/>
      <c r="L28" s="61"/>
      <c r="M28" s="61"/>
      <c r="N28" s="61"/>
      <c r="O28" s="61"/>
      <c r="P28" s="61"/>
      <c r="Q28" s="61"/>
      <c r="R28" s="61"/>
    </row>
    <row r="29" spans="1:18" x14ac:dyDescent="0.25">
      <c r="A29" s="61"/>
      <c r="B29" s="62">
        <f t="shared" ref="B29:B34" si="7">B28-100</f>
        <v>600</v>
      </c>
      <c r="C29" s="62">
        <f t="shared" si="0"/>
        <v>10</v>
      </c>
      <c r="D29" s="62">
        <v>24.5</v>
      </c>
      <c r="E29" s="64">
        <f t="shared" si="1"/>
        <v>132.77108841809346</v>
      </c>
      <c r="F29" s="64">
        <f t="shared" si="2"/>
        <v>19852.941176470584</v>
      </c>
      <c r="G29" s="62">
        <f t="shared" si="3"/>
        <v>0.4587155963302752</v>
      </c>
      <c r="H29" s="62">
        <f t="shared" si="4"/>
        <v>4.2978248557887699</v>
      </c>
      <c r="I29" s="62">
        <f t="shared" si="5"/>
        <v>2.1231035154878142</v>
      </c>
      <c r="J29" s="61"/>
      <c r="K29" s="61"/>
      <c r="L29" s="61"/>
      <c r="M29" s="61"/>
      <c r="N29" s="61"/>
      <c r="O29" s="61"/>
      <c r="P29" s="61"/>
      <c r="Q29" s="61"/>
      <c r="R29" s="61"/>
    </row>
    <row r="30" spans="1:18" x14ac:dyDescent="0.25">
      <c r="A30" s="61"/>
      <c r="B30" s="62">
        <f t="shared" si="7"/>
        <v>500</v>
      </c>
      <c r="C30" s="62">
        <f t="shared" si="0"/>
        <v>8.3333333333333339</v>
      </c>
      <c r="D30" s="62">
        <v>22</v>
      </c>
      <c r="E30" s="64">
        <f t="shared" si="1"/>
        <v>206.01737540009142</v>
      </c>
      <c r="F30" s="64">
        <f t="shared" si="2"/>
        <v>16544.117647058822</v>
      </c>
      <c r="G30" s="62">
        <f t="shared" si="3"/>
        <v>0.31855249745158004</v>
      </c>
      <c r="H30" s="62">
        <f t="shared" si="4"/>
        <v>4.2186436097411448</v>
      </c>
      <c r="I30" s="62">
        <f t="shared" si="5"/>
        <v>2.3139038500883622</v>
      </c>
      <c r="J30" s="61"/>
      <c r="K30" s="61"/>
      <c r="L30" s="61"/>
      <c r="M30" s="61"/>
      <c r="N30" s="61"/>
      <c r="O30" s="61"/>
      <c r="P30" s="61"/>
      <c r="Q30" s="61"/>
      <c r="R30" s="61"/>
    </row>
    <row r="31" spans="1:18" x14ac:dyDescent="0.25">
      <c r="A31" s="61"/>
      <c r="B31" s="62">
        <f t="shared" si="7"/>
        <v>400</v>
      </c>
      <c r="C31" s="62">
        <f t="shared" si="0"/>
        <v>6.666666666666667</v>
      </c>
      <c r="D31" s="62">
        <v>20</v>
      </c>
      <c r="E31" s="64">
        <f t="shared" si="1"/>
        <v>365.79789666209416</v>
      </c>
      <c r="F31" s="64">
        <f t="shared" si="2"/>
        <v>13235.294117647058</v>
      </c>
      <c r="G31" s="62">
        <f t="shared" si="3"/>
        <v>0.2038735983690112</v>
      </c>
      <c r="H31" s="62">
        <f t="shared" si="4"/>
        <v>4.1217335967330886</v>
      </c>
      <c r="I31" s="62">
        <f t="shared" si="5"/>
        <v>2.5632412039543064</v>
      </c>
      <c r="J31" s="61"/>
      <c r="K31" s="61"/>
      <c r="L31" s="61"/>
      <c r="M31" s="61"/>
      <c r="N31" s="61"/>
      <c r="O31" s="61"/>
      <c r="P31" s="61"/>
      <c r="Q31" s="61"/>
      <c r="R31" s="61"/>
    </row>
    <row r="32" spans="1:18" x14ac:dyDescent="0.25">
      <c r="A32" s="61"/>
      <c r="B32" s="62">
        <f t="shared" si="7"/>
        <v>300</v>
      </c>
      <c r="C32" s="62">
        <f t="shared" si="0"/>
        <v>5</v>
      </c>
      <c r="D32" s="62">
        <v>17.5</v>
      </c>
      <c r="E32" s="64">
        <f t="shared" si="1"/>
        <v>758.69193381767684</v>
      </c>
      <c r="F32" s="64">
        <f t="shared" si="2"/>
        <v>9926.4705882352919</v>
      </c>
      <c r="G32" s="62">
        <f t="shared" si="3"/>
        <v>0.1146788990825688</v>
      </c>
      <c r="H32" s="62">
        <f t="shared" si="4"/>
        <v>3.9967948601247887</v>
      </c>
      <c r="I32" s="62">
        <f t="shared" si="5"/>
        <v>2.8800654668015198</v>
      </c>
      <c r="J32" s="61"/>
      <c r="K32" s="61"/>
      <c r="L32" s="61"/>
      <c r="M32" s="61"/>
      <c r="N32" s="61"/>
      <c r="O32" s="61"/>
      <c r="P32" s="61"/>
      <c r="Q32" s="61"/>
      <c r="R32" s="61"/>
    </row>
    <row r="33" spans="1:18" x14ac:dyDescent="0.25">
      <c r="A33" s="61"/>
      <c r="B33" s="62">
        <f t="shared" si="7"/>
        <v>200</v>
      </c>
      <c r="C33" s="62">
        <f t="shared" si="0"/>
        <v>3.3333333333333335</v>
      </c>
      <c r="D33" s="62">
        <v>15.5</v>
      </c>
      <c r="E33" s="64">
        <f t="shared" si="1"/>
        <v>2267.9469593049839</v>
      </c>
      <c r="F33" s="64">
        <f t="shared" si="2"/>
        <v>6617.6470588235288</v>
      </c>
      <c r="G33" s="62">
        <f t="shared" si="3"/>
        <v>5.09683995922528E-2</v>
      </c>
      <c r="H33" s="62">
        <f t="shared" si="4"/>
        <v>3.8207036010691073</v>
      </c>
      <c r="I33" s="62">
        <f t="shared" si="5"/>
        <v>3.3556328934525603</v>
      </c>
      <c r="J33" s="61"/>
      <c r="K33" s="61"/>
      <c r="L33" s="61"/>
      <c r="M33" s="61"/>
      <c r="N33" s="61"/>
      <c r="O33" s="61"/>
      <c r="P33" s="61"/>
      <c r="Q33" s="61"/>
      <c r="R33" s="61"/>
    </row>
    <row r="34" spans="1:18" x14ac:dyDescent="0.25">
      <c r="A34" s="61"/>
      <c r="B34" s="62">
        <f t="shared" si="7"/>
        <v>100</v>
      </c>
      <c r="C34" s="62">
        <f t="shared" si="0"/>
        <v>1.6666666666666667</v>
      </c>
      <c r="D34" s="62">
        <v>14.5</v>
      </c>
      <c r="E34" s="64">
        <f t="shared" si="1"/>
        <v>16973.02240512117</v>
      </c>
      <c r="F34" s="64">
        <f t="shared" si="2"/>
        <v>3308.8235294117644</v>
      </c>
      <c r="G34" s="62">
        <f t="shared" si="3"/>
        <v>1.27420998980632E-2</v>
      </c>
      <c r="H34" s="62">
        <f t="shared" si="4"/>
        <v>3.5196736054051261</v>
      </c>
      <c r="I34" s="62">
        <f t="shared" si="5"/>
        <v>4.2297591845091871</v>
      </c>
      <c r="J34" s="61"/>
      <c r="K34" s="61"/>
      <c r="L34" s="61"/>
      <c r="M34" s="61"/>
      <c r="N34" s="61"/>
      <c r="O34" s="61"/>
      <c r="P34" s="61"/>
      <c r="Q34" s="61"/>
      <c r="R34" s="61"/>
    </row>
    <row r="35" spans="1:18" x14ac:dyDescent="0.25">
      <c r="A35" s="61"/>
      <c r="B35" s="61"/>
      <c r="C35" s="61"/>
      <c r="D35" s="61"/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</row>
    <row r="36" spans="1:18" x14ac:dyDescent="0.25">
      <c r="A36" s="61"/>
      <c r="B36" s="61"/>
      <c r="C36" s="61"/>
      <c r="D36" s="61"/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</row>
    <row r="37" spans="1:18" x14ac:dyDescent="0.25">
      <c r="A37" s="61"/>
      <c r="B37" s="62" t="s">
        <v>36</v>
      </c>
      <c r="C37" s="62"/>
      <c r="D37" s="62" t="s">
        <v>37</v>
      </c>
      <c r="E37" s="62" t="s">
        <v>38</v>
      </c>
      <c r="F37" s="62" t="s">
        <v>39</v>
      </c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</row>
    <row r="38" spans="1:18" x14ac:dyDescent="0.25">
      <c r="A38" s="61"/>
      <c r="B38" s="61"/>
      <c r="C38" s="61"/>
      <c r="D38" s="62">
        <f>SLOPE(D17:D34,C17:C34)</f>
        <v>1.611853448275862</v>
      </c>
      <c r="E38" s="62">
        <f>INTERCEPT(D17:D34,C17:C34)</f>
        <v>9.8602729885057467</v>
      </c>
      <c r="F38" s="62">
        <f>RSQ(D17:D34,C17:C34)</f>
        <v>0.98925422120918816</v>
      </c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</row>
    <row r="39" spans="1:18" x14ac:dyDescent="0.25">
      <c r="A39" s="61"/>
      <c r="B39" s="61"/>
      <c r="C39" s="61"/>
      <c r="D39" s="61"/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</row>
    <row r="40" spans="1:18" x14ac:dyDescent="0.25">
      <c r="A40" s="61"/>
      <c r="B40" s="62" t="s">
        <v>40</v>
      </c>
      <c r="C40" s="62"/>
      <c r="D40" s="62" t="s">
        <v>37</v>
      </c>
      <c r="E40" s="62" t="s">
        <v>38</v>
      </c>
      <c r="F40" s="62" t="s">
        <v>39</v>
      </c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</row>
    <row r="41" spans="1:18" x14ac:dyDescent="0.25">
      <c r="A41" s="61"/>
      <c r="B41" s="61"/>
      <c r="C41" s="61"/>
      <c r="D41" s="62">
        <f>SLOPE(I17:I34,H17:H34)</f>
        <v>-2.541394328333102</v>
      </c>
      <c r="E41" s="62">
        <f>INTERCEPT(I17:I34,H17:H34)</f>
        <v>13.086009077736209</v>
      </c>
      <c r="F41" s="63">
        <f>RSQ(I17:I34,H17:H34)</f>
        <v>0.9965595903029284</v>
      </c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</row>
    <row r="42" spans="1:18" x14ac:dyDescent="0.25">
      <c r="A42" s="61"/>
      <c r="B42" s="61"/>
      <c r="C42" s="61"/>
      <c r="D42" s="62" t="s">
        <v>45</v>
      </c>
      <c r="E42" s="62" t="s">
        <v>46</v>
      </c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</row>
    <row r="43" spans="1:18" x14ac:dyDescent="0.25">
      <c r="A43" s="61"/>
      <c r="B43" s="61"/>
      <c r="C43" s="61"/>
      <c r="D43" s="62">
        <f>D41</f>
        <v>-2.541394328333102</v>
      </c>
      <c r="E43" s="62">
        <f>10^E41</f>
        <v>12190150788287.857</v>
      </c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</row>
    <row r="44" spans="1:18" x14ac:dyDescent="0.25">
      <c r="A44" s="61"/>
      <c r="B44" s="61"/>
      <c r="C44" s="61"/>
      <c r="D44" s="61"/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</row>
    <row r="45" spans="1:18" x14ac:dyDescent="0.25">
      <c r="A45" s="61"/>
      <c r="B45" s="61"/>
      <c r="C45" s="61"/>
      <c r="D45" s="61"/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</row>
    <row r="46" spans="1:18" x14ac:dyDescent="0.25">
      <c r="A46" s="61"/>
      <c r="B46" s="61"/>
      <c r="C46" s="61"/>
      <c r="D46" s="61"/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</row>
    <row r="47" spans="1:18" x14ac:dyDescent="0.25">
      <c r="A47" s="61"/>
      <c r="B47" s="61"/>
      <c r="C47" s="61"/>
      <c r="D47" s="61"/>
      <c r="E47" s="61"/>
      <c r="F47" s="61"/>
      <c r="G47" s="61"/>
      <c r="H47" s="61"/>
      <c r="I47" s="61"/>
      <c r="J47" s="61"/>
      <c r="K47" s="61"/>
      <c r="L47" s="61"/>
      <c r="M47" s="61"/>
      <c r="N47" s="61"/>
      <c r="O47" s="61"/>
      <c r="P47" s="61"/>
      <c r="Q47" s="61"/>
      <c r="R47" s="61"/>
    </row>
    <row r="48" spans="1:18" x14ac:dyDescent="0.25">
      <c r="A48" s="61"/>
      <c r="B48" s="61"/>
      <c r="C48" s="61"/>
      <c r="D48" s="61"/>
      <c r="E48" s="61"/>
      <c r="F48" s="61"/>
      <c r="G48" s="61"/>
      <c r="H48" s="61"/>
      <c r="I48" s="61"/>
      <c r="J48" s="61"/>
      <c r="K48" s="61"/>
      <c r="L48" s="61"/>
      <c r="M48" s="61"/>
      <c r="N48" s="61"/>
      <c r="O48" s="61"/>
      <c r="P48" s="61"/>
      <c r="Q48" s="61"/>
      <c r="R48" s="61"/>
    </row>
    <row r="49" spans="1:18" x14ac:dyDescent="0.25">
      <c r="A49" s="61"/>
      <c r="B49" s="61"/>
      <c r="C49" s="61"/>
      <c r="D49" s="61"/>
      <c r="E49" s="61"/>
      <c r="F49" s="61"/>
      <c r="G49" s="61"/>
      <c r="H49" s="61"/>
      <c r="I49" s="61"/>
      <c r="J49" s="61"/>
      <c r="K49" s="61"/>
      <c r="L49" s="61"/>
      <c r="M49" s="61"/>
      <c r="N49" s="61"/>
      <c r="O49" s="61"/>
      <c r="P49" s="61"/>
      <c r="Q49" s="61"/>
      <c r="R49" s="61"/>
    </row>
    <row r="50" spans="1:18" x14ac:dyDescent="0.25">
      <c r="A50" s="61"/>
      <c r="B50" s="61"/>
      <c r="C50" s="61"/>
      <c r="D50" s="61"/>
      <c r="E50" s="61"/>
      <c r="F50" s="61"/>
      <c r="G50" s="61"/>
      <c r="H50" s="61"/>
      <c r="I50" s="61"/>
      <c r="J50" s="61"/>
      <c r="K50" s="61"/>
      <c r="L50" s="61"/>
      <c r="M50" s="61"/>
      <c r="N50" s="61"/>
      <c r="O50" s="61"/>
      <c r="P50" s="61"/>
      <c r="Q50" s="61"/>
      <c r="R50" s="61"/>
    </row>
    <row r="51" spans="1:18" x14ac:dyDescent="0.25">
      <c r="A51" s="61"/>
      <c r="B51" s="61"/>
      <c r="C51" s="61"/>
      <c r="D51" s="61"/>
      <c r="E51" s="61"/>
      <c r="F51" s="61"/>
      <c r="G51" s="61"/>
      <c r="H51" s="61"/>
      <c r="I51" s="61"/>
      <c r="J51" s="61"/>
      <c r="K51" s="61"/>
      <c r="L51" s="61"/>
      <c r="M51" s="61"/>
      <c r="N51" s="61"/>
      <c r="O51" s="61"/>
      <c r="P51" s="61"/>
      <c r="Q51" s="61"/>
      <c r="R51" s="61"/>
    </row>
    <row r="52" spans="1:18" x14ac:dyDescent="0.25">
      <c r="A52" s="61"/>
      <c r="B52" s="61"/>
      <c r="C52" s="61"/>
      <c r="D52" s="61"/>
      <c r="E52" s="61"/>
      <c r="F52" s="61"/>
      <c r="G52" s="61"/>
      <c r="H52" s="61"/>
      <c r="I52" s="61"/>
      <c r="J52" s="61"/>
      <c r="K52" s="61"/>
      <c r="L52" s="61"/>
      <c r="M52" s="61"/>
      <c r="N52" s="61"/>
      <c r="O52" s="61"/>
      <c r="P52" s="61"/>
      <c r="Q52" s="61"/>
      <c r="R52" s="61"/>
    </row>
    <row r="53" spans="1:18" x14ac:dyDescent="0.25">
      <c r="A53" s="61"/>
      <c r="B53" s="61"/>
      <c r="C53" s="61"/>
      <c r="D53" s="61"/>
      <c r="E53" s="61"/>
      <c r="F53" s="61"/>
      <c r="G53" s="61"/>
      <c r="H53" s="61"/>
      <c r="I53" s="61"/>
      <c r="J53" s="61"/>
      <c r="K53" s="61"/>
      <c r="L53" s="61"/>
      <c r="M53" s="61"/>
      <c r="N53" s="61"/>
      <c r="O53" s="61"/>
      <c r="P53" s="61"/>
      <c r="Q53" s="61"/>
      <c r="R53" s="61"/>
    </row>
    <row r="54" spans="1:18" x14ac:dyDescent="0.25">
      <c r="A54" s="61"/>
      <c r="B54" s="61"/>
      <c r="C54" s="61"/>
      <c r="D54" s="61"/>
      <c r="E54" s="61"/>
      <c r="F54" s="61"/>
      <c r="G54" s="61"/>
      <c r="H54" s="61"/>
      <c r="I54" s="61"/>
      <c r="J54" s="61"/>
      <c r="K54" s="61"/>
      <c r="L54" s="61"/>
      <c r="M54" s="61"/>
      <c r="N54" s="61"/>
      <c r="O54" s="61"/>
      <c r="P54" s="61"/>
      <c r="Q54" s="61"/>
      <c r="R54" s="61"/>
    </row>
    <row r="55" spans="1:18" x14ac:dyDescent="0.25">
      <c r="A55" s="61"/>
      <c r="B55" s="61"/>
      <c r="C55" s="61"/>
      <c r="D55" s="61"/>
      <c r="E55" s="61"/>
      <c r="F55" s="61"/>
      <c r="G55" s="61"/>
      <c r="H55" s="61"/>
      <c r="I55" s="61"/>
      <c r="J55" s="61"/>
      <c r="K55" s="61"/>
      <c r="L55" s="61"/>
      <c r="M55" s="61"/>
      <c r="N55" s="61"/>
      <c r="O55" s="61"/>
      <c r="P55" s="61"/>
      <c r="Q55" s="61"/>
      <c r="R55" s="61"/>
    </row>
    <row r="56" spans="1:18" x14ac:dyDescent="0.25">
      <c r="A56" s="61"/>
      <c r="B56" s="61"/>
      <c r="C56" s="61"/>
      <c r="D56" s="61"/>
      <c r="E56" s="61"/>
      <c r="F56" s="61"/>
      <c r="G56" s="61"/>
      <c r="H56" s="61"/>
      <c r="I56" s="61"/>
      <c r="J56" s="61"/>
      <c r="K56" s="61"/>
      <c r="L56" s="61"/>
      <c r="M56" s="61"/>
      <c r="N56" s="61"/>
      <c r="O56" s="61"/>
      <c r="P56" s="61"/>
      <c r="Q56" s="61"/>
      <c r="R56" s="61"/>
    </row>
    <row r="57" spans="1:18" x14ac:dyDescent="0.25">
      <c r="A57" s="61"/>
      <c r="B57" s="61"/>
      <c r="C57" s="61"/>
      <c r="D57" s="61"/>
      <c r="E57" s="61"/>
      <c r="F57" s="61"/>
      <c r="G57" s="61"/>
      <c r="H57" s="61"/>
      <c r="I57" s="61"/>
      <c r="J57" s="61"/>
      <c r="K57" s="61"/>
      <c r="L57" s="61"/>
      <c r="M57" s="61"/>
      <c r="N57" s="61"/>
      <c r="O57" s="61"/>
      <c r="P57" s="61"/>
      <c r="Q57" s="61"/>
      <c r="R57" s="61"/>
    </row>
    <row r="58" spans="1:18" x14ac:dyDescent="0.25">
      <c r="A58" s="61"/>
      <c r="B58" s="61"/>
      <c r="C58" s="61"/>
      <c r="D58" s="61"/>
      <c r="E58" s="61"/>
      <c r="F58" s="61"/>
      <c r="G58" s="61"/>
      <c r="H58" s="61"/>
      <c r="I58" s="61"/>
      <c r="J58" s="61"/>
      <c r="K58" s="61"/>
      <c r="L58" s="61"/>
      <c r="M58" s="61"/>
      <c r="N58" s="61"/>
      <c r="O58" s="61"/>
      <c r="P58" s="61"/>
      <c r="Q58" s="61"/>
      <c r="R58" s="61"/>
    </row>
    <row r="59" spans="1:18" x14ac:dyDescent="0.25">
      <c r="A59" s="61"/>
      <c r="B59" s="61"/>
      <c r="C59" s="61"/>
      <c r="D59" s="61"/>
      <c r="E59" s="61"/>
      <c r="F59" s="61"/>
      <c r="G59" s="61"/>
      <c r="H59" s="61"/>
      <c r="I59" s="61"/>
      <c r="J59" s="61"/>
      <c r="K59" s="61"/>
      <c r="L59" s="61"/>
      <c r="M59" s="61"/>
      <c r="N59" s="61"/>
      <c r="O59" s="61"/>
      <c r="P59" s="61"/>
      <c r="Q59" s="61"/>
      <c r="R59" s="61"/>
    </row>
    <row r="60" spans="1:18" x14ac:dyDescent="0.25">
      <c r="A60" s="61"/>
      <c r="B60" s="61"/>
      <c r="C60" s="61"/>
      <c r="D60" s="61"/>
      <c r="E60" s="61"/>
      <c r="F60" s="61"/>
      <c r="G60" s="61"/>
      <c r="H60" s="61"/>
      <c r="I60" s="61"/>
      <c r="J60" s="61"/>
      <c r="K60" s="61"/>
      <c r="L60" s="61"/>
      <c r="M60" s="61"/>
      <c r="N60" s="61"/>
      <c r="O60" s="61"/>
      <c r="P60" s="61"/>
      <c r="Q60" s="61"/>
      <c r="R60" s="61"/>
    </row>
    <row r="61" spans="1:18" x14ac:dyDescent="0.25">
      <c r="A61" s="61"/>
      <c r="B61" s="61"/>
      <c r="C61" s="61"/>
      <c r="D61" s="61"/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61"/>
      <c r="Q61" s="61"/>
      <c r="R61" s="61"/>
    </row>
    <row r="62" spans="1:18" x14ac:dyDescent="0.25">
      <c r="A62" s="61"/>
      <c r="B62" s="61"/>
      <c r="C62" s="61"/>
      <c r="D62" s="61"/>
      <c r="E62" s="61"/>
      <c r="F62" s="61"/>
      <c r="G62" s="61"/>
      <c r="H62" s="61"/>
      <c r="I62" s="61"/>
      <c r="J62" s="61"/>
      <c r="K62" s="61"/>
      <c r="L62" s="61"/>
      <c r="M62" s="61"/>
      <c r="N62" s="61"/>
      <c r="O62" s="61"/>
      <c r="P62" s="61"/>
      <c r="Q62" s="61"/>
      <c r="R62" s="61"/>
    </row>
    <row r="63" spans="1:18" x14ac:dyDescent="0.25">
      <c r="A63" s="61"/>
      <c r="B63" s="61"/>
      <c r="C63" s="61"/>
      <c r="D63" s="61"/>
      <c r="E63" s="61"/>
      <c r="F63" s="61"/>
      <c r="G63" s="61"/>
      <c r="H63" s="61"/>
      <c r="I63" s="61"/>
      <c r="J63" s="61"/>
      <c r="K63" s="61"/>
      <c r="L63" s="61"/>
      <c r="M63" s="61"/>
      <c r="N63" s="61"/>
      <c r="O63" s="61"/>
      <c r="P63" s="61"/>
      <c r="Q63" s="61"/>
      <c r="R63" s="61"/>
    </row>
    <row r="64" spans="1:18" x14ac:dyDescent="0.25">
      <c r="A64" s="61"/>
      <c r="B64" s="61"/>
      <c r="C64" s="61"/>
      <c r="D64" s="61"/>
      <c r="E64" s="61"/>
      <c r="F64" s="61"/>
      <c r="G64" s="61"/>
      <c r="H64" s="61"/>
      <c r="I64" s="61"/>
      <c r="J64" s="61"/>
      <c r="K64" s="61"/>
      <c r="L64" s="61"/>
      <c r="M64" s="61"/>
      <c r="N64" s="61"/>
      <c r="O64" s="61"/>
      <c r="P64" s="61"/>
      <c r="Q64" s="61"/>
      <c r="R64" s="61"/>
    </row>
    <row r="65" spans="1:18" x14ac:dyDescent="0.25">
      <c r="A65" s="61"/>
      <c r="B65" s="61"/>
      <c r="C65" s="61"/>
      <c r="D65" s="61"/>
      <c r="E65" s="61"/>
      <c r="F65" s="61"/>
      <c r="G65" s="61"/>
      <c r="H65" s="61"/>
      <c r="I65" s="61"/>
      <c r="J65" s="61"/>
      <c r="K65" s="61"/>
      <c r="L65" s="61"/>
      <c r="M65" s="61"/>
      <c r="N65" s="61"/>
      <c r="O65" s="61"/>
      <c r="P65" s="61"/>
      <c r="Q65" s="61"/>
      <c r="R65" s="61"/>
    </row>
    <row r="66" spans="1:18" x14ac:dyDescent="0.25">
      <c r="A66" s="61"/>
      <c r="B66" s="61"/>
      <c r="C66" s="61"/>
      <c r="D66" s="61"/>
      <c r="E66" s="61"/>
      <c r="F66" s="61"/>
      <c r="G66" s="61"/>
      <c r="H66" s="61"/>
      <c r="I66" s="61"/>
      <c r="J66" s="61"/>
      <c r="K66" s="61"/>
      <c r="L66" s="61"/>
      <c r="M66" s="61"/>
      <c r="N66" s="61"/>
      <c r="O66" s="61"/>
      <c r="P66" s="61"/>
      <c r="Q66" s="61"/>
      <c r="R66" s="61"/>
    </row>
    <row r="67" spans="1:18" x14ac:dyDescent="0.25">
      <c r="A67" s="61"/>
      <c r="B67" s="61"/>
      <c r="C67" s="61"/>
      <c r="D67" s="61"/>
      <c r="E67" s="61"/>
      <c r="F67" s="61"/>
      <c r="G67" s="61"/>
      <c r="H67" s="61"/>
      <c r="I67" s="61"/>
      <c r="J67" s="61"/>
      <c r="K67" s="61"/>
      <c r="L67" s="61"/>
      <c r="M67" s="61"/>
      <c r="N67" s="61"/>
      <c r="O67" s="61"/>
      <c r="P67" s="61"/>
      <c r="Q67" s="61"/>
      <c r="R67" s="61"/>
    </row>
    <row r="68" spans="1:18" x14ac:dyDescent="0.25">
      <c r="A68" s="61"/>
      <c r="B68" s="61"/>
      <c r="C68" s="61"/>
      <c r="D68" s="61"/>
      <c r="E68" s="61"/>
      <c r="F68" s="61"/>
      <c r="G68" s="61"/>
      <c r="H68" s="61"/>
      <c r="I68" s="61"/>
      <c r="J68" s="61"/>
      <c r="K68" s="61"/>
      <c r="L68" s="61"/>
      <c r="M68" s="61"/>
      <c r="N68" s="61"/>
      <c r="O68" s="61"/>
      <c r="P68" s="61"/>
      <c r="Q68" s="61"/>
      <c r="R68" s="61"/>
    </row>
    <row r="69" spans="1:18" x14ac:dyDescent="0.25">
      <c r="A69" s="61"/>
      <c r="B69" s="61"/>
      <c r="C69" s="61"/>
      <c r="D69" s="61"/>
      <c r="E69" s="61"/>
      <c r="F69" s="61"/>
      <c r="G69" s="61"/>
      <c r="H69" s="61"/>
      <c r="I69" s="61"/>
      <c r="J69" s="61"/>
      <c r="K69" s="61"/>
      <c r="L69" s="61"/>
      <c r="M69" s="61"/>
      <c r="N69" s="61"/>
      <c r="O69" s="61"/>
      <c r="P69" s="61"/>
      <c r="Q69" s="61"/>
      <c r="R69" s="61"/>
    </row>
    <row r="70" spans="1:18" x14ac:dyDescent="0.25">
      <c r="A70" s="61"/>
      <c r="B70" s="61"/>
      <c r="C70" s="61"/>
      <c r="D70" s="61"/>
      <c r="E70" s="61"/>
      <c r="F70" s="61"/>
      <c r="G70" s="61"/>
      <c r="H70" s="61"/>
      <c r="I70" s="61"/>
      <c r="J70" s="61"/>
      <c r="K70" s="61"/>
      <c r="L70" s="61"/>
      <c r="M70" s="61"/>
      <c r="N70" s="61"/>
      <c r="O70" s="61"/>
      <c r="P70" s="61"/>
      <c r="Q70" s="61"/>
      <c r="R70" s="61"/>
    </row>
    <row r="71" spans="1:18" x14ac:dyDescent="0.25">
      <c r="A71" s="61"/>
      <c r="B71" s="61"/>
      <c r="C71" s="61"/>
      <c r="D71" s="61"/>
      <c r="E71" s="61"/>
      <c r="F71" s="61"/>
      <c r="G71" s="61"/>
      <c r="H71" s="61"/>
      <c r="I71" s="61"/>
      <c r="J71" s="61"/>
      <c r="K71" s="61"/>
      <c r="L71" s="61"/>
      <c r="M71" s="61"/>
      <c r="N71" s="61"/>
      <c r="O71" s="61"/>
      <c r="P71" s="61"/>
      <c r="Q71" s="61"/>
      <c r="R71" s="61"/>
    </row>
    <row r="72" spans="1:18" x14ac:dyDescent="0.25">
      <c r="A72" s="61"/>
      <c r="B72" s="61"/>
      <c r="C72" s="61"/>
      <c r="D72" s="61"/>
      <c r="E72" s="61"/>
      <c r="F72" s="61"/>
      <c r="G72" s="61"/>
      <c r="H72" s="61"/>
      <c r="I72" s="61"/>
      <c r="J72" s="61"/>
      <c r="K72" s="61"/>
      <c r="L72" s="61"/>
      <c r="M72" s="61"/>
      <c r="N72" s="61"/>
      <c r="O72" s="61"/>
      <c r="P72" s="61"/>
      <c r="Q72" s="61"/>
      <c r="R72" s="61"/>
    </row>
    <row r="73" spans="1:18" x14ac:dyDescent="0.25">
      <c r="A73" s="61"/>
      <c r="B73" s="61"/>
      <c r="C73" s="61"/>
      <c r="D73" s="61"/>
      <c r="E73" s="61"/>
      <c r="F73" s="61"/>
      <c r="G73" s="61"/>
      <c r="H73" s="61"/>
      <c r="I73" s="61"/>
      <c r="J73" s="61"/>
      <c r="K73" s="61"/>
      <c r="L73" s="61"/>
      <c r="M73" s="61"/>
      <c r="N73" s="61"/>
      <c r="O73" s="61"/>
      <c r="P73" s="61"/>
      <c r="Q73" s="61"/>
      <c r="R73" s="61"/>
    </row>
    <row r="74" spans="1:18" x14ac:dyDescent="0.25">
      <c r="A74" s="61"/>
      <c r="B74" s="61"/>
      <c r="C74" s="61"/>
      <c r="D74" s="61"/>
      <c r="E74" s="61"/>
      <c r="F74" s="61"/>
      <c r="G74" s="61"/>
      <c r="H74" s="61"/>
      <c r="I74" s="61"/>
      <c r="J74" s="61"/>
      <c r="K74" s="61"/>
      <c r="L74" s="61"/>
      <c r="M74" s="61"/>
      <c r="N74" s="61"/>
      <c r="O74" s="61"/>
      <c r="P74" s="61"/>
      <c r="Q74" s="61"/>
      <c r="R74" s="61"/>
    </row>
    <row r="75" spans="1:18" x14ac:dyDescent="0.25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</row>
    <row r="76" spans="1:18" x14ac:dyDescent="0.25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</row>
    <row r="77" spans="1:18" x14ac:dyDescent="0.25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</row>
    <row r="78" spans="1:18" x14ac:dyDescent="0.25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</row>
    <row r="79" spans="1:18" x14ac:dyDescent="0.25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</row>
    <row r="80" spans="1:18" x14ac:dyDescent="0.25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</row>
    <row r="81" spans="1:18" x14ac:dyDescent="0.25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</row>
    <row r="82" spans="1:18" x14ac:dyDescent="0.25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</row>
    <row r="83" spans="1:18" x14ac:dyDescent="0.25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</row>
    <row r="84" spans="1:18" x14ac:dyDescent="0.25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</row>
    <row r="85" spans="1:18" x14ac:dyDescent="0.25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</row>
    <row r="86" spans="1:18" x14ac:dyDescent="0.25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</row>
    <row r="87" spans="1:18" x14ac:dyDescent="0.25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</row>
    <row r="88" spans="1:18" x14ac:dyDescent="0.25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</row>
    <row r="89" spans="1:18" x14ac:dyDescent="0.25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</row>
    <row r="90" spans="1:18" x14ac:dyDescent="0.25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</row>
    <row r="91" spans="1:18" x14ac:dyDescent="0.25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</row>
    <row r="92" spans="1:18" x14ac:dyDescent="0.25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</row>
    <row r="93" spans="1:18" x14ac:dyDescent="0.25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</row>
    <row r="94" spans="1:18" x14ac:dyDescent="0.25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</row>
    <row r="95" spans="1:18" x14ac:dyDescent="0.25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</row>
    <row r="96" spans="1:18" x14ac:dyDescent="0.25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</row>
    <row r="97" spans="1:18" x14ac:dyDescent="0.25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</row>
    <row r="98" spans="1:18" x14ac:dyDescent="0.25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</row>
    <row r="99" spans="1:18" x14ac:dyDescent="0.25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</row>
    <row r="100" spans="1:18" x14ac:dyDescent="0.25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</row>
    <row r="101" spans="1:18" x14ac:dyDescent="0.25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</row>
    <row r="102" spans="1:18" x14ac:dyDescent="0.25">
      <c r="A102" s="61"/>
      <c r="B102" s="61"/>
      <c r="C102" s="61"/>
      <c r="D102" s="61"/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</row>
    <row r="103" spans="1:18" x14ac:dyDescent="0.25">
      <c r="A103" s="61"/>
      <c r="B103" s="61"/>
      <c r="C103" s="61"/>
      <c r="D103" s="61"/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</row>
    <row r="104" spans="1:18" x14ac:dyDescent="0.25">
      <c r="A104" s="61"/>
      <c r="B104" s="61"/>
      <c r="C104" s="61"/>
      <c r="D104" s="61"/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</row>
    <row r="105" spans="1:18" x14ac:dyDescent="0.25">
      <c r="A105" s="61"/>
      <c r="B105" s="61"/>
      <c r="C105" s="61"/>
      <c r="D105" s="61"/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</row>
    <row r="106" spans="1:18" x14ac:dyDescent="0.25">
      <c r="A106" s="61"/>
      <c r="B106" s="61"/>
      <c r="C106" s="61"/>
      <c r="D106" s="61"/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</row>
    <row r="107" spans="1:18" x14ac:dyDescent="0.25">
      <c r="A107" s="61"/>
      <c r="B107" s="61"/>
      <c r="C107" s="61"/>
      <c r="D107" s="61"/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</row>
    <row r="108" spans="1:18" x14ac:dyDescent="0.25">
      <c r="A108" s="61"/>
      <c r="B108" s="61"/>
      <c r="C108" s="61"/>
      <c r="D108" s="61"/>
      <c r="E108" s="61"/>
      <c r="F108" s="61"/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</row>
    <row r="109" spans="1:18" x14ac:dyDescent="0.25">
      <c r="A109" s="61"/>
      <c r="B109" s="61"/>
      <c r="C109" s="61"/>
      <c r="D109" s="61"/>
      <c r="E109" s="61"/>
      <c r="F109" s="61"/>
      <c r="G109" s="61"/>
      <c r="H109" s="61"/>
      <c r="I109" s="61"/>
      <c r="J109" s="61"/>
      <c r="K109" s="61"/>
      <c r="L109" s="61"/>
      <c r="M109" s="61"/>
      <c r="N109" s="61"/>
      <c r="O109" s="61"/>
      <c r="P109" s="61"/>
      <c r="Q109" s="61"/>
      <c r="R109" s="61"/>
    </row>
    <row r="110" spans="1:18" x14ac:dyDescent="0.25">
      <c r="A110" s="61"/>
      <c r="B110" s="61"/>
      <c r="C110" s="61"/>
      <c r="D110" s="61"/>
      <c r="E110" s="61"/>
      <c r="F110" s="61"/>
      <c r="G110" s="61"/>
      <c r="H110" s="61"/>
      <c r="I110" s="61"/>
      <c r="J110" s="61"/>
      <c r="K110" s="61"/>
      <c r="L110" s="61"/>
      <c r="M110" s="61"/>
      <c r="N110" s="61"/>
      <c r="O110" s="61"/>
      <c r="P110" s="61"/>
      <c r="Q110" s="61"/>
      <c r="R110" s="61"/>
    </row>
    <row r="111" spans="1:18" x14ac:dyDescent="0.25">
      <c r="A111" s="61"/>
      <c r="B111" s="61"/>
      <c r="C111" s="61"/>
      <c r="D111" s="61"/>
      <c r="E111" s="61"/>
      <c r="F111" s="61"/>
      <c r="G111" s="61"/>
      <c r="H111" s="61"/>
      <c r="I111" s="61"/>
      <c r="J111" s="61"/>
      <c r="K111" s="61"/>
      <c r="L111" s="61"/>
      <c r="M111" s="61"/>
      <c r="N111" s="61"/>
      <c r="O111" s="61"/>
      <c r="P111" s="61"/>
      <c r="Q111" s="61"/>
      <c r="R111" s="61"/>
    </row>
    <row r="112" spans="1:18" x14ac:dyDescent="0.25">
      <c r="A112" s="61"/>
      <c r="B112" s="61"/>
      <c r="C112" s="61"/>
      <c r="D112" s="61"/>
      <c r="E112" s="61"/>
      <c r="F112" s="61"/>
      <c r="G112" s="61"/>
      <c r="H112" s="61"/>
      <c r="I112" s="61"/>
      <c r="J112" s="61"/>
      <c r="K112" s="61"/>
      <c r="L112" s="61"/>
      <c r="M112" s="61"/>
      <c r="N112" s="61"/>
      <c r="O112" s="61"/>
      <c r="P112" s="61"/>
      <c r="Q112" s="61"/>
      <c r="R112" s="61"/>
    </row>
    <row r="113" spans="1:18" x14ac:dyDescent="0.25">
      <c r="A113" s="61"/>
      <c r="B113" s="61"/>
      <c r="C113" s="61"/>
      <c r="D113" s="61"/>
      <c r="E113" s="61"/>
      <c r="F113" s="61"/>
      <c r="G113" s="61"/>
      <c r="H113" s="61"/>
      <c r="I113" s="61"/>
      <c r="J113" s="61"/>
      <c r="K113" s="61"/>
      <c r="L113" s="61"/>
      <c r="M113" s="61"/>
      <c r="N113" s="61"/>
      <c r="O113" s="61"/>
      <c r="P113" s="61"/>
      <c r="Q113" s="61"/>
      <c r="R113" s="61"/>
    </row>
    <row r="114" spans="1:18" x14ac:dyDescent="0.25">
      <c r="A114" s="61"/>
      <c r="B114" s="61"/>
      <c r="C114" s="61"/>
      <c r="D114" s="61"/>
      <c r="E114" s="61"/>
      <c r="F114" s="61"/>
      <c r="G114" s="61"/>
      <c r="H114" s="61"/>
      <c r="I114" s="61"/>
      <c r="J114" s="61"/>
      <c r="K114" s="61"/>
      <c r="L114" s="61"/>
      <c r="M114" s="61"/>
      <c r="N114" s="61"/>
      <c r="O114" s="61"/>
      <c r="P114" s="61"/>
      <c r="Q114" s="61"/>
      <c r="R114" s="61"/>
    </row>
    <row r="115" spans="1:18" x14ac:dyDescent="0.25">
      <c r="A115" s="61"/>
      <c r="B115" s="61"/>
      <c r="C115" s="61"/>
      <c r="D115" s="61"/>
      <c r="E115" s="61"/>
      <c r="F115" s="61"/>
      <c r="G115" s="61"/>
      <c r="H115" s="61"/>
      <c r="I115" s="61"/>
      <c r="J115" s="61"/>
      <c r="K115" s="61"/>
      <c r="L115" s="61"/>
      <c r="M115" s="61"/>
      <c r="N115" s="61"/>
      <c r="O115" s="61"/>
      <c r="P115" s="61"/>
      <c r="Q115" s="61"/>
      <c r="R115" s="61"/>
    </row>
    <row r="116" spans="1:18" x14ac:dyDescent="0.25">
      <c r="A116" s="61"/>
      <c r="B116" s="61"/>
      <c r="C116" s="61"/>
      <c r="D116" s="61"/>
      <c r="E116" s="61"/>
      <c r="F116" s="61"/>
      <c r="G116" s="61"/>
      <c r="H116" s="61"/>
      <c r="I116" s="61"/>
      <c r="J116" s="61"/>
      <c r="K116" s="61"/>
      <c r="L116" s="61"/>
      <c r="M116" s="61"/>
      <c r="N116" s="61"/>
      <c r="O116" s="61"/>
      <c r="P116" s="61"/>
      <c r="Q116" s="61"/>
      <c r="R116" s="61"/>
    </row>
    <row r="117" spans="1:18" x14ac:dyDescent="0.25">
      <c r="A117" s="61"/>
      <c r="B117" s="61"/>
      <c r="C117" s="61"/>
      <c r="D117" s="61"/>
      <c r="E117" s="61"/>
      <c r="F117" s="61"/>
      <c r="G117" s="61"/>
      <c r="H117" s="61"/>
      <c r="I117" s="61"/>
      <c r="J117" s="61"/>
      <c r="K117" s="61"/>
      <c r="L117" s="61"/>
      <c r="M117" s="61"/>
      <c r="N117" s="61"/>
      <c r="O117" s="61"/>
      <c r="P117" s="61"/>
      <c r="Q117" s="61"/>
      <c r="R117" s="61"/>
    </row>
    <row r="118" spans="1:18" x14ac:dyDescent="0.25">
      <c r="A118" s="61"/>
      <c r="B118" s="61"/>
      <c r="C118" s="61"/>
      <c r="D118" s="61"/>
      <c r="E118" s="61"/>
      <c r="F118" s="61"/>
      <c r="G118" s="61"/>
      <c r="H118" s="61"/>
      <c r="I118" s="61"/>
      <c r="J118" s="61"/>
      <c r="K118" s="61"/>
      <c r="L118" s="61"/>
      <c r="M118" s="61"/>
      <c r="N118" s="61"/>
      <c r="O118" s="61"/>
      <c r="P118" s="61"/>
      <c r="Q118" s="61"/>
      <c r="R118" s="61"/>
    </row>
    <row r="119" spans="1:18" x14ac:dyDescent="0.25">
      <c r="A119" s="61"/>
      <c r="B119" s="61"/>
      <c r="C119" s="61"/>
      <c r="D119" s="61"/>
      <c r="E119" s="61"/>
      <c r="F119" s="61"/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61"/>
      <c r="R119" s="61"/>
    </row>
    <row r="120" spans="1:18" x14ac:dyDescent="0.25">
      <c r="A120" s="61"/>
      <c r="B120" s="61"/>
      <c r="C120" s="61"/>
      <c r="D120" s="61"/>
      <c r="E120" s="61"/>
      <c r="F120" s="61"/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  <c r="R120" s="61"/>
    </row>
    <row r="121" spans="1:18" x14ac:dyDescent="0.25">
      <c r="A121" s="61"/>
      <c r="B121" s="61"/>
      <c r="C121" s="61"/>
      <c r="D121" s="61"/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  <c r="R121" s="61"/>
    </row>
    <row r="122" spans="1:18" x14ac:dyDescent="0.25">
      <c r="A122" s="61"/>
      <c r="B122" s="61"/>
      <c r="C122" s="61"/>
      <c r="D122" s="61"/>
      <c r="E122" s="61"/>
      <c r="F122" s="61"/>
      <c r="G122" s="61"/>
      <c r="H122" s="61"/>
      <c r="I122" s="61"/>
      <c r="J122" s="61"/>
      <c r="K122" s="61"/>
      <c r="L122" s="61"/>
      <c r="M122" s="61"/>
      <c r="N122" s="61"/>
      <c r="O122" s="61"/>
      <c r="P122" s="61"/>
      <c r="Q122" s="61"/>
      <c r="R122" s="61"/>
    </row>
    <row r="123" spans="1:18" x14ac:dyDescent="0.25">
      <c r="A123" s="61"/>
      <c r="B123" s="61"/>
      <c r="C123" s="61"/>
      <c r="D123" s="61"/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  <c r="R123" s="61"/>
    </row>
    <row r="124" spans="1:18" x14ac:dyDescent="0.25">
      <c r="A124" s="61"/>
      <c r="B124" s="61"/>
      <c r="C124" s="61"/>
      <c r="D124" s="61"/>
      <c r="E124" s="61"/>
      <c r="F124" s="61"/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  <c r="R124" s="61"/>
    </row>
    <row r="125" spans="1:18" x14ac:dyDescent="0.25">
      <c r="A125" s="61"/>
      <c r="B125" s="61"/>
      <c r="C125" s="61"/>
      <c r="D125" s="61"/>
      <c r="E125" s="61"/>
      <c r="F125" s="61"/>
      <c r="G125" s="61"/>
      <c r="H125" s="61"/>
      <c r="I125" s="61"/>
      <c r="J125" s="61"/>
      <c r="K125" s="61"/>
      <c r="L125" s="61"/>
      <c r="M125" s="61"/>
      <c r="N125" s="61"/>
      <c r="O125" s="61"/>
      <c r="P125" s="61"/>
      <c r="Q125" s="61"/>
      <c r="R125" s="61"/>
    </row>
    <row r="126" spans="1:18" x14ac:dyDescent="0.25">
      <c r="A126" s="61"/>
      <c r="B126" s="61"/>
      <c r="C126" s="61"/>
      <c r="D126" s="61"/>
      <c r="E126" s="61"/>
      <c r="F126" s="61"/>
      <c r="G126" s="61"/>
      <c r="H126" s="61"/>
      <c r="I126" s="61"/>
      <c r="J126" s="61"/>
      <c r="K126" s="61"/>
      <c r="L126" s="61"/>
      <c r="M126" s="61"/>
      <c r="N126" s="61"/>
      <c r="O126" s="61"/>
      <c r="P126" s="61"/>
      <c r="Q126" s="61"/>
      <c r="R126" s="61"/>
    </row>
    <row r="127" spans="1:18" x14ac:dyDescent="0.25">
      <c r="A127" s="61"/>
      <c r="B127" s="61"/>
      <c r="C127" s="61"/>
      <c r="D127" s="61"/>
      <c r="E127" s="61"/>
      <c r="F127" s="61"/>
      <c r="G127" s="61"/>
      <c r="H127" s="61"/>
      <c r="I127" s="61"/>
      <c r="J127" s="61"/>
      <c r="K127" s="61"/>
      <c r="L127" s="61"/>
      <c r="M127" s="61"/>
      <c r="N127" s="61"/>
      <c r="O127" s="61"/>
      <c r="P127" s="61"/>
      <c r="Q127" s="61"/>
      <c r="R127" s="61"/>
    </row>
    <row r="128" spans="1:18" x14ac:dyDescent="0.25">
      <c r="A128" s="61"/>
      <c r="B128" s="61"/>
      <c r="C128" s="61"/>
      <c r="D128" s="61"/>
      <c r="E128" s="61"/>
      <c r="F128" s="61"/>
      <c r="G128" s="61"/>
      <c r="H128" s="61"/>
      <c r="I128" s="61"/>
      <c r="J128" s="61"/>
      <c r="K128" s="61"/>
      <c r="L128" s="61"/>
      <c r="M128" s="61"/>
      <c r="N128" s="61"/>
      <c r="O128" s="61"/>
      <c r="P128" s="61"/>
      <c r="Q128" s="61"/>
      <c r="R128" s="61"/>
    </row>
    <row r="129" spans="1:18" x14ac:dyDescent="0.25">
      <c r="A129" s="61"/>
      <c r="B129" s="61"/>
      <c r="C129" s="61"/>
      <c r="D129" s="61"/>
      <c r="E129" s="61"/>
      <c r="F129" s="61"/>
      <c r="G129" s="61"/>
      <c r="H129" s="61"/>
      <c r="I129" s="61"/>
      <c r="J129" s="61"/>
      <c r="K129" s="61"/>
      <c r="L129" s="61"/>
      <c r="M129" s="61"/>
      <c r="N129" s="61"/>
      <c r="O129" s="61"/>
      <c r="P129" s="61"/>
      <c r="Q129" s="61"/>
      <c r="R129" s="61"/>
    </row>
    <row r="130" spans="1:18" x14ac:dyDescent="0.25">
      <c r="A130" s="61"/>
      <c r="B130" s="61"/>
      <c r="C130" s="61"/>
      <c r="D130" s="61"/>
      <c r="E130" s="61"/>
      <c r="F130" s="61"/>
      <c r="G130" s="61"/>
      <c r="H130" s="61"/>
      <c r="I130" s="61"/>
      <c r="J130" s="61"/>
      <c r="K130" s="61"/>
      <c r="L130" s="61"/>
      <c r="M130" s="61"/>
      <c r="N130" s="61"/>
      <c r="O130" s="61"/>
      <c r="P130" s="61"/>
      <c r="Q130" s="61"/>
      <c r="R130" s="61"/>
    </row>
    <row r="131" spans="1:18" x14ac:dyDescent="0.25">
      <c r="A131" s="61"/>
      <c r="B131" s="61"/>
      <c r="C131" s="61"/>
      <c r="D131" s="61"/>
      <c r="E131" s="61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  <c r="Q131" s="61"/>
      <c r="R131" s="61"/>
    </row>
    <row r="132" spans="1:18" x14ac:dyDescent="0.25">
      <c r="A132" s="61"/>
      <c r="B132" s="61"/>
      <c r="C132" s="61"/>
      <c r="D132" s="61"/>
      <c r="E132" s="61"/>
      <c r="F132" s="61"/>
      <c r="G132" s="61"/>
      <c r="H132" s="61"/>
      <c r="I132" s="61"/>
      <c r="J132" s="61"/>
      <c r="K132" s="61"/>
      <c r="L132" s="61"/>
      <c r="M132" s="61"/>
      <c r="N132" s="61"/>
      <c r="O132" s="61"/>
      <c r="P132" s="61"/>
      <c r="Q132" s="61"/>
      <c r="R132" s="61"/>
    </row>
    <row r="133" spans="1:18" x14ac:dyDescent="0.25">
      <c r="A133" s="61"/>
      <c r="B133" s="61"/>
      <c r="C133" s="61"/>
      <c r="D133" s="61"/>
      <c r="E133" s="61"/>
      <c r="F133" s="61"/>
      <c r="G133" s="61"/>
      <c r="H133" s="61"/>
      <c r="I133" s="61"/>
      <c r="J133" s="61"/>
      <c r="K133" s="61"/>
      <c r="L133" s="61"/>
      <c r="M133" s="61"/>
      <c r="N133" s="61"/>
      <c r="O133" s="61"/>
      <c r="P133" s="61"/>
      <c r="Q133" s="61"/>
      <c r="R133" s="61"/>
    </row>
    <row r="134" spans="1:18" x14ac:dyDescent="0.25">
      <c r="A134" s="61"/>
      <c r="B134" s="61"/>
      <c r="C134" s="61"/>
      <c r="D134" s="61"/>
      <c r="E134" s="61"/>
      <c r="F134" s="61"/>
      <c r="G134" s="61"/>
      <c r="H134" s="61"/>
      <c r="I134" s="61"/>
      <c r="J134" s="61"/>
      <c r="K134" s="61"/>
      <c r="L134" s="61"/>
      <c r="M134" s="61"/>
      <c r="N134" s="61"/>
      <c r="O134" s="61"/>
      <c r="P134" s="61"/>
      <c r="Q134" s="61"/>
      <c r="R134" s="61"/>
    </row>
    <row r="135" spans="1:18" x14ac:dyDescent="0.25">
      <c r="A135" s="61"/>
      <c r="B135" s="61"/>
      <c r="C135" s="61"/>
      <c r="D135" s="61"/>
      <c r="E135" s="61"/>
      <c r="F135" s="61"/>
      <c r="G135" s="61"/>
      <c r="H135" s="61"/>
      <c r="I135" s="61"/>
      <c r="J135" s="61"/>
      <c r="K135" s="61"/>
      <c r="L135" s="61"/>
      <c r="M135" s="61"/>
      <c r="N135" s="61"/>
      <c r="O135" s="61"/>
      <c r="P135" s="61"/>
      <c r="Q135" s="61"/>
      <c r="R135" s="61"/>
    </row>
    <row r="136" spans="1:18" x14ac:dyDescent="0.25">
      <c r="A136" s="61"/>
      <c r="B136" s="61"/>
      <c r="C136" s="61"/>
      <c r="D136" s="61"/>
      <c r="E136" s="61"/>
      <c r="F136" s="61"/>
      <c r="G136" s="61"/>
      <c r="H136" s="61"/>
      <c r="I136" s="61"/>
      <c r="J136" s="61"/>
      <c r="K136" s="61"/>
      <c r="L136" s="61"/>
      <c r="M136" s="61"/>
      <c r="N136" s="61"/>
      <c r="O136" s="61"/>
      <c r="P136" s="61"/>
      <c r="Q136" s="61"/>
      <c r="R136" s="61"/>
    </row>
    <row r="137" spans="1:18" x14ac:dyDescent="0.25">
      <c r="A137" s="61"/>
      <c r="B137" s="61"/>
      <c r="C137" s="61"/>
      <c r="D137" s="61"/>
      <c r="E137" s="61"/>
      <c r="F137" s="61"/>
      <c r="G137" s="61"/>
      <c r="H137" s="61"/>
      <c r="I137" s="61"/>
      <c r="J137" s="61"/>
      <c r="K137" s="61"/>
      <c r="L137" s="61"/>
      <c r="M137" s="61"/>
      <c r="N137" s="61"/>
      <c r="O137" s="61"/>
      <c r="P137" s="61"/>
      <c r="Q137" s="61"/>
      <c r="R137" s="61"/>
    </row>
    <row r="138" spans="1:18" x14ac:dyDescent="0.25">
      <c r="A138" s="61"/>
      <c r="B138" s="61"/>
      <c r="C138" s="61"/>
      <c r="D138" s="61"/>
      <c r="E138" s="61"/>
      <c r="F138" s="61"/>
      <c r="G138" s="61"/>
      <c r="H138" s="61"/>
      <c r="I138" s="61"/>
      <c r="J138" s="61"/>
      <c r="K138" s="61"/>
      <c r="L138" s="61"/>
      <c r="M138" s="61"/>
      <c r="N138" s="61"/>
      <c r="O138" s="61"/>
      <c r="P138" s="61"/>
      <c r="Q138" s="61"/>
      <c r="R138" s="61"/>
    </row>
    <row r="139" spans="1:18" x14ac:dyDescent="0.25">
      <c r="A139" s="61"/>
      <c r="B139" s="61"/>
      <c r="C139" s="61"/>
      <c r="D139" s="61"/>
      <c r="E139" s="61"/>
      <c r="F139" s="61"/>
      <c r="G139" s="61"/>
      <c r="H139" s="61"/>
      <c r="I139" s="61"/>
      <c r="J139" s="61"/>
      <c r="K139" s="61"/>
      <c r="L139" s="61"/>
      <c r="M139" s="61"/>
      <c r="N139" s="61"/>
      <c r="O139" s="61"/>
      <c r="P139" s="61"/>
      <c r="Q139" s="61"/>
      <c r="R139" s="61"/>
    </row>
    <row r="140" spans="1:18" x14ac:dyDescent="0.25">
      <c r="A140" s="61"/>
      <c r="B140" s="61"/>
      <c r="C140" s="61"/>
      <c r="D140" s="61"/>
      <c r="E140" s="61"/>
      <c r="F140" s="61"/>
      <c r="G140" s="61"/>
      <c r="H140" s="61"/>
      <c r="I140" s="61"/>
      <c r="J140" s="61"/>
      <c r="K140" s="61"/>
      <c r="L140" s="61"/>
      <c r="M140" s="61"/>
      <c r="N140" s="61"/>
      <c r="O140" s="61"/>
      <c r="P140" s="61"/>
      <c r="Q140" s="61"/>
      <c r="R140" s="61"/>
    </row>
    <row r="141" spans="1:18" x14ac:dyDescent="0.25">
      <c r="A141" s="61"/>
      <c r="B141" s="61"/>
      <c r="C141" s="61"/>
      <c r="D141" s="61"/>
      <c r="E141" s="61"/>
      <c r="F141" s="61"/>
      <c r="G141" s="61"/>
      <c r="H141" s="61"/>
      <c r="I141" s="61"/>
      <c r="J141" s="61"/>
      <c r="K141" s="61"/>
      <c r="L141" s="61"/>
      <c r="M141" s="61"/>
      <c r="N141" s="61"/>
      <c r="O141" s="61"/>
      <c r="P141" s="61"/>
      <c r="Q141" s="61"/>
      <c r="R141" s="61"/>
    </row>
    <row r="142" spans="1:18" x14ac:dyDescent="0.25">
      <c r="A142" s="61"/>
      <c r="B142" s="61"/>
      <c r="C142" s="61"/>
      <c r="D142" s="61"/>
      <c r="E142" s="61"/>
      <c r="F142" s="61"/>
      <c r="G142" s="61"/>
      <c r="H142" s="61"/>
      <c r="I142" s="61"/>
      <c r="J142" s="61"/>
      <c r="K142" s="61"/>
      <c r="L142" s="61"/>
      <c r="M142" s="61"/>
      <c r="N142" s="61"/>
      <c r="O142" s="61"/>
      <c r="P142" s="61"/>
      <c r="Q142" s="61"/>
      <c r="R142" s="61"/>
    </row>
    <row r="143" spans="1:18" x14ac:dyDescent="0.25">
      <c r="A143" s="61"/>
      <c r="B143" s="61"/>
      <c r="C143" s="61"/>
      <c r="D143" s="61"/>
      <c r="E143" s="61"/>
      <c r="F143" s="61"/>
      <c r="G143" s="61"/>
      <c r="H143" s="61"/>
      <c r="I143" s="61"/>
      <c r="J143" s="61"/>
      <c r="K143" s="61"/>
      <c r="L143" s="61"/>
      <c r="M143" s="61"/>
      <c r="N143" s="61"/>
      <c r="O143" s="61"/>
      <c r="P143" s="61"/>
      <c r="Q143" s="61"/>
      <c r="R143" s="61"/>
    </row>
    <row r="144" spans="1:18" x14ac:dyDescent="0.25">
      <c r="A144" s="61"/>
      <c r="B144" s="61"/>
      <c r="C144" s="61"/>
      <c r="D144" s="61"/>
      <c r="E144" s="61"/>
      <c r="F144" s="61"/>
      <c r="G144" s="61"/>
      <c r="H144" s="61"/>
      <c r="I144" s="61"/>
      <c r="J144" s="61"/>
      <c r="K144" s="61"/>
      <c r="L144" s="61"/>
      <c r="M144" s="61"/>
      <c r="N144" s="61"/>
      <c r="O144" s="61"/>
      <c r="P144" s="61"/>
      <c r="Q144" s="61"/>
      <c r="R144" s="61"/>
    </row>
    <row r="145" spans="1:18" x14ac:dyDescent="0.25">
      <c r="A145" s="61"/>
      <c r="B145" s="61"/>
      <c r="C145" s="61"/>
      <c r="D145" s="61"/>
      <c r="E145" s="61"/>
      <c r="F145" s="61"/>
      <c r="G145" s="61"/>
      <c r="H145" s="61"/>
      <c r="I145" s="61"/>
      <c r="J145" s="61"/>
      <c r="K145" s="61"/>
      <c r="L145" s="61"/>
      <c r="M145" s="61"/>
      <c r="N145" s="61"/>
      <c r="O145" s="61"/>
      <c r="P145" s="61"/>
      <c r="Q145" s="61"/>
      <c r="R145" s="61"/>
    </row>
    <row r="146" spans="1:18" x14ac:dyDescent="0.25">
      <c r="A146" s="61"/>
      <c r="B146" s="61"/>
      <c r="C146" s="61"/>
      <c r="D146" s="61"/>
      <c r="E146" s="61"/>
      <c r="F146" s="61"/>
      <c r="G146" s="61"/>
      <c r="H146" s="61"/>
      <c r="I146" s="61"/>
      <c r="J146" s="61"/>
      <c r="K146" s="61"/>
      <c r="L146" s="61"/>
      <c r="M146" s="61"/>
      <c r="N146" s="61"/>
      <c r="O146" s="61"/>
      <c r="P146" s="61"/>
      <c r="Q146" s="61"/>
      <c r="R146" s="61"/>
    </row>
    <row r="147" spans="1:18" x14ac:dyDescent="0.25">
      <c r="A147" s="61"/>
      <c r="B147" s="61"/>
      <c r="C147" s="61"/>
      <c r="D147" s="61"/>
      <c r="E147" s="61"/>
      <c r="F147" s="61"/>
      <c r="G147" s="61"/>
      <c r="H147" s="61"/>
      <c r="I147" s="61"/>
      <c r="J147" s="61"/>
      <c r="K147" s="61"/>
      <c r="L147" s="61"/>
      <c r="M147" s="61"/>
      <c r="N147" s="61"/>
      <c r="O147" s="61"/>
      <c r="P147" s="61"/>
      <c r="Q147" s="61"/>
      <c r="R147" s="61"/>
    </row>
    <row r="148" spans="1:18" x14ac:dyDescent="0.25">
      <c r="A148" s="61"/>
      <c r="B148" s="61"/>
      <c r="C148" s="61"/>
      <c r="D148" s="61"/>
      <c r="E148" s="61"/>
      <c r="F148" s="61"/>
      <c r="G148" s="61"/>
      <c r="H148" s="61"/>
      <c r="I148" s="61"/>
      <c r="J148" s="61"/>
      <c r="K148" s="61"/>
      <c r="L148" s="61"/>
      <c r="M148" s="61"/>
      <c r="N148" s="61"/>
      <c r="O148" s="61"/>
      <c r="P148" s="61"/>
      <c r="Q148" s="61"/>
      <c r="R148" s="61"/>
    </row>
    <row r="149" spans="1:18" x14ac:dyDescent="0.25">
      <c r="A149" s="61"/>
      <c r="B149" s="61"/>
      <c r="C149" s="61"/>
      <c r="D149" s="61"/>
      <c r="E149" s="61"/>
      <c r="F149" s="61"/>
      <c r="G149" s="61"/>
      <c r="H149" s="61"/>
      <c r="I149" s="61"/>
      <c r="J149" s="61"/>
      <c r="K149" s="61"/>
      <c r="L149" s="61"/>
      <c r="M149" s="61"/>
      <c r="N149" s="61"/>
      <c r="O149" s="61"/>
      <c r="P149" s="61"/>
      <c r="Q149" s="61"/>
      <c r="R149" s="61"/>
    </row>
    <row r="150" spans="1:18" x14ac:dyDescent="0.25">
      <c r="A150" s="61"/>
      <c r="B150" s="61"/>
      <c r="C150" s="61"/>
      <c r="D150" s="61"/>
      <c r="E150" s="61"/>
      <c r="F150" s="61"/>
      <c r="G150" s="61"/>
      <c r="H150" s="61"/>
      <c r="I150" s="61"/>
      <c r="J150" s="61"/>
      <c r="K150" s="61"/>
      <c r="L150" s="61"/>
      <c r="M150" s="61"/>
      <c r="N150" s="61"/>
      <c r="O150" s="61"/>
      <c r="P150" s="61"/>
      <c r="Q150" s="61"/>
      <c r="R150" s="61"/>
    </row>
    <row r="151" spans="1:18" x14ac:dyDescent="0.25">
      <c r="A151" s="61"/>
      <c r="B151" s="61"/>
      <c r="C151" s="61"/>
      <c r="D151" s="61"/>
      <c r="E151" s="61"/>
      <c r="F151" s="61"/>
      <c r="G151" s="61"/>
      <c r="H151" s="61"/>
      <c r="I151" s="61"/>
      <c r="J151" s="61"/>
      <c r="K151" s="61"/>
      <c r="L151" s="61"/>
      <c r="M151" s="61"/>
      <c r="N151" s="61"/>
      <c r="O151" s="61"/>
      <c r="P151" s="61"/>
      <c r="Q151" s="61"/>
      <c r="R151" s="61"/>
    </row>
    <row r="152" spans="1:18" x14ac:dyDescent="0.25">
      <c r="A152" s="61"/>
      <c r="B152" s="61"/>
      <c r="C152" s="61"/>
      <c r="D152" s="61"/>
      <c r="E152" s="61"/>
      <c r="F152" s="61"/>
      <c r="G152" s="61"/>
      <c r="H152" s="61"/>
      <c r="I152" s="61"/>
      <c r="J152" s="61"/>
      <c r="K152" s="61"/>
      <c r="L152" s="61"/>
      <c r="M152" s="61"/>
      <c r="N152" s="61"/>
      <c r="O152" s="61"/>
      <c r="P152" s="61"/>
      <c r="Q152" s="61"/>
      <c r="R152" s="61"/>
    </row>
    <row r="153" spans="1:18" x14ac:dyDescent="0.25">
      <c r="A153" s="61"/>
      <c r="B153" s="61"/>
      <c r="C153" s="61"/>
      <c r="D153" s="61"/>
      <c r="E153" s="61"/>
      <c r="F153" s="61"/>
      <c r="G153" s="61"/>
      <c r="H153" s="61"/>
      <c r="I153" s="61"/>
      <c r="J153" s="61"/>
      <c r="K153" s="61"/>
      <c r="L153" s="61"/>
      <c r="M153" s="61"/>
      <c r="N153" s="61"/>
      <c r="O153" s="61"/>
      <c r="P153" s="61"/>
      <c r="Q153" s="61"/>
      <c r="R153" s="61"/>
    </row>
  </sheetData>
  <dataValidations count="1">
    <dataValidation type="list" allowBlank="1" showInputMessage="1" showErrorMessage="1" sqref="C8" xr:uid="{4E4C2EDC-C0A5-4275-819B-97580749A8F0}">
      <formula1>$G$4:$G$7</formula1>
    </dataValidation>
  </dataValidation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8241CA-D9C0-4356-A357-074E089B3C50}">
  <dimension ref="A1:R153"/>
  <sheetViews>
    <sheetView topLeftCell="H22" zoomScale="125" zoomScaleNormal="85" workbookViewId="0"/>
  </sheetViews>
  <sheetFormatPr baseColWidth="10" defaultColWidth="11.42578125" defaultRowHeight="15" x14ac:dyDescent="0.25"/>
  <cols>
    <col min="1" max="4" width="11.42578125" style="60"/>
    <col min="5" max="5" width="13.140625" style="60" bestFit="1" customWidth="1"/>
    <col min="6" max="16384" width="11.42578125" style="60"/>
  </cols>
  <sheetData>
    <row r="1" spans="1:18" x14ac:dyDescent="0.25">
      <c r="A1" s="61"/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</row>
    <row r="2" spans="1:18" x14ac:dyDescent="0.25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</row>
    <row r="3" spans="1:18" ht="15.75" x14ac:dyDescent="0.25">
      <c r="A3" s="61"/>
      <c r="B3" s="70" t="s">
        <v>31</v>
      </c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1"/>
      <c r="P3" s="61"/>
      <c r="Q3" s="61"/>
      <c r="R3" s="61"/>
    </row>
    <row r="4" spans="1:18" x14ac:dyDescent="0.25">
      <c r="A4" s="61"/>
      <c r="B4" s="69" t="s">
        <v>3</v>
      </c>
      <c r="C4" s="62">
        <v>9.81</v>
      </c>
      <c r="D4" s="61"/>
      <c r="E4" s="61"/>
      <c r="F4" s="62" t="s">
        <v>5</v>
      </c>
      <c r="G4" s="62" t="s">
        <v>9</v>
      </c>
      <c r="H4" s="62">
        <v>0.06</v>
      </c>
      <c r="I4" s="61"/>
      <c r="J4" s="61"/>
      <c r="K4" s="61"/>
      <c r="L4" s="61"/>
      <c r="M4" s="61"/>
      <c r="N4" s="61"/>
      <c r="O4" s="61"/>
      <c r="P4" s="61"/>
      <c r="Q4" s="61"/>
      <c r="R4" s="61"/>
    </row>
    <row r="5" spans="1:18" x14ac:dyDescent="0.25">
      <c r="A5" s="61"/>
      <c r="B5" s="69" t="s">
        <v>1</v>
      </c>
      <c r="C5" s="62">
        <v>1000</v>
      </c>
      <c r="D5" s="61"/>
      <c r="E5" s="61"/>
      <c r="F5" s="62" t="s">
        <v>6</v>
      </c>
      <c r="G5" s="62" t="s">
        <v>10</v>
      </c>
      <c r="H5" s="62">
        <v>4.4999999999999998E-2</v>
      </c>
      <c r="I5" s="61"/>
      <c r="J5" s="61"/>
      <c r="K5" s="61"/>
      <c r="L5" s="61"/>
      <c r="M5" s="61"/>
      <c r="N5" s="61"/>
      <c r="O5" s="61"/>
      <c r="P5" s="61"/>
      <c r="Q5" s="61"/>
      <c r="R5" s="61"/>
    </row>
    <row r="6" spans="1:18" x14ac:dyDescent="0.25">
      <c r="A6" s="61"/>
      <c r="B6" s="69" t="s">
        <v>2</v>
      </c>
      <c r="C6" s="62">
        <f>1.02*10^-3</f>
        <v>1.0200000000000001E-3</v>
      </c>
      <c r="D6" s="61"/>
      <c r="E6" s="61"/>
      <c r="F6" s="62" t="s">
        <v>7</v>
      </c>
      <c r="G6" s="62" t="s">
        <v>11</v>
      </c>
      <c r="H6" s="62">
        <f>0.03</f>
        <v>0.03</v>
      </c>
      <c r="I6" s="61"/>
      <c r="J6" s="61"/>
      <c r="K6" s="61"/>
      <c r="L6" s="61"/>
      <c r="M6" s="61"/>
      <c r="N6" s="61"/>
      <c r="O6" s="61"/>
      <c r="P6" s="61"/>
      <c r="Q6" s="61"/>
      <c r="R6" s="61"/>
    </row>
    <row r="7" spans="1:18" x14ac:dyDescent="0.25">
      <c r="A7" s="61"/>
      <c r="B7" s="69" t="s">
        <v>32</v>
      </c>
      <c r="C7" s="62"/>
      <c r="D7" s="61"/>
      <c r="E7" s="61"/>
      <c r="F7" s="62" t="s">
        <v>8</v>
      </c>
      <c r="G7" s="62" t="s">
        <v>12</v>
      </c>
      <c r="H7" s="62">
        <v>7.8E-2</v>
      </c>
      <c r="I7" s="61"/>
      <c r="J7" s="61"/>
      <c r="K7" s="61"/>
      <c r="L7" s="61"/>
      <c r="M7" s="61"/>
      <c r="N7" s="61"/>
      <c r="O7" s="61"/>
      <c r="P7" s="61"/>
      <c r="Q7" s="61"/>
      <c r="R7" s="61"/>
    </row>
    <row r="8" spans="1:18" x14ac:dyDescent="0.25">
      <c r="A8" s="61"/>
      <c r="B8" s="69" t="s">
        <v>29</v>
      </c>
      <c r="C8" s="62" t="s">
        <v>11</v>
      </c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</row>
    <row r="9" spans="1:18" x14ac:dyDescent="0.25">
      <c r="A9" s="61"/>
      <c r="B9" s="69" t="s">
        <v>4</v>
      </c>
      <c r="C9" s="62">
        <f>VLOOKUP(C8,G4:H7,2,FALSE)</f>
        <v>0.03</v>
      </c>
      <c r="D9" s="61"/>
      <c r="E9" s="61"/>
      <c r="F9" s="61"/>
      <c r="G9" s="61"/>
      <c r="H9" s="61"/>
      <c r="I9" s="61"/>
      <c r="J9" s="61"/>
      <c r="K9" s="61"/>
      <c r="L9" s="61"/>
      <c r="M9" s="61"/>
      <c r="N9" s="61"/>
      <c r="O9" s="61"/>
      <c r="P9" s="61"/>
      <c r="Q9" s="61"/>
      <c r="R9" s="61"/>
    </row>
    <row r="10" spans="1:18" x14ac:dyDescent="0.25">
      <c r="A10" s="61"/>
      <c r="B10" s="69" t="s">
        <v>23</v>
      </c>
      <c r="C10" s="62">
        <f>C9</f>
        <v>0.03</v>
      </c>
      <c r="D10" s="61"/>
      <c r="E10" s="61"/>
      <c r="F10" s="61"/>
      <c r="G10" s="61"/>
      <c r="H10" s="61"/>
      <c r="I10" s="61"/>
      <c r="J10" s="61"/>
      <c r="K10" s="61"/>
      <c r="L10" s="61"/>
      <c r="M10" s="61"/>
      <c r="N10" s="61"/>
      <c r="O10" s="61"/>
      <c r="P10" s="61"/>
      <c r="Q10" s="61"/>
      <c r="R10" s="61"/>
    </row>
    <row r="11" spans="1:18" x14ac:dyDescent="0.25">
      <c r="A11" s="61"/>
      <c r="B11" s="61"/>
      <c r="C11" s="61"/>
      <c r="D11" s="61"/>
      <c r="E11" s="61"/>
      <c r="F11" s="61"/>
      <c r="G11" s="61"/>
      <c r="H11" s="61"/>
      <c r="I11" s="61"/>
      <c r="J11" s="61"/>
      <c r="K11" s="61"/>
      <c r="L11" s="61"/>
      <c r="M11" s="61"/>
      <c r="N11" s="61"/>
      <c r="O11" s="61"/>
      <c r="P11" s="61"/>
      <c r="Q11" s="61"/>
      <c r="R11" s="61"/>
    </row>
    <row r="12" spans="1:18" x14ac:dyDescent="0.25">
      <c r="A12" s="61"/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</row>
    <row r="13" spans="1:18" x14ac:dyDescent="0.25">
      <c r="A13" s="61"/>
      <c r="B13" s="61"/>
      <c r="C13" s="61"/>
      <c r="D13" s="61"/>
      <c r="E13" s="61"/>
      <c r="F13" s="61"/>
      <c r="G13" s="61"/>
      <c r="H13" s="61"/>
      <c r="I13" s="61"/>
      <c r="J13" s="61"/>
      <c r="K13" s="61"/>
      <c r="L13" s="61"/>
      <c r="M13" s="61"/>
      <c r="N13" s="61"/>
      <c r="O13" s="61"/>
      <c r="P13" s="61"/>
      <c r="Q13" s="61"/>
      <c r="R13" s="61"/>
    </row>
    <row r="14" spans="1:18" x14ac:dyDescent="0.25">
      <c r="A14" s="61"/>
      <c r="B14" s="61"/>
      <c r="C14" s="61"/>
      <c r="D14" s="61"/>
      <c r="E14" s="61"/>
      <c r="F14" s="61"/>
      <c r="G14" s="61"/>
      <c r="H14" s="61"/>
      <c r="I14" s="61"/>
      <c r="J14" s="61"/>
      <c r="K14" s="61"/>
      <c r="L14" s="61"/>
      <c r="M14" s="61"/>
      <c r="N14" s="61"/>
      <c r="O14" s="61"/>
      <c r="P14" s="61"/>
      <c r="Q14" s="61"/>
      <c r="R14" s="61"/>
    </row>
    <row r="15" spans="1:18" ht="30" x14ac:dyDescent="0.25">
      <c r="A15" s="61"/>
      <c r="B15" s="68" t="s">
        <v>0</v>
      </c>
      <c r="C15" s="68" t="s">
        <v>19</v>
      </c>
      <c r="D15" s="68" t="s">
        <v>22</v>
      </c>
      <c r="E15" s="68" t="s">
        <v>13</v>
      </c>
      <c r="F15" s="68" t="s">
        <v>14</v>
      </c>
      <c r="G15" s="68" t="s">
        <v>15</v>
      </c>
      <c r="H15" s="68" t="s">
        <v>42</v>
      </c>
      <c r="I15" s="68" t="s">
        <v>43</v>
      </c>
      <c r="J15" s="61"/>
      <c r="K15" s="61"/>
      <c r="L15" s="61"/>
      <c r="M15" s="61"/>
      <c r="N15" s="61"/>
      <c r="O15" s="61"/>
      <c r="P15" s="61"/>
      <c r="Q15" s="61"/>
      <c r="R15" s="61"/>
    </row>
    <row r="16" spans="1:18" x14ac:dyDescent="0.25">
      <c r="A16" s="61"/>
      <c r="B16" s="67" t="s">
        <v>17</v>
      </c>
      <c r="C16" s="67" t="s">
        <v>18</v>
      </c>
      <c r="D16" s="67" t="s">
        <v>16</v>
      </c>
      <c r="E16" s="67"/>
      <c r="F16" s="67"/>
      <c r="G16" s="67"/>
      <c r="H16" s="67"/>
      <c r="I16" s="62"/>
      <c r="J16" s="61"/>
      <c r="K16" s="61"/>
      <c r="L16" s="61"/>
      <c r="M16" s="61"/>
      <c r="N16" s="61"/>
      <c r="O16" s="61"/>
      <c r="P16" s="61"/>
      <c r="Q16" s="61"/>
      <c r="R16" s="61"/>
    </row>
    <row r="17" spans="1:18" x14ac:dyDescent="0.25">
      <c r="A17" s="61"/>
      <c r="B17" s="77">
        <v>100</v>
      </c>
      <c r="C17" s="62">
        <f>B17/60</f>
        <v>1.6666666666666667</v>
      </c>
      <c r="D17" s="76">
        <v>11</v>
      </c>
      <c r="E17" s="64">
        <f>D17/($C$9^5*C17^3*$C$5)</f>
        <v>97777.777777777752</v>
      </c>
      <c r="F17" s="64">
        <f>(C17*$C$9^2*$C$5)/$C$6</f>
        <v>1470.5882352941176</v>
      </c>
      <c r="G17" s="62">
        <f>(C17^2*$C$9)/$C$4</f>
        <v>8.4947332653754672E-3</v>
      </c>
      <c r="H17" s="62">
        <f>LOG10(F17)</f>
        <v>3.1674910872937638</v>
      </c>
      <c r="I17" s="62">
        <f>LOG10(E17)</f>
        <v>4.9902401627108439</v>
      </c>
      <c r="J17" s="61"/>
      <c r="K17" s="61"/>
      <c r="L17" s="61"/>
      <c r="M17" s="61"/>
      <c r="N17" s="61"/>
      <c r="O17" s="61"/>
      <c r="P17" s="61"/>
      <c r="Q17" s="61"/>
      <c r="R17" s="61"/>
    </row>
    <row r="18" spans="1:18" x14ac:dyDescent="0.25">
      <c r="A18" s="61"/>
      <c r="B18" s="77">
        <v>200</v>
      </c>
      <c r="C18" s="62">
        <f>B18/60</f>
        <v>3.3333333333333335</v>
      </c>
      <c r="D18" s="78">
        <v>13.5</v>
      </c>
      <c r="E18" s="64">
        <f>D18/($C$9^5*C18^3*$C$5)</f>
        <v>14999.999999999996</v>
      </c>
      <c r="F18" s="64">
        <f>(C18*$C$9^2*$C$5)/$C$6</f>
        <v>2941.1764705882351</v>
      </c>
      <c r="G18" s="62">
        <f>(C18^2*$C$9)/$C$4</f>
        <v>3.3978933061501869E-2</v>
      </c>
      <c r="H18" s="62">
        <f>LOG10(F18)</f>
        <v>3.4685210829577446</v>
      </c>
      <c r="I18" s="62">
        <f>LOG10(E18)</f>
        <v>4.1760912590556813</v>
      </c>
      <c r="J18" s="61"/>
      <c r="K18" s="61"/>
      <c r="L18" s="61"/>
      <c r="M18" s="61"/>
      <c r="N18" s="61"/>
      <c r="O18" s="61"/>
      <c r="P18" s="61"/>
      <c r="Q18" s="61"/>
      <c r="R18" s="61"/>
    </row>
    <row r="19" spans="1:18" x14ac:dyDescent="0.25">
      <c r="A19" s="61"/>
      <c r="B19" s="77">
        <v>300</v>
      </c>
      <c r="C19" s="62">
        <f>B19/60</f>
        <v>5</v>
      </c>
      <c r="D19" s="76">
        <v>15.5</v>
      </c>
      <c r="E19" s="64">
        <f>D19/($C$9^5*C19^3*$C$5)</f>
        <v>5102.8806584362146</v>
      </c>
      <c r="F19" s="64">
        <f>(C19*$C$9^2*$C$5)/$C$6</f>
        <v>4411.7647058823522</v>
      </c>
      <c r="G19" s="62">
        <f>(C19^2*$C$9)/$C$4</f>
        <v>7.64525993883792E-2</v>
      </c>
      <c r="H19" s="62">
        <f>LOG10(F19)</f>
        <v>3.644612342013426</v>
      </c>
      <c r="I19" s="62">
        <f>LOG10(E19)</f>
        <v>3.707815411563923</v>
      </c>
      <c r="J19" s="61"/>
      <c r="K19" s="61"/>
      <c r="L19" s="61"/>
      <c r="M19" s="61"/>
      <c r="N19" s="61"/>
      <c r="O19" s="61"/>
      <c r="P19" s="61"/>
      <c r="Q19" s="61"/>
      <c r="R19" s="61"/>
    </row>
    <row r="20" spans="1:18" x14ac:dyDescent="0.25">
      <c r="A20" s="61"/>
      <c r="B20" s="77">
        <v>400</v>
      </c>
      <c r="C20" s="62">
        <f>B20/60</f>
        <v>6.666666666666667</v>
      </c>
      <c r="D20" s="78">
        <v>18</v>
      </c>
      <c r="E20" s="64">
        <f>D20/($C$9^5*C20^3*$C$5)</f>
        <v>2499.9999999999995</v>
      </c>
      <c r="F20" s="64">
        <f>(C20*$C$9^2*$C$5)/$C$6</f>
        <v>5882.3529411764703</v>
      </c>
      <c r="G20" s="62">
        <f>(C20^2*$C$9)/$C$4</f>
        <v>0.13591573224600748</v>
      </c>
      <c r="H20" s="62">
        <f>LOG10(F20)</f>
        <v>3.7695510786217259</v>
      </c>
      <c r="I20" s="62">
        <f>LOG10(E20)</f>
        <v>3.3979400086720375</v>
      </c>
      <c r="J20" s="61"/>
      <c r="K20" s="61"/>
      <c r="L20" s="61"/>
      <c r="M20" s="61"/>
      <c r="N20" s="61"/>
      <c r="O20" s="61"/>
      <c r="P20" s="61"/>
      <c r="Q20" s="61"/>
      <c r="R20" s="61"/>
    </row>
    <row r="21" spans="1:18" x14ac:dyDescent="0.25">
      <c r="A21" s="61"/>
      <c r="B21" s="77">
        <v>500</v>
      </c>
      <c r="C21" s="62">
        <f>B21/60</f>
        <v>8.3333333333333339</v>
      </c>
      <c r="D21" s="76">
        <v>20</v>
      </c>
      <c r="E21" s="64">
        <f>D21/($C$9^5*C21^3*$C$5)</f>
        <v>1422.2222222222219</v>
      </c>
      <c r="F21" s="64">
        <f>(C21*$C$9^2*$C$5)/$C$6</f>
        <v>7352.9411764705883</v>
      </c>
      <c r="G21" s="62">
        <f>(C21^2*$C$9)/$C$4</f>
        <v>0.21236833163438668</v>
      </c>
      <c r="H21" s="62">
        <f>LOG10(F21)</f>
        <v>3.8664610916297826</v>
      </c>
      <c r="I21" s="62">
        <f>LOG10(E21)</f>
        <v>3.1529674602085436</v>
      </c>
      <c r="J21" s="61"/>
      <c r="K21" s="61"/>
      <c r="L21" s="61"/>
      <c r="M21" s="61"/>
      <c r="N21" s="61"/>
      <c r="O21" s="61"/>
      <c r="P21" s="61"/>
      <c r="Q21" s="61"/>
      <c r="R21" s="61"/>
    </row>
    <row r="22" spans="1:18" x14ac:dyDescent="0.25">
      <c r="A22" s="61"/>
      <c r="B22" s="77">
        <v>600</v>
      </c>
      <c r="C22" s="62">
        <f>B22/60</f>
        <v>10</v>
      </c>
      <c r="D22" s="76">
        <v>23.25</v>
      </c>
      <c r="E22" s="64">
        <f>D22/($C$9^5*C22^3*$C$5)</f>
        <v>956.79012345679018</v>
      </c>
      <c r="F22" s="64">
        <f>(C22*$C$9^2*$C$5)/$C$6</f>
        <v>8823.5294117647045</v>
      </c>
      <c r="G22" s="62">
        <f>(C22^2*$C$9)/$C$4</f>
        <v>0.3058103975535168</v>
      </c>
      <c r="H22" s="62">
        <f>LOG10(F22)</f>
        <v>3.9456423376774072</v>
      </c>
      <c r="I22" s="62">
        <f>LOG10(E22)</f>
        <v>2.9808166836276606</v>
      </c>
      <c r="J22" s="61"/>
      <c r="K22" s="61"/>
      <c r="L22" s="61"/>
      <c r="M22" s="61"/>
      <c r="N22" s="61"/>
      <c r="O22" s="61"/>
      <c r="P22" s="61"/>
      <c r="Q22" s="61"/>
      <c r="R22" s="61"/>
    </row>
    <row r="23" spans="1:18" x14ac:dyDescent="0.25">
      <c r="A23" s="61"/>
      <c r="B23" s="77">
        <v>700</v>
      </c>
      <c r="C23" s="62">
        <f>B23/60</f>
        <v>11.666666666666666</v>
      </c>
      <c r="D23" s="76">
        <v>26.25</v>
      </c>
      <c r="E23" s="64">
        <f>D23/($C$9^5*C23^3*$C$5)</f>
        <v>680.27210884353758</v>
      </c>
      <c r="F23" s="64">
        <f>(C23*$C$9^2*$C$5)/$C$6</f>
        <v>10294.117647058822</v>
      </c>
      <c r="G23" s="62">
        <f>(C23^2*$C$9)/$C$4</f>
        <v>0.41624193000339776</v>
      </c>
      <c r="H23" s="62">
        <f>LOG10(F23)</f>
        <v>4.0125891273080203</v>
      </c>
      <c r="I23" s="62">
        <f>LOG10(E23)</f>
        <v>2.832682665251824</v>
      </c>
      <c r="J23" s="61"/>
      <c r="K23" s="61"/>
      <c r="L23" s="61"/>
      <c r="M23" s="61"/>
      <c r="N23" s="61"/>
      <c r="O23" s="61"/>
      <c r="P23" s="61"/>
      <c r="Q23" s="61"/>
      <c r="R23" s="61"/>
    </row>
    <row r="24" spans="1:18" x14ac:dyDescent="0.25">
      <c r="A24" s="61"/>
      <c r="B24" s="77">
        <v>1100</v>
      </c>
      <c r="C24" s="62">
        <f>B24/60</f>
        <v>18.333333333333332</v>
      </c>
      <c r="D24" s="76">
        <v>37</v>
      </c>
      <c r="E24" s="64">
        <f>D24/($C$9^5*C24^3*$C$5)</f>
        <v>247.09909007429673</v>
      </c>
      <c r="F24" s="64">
        <f>(C24*$C$9^2*$C$5)/$C$6</f>
        <v>16176.47058823529</v>
      </c>
      <c r="G24" s="62">
        <f>(C24^2*$C$9)/$C$4</f>
        <v>1.0278627251104313</v>
      </c>
      <c r="H24" s="62">
        <f>LOG10(F24)</f>
        <v>4.2088837724519887</v>
      </c>
      <c r="I24" s="62">
        <f>LOG10(E24)</f>
        <v>2.3928711461449388</v>
      </c>
      <c r="J24" s="61"/>
      <c r="K24" s="61"/>
      <c r="L24" s="61"/>
      <c r="M24" s="61"/>
      <c r="N24" s="61"/>
      <c r="O24" s="61"/>
      <c r="P24" s="61"/>
      <c r="Q24" s="61"/>
      <c r="R24" s="61"/>
    </row>
    <row r="25" spans="1:18" x14ac:dyDescent="0.25">
      <c r="A25" s="61"/>
      <c r="B25" s="77">
        <v>1200</v>
      </c>
      <c r="C25" s="62">
        <f>B25/60</f>
        <v>20</v>
      </c>
      <c r="D25" s="76">
        <v>40.5</v>
      </c>
      <c r="E25" s="64">
        <f>D25/($C$9^5*C25^3*$C$5)</f>
        <v>208.33333333333334</v>
      </c>
      <c r="F25" s="64">
        <f>(C25*$C$9^2*$C$5)/$C$6</f>
        <v>17647.058823529409</v>
      </c>
      <c r="G25" s="62">
        <f>(C25^2*$C$9)/$C$4</f>
        <v>1.2232415902140672</v>
      </c>
      <c r="H25" s="62">
        <f>LOG10(F25)</f>
        <v>4.2466723333413885</v>
      </c>
      <c r="I25" s="62">
        <f>LOG10(E25)</f>
        <v>2.3187587626244128</v>
      </c>
      <c r="J25" s="61"/>
      <c r="K25" s="61"/>
      <c r="L25" s="61"/>
      <c r="M25" s="61"/>
      <c r="N25" s="61"/>
      <c r="O25" s="61"/>
      <c r="P25" s="61"/>
      <c r="Q25" s="61"/>
      <c r="R25" s="61"/>
    </row>
    <row r="26" spans="1:18" x14ac:dyDescent="0.25">
      <c r="A26" s="61"/>
      <c r="B26" s="77">
        <v>100</v>
      </c>
      <c r="C26" s="62">
        <f>B26/60</f>
        <v>1.6666666666666667</v>
      </c>
      <c r="D26" s="76">
        <v>10.5</v>
      </c>
      <c r="E26" s="64">
        <f>D26/($C$9^5*C26^3*$C$5)</f>
        <v>93333.333333333314</v>
      </c>
      <c r="F26" s="64">
        <f>(C26*$C$9^2*$C$5)/$C$6</f>
        <v>1470.5882352941176</v>
      </c>
      <c r="G26" s="62">
        <f>(C26^2*$C$9)/$C$4</f>
        <v>8.4947332653754672E-3</v>
      </c>
      <c r="H26" s="62">
        <f>LOG10(F26)</f>
        <v>3.1674910872937638</v>
      </c>
      <c r="I26" s="62">
        <f>LOG10(E26)</f>
        <v>4.9700367766225568</v>
      </c>
      <c r="J26" s="61"/>
      <c r="K26" s="61"/>
      <c r="L26" s="61"/>
      <c r="M26" s="61"/>
      <c r="N26" s="61"/>
      <c r="O26" s="61"/>
      <c r="P26" s="61"/>
      <c r="Q26" s="61"/>
      <c r="R26" s="61"/>
    </row>
    <row r="27" spans="1:18" x14ac:dyDescent="0.25">
      <c r="A27" s="61"/>
      <c r="B27" s="77">
        <v>200</v>
      </c>
      <c r="C27" s="62">
        <f>B27/60</f>
        <v>3.3333333333333335</v>
      </c>
      <c r="D27" s="77">
        <v>12.75</v>
      </c>
      <c r="E27" s="64">
        <f>D27/($C$9^5*C27^3*$C$5)</f>
        <v>14166.666666666664</v>
      </c>
      <c r="F27" s="64">
        <f>(C27*$C$9^2*$C$5)/$C$6</f>
        <v>2941.1764705882351</v>
      </c>
      <c r="G27" s="62">
        <f>(C27^2*$C$9)/$C$4</f>
        <v>3.3978933061501869E-2</v>
      </c>
      <c r="H27" s="62">
        <f>LOG10(F27)</f>
        <v>3.4685210829577446</v>
      </c>
      <c r="I27" s="62">
        <f>LOG10(E27)</f>
        <v>4.151267675330649</v>
      </c>
      <c r="J27" s="61"/>
      <c r="K27" s="61"/>
      <c r="L27" s="61"/>
      <c r="M27" s="61"/>
      <c r="N27" s="61"/>
      <c r="O27" s="61"/>
      <c r="P27" s="61"/>
      <c r="Q27" s="61"/>
      <c r="R27" s="61"/>
    </row>
    <row r="28" spans="1:18" x14ac:dyDescent="0.25">
      <c r="A28" s="61"/>
      <c r="B28" s="77">
        <v>300</v>
      </c>
      <c r="C28" s="62">
        <f>B28/60</f>
        <v>5</v>
      </c>
      <c r="D28" s="76">
        <v>14.5</v>
      </c>
      <c r="E28" s="64">
        <f>D28/($C$9^5*C28^3*$C$5)</f>
        <v>4773.6625514403295</v>
      </c>
      <c r="F28" s="64">
        <f>(C28*$C$9^2*$C$5)/$C$6</f>
        <v>4411.7647058823522</v>
      </c>
      <c r="G28" s="62">
        <f>(C28^2*$C$9)/$C$4</f>
        <v>7.64525993883792E-2</v>
      </c>
      <c r="H28" s="62">
        <f>LOG10(F28)</f>
        <v>3.644612342013426</v>
      </c>
      <c r="I28" s="62">
        <f>LOG10(E28)</f>
        <v>3.6788517156286065</v>
      </c>
      <c r="J28" s="61"/>
      <c r="K28" s="61"/>
      <c r="L28" s="61"/>
      <c r="M28" s="61"/>
      <c r="N28" s="61"/>
      <c r="O28" s="61"/>
      <c r="P28" s="61"/>
      <c r="Q28" s="61"/>
      <c r="R28" s="61"/>
    </row>
    <row r="29" spans="1:18" x14ac:dyDescent="0.25">
      <c r="A29" s="61"/>
      <c r="B29" s="77">
        <v>400</v>
      </c>
      <c r="C29" s="62">
        <f>B29/60</f>
        <v>6.666666666666667</v>
      </c>
      <c r="D29" s="78">
        <v>17.5</v>
      </c>
      <c r="E29" s="64">
        <f>D29/($C$9^5*C29^3*$C$5)</f>
        <v>2430.5555555555552</v>
      </c>
      <c r="F29" s="64">
        <f>(C29*$C$9^2*$C$5)/$C$6</f>
        <v>5882.3529411764703</v>
      </c>
      <c r="G29" s="62">
        <f>(C29^2*$C$9)/$C$4</f>
        <v>0.13591573224600748</v>
      </c>
      <c r="H29" s="62">
        <f>LOG10(F29)</f>
        <v>3.7695510786217259</v>
      </c>
      <c r="I29" s="62">
        <f>LOG10(E29)</f>
        <v>3.3857055522550259</v>
      </c>
      <c r="J29" s="61"/>
      <c r="K29" s="61"/>
      <c r="L29" s="61"/>
      <c r="M29" s="61"/>
      <c r="N29" s="61"/>
      <c r="O29" s="61"/>
      <c r="P29" s="61"/>
      <c r="Q29" s="61"/>
      <c r="R29" s="61"/>
    </row>
    <row r="30" spans="1:18" x14ac:dyDescent="0.25">
      <c r="A30" s="61"/>
      <c r="B30" s="77">
        <v>500</v>
      </c>
      <c r="C30" s="62">
        <f>B30/60</f>
        <v>8.3333333333333339</v>
      </c>
      <c r="D30" s="76">
        <v>19.5</v>
      </c>
      <c r="E30" s="64">
        <f>D30/($C$9^5*C30^3*$C$5)</f>
        <v>1386.6666666666665</v>
      </c>
      <c r="F30" s="64">
        <f>(C30*$C$9^2*$C$5)/$C$6</f>
        <v>7352.9411764705883</v>
      </c>
      <c r="G30" s="62">
        <f>(C30^2*$C$9)/$C$4</f>
        <v>0.21236833163438668</v>
      </c>
      <c r="H30" s="62">
        <f>LOG10(F30)</f>
        <v>3.8664610916297826</v>
      </c>
      <c r="I30" s="62">
        <f>LOG10(E30)</f>
        <v>3.1419720759070802</v>
      </c>
      <c r="J30" s="61"/>
      <c r="K30" s="61"/>
      <c r="L30" s="61"/>
      <c r="M30" s="61"/>
      <c r="N30" s="61"/>
      <c r="O30" s="61"/>
      <c r="P30" s="61"/>
      <c r="Q30" s="61"/>
      <c r="R30" s="61"/>
    </row>
    <row r="31" spans="1:18" x14ac:dyDescent="0.25">
      <c r="A31" s="61"/>
      <c r="B31" s="77">
        <v>600</v>
      </c>
      <c r="C31" s="62">
        <f>B31/60</f>
        <v>10</v>
      </c>
      <c r="D31" s="76">
        <v>22.75</v>
      </c>
      <c r="E31" s="64">
        <f>D31/($C$9^5*C31^3*$C$5)</f>
        <v>936.21399176954742</v>
      </c>
      <c r="F31" s="64">
        <f>(C31*$C$9^2*$C$5)/$C$6</f>
        <v>8823.5294117647045</v>
      </c>
      <c r="G31" s="62">
        <f>(C31^2*$C$9)/$C$4</f>
        <v>0.3058103975535168</v>
      </c>
      <c r="H31" s="62">
        <f>LOG10(F31)</f>
        <v>3.9456423376774072</v>
      </c>
      <c r="I31" s="62">
        <f>LOG10(E31)</f>
        <v>2.9713751273948192</v>
      </c>
      <c r="J31" s="61"/>
      <c r="K31" s="61"/>
      <c r="L31" s="61"/>
      <c r="M31" s="61"/>
      <c r="N31" s="61"/>
      <c r="O31" s="61"/>
      <c r="P31" s="61"/>
      <c r="Q31" s="61"/>
      <c r="R31" s="61"/>
    </row>
    <row r="32" spans="1:18" x14ac:dyDescent="0.25">
      <c r="A32" s="61"/>
      <c r="B32" s="77">
        <v>700</v>
      </c>
      <c r="C32" s="62">
        <f>B32/60</f>
        <v>11.666666666666666</v>
      </c>
      <c r="D32" s="76">
        <v>25.75</v>
      </c>
      <c r="E32" s="64">
        <f>D32/($C$9^5*C32^3*$C$5)</f>
        <v>667.31454486556549</v>
      </c>
      <c r="F32" s="64">
        <f>(C32*$C$9^2*$C$5)/$C$6</f>
        <v>10294.117647058822</v>
      </c>
      <c r="G32" s="62">
        <f>(C32^2*$C$9)/$C$4</f>
        <v>0.41624193000339776</v>
      </c>
      <c r="H32" s="62">
        <f>LOG10(F32)</f>
        <v>4.0125891273080203</v>
      </c>
      <c r="I32" s="62">
        <f>LOG10(E32)</f>
        <v>2.8243305908870582</v>
      </c>
      <c r="J32" s="61"/>
      <c r="K32" s="61"/>
      <c r="L32" s="61"/>
      <c r="M32" s="61"/>
      <c r="N32" s="61"/>
      <c r="O32" s="61"/>
      <c r="P32" s="61"/>
      <c r="Q32" s="61"/>
      <c r="R32" s="61"/>
    </row>
    <row r="33" spans="1:18" x14ac:dyDescent="0.25">
      <c r="A33" s="61"/>
      <c r="B33" s="77">
        <v>1100</v>
      </c>
      <c r="C33" s="62">
        <f>B33/60</f>
        <v>18.333333333333332</v>
      </c>
      <c r="D33" s="76">
        <v>36.5</v>
      </c>
      <c r="E33" s="64">
        <f>D33/($C$9^5*C33^3*$C$5)</f>
        <v>243.75991318140083</v>
      </c>
      <c r="F33" s="64">
        <f>(C33*$C$9^2*$C$5)/$C$6</f>
        <v>16176.47058823529</v>
      </c>
      <c r="G33" s="62">
        <f>(C33^2*$C$9)/$C$4</f>
        <v>1.0278627251104313</v>
      </c>
      <c r="H33" s="62">
        <f>LOG10(F33)</f>
        <v>4.2088837724519887</v>
      </c>
      <c r="I33" s="62">
        <f>LOG10(E33)</f>
        <v>2.3869622865344184</v>
      </c>
      <c r="J33" s="61"/>
      <c r="K33" s="61"/>
      <c r="L33" s="61"/>
      <c r="M33" s="61"/>
      <c r="N33" s="61"/>
      <c r="O33" s="61"/>
      <c r="P33" s="61"/>
      <c r="Q33" s="61"/>
      <c r="R33" s="61"/>
    </row>
    <row r="34" spans="1:18" x14ac:dyDescent="0.25">
      <c r="A34" s="61"/>
      <c r="B34" s="77">
        <v>1200</v>
      </c>
      <c r="C34" s="62">
        <f>B34/60</f>
        <v>20</v>
      </c>
      <c r="D34" s="76">
        <v>39.5</v>
      </c>
      <c r="E34" s="64">
        <f>D34/($C$9^5*C34^3*$C$5)</f>
        <v>203.18930041152265</v>
      </c>
      <c r="F34" s="64">
        <f>(C34*$C$9^2*$C$5)/$C$6</f>
        <v>17647.058823529409</v>
      </c>
      <c r="G34" s="62">
        <f>(C34^2*$C$9)/$C$4</f>
        <v>1.2232415902140672</v>
      </c>
      <c r="H34" s="62">
        <f>LOG10(F34)</f>
        <v>4.2466723333413885</v>
      </c>
      <c r="I34" s="62">
        <f>LOG10(E34)</f>
        <v>2.3079008350362047</v>
      </c>
      <c r="J34" s="61"/>
      <c r="K34" s="61"/>
      <c r="L34" s="61"/>
      <c r="M34" s="61"/>
      <c r="N34" s="61"/>
      <c r="O34" s="61"/>
      <c r="P34" s="61"/>
      <c r="Q34" s="61"/>
      <c r="R34" s="61"/>
    </row>
    <row r="35" spans="1:18" x14ac:dyDescent="0.25">
      <c r="A35" s="61"/>
      <c r="B35" s="61"/>
      <c r="C35" s="61"/>
      <c r="D35" s="61"/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</row>
    <row r="36" spans="1:18" x14ac:dyDescent="0.25">
      <c r="A36" s="61"/>
      <c r="B36" s="61"/>
      <c r="C36" s="61"/>
      <c r="D36" s="61"/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</row>
    <row r="37" spans="1:18" x14ac:dyDescent="0.25">
      <c r="A37" s="61"/>
      <c r="B37" s="62" t="s">
        <v>36</v>
      </c>
      <c r="C37" s="62"/>
      <c r="D37" s="62" t="s">
        <v>37</v>
      </c>
      <c r="E37" s="62" t="s">
        <v>38</v>
      </c>
      <c r="F37" s="62" t="s">
        <v>39</v>
      </c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</row>
    <row r="38" spans="1:18" x14ac:dyDescent="0.25">
      <c r="A38" s="61"/>
      <c r="B38" s="61"/>
      <c r="C38" s="61"/>
      <c r="D38" s="62">
        <f>SLOPE(D17:D34,C17:C34)</f>
        <v>1.6066810344827585</v>
      </c>
      <c r="E38" s="62">
        <f>INTERCEPT(D17:D34,C17:C34)</f>
        <v>7.2841235632183903</v>
      </c>
      <c r="F38" s="62">
        <f>RSQ(D17:D34,C17:C34)</f>
        <v>0.99599053819270833</v>
      </c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</row>
    <row r="39" spans="1:18" x14ac:dyDescent="0.25">
      <c r="A39" s="61"/>
      <c r="B39" s="61"/>
      <c r="C39" s="61"/>
      <c r="D39" s="61"/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</row>
    <row r="40" spans="1:18" x14ac:dyDescent="0.25">
      <c r="A40" s="61"/>
      <c r="B40" s="62" t="s">
        <v>40</v>
      </c>
      <c r="C40" s="62"/>
      <c r="D40" s="62" t="s">
        <v>37</v>
      </c>
      <c r="E40" s="62" t="s">
        <v>38</v>
      </c>
      <c r="F40" s="62" t="s">
        <v>39</v>
      </c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</row>
    <row r="41" spans="1:18" x14ac:dyDescent="0.25">
      <c r="A41" s="61"/>
      <c r="B41" s="61"/>
      <c r="C41" s="61"/>
      <c r="D41" s="62">
        <f>SLOPE(I17:I34,H17:H34)</f>
        <v>-2.4580995876511755</v>
      </c>
      <c r="E41" s="62">
        <f>INTERCEPT(I17:I34,H17:H34)</f>
        <v>12.696877199849233</v>
      </c>
      <c r="F41" s="63">
        <f>RSQ(I17:I34,H17:H34)</f>
        <v>0.99726070089328434</v>
      </c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</row>
    <row r="42" spans="1:18" x14ac:dyDescent="0.25">
      <c r="A42" s="61"/>
      <c r="B42" s="61"/>
      <c r="C42" s="61"/>
      <c r="D42" s="62" t="s">
        <v>45</v>
      </c>
      <c r="E42" s="62" t="s">
        <v>46</v>
      </c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</row>
    <row r="43" spans="1:18" x14ac:dyDescent="0.25">
      <c r="A43" s="61"/>
      <c r="B43" s="61"/>
      <c r="C43" s="61"/>
      <c r="D43" s="62">
        <f>D41</f>
        <v>-2.4580995876511755</v>
      </c>
      <c r="E43" s="62">
        <f>10^E41</f>
        <v>4975963658331.707</v>
      </c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</row>
    <row r="44" spans="1:18" x14ac:dyDescent="0.25">
      <c r="A44" s="61"/>
      <c r="B44" s="61"/>
      <c r="C44" s="61"/>
      <c r="D44" s="61"/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</row>
    <row r="45" spans="1:18" x14ac:dyDescent="0.25">
      <c r="A45" s="61"/>
      <c r="B45" s="61"/>
      <c r="C45" s="61"/>
      <c r="D45" s="61"/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</row>
    <row r="46" spans="1:18" x14ac:dyDescent="0.25">
      <c r="A46" s="61"/>
      <c r="B46" s="61"/>
      <c r="C46" s="61"/>
      <c r="D46" s="61"/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</row>
    <row r="47" spans="1:18" x14ac:dyDescent="0.25">
      <c r="A47" s="61"/>
      <c r="B47" s="61"/>
      <c r="C47" s="61"/>
      <c r="D47" s="61"/>
      <c r="E47" s="61"/>
      <c r="F47" s="61"/>
      <c r="G47" s="61"/>
      <c r="H47" s="61"/>
      <c r="I47" s="61"/>
      <c r="J47" s="61"/>
      <c r="K47" s="61"/>
      <c r="L47" s="61"/>
      <c r="M47" s="61"/>
      <c r="N47" s="61"/>
      <c r="O47" s="61"/>
      <c r="P47" s="61"/>
      <c r="Q47" s="61"/>
      <c r="R47" s="61"/>
    </row>
    <row r="48" spans="1:18" x14ac:dyDescent="0.25">
      <c r="A48" s="61"/>
      <c r="B48" s="61"/>
      <c r="C48" s="61"/>
      <c r="D48" s="61"/>
      <c r="E48" s="61"/>
      <c r="F48" s="61"/>
      <c r="G48" s="61"/>
      <c r="H48" s="61"/>
      <c r="I48" s="61"/>
      <c r="J48" s="61"/>
      <c r="K48" s="61"/>
      <c r="L48" s="61"/>
      <c r="M48" s="61"/>
      <c r="N48" s="61"/>
      <c r="O48" s="61"/>
      <c r="P48" s="61"/>
      <c r="Q48" s="61"/>
      <c r="R48" s="61"/>
    </row>
    <row r="49" spans="1:18" x14ac:dyDescent="0.25">
      <c r="A49" s="61"/>
      <c r="B49" s="61"/>
      <c r="C49" s="61"/>
      <c r="D49" s="61"/>
      <c r="E49" s="61"/>
      <c r="F49" s="61"/>
      <c r="G49" s="61"/>
      <c r="H49" s="61"/>
      <c r="I49" s="61"/>
      <c r="J49" s="61"/>
      <c r="K49" s="61"/>
      <c r="L49" s="61"/>
      <c r="M49" s="61"/>
      <c r="N49" s="61"/>
      <c r="O49" s="61"/>
      <c r="P49" s="61"/>
      <c r="Q49" s="61"/>
      <c r="R49" s="61"/>
    </row>
    <row r="50" spans="1:18" x14ac:dyDescent="0.25">
      <c r="A50" s="61"/>
      <c r="B50" s="61"/>
      <c r="C50" s="61"/>
      <c r="D50" s="61"/>
      <c r="E50" s="61"/>
      <c r="F50" s="61"/>
      <c r="G50" s="61"/>
      <c r="H50" s="61"/>
      <c r="I50" s="61"/>
      <c r="J50" s="61"/>
      <c r="K50" s="61"/>
      <c r="L50" s="61"/>
      <c r="M50" s="61"/>
      <c r="N50" s="61"/>
      <c r="O50" s="61"/>
      <c r="P50" s="61"/>
      <c r="Q50" s="61"/>
      <c r="R50" s="61"/>
    </row>
    <row r="51" spans="1:18" x14ac:dyDescent="0.25">
      <c r="A51" s="61"/>
      <c r="B51" s="61"/>
      <c r="C51" s="61"/>
      <c r="D51" s="61"/>
      <c r="E51" s="61"/>
      <c r="F51" s="61"/>
      <c r="G51" s="61"/>
      <c r="H51" s="61"/>
      <c r="I51" s="61"/>
      <c r="J51" s="61"/>
      <c r="K51" s="61"/>
      <c r="L51" s="61"/>
      <c r="M51" s="61"/>
      <c r="N51" s="61"/>
      <c r="O51" s="61"/>
      <c r="P51" s="61"/>
      <c r="Q51" s="61"/>
      <c r="R51" s="61"/>
    </row>
    <row r="52" spans="1:18" x14ac:dyDescent="0.25">
      <c r="A52" s="61"/>
      <c r="B52" s="61"/>
      <c r="C52" s="61"/>
      <c r="D52" s="61"/>
      <c r="E52" s="61"/>
      <c r="F52" s="61"/>
      <c r="G52" s="61"/>
      <c r="H52" s="61"/>
      <c r="I52" s="61"/>
      <c r="J52" s="61"/>
      <c r="K52" s="61"/>
      <c r="L52" s="61"/>
      <c r="M52" s="61"/>
      <c r="N52" s="61"/>
      <c r="O52" s="61"/>
      <c r="P52" s="61"/>
      <c r="Q52" s="61"/>
      <c r="R52" s="61"/>
    </row>
    <row r="53" spans="1:18" x14ac:dyDescent="0.25">
      <c r="A53" s="61"/>
      <c r="B53" s="61"/>
      <c r="C53" s="61"/>
      <c r="D53" s="61"/>
      <c r="E53" s="61"/>
      <c r="F53" s="61"/>
      <c r="G53" s="61"/>
      <c r="H53" s="61"/>
      <c r="I53" s="61"/>
      <c r="J53" s="61"/>
      <c r="K53" s="61"/>
      <c r="L53" s="61"/>
      <c r="M53" s="61"/>
      <c r="N53" s="61"/>
      <c r="O53" s="61"/>
      <c r="P53" s="61"/>
      <c r="Q53" s="61"/>
      <c r="R53" s="61"/>
    </row>
    <row r="54" spans="1:18" x14ac:dyDescent="0.25">
      <c r="A54" s="61"/>
      <c r="B54" s="61"/>
      <c r="C54" s="61"/>
      <c r="D54" s="61"/>
      <c r="E54" s="61"/>
      <c r="F54" s="61"/>
      <c r="G54" s="61"/>
      <c r="H54" s="61"/>
      <c r="I54" s="61"/>
      <c r="J54" s="61"/>
      <c r="K54" s="61"/>
      <c r="L54" s="61"/>
      <c r="M54" s="61"/>
      <c r="N54" s="61"/>
      <c r="O54" s="61"/>
      <c r="P54" s="61"/>
      <c r="Q54" s="61"/>
      <c r="R54" s="61"/>
    </row>
    <row r="55" spans="1:18" x14ac:dyDescent="0.25">
      <c r="A55" s="61"/>
      <c r="B55" s="61"/>
      <c r="C55" s="61"/>
      <c r="D55" s="61"/>
      <c r="E55" s="61"/>
      <c r="F55" s="61"/>
      <c r="G55" s="61"/>
      <c r="H55" s="61"/>
      <c r="I55" s="61"/>
      <c r="J55" s="61"/>
      <c r="K55" s="61"/>
      <c r="L55" s="61"/>
      <c r="M55" s="61"/>
      <c r="N55" s="61"/>
      <c r="O55" s="61"/>
      <c r="P55" s="61"/>
      <c r="Q55" s="61"/>
      <c r="R55" s="61"/>
    </row>
    <row r="56" spans="1:18" x14ac:dyDescent="0.25">
      <c r="A56" s="61"/>
      <c r="B56" s="61"/>
      <c r="C56" s="61"/>
      <c r="D56" s="61"/>
      <c r="E56" s="61"/>
      <c r="F56" s="61"/>
      <c r="G56" s="61"/>
      <c r="H56" s="61"/>
      <c r="I56" s="61"/>
      <c r="J56" s="61"/>
      <c r="K56" s="61"/>
      <c r="L56" s="61"/>
      <c r="M56" s="61"/>
      <c r="N56" s="61"/>
      <c r="O56" s="61"/>
      <c r="P56" s="61"/>
      <c r="Q56" s="61"/>
      <c r="R56" s="61"/>
    </row>
    <row r="57" spans="1:18" x14ac:dyDescent="0.25">
      <c r="A57" s="61"/>
      <c r="B57" s="61"/>
      <c r="C57" s="61"/>
      <c r="D57" s="61"/>
      <c r="E57" s="61"/>
      <c r="F57" s="61"/>
      <c r="G57" s="61"/>
      <c r="H57" s="61"/>
      <c r="I57" s="61"/>
      <c r="J57" s="61"/>
      <c r="K57" s="61"/>
      <c r="L57" s="61"/>
      <c r="M57" s="61"/>
      <c r="N57" s="61"/>
      <c r="O57" s="61"/>
      <c r="P57" s="61"/>
      <c r="Q57" s="61"/>
      <c r="R57" s="61"/>
    </row>
    <row r="58" spans="1:18" x14ac:dyDescent="0.25">
      <c r="A58" s="61"/>
      <c r="B58" s="61"/>
      <c r="C58" s="61"/>
      <c r="D58" s="61"/>
      <c r="E58" s="61"/>
      <c r="F58" s="61"/>
      <c r="G58" s="61"/>
      <c r="H58" s="61"/>
      <c r="I58" s="61"/>
      <c r="J58" s="61"/>
      <c r="K58" s="61"/>
      <c r="L58" s="61"/>
      <c r="M58" s="61"/>
      <c r="N58" s="61"/>
      <c r="O58" s="61"/>
      <c r="P58" s="61"/>
      <c r="Q58" s="61"/>
      <c r="R58" s="61"/>
    </row>
    <row r="59" spans="1:18" x14ac:dyDescent="0.25">
      <c r="A59" s="61"/>
      <c r="B59" s="61"/>
      <c r="C59" s="61"/>
      <c r="D59" s="61"/>
      <c r="E59" s="61"/>
      <c r="F59" s="61"/>
      <c r="G59" s="61"/>
      <c r="H59" s="61"/>
      <c r="I59" s="61"/>
      <c r="J59" s="61"/>
      <c r="K59" s="61"/>
      <c r="L59" s="61"/>
      <c r="M59" s="61"/>
      <c r="N59" s="61"/>
      <c r="O59" s="61"/>
      <c r="P59" s="61"/>
      <c r="Q59" s="61"/>
      <c r="R59" s="61"/>
    </row>
    <row r="60" spans="1:18" x14ac:dyDescent="0.25">
      <c r="A60" s="61"/>
      <c r="B60" s="61"/>
      <c r="C60" s="61"/>
      <c r="D60" s="61"/>
      <c r="E60" s="61"/>
      <c r="F60" s="61"/>
      <c r="G60" s="61"/>
      <c r="H60" s="61"/>
      <c r="I60" s="61"/>
      <c r="J60" s="61"/>
      <c r="K60" s="61"/>
      <c r="L60" s="61"/>
      <c r="M60" s="61"/>
      <c r="N60" s="61"/>
      <c r="O60" s="61"/>
      <c r="P60" s="61"/>
      <c r="Q60" s="61"/>
      <c r="R60" s="61"/>
    </row>
    <row r="61" spans="1:18" x14ac:dyDescent="0.25">
      <c r="A61" s="61"/>
      <c r="B61" s="61"/>
      <c r="C61" s="61"/>
      <c r="D61" s="61"/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61"/>
      <c r="Q61" s="61"/>
      <c r="R61" s="61"/>
    </row>
    <row r="62" spans="1:18" x14ac:dyDescent="0.25">
      <c r="A62" s="61"/>
      <c r="B62" s="61"/>
      <c r="C62" s="61"/>
      <c r="D62" s="61"/>
      <c r="E62" s="61"/>
      <c r="F62" s="61"/>
      <c r="G62" s="61"/>
      <c r="H62" s="61"/>
      <c r="I62" s="61"/>
      <c r="J62" s="61"/>
      <c r="K62" s="61"/>
      <c r="L62" s="61"/>
      <c r="M62" s="61"/>
      <c r="N62" s="61"/>
      <c r="O62" s="61"/>
      <c r="P62" s="61"/>
      <c r="Q62" s="61"/>
      <c r="R62" s="61"/>
    </row>
    <row r="63" spans="1:18" x14ac:dyDescent="0.25">
      <c r="A63" s="61"/>
      <c r="B63" s="61"/>
      <c r="C63" s="61"/>
      <c r="D63" s="61"/>
      <c r="E63" s="61"/>
      <c r="F63" s="61"/>
      <c r="G63" s="61"/>
      <c r="H63" s="61"/>
      <c r="I63" s="61"/>
      <c r="J63" s="61"/>
      <c r="K63" s="61"/>
      <c r="L63" s="61"/>
      <c r="M63" s="61"/>
      <c r="N63" s="61"/>
      <c r="O63" s="61"/>
      <c r="P63" s="61"/>
      <c r="Q63" s="61"/>
      <c r="R63" s="61"/>
    </row>
    <row r="64" spans="1:18" x14ac:dyDescent="0.25">
      <c r="A64" s="61"/>
      <c r="B64" s="61"/>
      <c r="C64" s="61"/>
      <c r="D64" s="61"/>
      <c r="E64" s="61"/>
      <c r="F64" s="61"/>
      <c r="G64" s="61"/>
      <c r="H64" s="61"/>
      <c r="I64" s="61"/>
      <c r="J64" s="61"/>
      <c r="K64" s="61"/>
      <c r="L64" s="61"/>
      <c r="M64" s="61"/>
      <c r="N64" s="61"/>
      <c r="O64" s="61"/>
      <c r="P64" s="61"/>
      <c r="Q64" s="61"/>
      <c r="R64" s="61"/>
    </row>
    <row r="65" spans="1:18" x14ac:dyDescent="0.25">
      <c r="A65" s="61"/>
      <c r="B65" s="61"/>
      <c r="C65" s="61"/>
      <c r="D65" s="61"/>
      <c r="E65" s="61"/>
      <c r="F65" s="61"/>
      <c r="G65" s="61"/>
      <c r="H65" s="61"/>
      <c r="I65" s="61"/>
      <c r="J65" s="61"/>
      <c r="K65" s="61"/>
      <c r="L65" s="61"/>
      <c r="M65" s="61"/>
      <c r="N65" s="61"/>
      <c r="O65" s="61"/>
      <c r="P65" s="61"/>
      <c r="Q65" s="61"/>
      <c r="R65" s="61"/>
    </row>
    <row r="66" spans="1:18" x14ac:dyDescent="0.25">
      <c r="A66" s="61"/>
      <c r="B66" s="61"/>
      <c r="C66" s="61"/>
      <c r="D66" s="61"/>
      <c r="E66" s="61"/>
      <c r="F66" s="61"/>
      <c r="G66" s="61"/>
      <c r="H66" s="61"/>
      <c r="I66" s="61"/>
      <c r="J66" s="61"/>
      <c r="K66" s="61"/>
      <c r="L66" s="61"/>
      <c r="M66" s="61"/>
      <c r="N66" s="61"/>
      <c r="O66" s="61"/>
      <c r="P66" s="61"/>
      <c r="Q66" s="61"/>
      <c r="R66" s="61"/>
    </row>
    <row r="67" spans="1:18" x14ac:dyDescent="0.25">
      <c r="A67" s="61"/>
      <c r="B67" s="61"/>
      <c r="C67" s="61"/>
      <c r="D67" s="61"/>
      <c r="E67" s="61"/>
      <c r="F67" s="61"/>
      <c r="G67" s="61"/>
      <c r="H67" s="61"/>
      <c r="I67" s="61"/>
      <c r="J67" s="61"/>
      <c r="K67" s="61"/>
      <c r="L67" s="61"/>
      <c r="M67" s="61"/>
      <c r="N67" s="61"/>
      <c r="O67" s="61"/>
      <c r="P67" s="61"/>
      <c r="Q67" s="61"/>
      <c r="R67" s="61"/>
    </row>
    <row r="68" spans="1:18" x14ac:dyDescent="0.25">
      <c r="A68" s="61"/>
      <c r="B68" s="61"/>
      <c r="C68" s="61"/>
      <c r="D68" s="61"/>
      <c r="E68" s="61"/>
      <c r="F68" s="61"/>
      <c r="G68" s="61"/>
      <c r="H68" s="61"/>
      <c r="I68" s="61"/>
      <c r="J68" s="61"/>
      <c r="K68" s="61"/>
      <c r="L68" s="61"/>
      <c r="M68" s="61"/>
      <c r="N68" s="61"/>
      <c r="O68" s="61"/>
      <c r="P68" s="61"/>
      <c r="Q68" s="61"/>
      <c r="R68" s="61"/>
    </row>
    <row r="69" spans="1:18" x14ac:dyDescent="0.25">
      <c r="A69" s="61"/>
      <c r="B69" s="61"/>
      <c r="C69" s="61"/>
      <c r="D69" s="61"/>
      <c r="E69" s="61"/>
      <c r="F69" s="61"/>
      <c r="G69" s="61"/>
      <c r="H69" s="61"/>
      <c r="I69" s="61"/>
      <c r="J69" s="61"/>
      <c r="K69" s="61"/>
      <c r="L69" s="61"/>
      <c r="M69" s="61"/>
      <c r="N69" s="61"/>
      <c r="O69" s="61"/>
      <c r="P69" s="61"/>
      <c r="Q69" s="61"/>
      <c r="R69" s="61"/>
    </row>
    <row r="70" spans="1:18" x14ac:dyDescent="0.25">
      <c r="A70" s="61"/>
      <c r="B70" s="61"/>
      <c r="C70" s="61"/>
      <c r="D70" s="61"/>
      <c r="E70" s="61"/>
      <c r="F70" s="61"/>
      <c r="G70" s="61"/>
      <c r="H70" s="61"/>
      <c r="I70" s="61"/>
      <c r="J70" s="61"/>
      <c r="K70" s="61"/>
      <c r="L70" s="61"/>
      <c r="M70" s="61"/>
      <c r="N70" s="61"/>
      <c r="O70" s="61"/>
      <c r="P70" s="61"/>
      <c r="Q70" s="61"/>
      <c r="R70" s="61"/>
    </row>
    <row r="71" spans="1:18" x14ac:dyDescent="0.25">
      <c r="A71" s="61"/>
      <c r="B71" s="61"/>
      <c r="C71" s="61"/>
      <c r="D71" s="61"/>
      <c r="E71" s="61"/>
      <c r="F71" s="61"/>
      <c r="G71" s="61"/>
      <c r="H71" s="61"/>
      <c r="I71" s="61"/>
      <c r="J71" s="61"/>
      <c r="K71" s="61"/>
      <c r="L71" s="61"/>
      <c r="M71" s="61"/>
      <c r="N71" s="61"/>
      <c r="O71" s="61"/>
      <c r="P71" s="61"/>
      <c r="Q71" s="61"/>
      <c r="R71" s="61"/>
    </row>
    <row r="72" spans="1:18" x14ac:dyDescent="0.25">
      <c r="A72" s="61"/>
      <c r="B72" s="61"/>
      <c r="C72" s="61"/>
      <c r="D72" s="61"/>
      <c r="E72" s="61"/>
      <c r="F72" s="61"/>
      <c r="G72" s="61"/>
      <c r="H72" s="61"/>
      <c r="I72" s="61"/>
      <c r="J72" s="61"/>
      <c r="K72" s="61"/>
      <c r="L72" s="61"/>
      <c r="M72" s="61"/>
      <c r="N72" s="61"/>
      <c r="O72" s="61"/>
      <c r="P72" s="61"/>
      <c r="Q72" s="61"/>
      <c r="R72" s="61"/>
    </row>
    <row r="73" spans="1:18" x14ac:dyDescent="0.25">
      <c r="A73" s="61"/>
      <c r="B73" s="61"/>
      <c r="C73" s="61"/>
      <c r="D73" s="61"/>
      <c r="E73" s="61"/>
      <c r="F73" s="61"/>
      <c r="G73" s="61"/>
      <c r="H73" s="61"/>
      <c r="I73" s="61"/>
      <c r="J73" s="61"/>
      <c r="K73" s="61"/>
      <c r="L73" s="61"/>
      <c r="M73" s="61"/>
      <c r="N73" s="61"/>
      <c r="O73" s="61"/>
      <c r="P73" s="61"/>
      <c r="Q73" s="61"/>
      <c r="R73" s="61"/>
    </row>
    <row r="74" spans="1:18" x14ac:dyDescent="0.25">
      <c r="A74" s="61"/>
      <c r="B74" s="61"/>
      <c r="C74" s="61"/>
      <c r="D74" s="61"/>
      <c r="E74" s="61"/>
      <c r="F74" s="61"/>
      <c r="G74" s="61"/>
      <c r="H74" s="61"/>
      <c r="I74" s="61"/>
      <c r="J74" s="61"/>
      <c r="K74" s="61"/>
      <c r="L74" s="61"/>
      <c r="M74" s="61"/>
      <c r="N74" s="61"/>
      <c r="O74" s="61"/>
      <c r="P74" s="61"/>
      <c r="Q74" s="61"/>
      <c r="R74" s="61"/>
    </row>
    <row r="75" spans="1:18" x14ac:dyDescent="0.25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</row>
    <row r="76" spans="1:18" x14ac:dyDescent="0.25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</row>
    <row r="77" spans="1:18" x14ac:dyDescent="0.25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</row>
    <row r="78" spans="1:18" x14ac:dyDescent="0.25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</row>
    <row r="79" spans="1:18" x14ac:dyDescent="0.25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</row>
    <row r="80" spans="1:18" x14ac:dyDescent="0.25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</row>
    <row r="81" spans="1:18" x14ac:dyDescent="0.25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</row>
    <row r="82" spans="1:18" x14ac:dyDescent="0.25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</row>
    <row r="83" spans="1:18" x14ac:dyDescent="0.25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</row>
    <row r="84" spans="1:18" x14ac:dyDescent="0.25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</row>
    <row r="85" spans="1:18" x14ac:dyDescent="0.25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</row>
    <row r="86" spans="1:18" x14ac:dyDescent="0.25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</row>
    <row r="87" spans="1:18" x14ac:dyDescent="0.25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</row>
    <row r="88" spans="1:18" x14ac:dyDescent="0.25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</row>
    <row r="89" spans="1:18" x14ac:dyDescent="0.25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</row>
    <row r="90" spans="1:18" x14ac:dyDescent="0.25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</row>
    <row r="91" spans="1:18" x14ac:dyDescent="0.25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</row>
    <row r="92" spans="1:18" x14ac:dyDescent="0.25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</row>
    <row r="93" spans="1:18" x14ac:dyDescent="0.25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</row>
    <row r="94" spans="1:18" x14ac:dyDescent="0.25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</row>
    <row r="95" spans="1:18" x14ac:dyDescent="0.25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</row>
    <row r="96" spans="1:18" x14ac:dyDescent="0.25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</row>
    <row r="97" spans="1:18" x14ac:dyDescent="0.25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</row>
    <row r="98" spans="1:18" x14ac:dyDescent="0.25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</row>
    <row r="99" spans="1:18" x14ac:dyDescent="0.25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</row>
    <row r="100" spans="1:18" x14ac:dyDescent="0.25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</row>
    <row r="101" spans="1:18" x14ac:dyDescent="0.25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</row>
    <row r="102" spans="1:18" x14ac:dyDescent="0.25">
      <c r="A102" s="61"/>
      <c r="B102" s="61"/>
      <c r="C102" s="61"/>
      <c r="D102" s="61"/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</row>
    <row r="103" spans="1:18" x14ac:dyDescent="0.25">
      <c r="A103" s="61"/>
      <c r="B103" s="61"/>
      <c r="C103" s="61"/>
      <c r="D103" s="61"/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</row>
    <row r="104" spans="1:18" x14ac:dyDescent="0.25">
      <c r="A104" s="61"/>
      <c r="B104" s="61"/>
      <c r="C104" s="61"/>
      <c r="D104" s="61"/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</row>
    <row r="105" spans="1:18" x14ac:dyDescent="0.25">
      <c r="A105" s="61"/>
      <c r="B105" s="61"/>
      <c r="C105" s="61"/>
      <c r="D105" s="61"/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</row>
    <row r="106" spans="1:18" x14ac:dyDescent="0.25">
      <c r="A106" s="61"/>
      <c r="B106" s="61"/>
      <c r="C106" s="61"/>
      <c r="D106" s="61"/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</row>
    <row r="107" spans="1:18" x14ac:dyDescent="0.25">
      <c r="A107" s="61"/>
      <c r="B107" s="61"/>
      <c r="C107" s="61"/>
      <c r="D107" s="61"/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</row>
    <row r="108" spans="1:18" x14ac:dyDescent="0.25">
      <c r="A108" s="61"/>
      <c r="B108" s="61"/>
      <c r="C108" s="61"/>
      <c r="D108" s="61"/>
      <c r="E108" s="61"/>
      <c r="F108" s="61"/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</row>
    <row r="109" spans="1:18" x14ac:dyDescent="0.25">
      <c r="A109" s="61"/>
      <c r="B109" s="61"/>
      <c r="C109" s="61"/>
      <c r="D109" s="61"/>
      <c r="E109" s="61"/>
      <c r="F109" s="61"/>
      <c r="G109" s="61"/>
      <c r="H109" s="61"/>
      <c r="I109" s="61"/>
      <c r="J109" s="61"/>
      <c r="K109" s="61"/>
      <c r="L109" s="61"/>
      <c r="M109" s="61"/>
      <c r="N109" s="61"/>
      <c r="O109" s="61"/>
      <c r="P109" s="61"/>
      <c r="Q109" s="61"/>
      <c r="R109" s="61"/>
    </row>
    <row r="110" spans="1:18" x14ac:dyDescent="0.25">
      <c r="A110" s="61"/>
      <c r="B110" s="61"/>
      <c r="C110" s="61"/>
      <c r="D110" s="61"/>
      <c r="E110" s="61"/>
      <c r="F110" s="61"/>
      <c r="G110" s="61"/>
      <c r="H110" s="61"/>
      <c r="I110" s="61"/>
      <c r="J110" s="61"/>
      <c r="K110" s="61"/>
      <c r="L110" s="61"/>
      <c r="M110" s="61"/>
      <c r="N110" s="61"/>
      <c r="O110" s="61"/>
      <c r="P110" s="61"/>
      <c r="Q110" s="61"/>
      <c r="R110" s="61"/>
    </row>
    <row r="111" spans="1:18" x14ac:dyDescent="0.25">
      <c r="A111" s="61"/>
      <c r="B111" s="61"/>
      <c r="C111" s="61"/>
      <c r="D111" s="61"/>
      <c r="E111" s="61"/>
      <c r="F111" s="61"/>
      <c r="G111" s="61"/>
      <c r="H111" s="61"/>
      <c r="I111" s="61"/>
      <c r="J111" s="61"/>
      <c r="K111" s="61"/>
      <c r="L111" s="61"/>
      <c r="M111" s="61"/>
      <c r="N111" s="61"/>
      <c r="O111" s="61"/>
      <c r="P111" s="61"/>
      <c r="Q111" s="61"/>
      <c r="R111" s="61"/>
    </row>
    <row r="112" spans="1:18" x14ac:dyDescent="0.25">
      <c r="A112" s="61"/>
      <c r="B112" s="61"/>
      <c r="C112" s="61"/>
      <c r="D112" s="61"/>
      <c r="E112" s="61"/>
      <c r="F112" s="61"/>
      <c r="G112" s="61"/>
      <c r="H112" s="61"/>
      <c r="I112" s="61"/>
      <c r="J112" s="61"/>
      <c r="K112" s="61"/>
      <c r="L112" s="61"/>
      <c r="M112" s="61"/>
      <c r="N112" s="61"/>
      <c r="O112" s="61"/>
      <c r="P112" s="61"/>
      <c r="Q112" s="61"/>
      <c r="R112" s="61"/>
    </row>
    <row r="113" spans="1:18" x14ac:dyDescent="0.25">
      <c r="A113" s="61"/>
      <c r="B113" s="61"/>
      <c r="C113" s="61"/>
      <c r="D113" s="61"/>
      <c r="E113" s="61"/>
      <c r="F113" s="61"/>
      <c r="G113" s="61"/>
      <c r="H113" s="61"/>
      <c r="I113" s="61"/>
      <c r="J113" s="61"/>
      <c r="K113" s="61"/>
      <c r="L113" s="61"/>
      <c r="M113" s="61"/>
      <c r="N113" s="61"/>
      <c r="O113" s="61"/>
      <c r="P113" s="61"/>
      <c r="Q113" s="61"/>
      <c r="R113" s="61"/>
    </row>
    <row r="114" spans="1:18" x14ac:dyDescent="0.25">
      <c r="A114" s="61"/>
      <c r="B114" s="61"/>
      <c r="C114" s="61"/>
      <c r="D114" s="61"/>
      <c r="E114" s="61"/>
      <c r="F114" s="61"/>
      <c r="G114" s="61"/>
      <c r="H114" s="61"/>
      <c r="I114" s="61"/>
      <c r="J114" s="61"/>
      <c r="K114" s="61"/>
      <c r="L114" s="61"/>
      <c r="M114" s="61"/>
      <c r="N114" s="61"/>
      <c r="O114" s="61"/>
      <c r="P114" s="61"/>
      <c r="Q114" s="61"/>
      <c r="R114" s="61"/>
    </row>
    <row r="115" spans="1:18" x14ac:dyDescent="0.25">
      <c r="A115" s="61"/>
      <c r="B115" s="61"/>
      <c r="C115" s="61"/>
      <c r="D115" s="61"/>
      <c r="E115" s="61"/>
      <c r="F115" s="61"/>
      <c r="G115" s="61"/>
      <c r="H115" s="61"/>
      <c r="I115" s="61"/>
      <c r="J115" s="61"/>
      <c r="K115" s="61"/>
      <c r="L115" s="61"/>
      <c r="M115" s="61"/>
      <c r="N115" s="61"/>
      <c r="O115" s="61"/>
      <c r="P115" s="61"/>
      <c r="Q115" s="61"/>
      <c r="R115" s="61"/>
    </row>
    <row r="116" spans="1:18" x14ac:dyDescent="0.25">
      <c r="A116" s="61"/>
      <c r="B116" s="61"/>
      <c r="C116" s="61"/>
      <c r="D116" s="61"/>
      <c r="E116" s="61"/>
      <c r="F116" s="61"/>
      <c r="G116" s="61"/>
      <c r="H116" s="61"/>
      <c r="I116" s="61"/>
      <c r="J116" s="61"/>
      <c r="K116" s="61"/>
      <c r="L116" s="61"/>
      <c r="M116" s="61"/>
      <c r="N116" s="61"/>
      <c r="O116" s="61"/>
      <c r="P116" s="61"/>
      <c r="Q116" s="61"/>
      <c r="R116" s="61"/>
    </row>
    <row r="117" spans="1:18" x14ac:dyDescent="0.25">
      <c r="A117" s="61"/>
      <c r="B117" s="61"/>
      <c r="C117" s="61"/>
      <c r="D117" s="61"/>
      <c r="E117" s="61"/>
      <c r="F117" s="61"/>
      <c r="G117" s="61"/>
      <c r="H117" s="61"/>
      <c r="I117" s="61"/>
      <c r="J117" s="61"/>
      <c r="K117" s="61"/>
      <c r="L117" s="61"/>
      <c r="M117" s="61"/>
      <c r="N117" s="61"/>
      <c r="O117" s="61"/>
      <c r="P117" s="61"/>
      <c r="Q117" s="61"/>
      <c r="R117" s="61"/>
    </row>
    <row r="118" spans="1:18" x14ac:dyDescent="0.25">
      <c r="A118" s="61"/>
      <c r="B118" s="61"/>
      <c r="C118" s="61"/>
      <c r="D118" s="61"/>
      <c r="E118" s="61"/>
      <c r="F118" s="61"/>
      <c r="G118" s="61"/>
      <c r="H118" s="61"/>
      <c r="I118" s="61"/>
      <c r="J118" s="61"/>
      <c r="K118" s="61"/>
      <c r="L118" s="61"/>
      <c r="M118" s="61"/>
      <c r="N118" s="61"/>
      <c r="O118" s="61"/>
      <c r="P118" s="61"/>
      <c r="Q118" s="61"/>
      <c r="R118" s="61"/>
    </row>
    <row r="119" spans="1:18" x14ac:dyDescent="0.25">
      <c r="A119" s="61"/>
      <c r="B119" s="61"/>
      <c r="C119" s="61"/>
      <c r="D119" s="61"/>
      <c r="E119" s="61"/>
      <c r="F119" s="61"/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61"/>
      <c r="R119" s="61"/>
    </row>
    <row r="120" spans="1:18" x14ac:dyDescent="0.25">
      <c r="A120" s="61"/>
      <c r="B120" s="61"/>
      <c r="C120" s="61"/>
      <c r="D120" s="61"/>
      <c r="E120" s="61"/>
      <c r="F120" s="61"/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  <c r="R120" s="61"/>
    </row>
    <row r="121" spans="1:18" x14ac:dyDescent="0.25">
      <c r="A121" s="61"/>
      <c r="B121" s="61"/>
      <c r="C121" s="61"/>
      <c r="D121" s="61"/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  <c r="R121" s="61"/>
    </row>
    <row r="122" spans="1:18" x14ac:dyDescent="0.25">
      <c r="A122" s="61"/>
      <c r="B122" s="61"/>
      <c r="C122" s="61"/>
      <c r="D122" s="61"/>
      <c r="E122" s="61"/>
      <c r="F122" s="61"/>
      <c r="G122" s="61"/>
      <c r="H122" s="61"/>
      <c r="I122" s="61"/>
      <c r="J122" s="61"/>
      <c r="K122" s="61"/>
      <c r="L122" s="61"/>
      <c r="M122" s="61"/>
      <c r="N122" s="61"/>
      <c r="O122" s="61"/>
      <c r="P122" s="61"/>
      <c r="Q122" s="61"/>
      <c r="R122" s="61"/>
    </row>
    <row r="123" spans="1:18" x14ac:dyDescent="0.25">
      <c r="A123" s="61"/>
      <c r="B123" s="61"/>
      <c r="C123" s="61"/>
      <c r="D123" s="61"/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  <c r="R123" s="61"/>
    </row>
    <row r="124" spans="1:18" x14ac:dyDescent="0.25">
      <c r="A124" s="61"/>
      <c r="B124" s="61"/>
      <c r="C124" s="61"/>
      <c r="D124" s="61"/>
      <c r="E124" s="61"/>
      <c r="F124" s="61"/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  <c r="R124" s="61"/>
    </row>
    <row r="125" spans="1:18" x14ac:dyDescent="0.25">
      <c r="A125" s="61"/>
      <c r="B125" s="61"/>
      <c r="C125" s="61"/>
      <c r="D125" s="61"/>
      <c r="E125" s="61"/>
      <c r="F125" s="61"/>
      <c r="G125" s="61"/>
      <c r="H125" s="61"/>
      <c r="I125" s="61"/>
      <c r="J125" s="61"/>
      <c r="K125" s="61"/>
      <c r="L125" s="61"/>
      <c r="M125" s="61"/>
      <c r="N125" s="61"/>
      <c r="O125" s="61"/>
      <c r="P125" s="61"/>
      <c r="Q125" s="61"/>
      <c r="R125" s="61"/>
    </row>
    <row r="126" spans="1:18" x14ac:dyDescent="0.25">
      <c r="A126" s="61"/>
      <c r="B126" s="61"/>
      <c r="C126" s="61"/>
      <c r="D126" s="61"/>
      <c r="E126" s="61"/>
      <c r="F126" s="61"/>
      <c r="G126" s="61"/>
      <c r="H126" s="61"/>
      <c r="I126" s="61"/>
      <c r="J126" s="61"/>
      <c r="K126" s="61"/>
      <c r="L126" s="61"/>
      <c r="M126" s="61"/>
      <c r="N126" s="61"/>
      <c r="O126" s="61"/>
      <c r="P126" s="61"/>
      <c r="Q126" s="61"/>
      <c r="R126" s="61"/>
    </row>
    <row r="127" spans="1:18" x14ac:dyDescent="0.25">
      <c r="A127" s="61"/>
      <c r="B127" s="61"/>
      <c r="C127" s="61"/>
      <c r="D127" s="61"/>
      <c r="E127" s="61"/>
      <c r="F127" s="61"/>
      <c r="G127" s="61"/>
      <c r="H127" s="61"/>
      <c r="I127" s="61"/>
      <c r="J127" s="61"/>
      <c r="K127" s="61"/>
      <c r="L127" s="61"/>
      <c r="M127" s="61"/>
      <c r="N127" s="61"/>
      <c r="O127" s="61"/>
      <c r="P127" s="61"/>
      <c r="Q127" s="61"/>
      <c r="R127" s="61"/>
    </row>
    <row r="128" spans="1:18" x14ac:dyDescent="0.25">
      <c r="A128" s="61"/>
      <c r="B128" s="61"/>
      <c r="C128" s="61"/>
      <c r="D128" s="61"/>
      <c r="E128" s="61"/>
      <c r="F128" s="61"/>
      <c r="G128" s="61"/>
      <c r="H128" s="61"/>
      <c r="I128" s="61"/>
      <c r="J128" s="61"/>
      <c r="K128" s="61"/>
      <c r="L128" s="61"/>
      <c r="M128" s="61"/>
      <c r="N128" s="61"/>
      <c r="O128" s="61"/>
      <c r="P128" s="61"/>
      <c r="Q128" s="61"/>
      <c r="R128" s="61"/>
    </row>
    <row r="129" spans="1:18" x14ac:dyDescent="0.25">
      <c r="A129" s="61"/>
      <c r="B129" s="61"/>
      <c r="C129" s="61"/>
      <c r="D129" s="61"/>
      <c r="E129" s="61"/>
      <c r="F129" s="61"/>
      <c r="G129" s="61"/>
      <c r="H129" s="61"/>
      <c r="I129" s="61"/>
      <c r="J129" s="61"/>
      <c r="K129" s="61"/>
      <c r="L129" s="61"/>
      <c r="M129" s="61"/>
      <c r="N129" s="61"/>
      <c r="O129" s="61"/>
      <c r="P129" s="61"/>
      <c r="Q129" s="61"/>
      <c r="R129" s="61"/>
    </row>
    <row r="130" spans="1:18" x14ac:dyDescent="0.25">
      <c r="A130" s="61"/>
      <c r="B130" s="61"/>
      <c r="C130" s="61"/>
      <c r="D130" s="61"/>
      <c r="E130" s="61"/>
      <c r="F130" s="61"/>
      <c r="G130" s="61"/>
      <c r="H130" s="61"/>
      <c r="I130" s="61"/>
      <c r="J130" s="61"/>
      <c r="K130" s="61"/>
      <c r="L130" s="61"/>
      <c r="M130" s="61"/>
      <c r="N130" s="61"/>
      <c r="O130" s="61"/>
      <c r="P130" s="61"/>
      <c r="Q130" s="61"/>
      <c r="R130" s="61"/>
    </row>
    <row r="131" spans="1:18" x14ac:dyDescent="0.25">
      <c r="A131" s="61"/>
      <c r="B131" s="61"/>
      <c r="C131" s="61"/>
      <c r="D131" s="61"/>
      <c r="E131" s="61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  <c r="Q131" s="61"/>
      <c r="R131" s="61"/>
    </row>
    <row r="132" spans="1:18" x14ac:dyDescent="0.25">
      <c r="A132" s="61"/>
      <c r="B132" s="61"/>
      <c r="C132" s="61"/>
      <c r="D132" s="61"/>
      <c r="E132" s="61"/>
      <c r="F132" s="61"/>
      <c r="G132" s="61"/>
      <c r="H132" s="61"/>
      <c r="I132" s="61"/>
      <c r="J132" s="61"/>
      <c r="K132" s="61"/>
      <c r="L132" s="61"/>
      <c r="M132" s="61"/>
      <c r="N132" s="61"/>
      <c r="O132" s="61"/>
      <c r="P132" s="61"/>
      <c r="Q132" s="61"/>
      <c r="R132" s="61"/>
    </row>
    <row r="133" spans="1:18" x14ac:dyDescent="0.25">
      <c r="A133" s="61"/>
      <c r="B133" s="61"/>
      <c r="C133" s="61"/>
      <c r="D133" s="61"/>
      <c r="E133" s="61"/>
      <c r="F133" s="61"/>
      <c r="G133" s="61"/>
      <c r="H133" s="61"/>
      <c r="I133" s="61"/>
      <c r="J133" s="61"/>
      <c r="K133" s="61"/>
      <c r="L133" s="61"/>
      <c r="M133" s="61"/>
      <c r="N133" s="61"/>
      <c r="O133" s="61"/>
      <c r="P133" s="61"/>
      <c r="Q133" s="61"/>
      <c r="R133" s="61"/>
    </row>
    <row r="134" spans="1:18" x14ac:dyDescent="0.25">
      <c r="A134" s="61"/>
      <c r="B134" s="61"/>
      <c r="C134" s="61"/>
      <c r="D134" s="61"/>
      <c r="E134" s="61"/>
      <c r="F134" s="61"/>
      <c r="G134" s="61"/>
      <c r="H134" s="61"/>
      <c r="I134" s="61"/>
      <c r="J134" s="61"/>
      <c r="K134" s="61"/>
      <c r="L134" s="61"/>
      <c r="M134" s="61"/>
      <c r="N134" s="61"/>
      <c r="O134" s="61"/>
      <c r="P134" s="61"/>
      <c r="Q134" s="61"/>
      <c r="R134" s="61"/>
    </row>
    <row r="135" spans="1:18" x14ac:dyDescent="0.25">
      <c r="A135" s="61"/>
      <c r="B135" s="61"/>
      <c r="C135" s="61"/>
      <c r="D135" s="61"/>
      <c r="E135" s="61"/>
      <c r="F135" s="61"/>
      <c r="G135" s="61"/>
      <c r="H135" s="61"/>
      <c r="I135" s="61"/>
      <c r="J135" s="61"/>
      <c r="K135" s="61"/>
      <c r="L135" s="61"/>
      <c r="M135" s="61"/>
      <c r="N135" s="61"/>
      <c r="O135" s="61"/>
      <c r="P135" s="61"/>
      <c r="Q135" s="61"/>
      <c r="R135" s="61"/>
    </row>
    <row r="136" spans="1:18" x14ac:dyDescent="0.25">
      <c r="A136" s="61"/>
      <c r="B136" s="61"/>
      <c r="C136" s="61"/>
      <c r="D136" s="61"/>
      <c r="E136" s="61"/>
      <c r="F136" s="61"/>
      <c r="G136" s="61"/>
      <c r="H136" s="61"/>
      <c r="I136" s="61"/>
      <c r="J136" s="61"/>
      <c r="K136" s="61"/>
      <c r="L136" s="61"/>
      <c r="M136" s="61"/>
      <c r="N136" s="61"/>
      <c r="O136" s="61"/>
      <c r="P136" s="61"/>
      <c r="Q136" s="61"/>
      <c r="R136" s="61"/>
    </row>
    <row r="137" spans="1:18" x14ac:dyDescent="0.25">
      <c r="A137" s="61"/>
      <c r="B137" s="61"/>
      <c r="C137" s="61"/>
      <c r="D137" s="61"/>
      <c r="E137" s="61"/>
      <c r="F137" s="61"/>
      <c r="G137" s="61"/>
      <c r="H137" s="61"/>
      <c r="I137" s="61"/>
      <c r="J137" s="61"/>
      <c r="K137" s="61"/>
      <c r="L137" s="61"/>
      <c r="M137" s="61"/>
      <c r="N137" s="61"/>
      <c r="O137" s="61"/>
      <c r="P137" s="61"/>
      <c r="Q137" s="61"/>
      <c r="R137" s="61"/>
    </row>
    <row r="138" spans="1:18" x14ac:dyDescent="0.25">
      <c r="A138" s="61"/>
      <c r="B138" s="61"/>
      <c r="C138" s="61"/>
      <c r="D138" s="61"/>
      <c r="E138" s="61"/>
      <c r="F138" s="61"/>
      <c r="G138" s="61"/>
      <c r="H138" s="61"/>
      <c r="I138" s="61"/>
      <c r="J138" s="61"/>
      <c r="K138" s="61"/>
      <c r="L138" s="61"/>
      <c r="M138" s="61"/>
      <c r="N138" s="61"/>
      <c r="O138" s="61"/>
      <c r="P138" s="61"/>
      <c r="Q138" s="61"/>
      <c r="R138" s="61"/>
    </row>
    <row r="139" spans="1:18" x14ac:dyDescent="0.25">
      <c r="A139" s="61"/>
      <c r="B139" s="61"/>
      <c r="C139" s="61"/>
      <c r="D139" s="61"/>
      <c r="E139" s="61"/>
      <c r="F139" s="61"/>
      <c r="G139" s="61"/>
      <c r="H139" s="61"/>
      <c r="I139" s="61"/>
      <c r="J139" s="61"/>
      <c r="K139" s="61"/>
      <c r="L139" s="61"/>
      <c r="M139" s="61"/>
      <c r="N139" s="61"/>
      <c r="O139" s="61"/>
      <c r="P139" s="61"/>
      <c r="Q139" s="61"/>
      <c r="R139" s="61"/>
    </row>
    <row r="140" spans="1:18" x14ac:dyDescent="0.25">
      <c r="A140" s="61"/>
      <c r="B140" s="61"/>
      <c r="C140" s="61"/>
      <c r="D140" s="61"/>
      <c r="E140" s="61"/>
      <c r="F140" s="61"/>
      <c r="G140" s="61"/>
      <c r="H140" s="61"/>
      <c r="I140" s="61"/>
      <c r="J140" s="61"/>
      <c r="K140" s="61"/>
      <c r="L140" s="61"/>
      <c r="M140" s="61"/>
      <c r="N140" s="61"/>
      <c r="O140" s="61"/>
      <c r="P140" s="61"/>
      <c r="Q140" s="61"/>
      <c r="R140" s="61"/>
    </row>
    <row r="141" spans="1:18" x14ac:dyDescent="0.25">
      <c r="A141" s="61"/>
      <c r="B141" s="61"/>
      <c r="C141" s="61"/>
      <c r="D141" s="61"/>
      <c r="E141" s="61"/>
      <c r="F141" s="61"/>
      <c r="G141" s="61"/>
      <c r="H141" s="61"/>
      <c r="I141" s="61"/>
      <c r="J141" s="61"/>
      <c r="K141" s="61"/>
      <c r="L141" s="61"/>
      <c r="M141" s="61"/>
      <c r="N141" s="61"/>
      <c r="O141" s="61"/>
      <c r="P141" s="61"/>
      <c r="Q141" s="61"/>
      <c r="R141" s="61"/>
    </row>
    <row r="142" spans="1:18" x14ac:dyDescent="0.25">
      <c r="A142" s="61"/>
      <c r="B142" s="61"/>
      <c r="C142" s="61"/>
      <c r="D142" s="61"/>
      <c r="E142" s="61"/>
      <c r="F142" s="61"/>
      <c r="G142" s="61"/>
      <c r="H142" s="61"/>
      <c r="I142" s="61"/>
      <c r="J142" s="61"/>
      <c r="K142" s="61"/>
      <c r="L142" s="61"/>
      <c r="M142" s="61"/>
      <c r="N142" s="61"/>
      <c r="O142" s="61"/>
      <c r="P142" s="61"/>
      <c r="Q142" s="61"/>
      <c r="R142" s="61"/>
    </row>
    <row r="143" spans="1:18" x14ac:dyDescent="0.25">
      <c r="A143" s="61"/>
      <c r="B143" s="61"/>
      <c r="C143" s="61"/>
      <c r="D143" s="61"/>
      <c r="E143" s="61"/>
      <c r="F143" s="61"/>
      <c r="G143" s="61"/>
      <c r="H143" s="61"/>
      <c r="I143" s="61"/>
      <c r="J143" s="61"/>
      <c r="K143" s="61"/>
      <c r="L143" s="61"/>
      <c r="M143" s="61"/>
      <c r="N143" s="61"/>
      <c r="O143" s="61"/>
      <c r="P143" s="61"/>
      <c r="Q143" s="61"/>
      <c r="R143" s="61"/>
    </row>
    <row r="144" spans="1:18" x14ac:dyDescent="0.25">
      <c r="A144" s="61"/>
      <c r="B144" s="61"/>
      <c r="C144" s="61"/>
      <c r="D144" s="61"/>
      <c r="E144" s="61"/>
      <c r="F144" s="61"/>
      <c r="G144" s="61"/>
      <c r="H144" s="61"/>
      <c r="I144" s="61"/>
      <c r="J144" s="61"/>
      <c r="K144" s="61"/>
      <c r="L144" s="61"/>
      <c r="M144" s="61"/>
      <c r="N144" s="61"/>
      <c r="O144" s="61"/>
      <c r="P144" s="61"/>
      <c r="Q144" s="61"/>
      <c r="R144" s="61"/>
    </row>
    <row r="145" spans="1:18" x14ac:dyDescent="0.25">
      <c r="A145" s="61"/>
      <c r="B145" s="61"/>
      <c r="C145" s="61"/>
      <c r="D145" s="61"/>
      <c r="E145" s="61"/>
      <c r="F145" s="61"/>
      <c r="G145" s="61"/>
      <c r="H145" s="61"/>
      <c r="I145" s="61"/>
      <c r="J145" s="61"/>
      <c r="K145" s="61"/>
      <c r="L145" s="61"/>
      <c r="M145" s="61"/>
      <c r="N145" s="61"/>
      <c r="O145" s="61"/>
      <c r="P145" s="61"/>
      <c r="Q145" s="61"/>
      <c r="R145" s="61"/>
    </row>
    <row r="146" spans="1:18" x14ac:dyDescent="0.25">
      <c r="A146" s="61"/>
      <c r="B146" s="61"/>
      <c r="C146" s="61"/>
      <c r="D146" s="61"/>
      <c r="E146" s="61"/>
      <c r="F146" s="61"/>
      <c r="G146" s="61"/>
      <c r="H146" s="61"/>
      <c r="I146" s="61"/>
      <c r="J146" s="61"/>
      <c r="K146" s="61"/>
      <c r="L146" s="61"/>
      <c r="M146" s="61"/>
      <c r="N146" s="61"/>
      <c r="O146" s="61"/>
      <c r="P146" s="61"/>
      <c r="Q146" s="61"/>
      <c r="R146" s="61"/>
    </row>
    <row r="147" spans="1:18" x14ac:dyDescent="0.25">
      <c r="A147" s="61"/>
      <c r="B147" s="61"/>
      <c r="C147" s="61"/>
      <c r="D147" s="61"/>
      <c r="E147" s="61"/>
      <c r="F147" s="61"/>
      <c r="G147" s="61"/>
      <c r="H147" s="61"/>
      <c r="I147" s="61"/>
      <c r="J147" s="61"/>
      <c r="K147" s="61"/>
      <c r="L147" s="61"/>
      <c r="M147" s="61"/>
      <c r="N147" s="61"/>
      <c r="O147" s="61"/>
      <c r="P147" s="61"/>
      <c r="Q147" s="61"/>
      <c r="R147" s="61"/>
    </row>
    <row r="148" spans="1:18" x14ac:dyDescent="0.25">
      <c r="A148" s="61"/>
      <c r="B148" s="61"/>
      <c r="C148" s="61"/>
      <c r="D148" s="61"/>
      <c r="E148" s="61"/>
      <c r="F148" s="61"/>
      <c r="G148" s="61"/>
      <c r="H148" s="61"/>
      <c r="I148" s="61"/>
      <c r="J148" s="61"/>
      <c r="K148" s="61"/>
      <c r="L148" s="61"/>
      <c r="M148" s="61"/>
      <c r="N148" s="61"/>
      <c r="O148" s="61"/>
      <c r="P148" s="61"/>
      <c r="Q148" s="61"/>
      <c r="R148" s="61"/>
    </row>
    <row r="149" spans="1:18" x14ac:dyDescent="0.25">
      <c r="A149" s="61"/>
      <c r="B149" s="61"/>
      <c r="C149" s="61"/>
      <c r="D149" s="61"/>
      <c r="E149" s="61"/>
      <c r="F149" s="61"/>
      <c r="G149" s="61"/>
      <c r="H149" s="61"/>
      <c r="I149" s="61"/>
      <c r="J149" s="61"/>
      <c r="K149" s="61"/>
      <c r="L149" s="61"/>
      <c r="M149" s="61"/>
      <c r="N149" s="61"/>
      <c r="O149" s="61"/>
      <c r="P149" s="61"/>
      <c r="Q149" s="61"/>
      <c r="R149" s="61"/>
    </row>
    <row r="150" spans="1:18" x14ac:dyDescent="0.25">
      <c r="A150" s="61"/>
      <c r="B150" s="61"/>
      <c r="C150" s="61"/>
      <c r="D150" s="61"/>
      <c r="E150" s="61"/>
      <c r="F150" s="61"/>
      <c r="G150" s="61"/>
      <c r="H150" s="61"/>
      <c r="I150" s="61"/>
      <c r="J150" s="61"/>
      <c r="K150" s="61"/>
      <c r="L150" s="61"/>
      <c r="M150" s="61"/>
      <c r="N150" s="61"/>
      <c r="O150" s="61"/>
      <c r="P150" s="61"/>
      <c r="Q150" s="61"/>
      <c r="R150" s="61"/>
    </row>
    <row r="151" spans="1:18" x14ac:dyDescent="0.25">
      <c r="A151" s="61"/>
      <c r="B151" s="61"/>
      <c r="C151" s="61"/>
      <c r="D151" s="61"/>
      <c r="E151" s="61"/>
      <c r="F151" s="61"/>
      <c r="G151" s="61"/>
      <c r="H151" s="61"/>
      <c r="I151" s="61"/>
      <c r="J151" s="61"/>
      <c r="K151" s="61"/>
      <c r="L151" s="61"/>
      <c r="M151" s="61"/>
      <c r="N151" s="61"/>
      <c r="O151" s="61"/>
      <c r="P151" s="61"/>
      <c r="Q151" s="61"/>
      <c r="R151" s="61"/>
    </row>
    <row r="152" spans="1:18" x14ac:dyDescent="0.25">
      <c r="A152" s="61"/>
      <c r="B152" s="61"/>
      <c r="C152" s="61"/>
      <c r="D152" s="61"/>
      <c r="E152" s="61"/>
      <c r="F152" s="61"/>
      <c r="G152" s="61"/>
      <c r="H152" s="61"/>
      <c r="I152" s="61"/>
      <c r="J152" s="61"/>
      <c r="K152" s="61"/>
      <c r="L152" s="61"/>
      <c r="M152" s="61"/>
      <c r="N152" s="61"/>
      <c r="O152" s="61"/>
      <c r="P152" s="61"/>
      <c r="Q152" s="61"/>
      <c r="R152" s="61"/>
    </row>
    <row r="153" spans="1:18" x14ac:dyDescent="0.25">
      <c r="A153" s="61"/>
      <c r="B153" s="61"/>
      <c r="C153" s="61"/>
      <c r="D153" s="61"/>
      <c r="E153" s="61"/>
      <c r="F153" s="61"/>
      <c r="G153" s="61"/>
      <c r="H153" s="61"/>
      <c r="I153" s="61"/>
      <c r="J153" s="61"/>
      <c r="K153" s="61"/>
      <c r="L153" s="61"/>
      <c r="M153" s="61"/>
      <c r="N153" s="61"/>
      <c r="O153" s="61"/>
      <c r="P153" s="61"/>
      <c r="Q153" s="61"/>
      <c r="R153" s="61"/>
    </row>
  </sheetData>
  <dataValidations count="1">
    <dataValidation type="list" allowBlank="1" showInputMessage="1" showErrorMessage="1" sqref="C8" xr:uid="{77BC4A86-B629-1C46-B64D-8AA7DB2899CB}">
      <formula1>$G$4:$G$7</formula1>
    </dataValidation>
  </dataValidation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D260D6-7A3D-4987-8276-7EEFE22325D1}">
  <dimension ref="A1:R153"/>
  <sheetViews>
    <sheetView topLeftCell="K25" zoomScale="125" zoomScaleNormal="85" workbookViewId="0"/>
  </sheetViews>
  <sheetFormatPr baseColWidth="10" defaultColWidth="11.42578125" defaultRowHeight="15" x14ac:dyDescent="0.25"/>
  <cols>
    <col min="1" max="2" width="11.42578125" style="60"/>
    <col min="3" max="3" width="11.85546875" style="60" bestFit="1" customWidth="1"/>
    <col min="4" max="4" width="11.42578125" style="60"/>
    <col min="5" max="5" width="13.140625" style="60" bestFit="1" customWidth="1"/>
    <col min="6" max="16384" width="11.42578125" style="60"/>
  </cols>
  <sheetData>
    <row r="1" spans="1:18" x14ac:dyDescent="0.25">
      <c r="A1" s="61"/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</row>
    <row r="2" spans="1:18" x14ac:dyDescent="0.25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</row>
    <row r="3" spans="1:18" ht="15.75" x14ac:dyDescent="0.25">
      <c r="A3" s="61"/>
      <c r="B3" s="70" t="s">
        <v>31</v>
      </c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1"/>
      <c r="P3" s="61"/>
      <c r="Q3" s="61"/>
      <c r="R3" s="61"/>
    </row>
    <row r="4" spans="1:18" x14ac:dyDescent="0.25">
      <c r="A4" s="61"/>
      <c r="B4" s="69" t="s">
        <v>3</v>
      </c>
      <c r="C4" s="62">
        <v>9.81</v>
      </c>
      <c r="D4" s="61"/>
      <c r="E4" s="61"/>
      <c r="F4" s="62" t="s">
        <v>5</v>
      </c>
      <c r="G4" s="62" t="s">
        <v>9</v>
      </c>
      <c r="H4" s="62">
        <v>0.06</v>
      </c>
      <c r="I4" s="61"/>
      <c r="J4" s="61"/>
      <c r="K4" s="61"/>
      <c r="L4" s="61"/>
      <c r="M4" s="61"/>
      <c r="N4" s="61"/>
      <c r="O4" s="61"/>
      <c r="P4" s="61"/>
      <c r="Q4" s="61"/>
      <c r="R4" s="61"/>
    </row>
    <row r="5" spans="1:18" x14ac:dyDescent="0.25">
      <c r="A5" s="61"/>
      <c r="B5" s="69" t="s">
        <v>1</v>
      </c>
      <c r="C5" s="62">
        <v>1000</v>
      </c>
      <c r="D5" s="61"/>
      <c r="E5" s="61"/>
      <c r="F5" s="62" t="s">
        <v>6</v>
      </c>
      <c r="G5" s="62" t="s">
        <v>10</v>
      </c>
      <c r="H5" s="62">
        <v>4.4999999999999998E-2</v>
      </c>
      <c r="I5" s="61"/>
      <c r="J5" s="61"/>
      <c r="K5" s="61"/>
      <c r="L5" s="61"/>
      <c r="M5" s="61"/>
      <c r="N5" s="61"/>
      <c r="O5" s="61"/>
      <c r="P5" s="61"/>
      <c r="Q5" s="61"/>
      <c r="R5" s="61"/>
    </row>
    <row r="6" spans="1:18" x14ac:dyDescent="0.25">
      <c r="A6" s="61"/>
      <c r="B6" s="69" t="s">
        <v>2</v>
      </c>
      <c r="C6" s="62">
        <f>1.02*10^-3</f>
        <v>1.0200000000000001E-3</v>
      </c>
      <c r="D6" s="61"/>
      <c r="E6" s="61"/>
      <c r="F6" s="62" t="s">
        <v>7</v>
      </c>
      <c r="G6" s="62" t="s">
        <v>11</v>
      </c>
      <c r="H6" s="62">
        <f>0.03</f>
        <v>0.03</v>
      </c>
      <c r="I6" s="61"/>
      <c r="J6" s="61"/>
      <c r="K6" s="61"/>
      <c r="L6" s="61"/>
      <c r="M6" s="61"/>
      <c r="N6" s="61"/>
      <c r="O6" s="61"/>
      <c r="P6" s="61"/>
      <c r="Q6" s="61"/>
      <c r="R6" s="61"/>
    </row>
    <row r="7" spans="1:18" x14ac:dyDescent="0.25">
      <c r="A7" s="61"/>
      <c r="B7" s="69" t="s">
        <v>32</v>
      </c>
      <c r="C7" s="62"/>
      <c r="D7" s="61"/>
      <c r="E7" s="61"/>
      <c r="F7" s="62" t="s">
        <v>8</v>
      </c>
      <c r="G7" s="62" t="s">
        <v>12</v>
      </c>
      <c r="H7" s="62">
        <v>7.8E-2</v>
      </c>
      <c r="I7" s="61"/>
      <c r="J7" s="61"/>
      <c r="K7" s="61"/>
      <c r="L7" s="61"/>
      <c r="M7" s="61"/>
      <c r="N7" s="61"/>
      <c r="O7" s="61"/>
      <c r="P7" s="61"/>
      <c r="Q7" s="61"/>
      <c r="R7" s="61"/>
    </row>
    <row r="8" spans="1:18" x14ac:dyDescent="0.25">
      <c r="A8" s="61"/>
      <c r="B8" s="69" t="s">
        <v>29</v>
      </c>
      <c r="C8" s="62" t="s">
        <v>11</v>
      </c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</row>
    <row r="9" spans="1:18" x14ac:dyDescent="0.25">
      <c r="A9" s="61"/>
      <c r="B9" s="69" t="s">
        <v>4</v>
      </c>
      <c r="C9" s="62">
        <f>VLOOKUP(C8,G4:H7,2,FALSE)</f>
        <v>0.03</v>
      </c>
      <c r="D9" s="61"/>
      <c r="E9" s="61"/>
      <c r="F9" s="61"/>
      <c r="G9" s="61"/>
      <c r="H9" s="61"/>
      <c r="I9" s="61"/>
      <c r="J9" s="61"/>
      <c r="K9" s="61"/>
      <c r="L9" s="61"/>
      <c r="M9" s="61"/>
      <c r="N9" s="61"/>
      <c r="O9" s="61"/>
      <c r="P9" s="61"/>
      <c r="Q9" s="61"/>
      <c r="R9" s="61"/>
    </row>
    <row r="10" spans="1:18" x14ac:dyDescent="0.25">
      <c r="A10" s="61"/>
      <c r="B10" s="69" t="s">
        <v>23</v>
      </c>
      <c r="C10" s="62">
        <f>C9</f>
        <v>0.03</v>
      </c>
      <c r="D10" s="61"/>
      <c r="E10" s="61"/>
      <c r="F10" s="61"/>
      <c r="G10" s="61"/>
      <c r="H10" s="61"/>
      <c r="I10" s="61"/>
      <c r="J10" s="61"/>
      <c r="K10" s="61"/>
      <c r="L10" s="61"/>
      <c r="M10" s="61"/>
      <c r="N10" s="61"/>
      <c r="O10" s="61"/>
      <c r="P10" s="61"/>
      <c r="Q10" s="61"/>
      <c r="R10" s="61"/>
    </row>
    <row r="11" spans="1:18" x14ac:dyDescent="0.25">
      <c r="A11" s="61"/>
      <c r="B11" s="61"/>
      <c r="C11" s="61"/>
      <c r="D11" s="61"/>
      <c r="E11" s="61"/>
      <c r="F11" s="61"/>
      <c r="G11" s="61"/>
      <c r="H11" s="61"/>
      <c r="I11" s="61"/>
      <c r="J11" s="61"/>
      <c r="K11" s="61"/>
      <c r="L11" s="61"/>
      <c r="M11" s="61"/>
      <c r="N11" s="61"/>
      <c r="O11" s="61"/>
      <c r="P11" s="61"/>
      <c r="Q11" s="61"/>
      <c r="R11" s="61"/>
    </row>
    <row r="12" spans="1:18" x14ac:dyDescent="0.25">
      <c r="A12" s="61"/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</row>
    <row r="13" spans="1:18" x14ac:dyDescent="0.25">
      <c r="A13" s="61"/>
      <c r="B13" s="61"/>
      <c r="C13" s="61"/>
      <c r="D13" s="61"/>
      <c r="E13" s="61"/>
      <c r="F13" s="61"/>
      <c r="G13" s="61"/>
      <c r="H13" s="61"/>
      <c r="I13" s="61"/>
      <c r="J13" s="61"/>
      <c r="K13" s="61"/>
      <c r="L13" s="61"/>
      <c r="M13" s="61"/>
      <c r="N13" s="61"/>
      <c r="O13" s="61"/>
      <c r="P13" s="61"/>
      <c r="Q13" s="61"/>
      <c r="R13" s="61"/>
    </row>
    <row r="14" spans="1:18" x14ac:dyDescent="0.25">
      <c r="A14" s="61"/>
      <c r="B14" s="61"/>
      <c r="C14" s="61"/>
      <c r="D14" s="61"/>
      <c r="E14" s="61"/>
      <c r="F14" s="61"/>
      <c r="G14" s="61"/>
      <c r="H14" s="61"/>
      <c r="I14" s="61"/>
      <c r="J14" s="61"/>
      <c r="K14" s="61"/>
      <c r="L14" s="61"/>
      <c r="M14" s="61"/>
      <c r="N14" s="61"/>
      <c r="O14" s="61"/>
      <c r="P14" s="61"/>
      <c r="Q14" s="61"/>
      <c r="R14" s="61"/>
    </row>
    <row r="15" spans="1:18" ht="30" x14ac:dyDescent="0.25">
      <c r="A15" s="61"/>
      <c r="B15" s="68" t="s">
        <v>0</v>
      </c>
      <c r="C15" s="68" t="s">
        <v>19</v>
      </c>
      <c r="D15" s="68" t="s">
        <v>22</v>
      </c>
      <c r="E15" s="68" t="s">
        <v>13</v>
      </c>
      <c r="F15" s="68" t="s">
        <v>14</v>
      </c>
      <c r="G15" s="68" t="s">
        <v>15</v>
      </c>
      <c r="H15" s="68" t="s">
        <v>42</v>
      </c>
      <c r="I15" s="68" t="s">
        <v>43</v>
      </c>
      <c r="J15" s="61"/>
      <c r="K15" s="61"/>
      <c r="L15" s="61"/>
      <c r="M15" s="61"/>
      <c r="N15" s="61"/>
      <c r="O15" s="61"/>
      <c r="P15" s="61"/>
      <c r="Q15" s="61"/>
      <c r="R15" s="61"/>
    </row>
    <row r="16" spans="1:18" x14ac:dyDescent="0.25">
      <c r="A16" s="61"/>
      <c r="B16" s="67" t="s">
        <v>17</v>
      </c>
      <c r="C16" s="67" t="s">
        <v>18</v>
      </c>
      <c r="D16" s="67" t="s">
        <v>16</v>
      </c>
      <c r="E16" s="67"/>
      <c r="F16" s="67"/>
      <c r="G16" s="67"/>
      <c r="H16" s="67"/>
      <c r="I16" s="62"/>
      <c r="J16" s="61"/>
      <c r="K16" s="61"/>
      <c r="L16" s="61"/>
      <c r="M16" s="61"/>
      <c r="N16" s="61"/>
      <c r="O16" s="61"/>
      <c r="P16" s="61"/>
      <c r="Q16" s="61"/>
      <c r="R16" s="61"/>
    </row>
    <row r="17" spans="1:18" x14ac:dyDescent="0.25">
      <c r="A17" s="61"/>
      <c r="B17" s="80">
        <v>100</v>
      </c>
      <c r="C17" s="62">
        <f>B17/60</f>
        <v>1.6666666666666667</v>
      </c>
      <c r="D17" s="79">
        <v>11</v>
      </c>
      <c r="E17" s="64">
        <f>D17/($C$9^5*C17^3*$C$5)</f>
        <v>97777.777777777752</v>
      </c>
      <c r="F17" s="64">
        <f>(C17*$C$9^2*$C$5)/$C$6</f>
        <v>1470.5882352941176</v>
      </c>
      <c r="G17" s="62">
        <f>(C17^2*$C$9)/$C$4</f>
        <v>8.4947332653754672E-3</v>
      </c>
      <c r="H17" s="62">
        <f>LOG10(F17)</f>
        <v>3.1674910872937638</v>
      </c>
      <c r="I17" s="62">
        <f>LOG10(E17)</f>
        <v>4.9902401627108439</v>
      </c>
      <c r="J17" s="61"/>
      <c r="K17" s="61"/>
      <c r="L17" s="61"/>
      <c r="M17" s="61"/>
      <c r="N17" s="61"/>
      <c r="O17" s="61"/>
      <c r="P17" s="61"/>
      <c r="Q17" s="61"/>
      <c r="R17" s="61"/>
    </row>
    <row r="18" spans="1:18" x14ac:dyDescent="0.25">
      <c r="A18" s="61"/>
      <c r="B18" s="80">
        <v>200</v>
      </c>
      <c r="C18" s="62">
        <f>B18/60</f>
        <v>3.3333333333333335</v>
      </c>
      <c r="D18" s="79">
        <v>13.25</v>
      </c>
      <c r="E18" s="64">
        <f>D18/($C$9^5*C18^3*$C$5)</f>
        <v>14722.222222222219</v>
      </c>
      <c r="F18" s="64">
        <f>(C18*$C$9^2*$C$5)/$C$6</f>
        <v>2941.1764705882351</v>
      </c>
      <c r="G18" s="62">
        <f>(C18^2*$C$9)/$C$4</f>
        <v>3.3978933061501869E-2</v>
      </c>
      <c r="H18" s="62">
        <f>LOG10(F18)</f>
        <v>3.4685210829577446</v>
      </c>
      <c r="I18" s="62">
        <f>LOG10(E18)</f>
        <v>4.1679733688335014</v>
      </c>
      <c r="J18" s="61"/>
      <c r="K18" s="61"/>
      <c r="L18" s="61"/>
      <c r="M18" s="61"/>
      <c r="N18" s="61"/>
      <c r="O18" s="61"/>
      <c r="P18" s="61"/>
      <c r="Q18" s="61"/>
      <c r="R18" s="61"/>
    </row>
    <row r="19" spans="1:18" x14ac:dyDescent="0.25">
      <c r="A19" s="61"/>
      <c r="B19" s="80">
        <v>300</v>
      </c>
      <c r="C19" s="62">
        <f>B19/60</f>
        <v>5</v>
      </c>
      <c r="D19" s="79">
        <v>15.5</v>
      </c>
      <c r="E19" s="64">
        <f>D19/($C$9^5*C19^3*$C$5)</f>
        <v>5102.8806584362146</v>
      </c>
      <c r="F19" s="64">
        <f>(C19*$C$9^2*$C$5)/$C$6</f>
        <v>4411.7647058823522</v>
      </c>
      <c r="G19" s="62">
        <f>(C19^2*$C$9)/$C$4</f>
        <v>7.64525993883792E-2</v>
      </c>
      <c r="H19" s="62">
        <f>LOG10(F19)</f>
        <v>3.644612342013426</v>
      </c>
      <c r="I19" s="62">
        <f>LOG10(E19)</f>
        <v>3.707815411563923</v>
      </c>
      <c r="J19" s="61"/>
      <c r="K19" s="61"/>
      <c r="L19" s="61"/>
      <c r="M19" s="61"/>
      <c r="N19" s="61"/>
      <c r="O19" s="61"/>
      <c r="P19" s="61"/>
      <c r="Q19" s="61"/>
      <c r="R19" s="61"/>
    </row>
    <row r="20" spans="1:18" x14ac:dyDescent="0.25">
      <c r="A20" s="61"/>
      <c r="B20" s="80">
        <v>400</v>
      </c>
      <c r="C20" s="62">
        <f>B20/60</f>
        <v>6.666666666666667</v>
      </c>
      <c r="D20" s="79">
        <v>18.75</v>
      </c>
      <c r="E20" s="64">
        <f>D20/($C$9^5*C20^3*$C$5)</f>
        <v>2604.1666666666661</v>
      </c>
      <c r="F20" s="64">
        <f>(C20*$C$9^2*$C$5)/$C$6</f>
        <v>5882.3529411764703</v>
      </c>
      <c r="G20" s="62">
        <f>(C20^2*$C$9)/$C$4</f>
        <v>0.13591573224600748</v>
      </c>
      <c r="H20" s="62">
        <f>LOG10(F20)</f>
        <v>3.7695510786217259</v>
      </c>
      <c r="I20" s="62">
        <f>LOG10(E20)</f>
        <v>3.4156687756324691</v>
      </c>
      <c r="J20" s="61"/>
      <c r="K20" s="61"/>
      <c r="L20" s="61"/>
      <c r="M20" s="61"/>
      <c r="N20" s="61"/>
      <c r="O20" s="61"/>
      <c r="P20" s="61"/>
      <c r="Q20" s="61"/>
      <c r="R20" s="61"/>
    </row>
    <row r="21" spans="1:18" x14ac:dyDescent="0.25">
      <c r="A21" s="61"/>
      <c r="B21" s="80">
        <v>500</v>
      </c>
      <c r="C21" s="62">
        <f>B21/60</f>
        <v>8.3333333333333339</v>
      </c>
      <c r="D21" s="79">
        <v>21.5</v>
      </c>
      <c r="E21" s="64">
        <f>D21/($C$9^5*C21^3*$C$5)</f>
        <v>1528.8888888888887</v>
      </c>
      <c r="F21" s="64">
        <f>(C21*$C$9^2*$C$5)/$C$6</f>
        <v>7352.9411764705883</v>
      </c>
      <c r="G21" s="62">
        <f>(C21^2*$C$9)/$C$4</f>
        <v>0.21236833163438668</v>
      </c>
      <c r="H21" s="62">
        <f>LOG10(F21)</f>
        <v>3.8664610916297826</v>
      </c>
      <c r="I21" s="62">
        <f>LOG10(E21)</f>
        <v>3.1843759244601677</v>
      </c>
      <c r="J21" s="61"/>
      <c r="K21" s="61"/>
      <c r="L21" s="61"/>
      <c r="M21" s="61"/>
      <c r="N21" s="61"/>
      <c r="O21" s="61"/>
      <c r="P21" s="61"/>
      <c r="Q21" s="61"/>
      <c r="R21" s="61"/>
    </row>
    <row r="22" spans="1:18" x14ac:dyDescent="0.25">
      <c r="A22" s="61"/>
      <c r="B22" s="80">
        <v>600</v>
      </c>
      <c r="C22" s="62">
        <f>B22/60</f>
        <v>10</v>
      </c>
      <c r="D22" s="79">
        <v>24.75</v>
      </c>
      <c r="E22" s="64">
        <f>D22/($C$9^5*C22^3*$C$5)</f>
        <v>1018.5185185185186</v>
      </c>
      <c r="F22" s="64">
        <f>(C22*$C$9^2*$C$5)/$C$6</f>
        <v>8823.5294117647045</v>
      </c>
      <c r="G22" s="62">
        <f>(C22^2*$C$9)/$C$4</f>
        <v>0.3058103975535168</v>
      </c>
      <c r="H22" s="62">
        <f>LOG10(F22)</f>
        <v>3.9456423376774072</v>
      </c>
      <c r="I22" s="62">
        <f>LOG10(E22)</f>
        <v>3.0079689296712755</v>
      </c>
      <c r="J22" s="61"/>
      <c r="K22" s="61"/>
      <c r="L22" s="61"/>
      <c r="M22" s="61"/>
      <c r="N22" s="61"/>
      <c r="O22" s="61"/>
      <c r="P22" s="61"/>
      <c r="Q22" s="61"/>
      <c r="R22" s="61"/>
    </row>
    <row r="23" spans="1:18" x14ac:dyDescent="0.25">
      <c r="A23" s="61"/>
      <c r="B23" s="80">
        <v>700</v>
      </c>
      <c r="C23" s="62">
        <f>B23/60</f>
        <v>11.666666666666666</v>
      </c>
      <c r="D23" s="79">
        <v>27.5</v>
      </c>
      <c r="E23" s="64">
        <f>D23/($C$9^5*C23^3*$C$5)</f>
        <v>712.66601878846791</v>
      </c>
      <c r="F23" s="64">
        <f>(C23*$C$9^2*$C$5)/$C$6</f>
        <v>10294.117647058822</v>
      </c>
      <c r="G23" s="62">
        <f>(C23^2*$C$9)/$C$4</f>
        <v>0.41624193000339776</v>
      </c>
      <c r="H23" s="62">
        <f>LOG10(F23)</f>
        <v>4.0125891273080203</v>
      </c>
      <c r="I23" s="62">
        <f>LOG10(E23)</f>
        <v>2.8528860513401111</v>
      </c>
      <c r="J23" s="61"/>
      <c r="K23" s="61"/>
      <c r="L23" s="61"/>
      <c r="M23" s="61"/>
      <c r="N23" s="61"/>
      <c r="O23" s="61"/>
      <c r="P23" s="61"/>
      <c r="Q23" s="61"/>
      <c r="R23" s="61"/>
    </row>
    <row r="24" spans="1:18" x14ac:dyDescent="0.25">
      <c r="A24" s="61"/>
      <c r="B24" s="80">
        <v>1100</v>
      </c>
      <c r="C24" s="62">
        <f>B24/60</f>
        <v>18.333333333333332</v>
      </c>
      <c r="D24" s="79">
        <v>46</v>
      </c>
      <c r="E24" s="64">
        <f>D24/($C$9^5*C24^3*$C$5)</f>
        <v>307.20427414642296</v>
      </c>
      <c r="F24" s="64">
        <f>(C24*$C$9^2*$C$5)/$C$6</f>
        <v>16176.47058823529</v>
      </c>
      <c r="G24" s="62">
        <f>(C24^2*$C$9)/$C$4</f>
        <v>1.0278627251104313</v>
      </c>
      <c r="H24" s="62">
        <f>LOG10(F24)</f>
        <v>4.2088837724519887</v>
      </c>
      <c r="I24" s="62">
        <f>LOG10(E24)</f>
        <v>2.4874272537595177</v>
      </c>
      <c r="J24" s="61"/>
      <c r="K24" s="61"/>
      <c r="L24" s="61"/>
      <c r="M24" s="61"/>
      <c r="N24" s="61"/>
      <c r="O24" s="61"/>
      <c r="P24" s="61"/>
      <c r="Q24" s="61"/>
      <c r="R24" s="61"/>
    </row>
    <row r="25" spans="1:18" x14ac:dyDescent="0.25">
      <c r="A25" s="61"/>
      <c r="B25" s="80">
        <v>1200</v>
      </c>
      <c r="C25" s="62">
        <f>B25/60</f>
        <v>20</v>
      </c>
      <c r="D25" s="79">
        <v>49.5</v>
      </c>
      <c r="E25" s="64">
        <f>D25/($C$9^5*C25^3*$C$5)</f>
        <v>254.62962962962965</v>
      </c>
      <c r="F25" s="64">
        <f>(C25*$C$9^2*$C$5)/$C$6</f>
        <v>17647.058823529409</v>
      </c>
      <c r="G25" s="62">
        <f>(C25^2*$C$9)/$C$4</f>
        <v>1.2232415902140672</v>
      </c>
      <c r="H25" s="62">
        <f>LOG10(F25)</f>
        <v>4.2466723333413885</v>
      </c>
      <c r="I25" s="62">
        <f>LOG10(E25)</f>
        <v>2.405908938343313</v>
      </c>
      <c r="J25" s="61"/>
      <c r="K25" s="61"/>
      <c r="L25" s="61"/>
      <c r="M25" s="61"/>
      <c r="N25" s="61"/>
      <c r="O25" s="61"/>
      <c r="P25" s="61"/>
      <c r="Q25" s="61"/>
      <c r="R25" s="61"/>
    </row>
    <row r="26" spans="1:18" x14ac:dyDescent="0.25">
      <c r="A26" s="61"/>
      <c r="B26" s="80">
        <v>100</v>
      </c>
      <c r="C26" s="62">
        <f>B26/60</f>
        <v>1.6666666666666667</v>
      </c>
      <c r="D26" s="79">
        <v>10.5</v>
      </c>
      <c r="E26" s="64">
        <f>D26/($C$9^5*C26^3*$C$5)</f>
        <v>93333.333333333314</v>
      </c>
      <c r="F26" s="64">
        <f>(C26*$C$9^2*$C$5)/$C$6</f>
        <v>1470.5882352941176</v>
      </c>
      <c r="G26" s="62">
        <f>(C26^2*$C$9)/$C$4</f>
        <v>8.4947332653754672E-3</v>
      </c>
      <c r="H26" s="62">
        <f>LOG10(F26)</f>
        <v>3.1674910872937638</v>
      </c>
      <c r="I26" s="62">
        <f>LOG10(E26)</f>
        <v>4.9700367766225568</v>
      </c>
      <c r="J26" s="61"/>
      <c r="K26" s="61"/>
      <c r="L26" s="61"/>
      <c r="M26" s="61"/>
      <c r="N26" s="61"/>
      <c r="O26" s="61"/>
      <c r="P26" s="61"/>
      <c r="Q26" s="61"/>
      <c r="R26" s="61"/>
    </row>
    <row r="27" spans="1:18" x14ac:dyDescent="0.25">
      <c r="A27" s="61"/>
      <c r="B27" s="80">
        <v>200</v>
      </c>
      <c r="C27" s="62">
        <f>B27/60</f>
        <v>3.3333333333333335</v>
      </c>
      <c r="D27" s="79">
        <v>12.75</v>
      </c>
      <c r="E27" s="64">
        <f>D27/($C$9^5*C27^3*$C$5)</f>
        <v>14166.666666666664</v>
      </c>
      <c r="F27" s="64">
        <f>(C27*$C$9^2*$C$5)/$C$6</f>
        <v>2941.1764705882351</v>
      </c>
      <c r="G27" s="62">
        <f>(C27^2*$C$9)/$C$4</f>
        <v>3.3978933061501869E-2</v>
      </c>
      <c r="H27" s="62">
        <f>LOG10(F27)</f>
        <v>3.4685210829577446</v>
      </c>
      <c r="I27" s="62">
        <f>LOG10(E27)</f>
        <v>4.151267675330649</v>
      </c>
      <c r="J27" s="61"/>
      <c r="K27" s="61"/>
      <c r="L27" s="61"/>
      <c r="M27" s="61"/>
      <c r="N27" s="61"/>
      <c r="O27" s="61"/>
      <c r="P27" s="61"/>
      <c r="Q27" s="61"/>
      <c r="R27" s="61"/>
    </row>
    <row r="28" spans="1:18" x14ac:dyDescent="0.25">
      <c r="A28" s="61"/>
      <c r="B28" s="80">
        <v>300</v>
      </c>
      <c r="C28" s="62">
        <f>B28/60</f>
        <v>5</v>
      </c>
      <c r="D28" s="79">
        <v>14.5</v>
      </c>
      <c r="E28" s="64">
        <f>D28/($C$9^5*C28^3*$C$5)</f>
        <v>4773.6625514403295</v>
      </c>
      <c r="F28" s="64">
        <f>(C28*$C$9^2*$C$5)/$C$6</f>
        <v>4411.7647058823522</v>
      </c>
      <c r="G28" s="62">
        <f>(C28^2*$C$9)/$C$4</f>
        <v>7.64525993883792E-2</v>
      </c>
      <c r="H28" s="62">
        <f>LOG10(F28)</f>
        <v>3.644612342013426</v>
      </c>
      <c r="I28" s="62">
        <f>LOG10(E28)</f>
        <v>3.6788517156286065</v>
      </c>
      <c r="J28" s="61"/>
      <c r="K28" s="61"/>
      <c r="L28" s="61"/>
      <c r="M28" s="61"/>
      <c r="N28" s="61"/>
      <c r="O28" s="61"/>
      <c r="P28" s="61"/>
      <c r="Q28" s="61"/>
      <c r="R28" s="61"/>
    </row>
    <row r="29" spans="1:18" x14ac:dyDescent="0.25">
      <c r="A29" s="61"/>
      <c r="B29" s="80">
        <v>400</v>
      </c>
      <c r="C29" s="62">
        <f>B29/60</f>
        <v>6.666666666666667</v>
      </c>
      <c r="D29" s="79">
        <v>18</v>
      </c>
      <c r="E29" s="64">
        <f>D29/($C$9^5*C29^3*$C$5)</f>
        <v>2499.9999999999995</v>
      </c>
      <c r="F29" s="64">
        <f>(C29*$C$9^2*$C$5)/$C$6</f>
        <v>5882.3529411764703</v>
      </c>
      <c r="G29" s="62">
        <f>(C29^2*$C$9)/$C$4</f>
        <v>0.13591573224600748</v>
      </c>
      <c r="H29" s="62">
        <f>LOG10(F29)</f>
        <v>3.7695510786217259</v>
      </c>
      <c r="I29" s="62">
        <f>LOG10(E29)</f>
        <v>3.3979400086720375</v>
      </c>
      <c r="J29" s="61"/>
      <c r="K29" s="61"/>
      <c r="L29" s="61"/>
      <c r="M29" s="61"/>
      <c r="N29" s="61"/>
      <c r="O29" s="61"/>
      <c r="P29" s="61"/>
      <c r="Q29" s="61"/>
      <c r="R29" s="61"/>
    </row>
    <row r="30" spans="1:18" x14ac:dyDescent="0.25">
      <c r="A30" s="61"/>
      <c r="B30" s="80">
        <v>500</v>
      </c>
      <c r="C30" s="62">
        <f>B30/60</f>
        <v>8.3333333333333339</v>
      </c>
      <c r="D30" s="79">
        <v>21</v>
      </c>
      <c r="E30" s="64">
        <f>D30/($C$9^5*C30^3*$C$5)</f>
        <v>1493.333333333333</v>
      </c>
      <c r="F30" s="64">
        <f>(C30*$C$9^2*$C$5)/$C$6</f>
        <v>7352.9411764705883</v>
      </c>
      <c r="G30" s="62">
        <f>(C30^2*$C$9)/$C$4</f>
        <v>0.21236833163438668</v>
      </c>
      <c r="H30" s="62">
        <f>LOG10(F30)</f>
        <v>3.8664610916297826</v>
      </c>
      <c r="I30" s="62">
        <f>LOG10(E30)</f>
        <v>3.1741567592784814</v>
      </c>
      <c r="J30" s="61"/>
      <c r="K30" s="61"/>
      <c r="L30" s="61"/>
      <c r="M30" s="61"/>
      <c r="N30" s="61"/>
      <c r="O30" s="61"/>
      <c r="P30" s="61"/>
      <c r="Q30" s="61"/>
      <c r="R30" s="61"/>
    </row>
    <row r="31" spans="1:18" x14ac:dyDescent="0.25">
      <c r="A31" s="61"/>
      <c r="B31" s="80">
        <v>600</v>
      </c>
      <c r="C31" s="62">
        <f>B31/60</f>
        <v>10</v>
      </c>
      <c r="D31" s="79">
        <v>24.5</v>
      </c>
      <c r="E31" s="64">
        <f>D31/($C$9^5*C31^3*$C$5)</f>
        <v>1008.2304526748972</v>
      </c>
      <c r="F31" s="64">
        <f>(C31*$C$9^2*$C$5)/$C$6</f>
        <v>8823.5294117647045</v>
      </c>
      <c r="G31" s="62">
        <f>(C31^2*$C$9)/$C$4</f>
        <v>0.3058103975535168</v>
      </c>
      <c r="H31" s="62">
        <f>LOG10(F31)</f>
        <v>3.9456423376774072</v>
      </c>
      <c r="I31" s="62">
        <f>LOG10(E31)</f>
        <v>3.0035598107662205</v>
      </c>
      <c r="J31" s="61"/>
      <c r="K31" s="61"/>
      <c r="L31" s="61"/>
      <c r="M31" s="61"/>
      <c r="N31" s="61"/>
      <c r="O31" s="61"/>
      <c r="P31" s="61"/>
      <c r="Q31" s="61"/>
      <c r="R31" s="61"/>
    </row>
    <row r="32" spans="1:18" x14ac:dyDescent="0.25">
      <c r="A32" s="61"/>
      <c r="B32" s="80">
        <v>700</v>
      </c>
      <c r="C32" s="62">
        <f>B32/60</f>
        <v>11.666666666666666</v>
      </c>
      <c r="D32" s="79">
        <v>27</v>
      </c>
      <c r="E32" s="64">
        <f>D32/($C$9^5*C32^3*$C$5)</f>
        <v>699.70845481049582</v>
      </c>
      <c r="F32" s="64">
        <f>(C32*$C$9^2*$C$5)/$C$6</f>
        <v>10294.117647058822</v>
      </c>
      <c r="G32" s="62">
        <f>(C32^2*$C$9)/$C$4</f>
        <v>0.41624193000339776</v>
      </c>
      <c r="H32" s="62">
        <f>LOG10(F32)</f>
        <v>4.0125891273080203</v>
      </c>
      <c r="I32" s="62">
        <f>LOG10(E32)</f>
        <v>2.8449171216688356</v>
      </c>
      <c r="J32" s="61"/>
      <c r="K32" s="61"/>
      <c r="L32" s="61"/>
      <c r="M32" s="61"/>
      <c r="N32" s="61"/>
      <c r="O32" s="61"/>
      <c r="P32" s="61"/>
      <c r="Q32" s="61"/>
      <c r="R32" s="61"/>
    </row>
    <row r="33" spans="1:18" x14ac:dyDescent="0.25">
      <c r="A33" s="61"/>
      <c r="B33" s="80">
        <v>1100</v>
      </c>
      <c r="C33" s="62">
        <f>B33/60</f>
        <v>18.333333333333332</v>
      </c>
      <c r="D33" s="79">
        <v>45</v>
      </c>
      <c r="E33" s="64">
        <f>D33/($C$9^5*C33^3*$C$5)</f>
        <v>300.52592036063118</v>
      </c>
      <c r="F33" s="64">
        <f>(C33*$C$9^2*$C$5)/$C$6</f>
        <v>16176.47058823529</v>
      </c>
      <c r="G33" s="62">
        <f>(C33^2*$C$9)/$C$4</f>
        <v>1.0278627251104313</v>
      </c>
      <c r="H33" s="62">
        <f>LOG10(F33)</f>
        <v>4.2088837724519887</v>
      </c>
      <c r="I33" s="62">
        <f>LOG10(E33)</f>
        <v>2.4778819358532873</v>
      </c>
      <c r="J33" s="61"/>
      <c r="K33" s="61"/>
      <c r="L33" s="61"/>
      <c r="M33" s="61"/>
      <c r="N33" s="61"/>
      <c r="O33" s="61"/>
      <c r="P33" s="61"/>
      <c r="Q33" s="61"/>
      <c r="R33" s="61"/>
    </row>
    <row r="34" spans="1:18" x14ac:dyDescent="0.25">
      <c r="A34" s="61"/>
      <c r="B34" s="80">
        <v>1200</v>
      </c>
      <c r="C34" s="62">
        <f>B34/60</f>
        <v>20</v>
      </c>
      <c r="D34" s="79">
        <v>50.5</v>
      </c>
      <c r="E34" s="64">
        <f>D34/($C$9^5*C34^3*$C$5)</f>
        <v>259.77366255144034</v>
      </c>
      <c r="F34" s="64">
        <f>(C34*$C$9^2*$C$5)/$C$6</f>
        <v>17647.058823529409</v>
      </c>
      <c r="G34" s="62">
        <f>(C34^2*$C$9)/$C$4</f>
        <v>1.2232415902140672</v>
      </c>
      <c r="H34" s="62">
        <f>LOG10(F34)</f>
        <v>4.2466723333413885</v>
      </c>
      <c r="I34" s="62">
        <f>LOG10(E34)</f>
        <v>2.4145951175284055</v>
      </c>
      <c r="J34" s="61"/>
      <c r="K34" s="61"/>
      <c r="L34" s="61"/>
      <c r="M34" s="61"/>
      <c r="N34" s="61"/>
      <c r="O34" s="61"/>
      <c r="P34" s="61"/>
      <c r="Q34" s="61"/>
      <c r="R34" s="61"/>
    </row>
    <row r="35" spans="1:18" x14ac:dyDescent="0.25">
      <c r="A35" s="61"/>
      <c r="B35" s="61"/>
      <c r="C35" s="61"/>
      <c r="D35" s="61"/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</row>
    <row r="36" spans="1:18" x14ac:dyDescent="0.25">
      <c r="A36" s="61"/>
      <c r="B36" s="61"/>
      <c r="C36" s="61"/>
      <c r="D36" s="61"/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</row>
    <row r="37" spans="1:18" x14ac:dyDescent="0.25">
      <c r="A37" s="61"/>
      <c r="B37" s="62" t="s">
        <v>36</v>
      </c>
      <c r="C37" s="62"/>
      <c r="D37" s="62" t="s">
        <v>37</v>
      </c>
      <c r="E37" s="62" t="s">
        <v>38</v>
      </c>
      <c r="F37" s="62" t="s">
        <v>39</v>
      </c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</row>
    <row r="38" spans="1:18" x14ac:dyDescent="0.25">
      <c r="A38" s="61"/>
      <c r="B38" s="61"/>
      <c r="C38" s="61"/>
      <c r="D38" s="62">
        <f>SLOPE(D17:D34,C17:C34)</f>
        <v>2.1788793103448274</v>
      </c>
      <c r="E38" s="62">
        <f>INTERCEPT(D17:D34,C17:C34)</f>
        <v>4.5050287356321839</v>
      </c>
      <c r="F38" s="62">
        <f>RSQ(D17:D34,C17:C34)</f>
        <v>0.9827776585507686</v>
      </c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</row>
    <row r="39" spans="1:18" x14ac:dyDescent="0.25">
      <c r="A39" s="61"/>
      <c r="B39" s="61"/>
      <c r="C39" s="61"/>
      <c r="D39" s="61"/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</row>
    <row r="40" spans="1:18" x14ac:dyDescent="0.25">
      <c r="A40" s="61"/>
      <c r="B40" s="62" t="s">
        <v>40</v>
      </c>
      <c r="C40" s="62"/>
      <c r="D40" s="62" t="s">
        <v>37</v>
      </c>
      <c r="E40" s="62" t="s">
        <v>38</v>
      </c>
      <c r="F40" s="62" t="s">
        <v>39</v>
      </c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</row>
    <row r="41" spans="1:18" x14ac:dyDescent="0.25">
      <c r="A41" s="61"/>
      <c r="B41" s="61"/>
      <c r="C41" s="61"/>
      <c r="D41" s="62">
        <f>SLOPE(I17:I34,H17:H34)</f>
        <v>-2.3666377827384339</v>
      </c>
      <c r="E41" s="62">
        <f>INTERCEPT(I17:I34,H17:H34)</f>
        <v>12.379379444902279</v>
      </c>
      <c r="F41" s="63">
        <f>RSQ(I17:I34,H17:H34)</f>
        <v>0.99414528647596667</v>
      </c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</row>
    <row r="42" spans="1:18" x14ac:dyDescent="0.25">
      <c r="A42" s="61"/>
      <c r="B42" s="61"/>
      <c r="C42" s="61"/>
      <c r="D42" s="62" t="s">
        <v>45</v>
      </c>
      <c r="E42" s="62" t="s">
        <v>46</v>
      </c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</row>
    <row r="43" spans="1:18" x14ac:dyDescent="0.25">
      <c r="A43" s="61"/>
      <c r="B43" s="61"/>
      <c r="C43" s="61"/>
      <c r="D43" s="62">
        <f>D41</f>
        <v>-2.3666377827384339</v>
      </c>
      <c r="E43" s="62">
        <f>10^E41</f>
        <v>2395407720120.9326</v>
      </c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</row>
    <row r="44" spans="1:18" x14ac:dyDescent="0.25">
      <c r="A44" s="61"/>
      <c r="B44" s="61"/>
      <c r="C44" s="61"/>
      <c r="D44" s="61"/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</row>
    <row r="45" spans="1:18" x14ac:dyDescent="0.25">
      <c r="A45" s="61"/>
      <c r="B45" s="61"/>
      <c r="C45" s="61"/>
      <c r="D45" s="61"/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</row>
    <row r="46" spans="1:18" x14ac:dyDescent="0.25">
      <c r="A46" s="61"/>
      <c r="B46" s="61"/>
      <c r="C46" s="61"/>
      <c r="D46" s="61"/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</row>
    <row r="47" spans="1:18" x14ac:dyDescent="0.25">
      <c r="A47" s="61"/>
      <c r="B47" s="61"/>
      <c r="C47" s="61"/>
      <c r="D47" s="61"/>
      <c r="E47" s="61"/>
      <c r="F47" s="61"/>
      <c r="G47" s="61"/>
      <c r="H47" s="61"/>
      <c r="I47" s="61"/>
      <c r="J47" s="61"/>
      <c r="K47" s="61"/>
      <c r="L47" s="61"/>
      <c r="M47" s="61"/>
      <c r="N47" s="61"/>
      <c r="O47" s="61"/>
      <c r="P47" s="61"/>
      <c r="Q47" s="61"/>
      <c r="R47" s="61"/>
    </row>
    <row r="48" spans="1:18" x14ac:dyDescent="0.25">
      <c r="A48" s="61"/>
      <c r="B48" s="61"/>
      <c r="C48" s="61"/>
      <c r="D48" s="61"/>
      <c r="E48" s="61"/>
      <c r="F48" s="61"/>
      <c r="G48" s="61"/>
      <c r="H48" s="61"/>
      <c r="I48" s="61"/>
      <c r="J48" s="61"/>
      <c r="K48" s="61"/>
      <c r="L48" s="61"/>
      <c r="M48" s="61"/>
      <c r="N48" s="61"/>
      <c r="O48" s="61"/>
      <c r="P48" s="61"/>
      <c r="Q48" s="61"/>
      <c r="R48" s="61"/>
    </row>
    <row r="49" spans="1:18" x14ac:dyDescent="0.25">
      <c r="A49" s="61"/>
      <c r="B49" s="61"/>
      <c r="C49" s="61"/>
      <c r="D49" s="61"/>
      <c r="E49" s="61"/>
      <c r="F49" s="61"/>
      <c r="G49" s="61"/>
      <c r="H49" s="61"/>
      <c r="I49" s="61"/>
      <c r="J49" s="61"/>
      <c r="K49" s="61"/>
      <c r="L49" s="61"/>
      <c r="M49" s="61"/>
      <c r="N49" s="61"/>
      <c r="O49" s="61"/>
      <c r="P49" s="61"/>
      <c r="Q49" s="61"/>
      <c r="R49" s="61"/>
    </row>
    <row r="50" spans="1:18" x14ac:dyDescent="0.25">
      <c r="A50" s="61"/>
      <c r="B50" s="61"/>
      <c r="C50" s="61"/>
      <c r="D50" s="61"/>
      <c r="E50" s="61"/>
      <c r="F50" s="61"/>
      <c r="G50" s="61"/>
      <c r="H50" s="61"/>
      <c r="I50" s="61"/>
      <c r="J50" s="61"/>
      <c r="K50" s="61"/>
      <c r="L50" s="61"/>
      <c r="M50" s="61"/>
      <c r="N50" s="61"/>
      <c r="O50" s="61"/>
      <c r="P50" s="61"/>
      <c r="Q50" s="61"/>
      <c r="R50" s="61"/>
    </row>
    <row r="51" spans="1:18" x14ac:dyDescent="0.25">
      <c r="A51" s="61"/>
      <c r="B51" s="61"/>
      <c r="C51" s="61"/>
      <c r="D51" s="61"/>
      <c r="E51" s="61"/>
      <c r="F51" s="61"/>
      <c r="G51" s="61"/>
      <c r="H51" s="61"/>
      <c r="I51" s="61"/>
      <c r="J51" s="61"/>
      <c r="K51" s="61"/>
      <c r="L51" s="61"/>
      <c r="M51" s="61"/>
      <c r="N51" s="61"/>
      <c r="O51" s="61"/>
      <c r="P51" s="61"/>
      <c r="Q51" s="61"/>
      <c r="R51" s="61"/>
    </row>
    <row r="52" spans="1:18" x14ac:dyDescent="0.25">
      <c r="A52" s="61"/>
      <c r="B52" s="61"/>
      <c r="C52" s="61"/>
      <c r="D52" s="61"/>
      <c r="E52" s="61"/>
      <c r="F52" s="61"/>
      <c r="G52" s="61"/>
      <c r="H52" s="61"/>
      <c r="I52" s="61"/>
      <c r="J52" s="61"/>
      <c r="K52" s="61"/>
      <c r="L52" s="61"/>
      <c r="M52" s="61"/>
      <c r="N52" s="61"/>
      <c r="O52" s="61"/>
      <c r="P52" s="61"/>
      <c r="Q52" s="61"/>
      <c r="R52" s="61"/>
    </row>
    <row r="53" spans="1:18" x14ac:dyDescent="0.25">
      <c r="A53" s="61"/>
      <c r="B53" s="61"/>
      <c r="C53" s="61"/>
      <c r="D53" s="61"/>
      <c r="E53" s="61"/>
      <c r="F53" s="61"/>
      <c r="G53" s="61"/>
      <c r="H53" s="61"/>
      <c r="I53" s="61"/>
      <c r="J53" s="61"/>
      <c r="K53" s="61"/>
      <c r="L53" s="61"/>
      <c r="M53" s="61"/>
      <c r="N53" s="61"/>
      <c r="O53" s="61"/>
      <c r="P53" s="61"/>
      <c r="Q53" s="61"/>
      <c r="R53" s="61"/>
    </row>
    <row r="54" spans="1:18" x14ac:dyDescent="0.25">
      <c r="A54" s="61"/>
      <c r="B54" s="61"/>
      <c r="C54" s="61"/>
      <c r="D54" s="61"/>
      <c r="E54" s="61"/>
      <c r="F54" s="61"/>
      <c r="G54" s="61"/>
      <c r="H54" s="61"/>
      <c r="I54" s="61"/>
      <c r="J54" s="61"/>
      <c r="K54" s="61"/>
      <c r="L54" s="61"/>
      <c r="M54" s="61"/>
      <c r="N54" s="61"/>
      <c r="O54" s="61"/>
      <c r="P54" s="61"/>
      <c r="Q54" s="61"/>
      <c r="R54" s="61"/>
    </row>
    <row r="55" spans="1:18" x14ac:dyDescent="0.25">
      <c r="A55" s="61"/>
      <c r="B55" s="61"/>
      <c r="C55" s="61"/>
      <c r="D55" s="61"/>
      <c r="E55" s="61"/>
      <c r="F55" s="61"/>
      <c r="G55" s="61"/>
      <c r="H55" s="61"/>
      <c r="I55" s="61"/>
      <c r="J55" s="61"/>
      <c r="K55" s="61"/>
      <c r="L55" s="61"/>
      <c r="M55" s="61"/>
      <c r="N55" s="61"/>
      <c r="O55" s="61"/>
      <c r="P55" s="61"/>
      <c r="Q55" s="61"/>
      <c r="R55" s="61"/>
    </row>
    <row r="56" spans="1:18" x14ac:dyDescent="0.25">
      <c r="A56" s="61"/>
      <c r="B56" s="61"/>
      <c r="C56" s="61"/>
      <c r="D56" s="61"/>
      <c r="E56" s="61"/>
      <c r="F56" s="61"/>
      <c r="G56" s="61"/>
      <c r="H56" s="61"/>
      <c r="I56" s="61"/>
      <c r="J56" s="61"/>
      <c r="K56" s="61"/>
      <c r="L56" s="61"/>
      <c r="M56" s="61"/>
      <c r="N56" s="61"/>
      <c r="O56" s="61"/>
      <c r="P56" s="61"/>
      <c r="Q56" s="61"/>
      <c r="R56" s="61"/>
    </row>
    <row r="57" spans="1:18" x14ac:dyDescent="0.25">
      <c r="A57" s="61"/>
      <c r="B57" s="61"/>
      <c r="C57" s="61"/>
      <c r="D57" s="61"/>
      <c r="E57" s="61"/>
      <c r="F57" s="61"/>
      <c r="G57" s="61"/>
      <c r="H57" s="61"/>
      <c r="I57" s="61"/>
      <c r="J57" s="61"/>
      <c r="K57" s="61"/>
      <c r="L57" s="61"/>
      <c r="M57" s="61"/>
      <c r="N57" s="61"/>
      <c r="O57" s="61"/>
      <c r="P57" s="61"/>
      <c r="Q57" s="61"/>
      <c r="R57" s="61"/>
    </row>
    <row r="58" spans="1:18" x14ac:dyDescent="0.25">
      <c r="A58" s="61"/>
      <c r="B58" s="61"/>
      <c r="C58" s="61"/>
      <c r="D58" s="61"/>
      <c r="E58" s="61"/>
      <c r="F58" s="61"/>
      <c r="G58" s="61"/>
      <c r="H58" s="61"/>
      <c r="I58" s="61"/>
      <c r="J58" s="61"/>
      <c r="K58" s="61"/>
      <c r="L58" s="61"/>
      <c r="M58" s="61"/>
      <c r="N58" s="61"/>
      <c r="O58" s="61"/>
      <c r="P58" s="61"/>
      <c r="Q58" s="61"/>
      <c r="R58" s="61"/>
    </row>
    <row r="59" spans="1:18" x14ac:dyDescent="0.25">
      <c r="A59" s="61"/>
      <c r="B59" s="61"/>
      <c r="C59" s="61"/>
      <c r="D59" s="61"/>
      <c r="E59" s="61"/>
      <c r="F59" s="61"/>
      <c r="G59" s="61"/>
      <c r="H59" s="61"/>
      <c r="I59" s="61"/>
      <c r="J59" s="61"/>
      <c r="K59" s="61"/>
      <c r="L59" s="61"/>
      <c r="M59" s="61"/>
      <c r="N59" s="61"/>
      <c r="O59" s="61"/>
      <c r="P59" s="61"/>
      <c r="Q59" s="61"/>
      <c r="R59" s="61"/>
    </row>
    <row r="60" spans="1:18" x14ac:dyDescent="0.25">
      <c r="A60" s="61"/>
      <c r="B60" s="61"/>
      <c r="C60" s="61"/>
      <c r="D60" s="61"/>
      <c r="E60" s="61"/>
      <c r="F60" s="61"/>
      <c r="G60" s="61"/>
      <c r="H60" s="61"/>
      <c r="I60" s="61"/>
      <c r="J60" s="61"/>
      <c r="K60" s="61"/>
      <c r="L60" s="61"/>
      <c r="M60" s="61"/>
      <c r="N60" s="61"/>
      <c r="O60" s="61"/>
      <c r="P60" s="61"/>
      <c r="Q60" s="61"/>
      <c r="R60" s="61"/>
    </row>
    <row r="61" spans="1:18" x14ac:dyDescent="0.25">
      <c r="A61" s="61"/>
      <c r="B61" s="61"/>
      <c r="C61" s="61"/>
      <c r="D61" s="61"/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61"/>
      <c r="Q61" s="61"/>
      <c r="R61" s="61"/>
    </row>
    <row r="62" spans="1:18" x14ac:dyDescent="0.25">
      <c r="A62" s="61"/>
      <c r="B62" s="61"/>
      <c r="C62" s="61"/>
      <c r="D62" s="61"/>
      <c r="E62" s="61"/>
      <c r="F62" s="61"/>
      <c r="G62" s="61"/>
      <c r="H62" s="61"/>
      <c r="I62" s="61"/>
      <c r="J62" s="61"/>
      <c r="K62" s="61"/>
      <c r="L62" s="61"/>
      <c r="M62" s="61"/>
      <c r="N62" s="61"/>
      <c r="O62" s="61"/>
      <c r="P62" s="61"/>
      <c r="Q62" s="61"/>
      <c r="R62" s="61"/>
    </row>
    <row r="63" spans="1:18" x14ac:dyDescent="0.25">
      <c r="A63" s="61"/>
      <c r="B63" s="61"/>
      <c r="C63" s="61"/>
      <c r="D63" s="61"/>
      <c r="E63" s="61"/>
      <c r="F63" s="61"/>
      <c r="G63" s="61"/>
      <c r="H63" s="61"/>
      <c r="I63" s="61"/>
      <c r="J63" s="61"/>
      <c r="K63" s="61"/>
      <c r="L63" s="61"/>
      <c r="M63" s="61"/>
      <c r="N63" s="61"/>
      <c r="O63" s="61"/>
      <c r="P63" s="61"/>
      <c r="Q63" s="61"/>
      <c r="R63" s="61"/>
    </row>
    <row r="64" spans="1:18" x14ac:dyDescent="0.25">
      <c r="A64" s="61"/>
      <c r="B64" s="61"/>
      <c r="C64" s="61"/>
      <c r="D64" s="61"/>
      <c r="E64" s="61"/>
      <c r="F64" s="61"/>
      <c r="G64" s="61"/>
      <c r="H64" s="61"/>
      <c r="I64" s="61"/>
      <c r="J64" s="61"/>
      <c r="K64" s="61"/>
      <c r="L64" s="61"/>
      <c r="M64" s="61"/>
      <c r="N64" s="61"/>
      <c r="O64" s="61"/>
      <c r="P64" s="61"/>
      <c r="Q64" s="61"/>
      <c r="R64" s="61"/>
    </row>
    <row r="65" spans="1:18" x14ac:dyDescent="0.25">
      <c r="A65" s="61"/>
      <c r="B65" s="61"/>
      <c r="C65" s="61"/>
      <c r="D65" s="61"/>
      <c r="E65" s="61"/>
      <c r="F65" s="61"/>
      <c r="G65" s="61"/>
      <c r="H65" s="61"/>
      <c r="I65" s="61"/>
      <c r="J65" s="61"/>
      <c r="K65" s="61"/>
      <c r="L65" s="61"/>
      <c r="M65" s="61"/>
      <c r="N65" s="61"/>
      <c r="O65" s="61"/>
      <c r="P65" s="61"/>
      <c r="Q65" s="61"/>
      <c r="R65" s="61"/>
    </row>
    <row r="66" spans="1:18" x14ac:dyDescent="0.25">
      <c r="A66" s="61"/>
      <c r="B66" s="61"/>
      <c r="C66" s="61"/>
      <c r="D66" s="61"/>
      <c r="E66" s="61"/>
      <c r="F66" s="61"/>
      <c r="G66" s="61"/>
      <c r="H66" s="61"/>
      <c r="I66" s="61"/>
      <c r="J66" s="61"/>
      <c r="K66" s="61"/>
      <c r="L66" s="61"/>
      <c r="M66" s="61"/>
      <c r="N66" s="61"/>
      <c r="O66" s="61"/>
      <c r="P66" s="61"/>
      <c r="Q66" s="61"/>
      <c r="R66" s="61"/>
    </row>
    <row r="67" spans="1:18" x14ac:dyDescent="0.25">
      <c r="A67" s="61"/>
      <c r="B67" s="61"/>
      <c r="C67" s="61"/>
      <c r="D67" s="61"/>
      <c r="E67" s="61"/>
      <c r="F67" s="61"/>
      <c r="G67" s="61"/>
      <c r="H67" s="61"/>
      <c r="I67" s="61"/>
      <c r="J67" s="61"/>
      <c r="K67" s="61"/>
      <c r="L67" s="61"/>
      <c r="M67" s="61"/>
      <c r="N67" s="61"/>
      <c r="O67" s="61"/>
      <c r="P67" s="61"/>
      <c r="Q67" s="61"/>
      <c r="R67" s="61"/>
    </row>
    <row r="68" spans="1:18" x14ac:dyDescent="0.25">
      <c r="A68" s="61"/>
      <c r="B68" s="61"/>
      <c r="C68" s="61"/>
      <c r="D68" s="61"/>
      <c r="E68" s="61"/>
      <c r="F68" s="61"/>
      <c r="G68" s="61"/>
      <c r="H68" s="61"/>
      <c r="I68" s="61"/>
      <c r="J68" s="61"/>
      <c r="K68" s="61"/>
      <c r="L68" s="61"/>
      <c r="M68" s="61"/>
      <c r="N68" s="61"/>
      <c r="O68" s="61"/>
      <c r="P68" s="61"/>
      <c r="Q68" s="61"/>
      <c r="R68" s="61"/>
    </row>
    <row r="69" spans="1:18" x14ac:dyDescent="0.25">
      <c r="A69" s="61"/>
      <c r="B69" s="61"/>
      <c r="C69" s="61"/>
      <c r="D69" s="61"/>
      <c r="E69" s="61"/>
      <c r="F69" s="61"/>
      <c r="G69" s="61"/>
      <c r="H69" s="61"/>
      <c r="I69" s="61"/>
      <c r="J69" s="61"/>
      <c r="K69" s="61"/>
      <c r="L69" s="61"/>
      <c r="M69" s="61"/>
      <c r="N69" s="61"/>
      <c r="O69" s="61"/>
      <c r="P69" s="61"/>
      <c r="Q69" s="61"/>
      <c r="R69" s="61"/>
    </row>
    <row r="70" spans="1:18" x14ac:dyDescent="0.25">
      <c r="A70" s="61"/>
      <c r="B70" s="61"/>
      <c r="C70" s="61"/>
      <c r="D70" s="61"/>
      <c r="E70" s="61"/>
      <c r="F70" s="61"/>
      <c r="G70" s="61"/>
      <c r="H70" s="61"/>
      <c r="I70" s="61"/>
      <c r="J70" s="61"/>
      <c r="K70" s="61"/>
      <c r="L70" s="61"/>
      <c r="M70" s="61"/>
      <c r="N70" s="61"/>
      <c r="O70" s="61"/>
      <c r="P70" s="61"/>
      <c r="Q70" s="61"/>
      <c r="R70" s="61"/>
    </row>
    <row r="71" spans="1:18" x14ac:dyDescent="0.25">
      <c r="A71" s="61"/>
      <c r="B71" s="61"/>
      <c r="C71" s="61"/>
      <c r="D71" s="61"/>
      <c r="E71" s="61"/>
      <c r="F71" s="61"/>
      <c r="G71" s="61"/>
      <c r="H71" s="61"/>
      <c r="I71" s="61"/>
      <c r="J71" s="61"/>
      <c r="K71" s="61"/>
      <c r="L71" s="61"/>
      <c r="M71" s="61"/>
      <c r="N71" s="61"/>
      <c r="O71" s="61"/>
      <c r="P71" s="61"/>
      <c r="Q71" s="61"/>
      <c r="R71" s="61"/>
    </row>
    <row r="72" spans="1:18" x14ac:dyDescent="0.25">
      <c r="A72" s="61"/>
      <c r="B72" s="61"/>
      <c r="C72" s="61"/>
      <c r="D72" s="61"/>
      <c r="E72" s="61"/>
      <c r="F72" s="61"/>
      <c r="G72" s="61"/>
      <c r="H72" s="61"/>
      <c r="I72" s="61"/>
      <c r="J72" s="61"/>
      <c r="K72" s="61"/>
      <c r="L72" s="61"/>
      <c r="M72" s="61"/>
      <c r="N72" s="61"/>
      <c r="O72" s="61"/>
      <c r="P72" s="61"/>
      <c r="Q72" s="61"/>
      <c r="R72" s="61"/>
    </row>
    <row r="73" spans="1:18" x14ac:dyDescent="0.25">
      <c r="A73" s="61"/>
      <c r="B73" s="61"/>
      <c r="C73" s="61"/>
      <c r="D73" s="61"/>
      <c r="E73" s="61"/>
      <c r="F73" s="61"/>
      <c r="G73" s="61"/>
      <c r="H73" s="61"/>
      <c r="I73" s="61"/>
      <c r="J73" s="61"/>
      <c r="K73" s="61"/>
      <c r="L73" s="61"/>
      <c r="M73" s="61"/>
      <c r="N73" s="61"/>
      <c r="O73" s="61"/>
      <c r="P73" s="61"/>
      <c r="Q73" s="61"/>
      <c r="R73" s="61"/>
    </row>
    <row r="74" spans="1:18" x14ac:dyDescent="0.25">
      <c r="A74" s="61"/>
      <c r="B74" s="61"/>
      <c r="C74" s="61"/>
      <c r="D74" s="61"/>
      <c r="E74" s="61"/>
      <c r="F74" s="61"/>
      <c r="G74" s="61"/>
      <c r="H74" s="61"/>
      <c r="I74" s="61"/>
      <c r="J74" s="61"/>
      <c r="K74" s="61"/>
      <c r="L74" s="61"/>
      <c r="M74" s="61"/>
      <c r="N74" s="61"/>
      <c r="O74" s="61"/>
      <c r="P74" s="61"/>
      <c r="Q74" s="61"/>
      <c r="R74" s="61"/>
    </row>
    <row r="75" spans="1:18" x14ac:dyDescent="0.25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</row>
    <row r="76" spans="1:18" x14ac:dyDescent="0.25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</row>
    <row r="77" spans="1:18" x14ac:dyDescent="0.25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</row>
    <row r="78" spans="1:18" x14ac:dyDescent="0.25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</row>
    <row r="79" spans="1:18" x14ac:dyDescent="0.25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</row>
    <row r="80" spans="1:18" x14ac:dyDescent="0.25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</row>
    <row r="81" spans="1:18" x14ac:dyDescent="0.25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</row>
    <row r="82" spans="1:18" x14ac:dyDescent="0.25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</row>
    <row r="83" spans="1:18" x14ac:dyDescent="0.25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</row>
    <row r="84" spans="1:18" x14ac:dyDescent="0.25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</row>
    <row r="85" spans="1:18" x14ac:dyDescent="0.25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</row>
    <row r="86" spans="1:18" x14ac:dyDescent="0.25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</row>
    <row r="87" spans="1:18" x14ac:dyDescent="0.25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</row>
    <row r="88" spans="1:18" x14ac:dyDescent="0.25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</row>
    <row r="89" spans="1:18" x14ac:dyDescent="0.25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</row>
    <row r="90" spans="1:18" x14ac:dyDescent="0.25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</row>
    <row r="91" spans="1:18" x14ac:dyDescent="0.25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</row>
    <row r="92" spans="1:18" x14ac:dyDescent="0.25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</row>
    <row r="93" spans="1:18" x14ac:dyDescent="0.25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</row>
    <row r="94" spans="1:18" x14ac:dyDescent="0.25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</row>
    <row r="95" spans="1:18" x14ac:dyDescent="0.25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</row>
    <row r="96" spans="1:18" x14ac:dyDescent="0.25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</row>
    <row r="97" spans="1:18" x14ac:dyDescent="0.25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</row>
    <row r="98" spans="1:18" x14ac:dyDescent="0.25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</row>
    <row r="99" spans="1:18" x14ac:dyDescent="0.25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</row>
    <row r="100" spans="1:18" x14ac:dyDescent="0.25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</row>
    <row r="101" spans="1:18" x14ac:dyDescent="0.25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</row>
    <row r="102" spans="1:18" x14ac:dyDescent="0.25">
      <c r="A102" s="61"/>
      <c r="B102" s="61"/>
      <c r="C102" s="61"/>
      <c r="D102" s="61"/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</row>
    <row r="103" spans="1:18" x14ac:dyDescent="0.25">
      <c r="A103" s="61"/>
      <c r="B103" s="61"/>
      <c r="C103" s="61"/>
      <c r="D103" s="61"/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</row>
    <row r="104" spans="1:18" x14ac:dyDescent="0.25">
      <c r="A104" s="61"/>
      <c r="B104" s="61"/>
      <c r="C104" s="61"/>
      <c r="D104" s="61"/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</row>
    <row r="105" spans="1:18" x14ac:dyDescent="0.25">
      <c r="A105" s="61"/>
      <c r="B105" s="61"/>
      <c r="C105" s="61"/>
      <c r="D105" s="61"/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</row>
    <row r="106" spans="1:18" x14ac:dyDescent="0.25">
      <c r="A106" s="61"/>
      <c r="B106" s="61"/>
      <c r="C106" s="61"/>
      <c r="D106" s="61"/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</row>
    <row r="107" spans="1:18" x14ac:dyDescent="0.25">
      <c r="A107" s="61"/>
      <c r="B107" s="61"/>
      <c r="C107" s="61"/>
      <c r="D107" s="61"/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</row>
    <row r="108" spans="1:18" x14ac:dyDescent="0.25">
      <c r="A108" s="61"/>
      <c r="B108" s="61"/>
      <c r="C108" s="61"/>
      <c r="D108" s="61"/>
      <c r="E108" s="61"/>
      <c r="F108" s="61"/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</row>
    <row r="109" spans="1:18" x14ac:dyDescent="0.25">
      <c r="A109" s="61"/>
      <c r="B109" s="61"/>
      <c r="C109" s="61"/>
      <c r="D109" s="61"/>
      <c r="E109" s="61"/>
      <c r="F109" s="61"/>
      <c r="G109" s="61"/>
      <c r="H109" s="61"/>
      <c r="I109" s="61"/>
      <c r="J109" s="61"/>
      <c r="K109" s="61"/>
      <c r="L109" s="61"/>
      <c r="M109" s="61"/>
      <c r="N109" s="61"/>
      <c r="O109" s="61"/>
      <c r="P109" s="61"/>
      <c r="Q109" s="61"/>
      <c r="R109" s="61"/>
    </row>
    <row r="110" spans="1:18" x14ac:dyDescent="0.25">
      <c r="A110" s="61"/>
      <c r="B110" s="61"/>
      <c r="C110" s="61"/>
      <c r="D110" s="61"/>
      <c r="E110" s="61"/>
      <c r="F110" s="61"/>
      <c r="G110" s="61"/>
      <c r="H110" s="61"/>
      <c r="I110" s="61"/>
      <c r="J110" s="61"/>
      <c r="K110" s="61"/>
      <c r="L110" s="61"/>
      <c r="M110" s="61"/>
      <c r="N110" s="61"/>
      <c r="O110" s="61"/>
      <c r="P110" s="61"/>
      <c r="Q110" s="61"/>
      <c r="R110" s="61"/>
    </row>
    <row r="111" spans="1:18" x14ac:dyDescent="0.25">
      <c r="A111" s="61"/>
      <c r="B111" s="61"/>
      <c r="C111" s="61"/>
      <c r="D111" s="61"/>
      <c r="E111" s="61"/>
      <c r="F111" s="61"/>
      <c r="G111" s="61"/>
      <c r="H111" s="61"/>
      <c r="I111" s="61"/>
      <c r="J111" s="61"/>
      <c r="K111" s="61"/>
      <c r="L111" s="61"/>
      <c r="M111" s="61"/>
      <c r="N111" s="61"/>
      <c r="O111" s="61"/>
      <c r="P111" s="61"/>
      <c r="Q111" s="61"/>
      <c r="R111" s="61"/>
    </row>
    <row r="112" spans="1:18" x14ac:dyDescent="0.25">
      <c r="A112" s="61"/>
      <c r="B112" s="61"/>
      <c r="C112" s="61"/>
      <c r="D112" s="61"/>
      <c r="E112" s="61"/>
      <c r="F112" s="61"/>
      <c r="G112" s="61"/>
      <c r="H112" s="61"/>
      <c r="I112" s="61"/>
      <c r="J112" s="61"/>
      <c r="K112" s="61"/>
      <c r="L112" s="61"/>
      <c r="M112" s="61"/>
      <c r="N112" s="61"/>
      <c r="O112" s="61"/>
      <c r="P112" s="61"/>
      <c r="Q112" s="61"/>
      <c r="R112" s="61"/>
    </row>
    <row r="113" spans="1:18" x14ac:dyDescent="0.25">
      <c r="A113" s="61"/>
      <c r="B113" s="61"/>
      <c r="C113" s="61"/>
      <c r="D113" s="61"/>
      <c r="E113" s="61"/>
      <c r="F113" s="61"/>
      <c r="G113" s="61"/>
      <c r="H113" s="61"/>
      <c r="I113" s="61"/>
      <c r="J113" s="61"/>
      <c r="K113" s="61"/>
      <c r="L113" s="61"/>
      <c r="M113" s="61"/>
      <c r="N113" s="61"/>
      <c r="O113" s="61"/>
      <c r="P113" s="61"/>
      <c r="Q113" s="61"/>
      <c r="R113" s="61"/>
    </row>
    <row r="114" spans="1:18" x14ac:dyDescent="0.25">
      <c r="A114" s="61"/>
      <c r="B114" s="61"/>
      <c r="C114" s="61"/>
      <c r="D114" s="61"/>
      <c r="E114" s="61"/>
      <c r="F114" s="61"/>
      <c r="G114" s="61"/>
      <c r="H114" s="61"/>
      <c r="I114" s="61"/>
      <c r="J114" s="61"/>
      <c r="K114" s="61"/>
      <c r="L114" s="61"/>
      <c r="M114" s="61"/>
      <c r="N114" s="61"/>
      <c r="O114" s="61"/>
      <c r="P114" s="61"/>
      <c r="Q114" s="61"/>
      <c r="R114" s="61"/>
    </row>
    <row r="115" spans="1:18" x14ac:dyDescent="0.25">
      <c r="A115" s="61"/>
      <c r="B115" s="61"/>
      <c r="C115" s="61"/>
      <c r="D115" s="61"/>
      <c r="E115" s="61"/>
      <c r="F115" s="61"/>
      <c r="G115" s="61"/>
      <c r="H115" s="61"/>
      <c r="I115" s="61"/>
      <c r="J115" s="61"/>
      <c r="K115" s="61"/>
      <c r="L115" s="61"/>
      <c r="M115" s="61"/>
      <c r="N115" s="61"/>
      <c r="O115" s="61"/>
      <c r="P115" s="61"/>
      <c r="Q115" s="61"/>
      <c r="R115" s="61"/>
    </row>
    <row r="116" spans="1:18" x14ac:dyDescent="0.25">
      <c r="A116" s="61"/>
      <c r="B116" s="61"/>
      <c r="C116" s="61"/>
      <c r="D116" s="61"/>
      <c r="E116" s="61"/>
      <c r="F116" s="61"/>
      <c r="G116" s="61"/>
      <c r="H116" s="61"/>
      <c r="I116" s="61"/>
      <c r="J116" s="61"/>
      <c r="K116" s="61"/>
      <c r="L116" s="61"/>
      <c r="M116" s="61"/>
      <c r="N116" s="61"/>
      <c r="O116" s="61"/>
      <c r="P116" s="61"/>
      <c r="Q116" s="61"/>
      <c r="R116" s="61"/>
    </row>
    <row r="117" spans="1:18" x14ac:dyDescent="0.25">
      <c r="A117" s="61"/>
      <c r="B117" s="61"/>
      <c r="C117" s="61"/>
      <c r="D117" s="61"/>
      <c r="E117" s="61"/>
      <c r="F117" s="61"/>
      <c r="G117" s="61"/>
      <c r="H117" s="61"/>
      <c r="I117" s="61"/>
      <c r="J117" s="61"/>
      <c r="K117" s="61"/>
      <c r="L117" s="61"/>
      <c r="M117" s="61"/>
      <c r="N117" s="61"/>
      <c r="O117" s="61"/>
      <c r="P117" s="61"/>
      <c r="Q117" s="61"/>
      <c r="R117" s="61"/>
    </row>
    <row r="118" spans="1:18" x14ac:dyDescent="0.25">
      <c r="A118" s="61"/>
      <c r="B118" s="61"/>
      <c r="C118" s="61"/>
      <c r="D118" s="61"/>
      <c r="E118" s="61"/>
      <c r="F118" s="61"/>
      <c r="G118" s="61"/>
      <c r="H118" s="61"/>
      <c r="I118" s="61"/>
      <c r="J118" s="61"/>
      <c r="K118" s="61"/>
      <c r="L118" s="61"/>
      <c r="M118" s="61"/>
      <c r="N118" s="61"/>
      <c r="O118" s="61"/>
      <c r="P118" s="61"/>
      <c r="Q118" s="61"/>
      <c r="R118" s="61"/>
    </row>
    <row r="119" spans="1:18" x14ac:dyDescent="0.25">
      <c r="A119" s="61"/>
      <c r="B119" s="61"/>
      <c r="C119" s="61"/>
      <c r="D119" s="61"/>
      <c r="E119" s="61"/>
      <c r="F119" s="61"/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61"/>
      <c r="R119" s="61"/>
    </row>
    <row r="120" spans="1:18" x14ac:dyDescent="0.25">
      <c r="A120" s="61"/>
      <c r="B120" s="61"/>
      <c r="C120" s="61"/>
      <c r="D120" s="61"/>
      <c r="E120" s="61"/>
      <c r="F120" s="61"/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  <c r="R120" s="61"/>
    </row>
    <row r="121" spans="1:18" x14ac:dyDescent="0.25">
      <c r="A121" s="61"/>
      <c r="B121" s="61"/>
      <c r="C121" s="61"/>
      <c r="D121" s="61"/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  <c r="R121" s="61"/>
    </row>
    <row r="122" spans="1:18" x14ac:dyDescent="0.25">
      <c r="A122" s="61"/>
      <c r="B122" s="61"/>
      <c r="C122" s="61"/>
      <c r="D122" s="61"/>
      <c r="E122" s="61"/>
      <c r="F122" s="61"/>
      <c r="G122" s="61"/>
      <c r="H122" s="61"/>
      <c r="I122" s="61"/>
      <c r="J122" s="61"/>
      <c r="K122" s="61"/>
      <c r="L122" s="61"/>
      <c r="M122" s="61"/>
      <c r="N122" s="61"/>
      <c r="O122" s="61"/>
      <c r="P122" s="61"/>
      <c r="Q122" s="61"/>
      <c r="R122" s="61"/>
    </row>
    <row r="123" spans="1:18" x14ac:dyDescent="0.25">
      <c r="A123" s="61"/>
      <c r="B123" s="61"/>
      <c r="C123" s="61"/>
      <c r="D123" s="61"/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  <c r="R123" s="61"/>
    </row>
    <row r="124" spans="1:18" x14ac:dyDescent="0.25">
      <c r="A124" s="61"/>
      <c r="B124" s="61"/>
      <c r="C124" s="61"/>
      <c r="D124" s="61"/>
      <c r="E124" s="61"/>
      <c r="F124" s="61"/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  <c r="R124" s="61"/>
    </row>
    <row r="125" spans="1:18" x14ac:dyDescent="0.25">
      <c r="A125" s="61"/>
      <c r="B125" s="61"/>
      <c r="C125" s="61"/>
      <c r="D125" s="61"/>
      <c r="E125" s="61"/>
      <c r="F125" s="61"/>
      <c r="G125" s="61"/>
      <c r="H125" s="61"/>
      <c r="I125" s="61"/>
      <c r="J125" s="61"/>
      <c r="K125" s="61"/>
      <c r="L125" s="61"/>
      <c r="M125" s="61"/>
      <c r="N125" s="61"/>
      <c r="O125" s="61"/>
      <c r="P125" s="61"/>
      <c r="Q125" s="61"/>
      <c r="R125" s="61"/>
    </row>
    <row r="126" spans="1:18" x14ac:dyDescent="0.25">
      <c r="A126" s="61"/>
      <c r="B126" s="61"/>
      <c r="C126" s="61"/>
      <c r="D126" s="61"/>
      <c r="E126" s="61"/>
      <c r="F126" s="61"/>
      <c r="G126" s="61"/>
      <c r="H126" s="61"/>
      <c r="I126" s="61"/>
      <c r="J126" s="61"/>
      <c r="K126" s="61"/>
      <c r="L126" s="61"/>
      <c r="M126" s="61"/>
      <c r="N126" s="61"/>
      <c r="O126" s="61"/>
      <c r="P126" s="61"/>
      <c r="Q126" s="61"/>
      <c r="R126" s="61"/>
    </row>
    <row r="127" spans="1:18" x14ac:dyDescent="0.25">
      <c r="A127" s="61"/>
      <c r="B127" s="61"/>
      <c r="C127" s="61"/>
      <c r="D127" s="61"/>
      <c r="E127" s="61"/>
      <c r="F127" s="61"/>
      <c r="G127" s="61"/>
      <c r="H127" s="61"/>
      <c r="I127" s="61"/>
      <c r="J127" s="61"/>
      <c r="K127" s="61"/>
      <c r="L127" s="61"/>
      <c r="M127" s="61"/>
      <c r="N127" s="61"/>
      <c r="O127" s="61"/>
      <c r="P127" s="61"/>
      <c r="Q127" s="61"/>
      <c r="R127" s="61"/>
    </row>
    <row r="128" spans="1:18" x14ac:dyDescent="0.25">
      <c r="A128" s="61"/>
      <c r="B128" s="61"/>
      <c r="C128" s="61"/>
      <c r="D128" s="61"/>
      <c r="E128" s="61"/>
      <c r="F128" s="61"/>
      <c r="G128" s="61"/>
      <c r="H128" s="61"/>
      <c r="I128" s="61"/>
      <c r="J128" s="61"/>
      <c r="K128" s="61"/>
      <c r="L128" s="61"/>
      <c r="M128" s="61"/>
      <c r="N128" s="61"/>
      <c r="O128" s="61"/>
      <c r="P128" s="61"/>
      <c r="Q128" s="61"/>
      <c r="R128" s="61"/>
    </row>
    <row r="129" spans="1:18" x14ac:dyDescent="0.25">
      <c r="A129" s="61"/>
      <c r="B129" s="61"/>
      <c r="C129" s="61"/>
      <c r="D129" s="61"/>
      <c r="E129" s="61"/>
      <c r="F129" s="61"/>
      <c r="G129" s="61"/>
      <c r="H129" s="61"/>
      <c r="I129" s="61"/>
      <c r="J129" s="61"/>
      <c r="K129" s="61"/>
      <c r="L129" s="61"/>
      <c r="M129" s="61"/>
      <c r="N129" s="61"/>
      <c r="O129" s="61"/>
      <c r="P129" s="61"/>
      <c r="Q129" s="61"/>
      <c r="R129" s="61"/>
    </row>
    <row r="130" spans="1:18" x14ac:dyDescent="0.25">
      <c r="A130" s="61"/>
      <c r="B130" s="61"/>
      <c r="C130" s="61"/>
      <c r="D130" s="61"/>
      <c r="E130" s="61"/>
      <c r="F130" s="61"/>
      <c r="G130" s="61"/>
      <c r="H130" s="61"/>
      <c r="I130" s="61"/>
      <c r="J130" s="61"/>
      <c r="K130" s="61"/>
      <c r="L130" s="61"/>
      <c r="M130" s="61"/>
      <c r="N130" s="61"/>
      <c r="O130" s="61"/>
      <c r="P130" s="61"/>
      <c r="Q130" s="61"/>
      <c r="R130" s="61"/>
    </row>
    <row r="131" spans="1:18" x14ac:dyDescent="0.25">
      <c r="A131" s="61"/>
      <c r="B131" s="61"/>
      <c r="C131" s="61"/>
      <c r="D131" s="61"/>
      <c r="E131" s="61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  <c r="Q131" s="61"/>
      <c r="R131" s="61"/>
    </row>
    <row r="132" spans="1:18" x14ac:dyDescent="0.25">
      <c r="A132" s="61"/>
      <c r="B132" s="61"/>
      <c r="C132" s="61"/>
      <c r="D132" s="61"/>
      <c r="E132" s="61"/>
      <c r="F132" s="61"/>
      <c r="G132" s="61"/>
      <c r="H132" s="61"/>
      <c r="I132" s="61"/>
      <c r="J132" s="61"/>
      <c r="K132" s="61"/>
      <c r="L132" s="61"/>
      <c r="M132" s="61"/>
      <c r="N132" s="61"/>
      <c r="O132" s="61"/>
      <c r="P132" s="61"/>
      <c r="Q132" s="61"/>
      <c r="R132" s="61"/>
    </row>
    <row r="133" spans="1:18" x14ac:dyDescent="0.25">
      <c r="A133" s="61"/>
      <c r="B133" s="61"/>
      <c r="C133" s="61"/>
      <c r="D133" s="61"/>
      <c r="E133" s="61"/>
      <c r="F133" s="61"/>
      <c r="G133" s="61"/>
      <c r="H133" s="61"/>
      <c r="I133" s="61"/>
      <c r="J133" s="61"/>
      <c r="K133" s="61"/>
      <c r="L133" s="61"/>
      <c r="M133" s="61"/>
      <c r="N133" s="61"/>
      <c r="O133" s="61"/>
      <c r="P133" s="61"/>
      <c r="Q133" s="61"/>
      <c r="R133" s="61"/>
    </row>
    <row r="134" spans="1:18" x14ac:dyDescent="0.25">
      <c r="A134" s="61"/>
      <c r="B134" s="61"/>
      <c r="C134" s="61"/>
      <c r="D134" s="61"/>
      <c r="E134" s="61"/>
      <c r="F134" s="61"/>
      <c r="G134" s="61"/>
      <c r="H134" s="61"/>
      <c r="I134" s="61"/>
      <c r="J134" s="61"/>
      <c r="K134" s="61"/>
      <c r="L134" s="61"/>
      <c r="M134" s="61"/>
      <c r="N134" s="61"/>
      <c r="O134" s="61"/>
      <c r="P134" s="61"/>
      <c r="Q134" s="61"/>
      <c r="R134" s="61"/>
    </row>
    <row r="135" spans="1:18" x14ac:dyDescent="0.25">
      <c r="A135" s="61"/>
      <c r="B135" s="61"/>
      <c r="C135" s="61"/>
      <c r="D135" s="61"/>
      <c r="E135" s="61"/>
      <c r="F135" s="61"/>
      <c r="G135" s="61"/>
      <c r="H135" s="61"/>
      <c r="I135" s="61"/>
      <c r="J135" s="61"/>
      <c r="K135" s="61"/>
      <c r="L135" s="61"/>
      <c r="M135" s="61"/>
      <c r="N135" s="61"/>
      <c r="O135" s="61"/>
      <c r="P135" s="61"/>
      <c r="Q135" s="61"/>
      <c r="R135" s="61"/>
    </row>
    <row r="136" spans="1:18" x14ac:dyDescent="0.25">
      <c r="A136" s="61"/>
      <c r="B136" s="61"/>
      <c r="C136" s="61"/>
      <c r="D136" s="61"/>
      <c r="E136" s="61"/>
      <c r="F136" s="61"/>
      <c r="G136" s="61"/>
      <c r="H136" s="61"/>
      <c r="I136" s="61"/>
      <c r="J136" s="61"/>
      <c r="K136" s="61"/>
      <c r="L136" s="61"/>
      <c r="M136" s="61"/>
      <c r="N136" s="61"/>
      <c r="O136" s="61"/>
      <c r="P136" s="61"/>
      <c r="Q136" s="61"/>
      <c r="R136" s="61"/>
    </row>
    <row r="137" spans="1:18" x14ac:dyDescent="0.25">
      <c r="A137" s="61"/>
      <c r="B137" s="61"/>
      <c r="C137" s="61"/>
      <c r="D137" s="61"/>
      <c r="E137" s="61"/>
      <c r="F137" s="61"/>
      <c r="G137" s="61"/>
      <c r="H137" s="61"/>
      <c r="I137" s="61"/>
      <c r="J137" s="61"/>
      <c r="K137" s="61"/>
      <c r="L137" s="61"/>
      <c r="M137" s="61"/>
      <c r="N137" s="61"/>
      <c r="O137" s="61"/>
      <c r="P137" s="61"/>
      <c r="Q137" s="61"/>
      <c r="R137" s="61"/>
    </row>
    <row r="138" spans="1:18" x14ac:dyDescent="0.25">
      <c r="A138" s="61"/>
      <c r="B138" s="61"/>
      <c r="C138" s="61"/>
      <c r="D138" s="61"/>
      <c r="E138" s="61"/>
      <c r="F138" s="61"/>
      <c r="G138" s="61"/>
      <c r="H138" s="61"/>
      <c r="I138" s="61"/>
      <c r="J138" s="61"/>
      <c r="K138" s="61"/>
      <c r="L138" s="61"/>
      <c r="M138" s="61"/>
      <c r="N138" s="61"/>
      <c r="O138" s="61"/>
      <c r="P138" s="61"/>
      <c r="Q138" s="61"/>
      <c r="R138" s="61"/>
    </row>
    <row r="139" spans="1:18" x14ac:dyDescent="0.25">
      <c r="A139" s="61"/>
      <c r="B139" s="61"/>
      <c r="C139" s="61"/>
      <c r="D139" s="61"/>
      <c r="E139" s="61"/>
      <c r="F139" s="61"/>
      <c r="G139" s="61"/>
      <c r="H139" s="61"/>
      <c r="I139" s="61"/>
      <c r="J139" s="61"/>
      <c r="K139" s="61"/>
      <c r="L139" s="61"/>
      <c r="M139" s="61"/>
      <c r="N139" s="61"/>
      <c r="O139" s="61"/>
      <c r="P139" s="61"/>
      <c r="Q139" s="61"/>
      <c r="R139" s="61"/>
    </row>
    <row r="140" spans="1:18" x14ac:dyDescent="0.25">
      <c r="A140" s="61"/>
      <c r="B140" s="61"/>
      <c r="C140" s="61"/>
      <c r="D140" s="61"/>
      <c r="E140" s="61"/>
      <c r="F140" s="61"/>
      <c r="G140" s="61"/>
      <c r="H140" s="61"/>
      <c r="I140" s="61"/>
      <c r="J140" s="61"/>
      <c r="K140" s="61"/>
      <c r="L140" s="61"/>
      <c r="M140" s="61"/>
      <c r="N140" s="61"/>
      <c r="O140" s="61"/>
      <c r="P140" s="61"/>
      <c r="Q140" s="61"/>
      <c r="R140" s="61"/>
    </row>
    <row r="141" spans="1:18" x14ac:dyDescent="0.25">
      <c r="A141" s="61"/>
      <c r="B141" s="61"/>
      <c r="C141" s="61"/>
      <c r="D141" s="61"/>
      <c r="E141" s="61"/>
      <c r="F141" s="61"/>
      <c r="G141" s="61"/>
      <c r="H141" s="61"/>
      <c r="I141" s="61"/>
      <c r="J141" s="61"/>
      <c r="K141" s="61"/>
      <c r="L141" s="61"/>
      <c r="M141" s="61"/>
      <c r="N141" s="61"/>
      <c r="O141" s="61"/>
      <c r="P141" s="61"/>
      <c r="Q141" s="61"/>
      <c r="R141" s="61"/>
    </row>
    <row r="142" spans="1:18" x14ac:dyDescent="0.25">
      <c r="A142" s="61"/>
      <c r="B142" s="61"/>
      <c r="C142" s="61"/>
      <c r="D142" s="61"/>
      <c r="E142" s="61"/>
      <c r="F142" s="61"/>
      <c r="G142" s="61"/>
      <c r="H142" s="61"/>
      <c r="I142" s="61"/>
      <c r="J142" s="61"/>
      <c r="K142" s="61"/>
      <c r="L142" s="61"/>
      <c r="M142" s="61"/>
      <c r="N142" s="61"/>
      <c r="O142" s="61"/>
      <c r="P142" s="61"/>
      <c r="Q142" s="61"/>
      <c r="R142" s="61"/>
    </row>
    <row r="143" spans="1:18" x14ac:dyDescent="0.25">
      <c r="A143" s="61"/>
      <c r="B143" s="61"/>
      <c r="C143" s="61"/>
      <c r="D143" s="61"/>
      <c r="E143" s="61"/>
      <c r="F143" s="61"/>
      <c r="G143" s="61"/>
      <c r="H143" s="61"/>
      <c r="I143" s="61"/>
      <c r="J143" s="61"/>
      <c r="K143" s="61"/>
      <c r="L143" s="61"/>
      <c r="M143" s="61"/>
      <c r="N143" s="61"/>
      <c r="O143" s="61"/>
      <c r="P143" s="61"/>
      <c r="Q143" s="61"/>
      <c r="R143" s="61"/>
    </row>
    <row r="144" spans="1:18" x14ac:dyDescent="0.25">
      <c r="A144" s="61"/>
      <c r="B144" s="61"/>
      <c r="C144" s="61"/>
      <c r="D144" s="61"/>
      <c r="E144" s="61"/>
      <c r="F144" s="61"/>
      <c r="G144" s="61"/>
      <c r="H144" s="61"/>
      <c r="I144" s="61"/>
      <c r="J144" s="61"/>
      <c r="K144" s="61"/>
      <c r="L144" s="61"/>
      <c r="M144" s="61"/>
      <c r="N144" s="61"/>
      <c r="O144" s="61"/>
      <c r="P144" s="61"/>
      <c r="Q144" s="61"/>
      <c r="R144" s="61"/>
    </row>
    <row r="145" spans="1:18" x14ac:dyDescent="0.25">
      <c r="A145" s="61"/>
      <c r="B145" s="61"/>
      <c r="C145" s="61"/>
      <c r="D145" s="61"/>
      <c r="E145" s="61"/>
      <c r="F145" s="61"/>
      <c r="G145" s="61"/>
      <c r="H145" s="61"/>
      <c r="I145" s="61"/>
      <c r="J145" s="61"/>
      <c r="K145" s="61"/>
      <c r="L145" s="61"/>
      <c r="M145" s="61"/>
      <c r="N145" s="61"/>
      <c r="O145" s="61"/>
      <c r="P145" s="61"/>
      <c r="Q145" s="61"/>
      <c r="R145" s="61"/>
    </row>
    <row r="146" spans="1:18" x14ac:dyDescent="0.25">
      <c r="A146" s="61"/>
      <c r="B146" s="61"/>
      <c r="C146" s="61"/>
      <c r="D146" s="61"/>
      <c r="E146" s="61"/>
      <c r="F146" s="61"/>
      <c r="G146" s="61"/>
      <c r="H146" s="61"/>
      <c r="I146" s="61"/>
      <c r="J146" s="61"/>
      <c r="K146" s="61"/>
      <c r="L146" s="61"/>
      <c r="M146" s="61"/>
      <c r="N146" s="61"/>
      <c r="O146" s="61"/>
      <c r="P146" s="61"/>
      <c r="Q146" s="61"/>
      <c r="R146" s="61"/>
    </row>
    <row r="147" spans="1:18" x14ac:dyDescent="0.25">
      <c r="A147" s="61"/>
      <c r="B147" s="61"/>
      <c r="C147" s="61"/>
      <c r="D147" s="61"/>
      <c r="E147" s="61"/>
      <c r="F147" s="61"/>
      <c r="G147" s="61"/>
      <c r="H147" s="61"/>
      <c r="I147" s="61"/>
      <c r="J147" s="61"/>
      <c r="K147" s="61"/>
      <c r="L147" s="61"/>
      <c r="M147" s="61"/>
      <c r="N147" s="61"/>
      <c r="O147" s="61"/>
      <c r="P147" s="61"/>
      <c r="Q147" s="61"/>
      <c r="R147" s="61"/>
    </row>
    <row r="148" spans="1:18" x14ac:dyDescent="0.25">
      <c r="A148" s="61"/>
      <c r="B148" s="61"/>
      <c r="C148" s="61"/>
      <c r="D148" s="61"/>
      <c r="E148" s="61"/>
      <c r="F148" s="61"/>
      <c r="G148" s="61"/>
      <c r="H148" s="61"/>
      <c r="I148" s="61"/>
      <c r="J148" s="61"/>
      <c r="K148" s="61"/>
      <c r="L148" s="61"/>
      <c r="M148" s="61"/>
      <c r="N148" s="61"/>
      <c r="O148" s="61"/>
      <c r="P148" s="61"/>
      <c r="Q148" s="61"/>
      <c r="R148" s="61"/>
    </row>
    <row r="149" spans="1:18" x14ac:dyDescent="0.25">
      <c r="A149" s="61"/>
      <c r="B149" s="61"/>
      <c r="C149" s="61"/>
      <c r="D149" s="61"/>
      <c r="E149" s="61"/>
      <c r="F149" s="61"/>
      <c r="G149" s="61"/>
      <c r="H149" s="61"/>
      <c r="I149" s="61"/>
      <c r="J149" s="61"/>
      <c r="K149" s="61"/>
      <c r="L149" s="61"/>
      <c r="M149" s="61"/>
      <c r="N149" s="61"/>
      <c r="O149" s="61"/>
      <c r="P149" s="61"/>
      <c r="Q149" s="61"/>
      <c r="R149" s="61"/>
    </row>
    <row r="150" spans="1:18" x14ac:dyDescent="0.25">
      <c r="A150" s="61"/>
      <c r="B150" s="61"/>
      <c r="C150" s="61"/>
      <c r="D150" s="61"/>
      <c r="E150" s="61"/>
      <c r="F150" s="61"/>
      <c r="G150" s="61"/>
      <c r="H150" s="61"/>
      <c r="I150" s="61"/>
      <c r="J150" s="61"/>
      <c r="K150" s="61"/>
      <c r="L150" s="61"/>
      <c r="M150" s="61"/>
      <c r="N150" s="61"/>
      <c r="O150" s="61"/>
      <c r="P150" s="61"/>
      <c r="Q150" s="61"/>
      <c r="R150" s="61"/>
    </row>
    <row r="151" spans="1:18" x14ac:dyDescent="0.25">
      <c r="A151" s="61"/>
      <c r="B151" s="61"/>
      <c r="C151" s="61"/>
      <c r="D151" s="61"/>
      <c r="E151" s="61"/>
      <c r="F151" s="61"/>
      <c r="G151" s="61"/>
      <c r="H151" s="61"/>
      <c r="I151" s="61"/>
      <c r="J151" s="61"/>
      <c r="K151" s="61"/>
      <c r="L151" s="61"/>
      <c r="M151" s="61"/>
      <c r="N151" s="61"/>
      <c r="O151" s="61"/>
      <c r="P151" s="61"/>
      <c r="Q151" s="61"/>
      <c r="R151" s="61"/>
    </row>
    <row r="152" spans="1:18" x14ac:dyDescent="0.25">
      <c r="A152" s="61"/>
      <c r="B152" s="61"/>
      <c r="C152" s="61"/>
      <c r="D152" s="61"/>
      <c r="E152" s="61"/>
      <c r="F152" s="61"/>
      <c r="G152" s="61"/>
      <c r="H152" s="61"/>
      <c r="I152" s="61"/>
      <c r="J152" s="61"/>
      <c r="K152" s="61"/>
      <c r="L152" s="61"/>
      <c r="M152" s="61"/>
      <c r="N152" s="61"/>
      <c r="O152" s="61"/>
      <c r="P152" s="61"/>
      <c r="Q152" s="61"/>
      <c r="R152" s="61"/>
    </row>
    <row r="153" spans="1:18" x14ac:dyDescent="0.25">
      <c r="A153" s="61"/>
      <c r="B153" s="61"/>
      <c r="C153" s="61"/>
      <c r="D153" s="61"/>
      <c r="E153" s="61"/>
      <c r="F153" s="61"/>
      <c r="G153" s="61"/>
      <c r="H153" s="61"/>
      <c r="I153" s="61"/>
      <c r="J153" s="61"/>
      <c r="K153" s="61"/>
      <c r="L153" s="61"/>
      <c r="M153" s="61"/>
      <c r="N153" s="61"/>
      <c r="O153" s="61"/>
      <c r="P153" s="61"/>
      <c r="Q153" s="61"/>
      <c r="R153" s="61"/>
    </row>
  </sheetData>
  <dataValidations count="1">
    <dataValidation type="list" allowBlank="1" showInputMessage="1" showErrorMessage="1" sqref="C8" xr:uid="{0517146B-EAD2-CB4F-B117-0618493DCB28}">
      <formula1>$G$4:$G$7</formula1>
    </dataValidation>
  </dataValidation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E9219F-69A8-4330-9833-6FA77F7B8AFD}">
  <dimension ref="A1:R153"/>
  <sheetViews>
    <sheetView topLeftCell="A34" zoomScale="125" zoomScaleNormal="85" workbookViewId="0"/>
  </sheetViews>
  <sheetFormatPr baseColWidth="10" defaultColWidth="11.42578125" defaultRowHeight="15" x14ac:dyDescent="0.25"/>
  <cols>
    <col min="1" max="4" width="11.42578125" style="60"/>
    <col min="5" max="5" width="13.140625" style="60" bestFit="1" customWidth="1"/>
    <col min="6" max="16384" width="11.42578125" style="60"/>
  </cols>
  <sheetData>
    <row r="1" spans="1:18" x14ac:dyDescent="0.25">
      <c r="A1" s="61"/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</row>
    <row r="2" spans="1:18" x14ac:dyDescent="0.25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</row>
    <row r="3" spans="1:18" ht="15.75" x14ac:dyDescent="0.25">
      <c r="A3" s="61"/>
      <c r="B3" s="70" t="s">
        <v>31</v>
      </c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1"/>
      <c r="P3" s="61"/>
      <c r="Q3" s="61"/>
      <c r="R3" s="61"/>
    </row>
    <row r="4" spans="1:18" x14ac:dyDescent="0.25">
      <c r="A4" s="61"/>
      <c r="B4" s="69" t="s">
        <v>3</v>
      </c>
      <c r="C4" s="62">
        <v>9.81</v>
      </c>
      <c r="D4" s="61"/>
      <c r="E4" s="61"/>
      <c r="F4" s="62" t="s">
        <v>5</v>
      </c>
      <c r="G4" s="62" t="s">
        <v>9</v>
      </c>
      <c r="H4" s="62">
        <v>0.06</v>
      </c>
      <c r="I4" s="61"/>
      <c r="J4" s="61"/>
      <c r="K4" s="61"/>
      <c r="L4" s="61"/>
      <c r="M4" s="61"/>
      <c r="N4" s="61"/>
      <c r="O4" s="61"/>
      <c r="P4" s="61"/>
      <c r="Q4" s="61"/>
      <c r="R4" s="61"/>
    </row>
    <row r="5" spans="1:18" x14ac:dyDescent="0.25">
      <c r="A5" s="61"/>
      <c r="B5" s="69" t="s">
        <v>1</v>
      </c>
      <c r="C5" s="62">
        <v>1000</v>
      </c>
      <c r="D5" s="61"/>
      <c r="E5" s="61"/>
      <c r="F5" s="62" t="s">
        <v>6</v>
      </c>
      <c r="G5" s="62" t="s">
        <v>10</v>
      </c>
      <c r="H5" s="62">
        <v>4.4999999999999998E-2</v>
      </c>
      <c r="I5" s="61"/>
      <c r="J5" s="61"/>
      <c r="K5" s="61"/>
      <c r="L5" s="61"/>
      <c r="M5" s="61"/>
      <c r="N5" s="61"/>
      <c r="O5" s="61"/>
      <c r="P5" s="61"/>
      <c r="Q5" s="61"/>
      <c r="R5" s="61"/>
    </row>
    <row r="6" spans="1:18" x14ac:dyDescent="0.25">
      <c r="A6" s="61"/>
      <c r="B6" s="69" t="s">
        <v>2</v>
      </c>
      <c r="C6" s="62">
        <f>1.02*10^-3</f>
        <v>1.0200000000000001E-3</v>
      </c>
      <c r="D6" s="61"/>
      <c r="E6" s="61"/>
      <c r="F6" s="62" t="s">
        <v>7</v>
      </c>
      <c r="G6" s="62" t="s">
        <v>11</v>
      </c>
      <c r="H6" s="62">
        <f>0.03</f>
        <v>0.03</v>
      </c>
      <c r="I6" s="61"/>
      <c r="J6" s="61"/>
      <c r="K6" s="61"/>
      <c r="L6" s="61"/>
      <c r="M6" s="61"/>
      <c r="N6" s="61"/>
      <c r="O6" s="61"/>
      <c r="P6" s="61"/>
      <c r="Q6" s="61"/>
      <c r="R6" s="61"/>
    </row>
    <row r="7" spans="1:18" x14ac:dyDescent="0.25">
      <c r="A7" s="61"/>
      <c r="B7" s="69" t="s">
        <v>32</v>
      </c>
      <c r="C7" s="62"/>
      <c r="D7" s="61"/>
      <c r="E7" s="61"/>
      <c r="F7" s="62" t="s">
        <v>8</v>
      </c>
      <c r="G7" s="62" t="s">
        <v>12</v>
      </c>
      <c r="H7" s="62">
        <v>7.8E-2</v>
      </c>
      <c r="I7" s="61"/>
      <c r="J7" s="61"/>
      <c r="K7" s="61"/>
      <c r="L7" s="61"/>
      <c r="M7" s="61"/>
      <c r="N7" s="61"/>
      <c r="O7" s="61"/>
      <c r="P7" s="61"/>
      <c r="Q7" s="61"/>
      <c r="R7" s="61"/>
    </row>
    <row r="8" spans="1:18" x14ac:dyDescent="0.25">
      <c r="A8" s="61"/>
      <c r="B8" s="69" t="s">
        <v>29</v>
      </c>
      <c r="C8" s="62" t="s">
        <v>11</v>
      </c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</row>
    <row r="9" spans="1:18" x14ac:dyDescent="0.25">
      <c r="A9" s="61"/>
      <c r="B9" s="69" t="s">
        <v>4</v>
      </c>
      <c r="C9" s="62">
        <f>VLOOKUP(C8,G4:H7,2,FALSE)</f>
        <v>0.03</v>
      </c>
      <c r="D9" s="61"/>
      <c r="E9" s="61"/>
      <c r="F9" s="61"/>
      <c r="G9" s="61"/>
      <c r="H9" s="61"/>
      <c r="I9" s="61"/>
      <c r="J9" s="61"/>
      <c r="K9" s="61"/>
      <c r="L9" s="61"/>
      <c r="M9" s="61"/>
      <c r="N9" s="61"/>
      <c r="O9" s="61"/>
      <c r="P9" s="61"/>
      <c r="Q9" s="61"/>
      <c r="R9" s="61"/>
    </row>
    <row r="10" spans="1:18" x14ac:dyDescent="0.25">
      <c r="A10" s="61"/>
      <c r="B10" s="69" t="s">
        <v>23</v>
      </c>
      <c r="C10" s="62">
        <f>C9</f>
        <v>0.03</v>
      </c>
      <c r="D10" s="61"/>
      <c r="E10" s="61"/>
      <c r="F10" s="61"/>
      <c r="G10" s="61"/>
      <c r="H10" s="61"/>
      <c r="I10" s="61"/>
      <c r="J10" s="61"/>
      <c r="K10" s="61"/>
      <c r="L10" s="61"/>
      <c r="M10" s="61"/>
      <c r="N10" s="61"/>
      <c r="O10" s="61"/>
      <c r="P10" s="61"/>
      <c r="Q10" s="61"/>
      <c r="R10" s="61"/>
    </row>
    <row r="11" spans="1:18" x14ac:dyDescent="0.25">
      <c r="A11" s="61"/>
      <c r="B11" s="61"/>
      <c r="C11" s="61"/>
      <c r="D11" s="61"/>
      <c r="E11" s="61"/>
      <c r="F11" s="61"/>
      <c r="G11" s="61"/>
      <c r="H11" s="61"/>
      <c r="I11" s="61"/>
      <c r="J11" s="61"/>
      <c r="K11" s="61"/>
      <c r="L11" s="61"/>
      <c r="M11" s="61"/>
      <c r="N11" s="61"/>
      <c r="O11" s="61"/>
      <c r="P11" s="61"/>
      <c r="Q11" s="61"/>
      <c r="R11" s="61"/>
    </row>
    <row r="12" spans="1:18" x14ac:dyDescent="0.25">
      <c r="A12" s="61"/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</row>
    <row r="13" spans="1:18" x14ac:dyDescent="0.25">
      <c r="A13" s="61"/>
      <c r="B13" s="61"/>
      <c r="C13" s="61"/>
      <c r="D13" s="61"/>
      <c r="E13" s="61"/>
      <c r="F13" s="61"/>
      <c r="G13" s="61"/>
      <c r="H13" s="61"/>
      <c r="I13" s="61"/>
      <c r="J13" s="61"/>
      <c r="K13" s="61"/>
      <c r="L13" s="61"/>
      <c r="M13" s="61"/>
      <c r="N13" s="61"/>
      <c r="O13" s="61"/>
      <c r="P13" s="61"/>
      <c r="Q13" s="61"/>
      <c r="R13" s="61"/>
    </row>
    <row r="14" spans="1:18" x14ac:dyDescent="0.25">
      <c r="A14" s="61"/>
      <c r="B14" s="61"/>
      <c r="C14" s="61"/>
      <c r="D14" s="61"/>
      <c r="E14" s="61"/>
      <c r="F14" s="61"/>
      <c r="G14" s="61"/>
      <c r="H14" s="61"/>
      <c r="I14" s="61"/>
      <c r="J14" s="61"/>
      <c r="K14" s="61"/>
      <c r="L14" s="61"/>
      <c r="M14" s="61"/>
      <c r="N14" s="61"/>
      <c r="O14" s="61"/>
      <c r="P14" s="61"/>
      <c r="Q14" s="61"/>
      <c r="R14" s="61"/>
    </row>
    <row r="15" spans="1:18" ht="30" x14ac:dyDescent="0.25">
      <c r="A15" s="61"/>
      <c r="B15" s="68" t="s">
        <v>0</v>
      </c>
      <c r="C15" s="68" t="s">
        <v>19</v>
      </c>
      <c r="D15" s="68" t="s">
        <v>22</v>
      </c>
      <c r="E15" s="68" t="s">
        <v>13</v>
      </c>
      <c r="F15" s="68" t="s">
        <v>14</v>
      </c>
      <c r="G15" s="68" t="s">
        <v>15</v>
      </c>
      <c r="H15" s="68" t="s">
        <v>42</v>
      </c>
      <c r="I15" s="68" t="s">
        <v>43</v>
      </c>
      <c r="J15" s="61"/>
      <c r="K15" s="61"/>
      <c r="L15" s="61"/>
      <c r="M15" s="61"/>
      <c r="N15" s="61"/>
      <c r="O15" s="61"/>
      <c r="P15" s="61"/>
      <c r="Q15" s="61"/>
      <c r="R15" s="61"/>
    </row>
    <row r="16" spans="1:18" x14ac:dyDescent="0.25">
      <c r="A16" s="61"/>
      <c r="B16" s="67" t="s">
        <v>17</v>
      </c>
      <c r="C16" s="67" t="s">
        <v>18</v>
      </c>
      <c r="D16" s="67" t="s">
        <v>16</v>
      </c>
      <c r="E16" s="67"/>
      <c r="F16" s="67"/>
      <c r="G16" s="67"/>
      <c r="H16" s="67"/>
      <c r="I16" s="62"/>
      <c r="J16" s="61"/>
      <c r="K16" s="61"/>
      <c r="L16" s="61"/>
      <c r="M16" s="61"/>
      <c r="N16" s="61"/>
      <c r="O16" s="61"/>
      <c r="P16" s="61"/>
      <c r="Q16" s="61"/>
      <c r="R16" s="61"/>
    </row>
    <row r="17" spans="1:18" x14ac:dyDescent="0.25">
      <c r="A17" s="61"/>
      <c r="B17" s="77">
        <v>100</v>
      </c>
      <c r="C17" s="62">
        <f>B17/60</f>
        <v>1.6666666666666667</v>
      </c>
      <c r="D17" s="76">
        <v>10.5</v>
      </c>
      <c r="E17" s="64">
        <f>D17/($C$9^5*C17^3*$C$5)</f>
        <v>93333.333333333314</v>
      </c>
      <c r="F17" s="64">
        <f>(C17*$C$9^2*$C$5)/$C$6</f>
        <v>1470.5882352941176</v>
      </c>
      <c r="G17" s="62">
        <f>(C17^2*$C$9)/$C$4</f>
        <v>8.4947332653754672E-3</v>
      </c>
      <c r="H17" s="62">
        <f>LOG10(F17)</f>
        <v>3.1674910872937638</v>
      </c>
      <c r="I17" s="62">
        <f>LOG10(E17)</f>
        <v>4.9700367766225568</v>
      </c>
      <c r="J17" s="61"/>
      <c r="K17" s="61"/>
      <c r="L17" s="61"/>
      <c r="M17" s="61"/>
      <c r="N17" s="61"/>
      <c r="O17" s="61"/>
      <c r="P17" s="61"/>
      <c r="Q17" s="61"/>
      <c r="R17" s="61"/>
    </row>
    <row r="18" spans="1:18" x14ac:dyDescent="0.25">
      <c r="A18" s="61"/>
      <c r="B18" s="77">
        <v>200</v>
      </c>
      <c r="C18" s="62">
        <f>B18/60</f>
        <v>3.3333333333333335</v>
      </c>
      <c r="D18" s="76">
        <v>12.75</v>
      </c>
      <c r="E18" s="64">
        <f>D18/($C$9^5*C18^3*$C$5)</f>
        <v>14166.666666666664</v>
      </c>
      <c r="F18" s="64">
        <f>(C18*$C$9^2*$C$5)/$C$6</f>
        <v>2941.1764705882351</v>
      </c>
      <c r="G18" s="62">
        <f>(C18^2*$C$9)/$C$4</f>
        <v>3.3978933061501869E-2</v>
      </c>
      <c r="H18" s="62">
        <f>LOG10(F18)</f>
        <v>3.4685210829577446</v>
      </c>
      <c r="I18" s="62">
        <f>LOG10(E18)</f>
        <v>4.151267675330649</v>
      </c>
      <c r="J18" s="61"/>
      <c r="K18" s="61"/>
      <c r="L18" s="61"/>
      <c r="M18" s="61"/>
      <c r="N18" s="61"/>
      <c r="O18" s="61"/>
      <c r="P18" s="61"/>
      <c r="Q18" s="61"/>
      <c r="R18" s="61"/>
    </row>
    <row r="19" spans="1:18" x14ac:dyDescent="0.25">
      <c r="A19" s="61"/>
      <c r="B19" s="77">
        <v>300</v>
      </c>
      <c r="C19" s="62">
        <f>B19/60</f>
        <v>5</v>
      </c>
      <c r="D19" s="76">
        <v>15</v>
      </c>
      <c r="E19" s="64">
        <f>D19/($C$9^5*C19^3*$C$5)</f>
        <v>4938.2716049382716</v>
      </c>
      <c r="F19" s="64">
        <f>(C19*$C$9^2*$C$5)/$C$6</f>
        <v>4411.7647058823522</v>
      </c>
      <c r="G19" s="62">
        <f>(C19^2*$C$9)/$C$4</f>
        <v>7.64525993883792E-2</v>
      </c>
      <c r="H19" s="62">
        <f>LOG10(F19)</f>
        <v>3.644612342013426</v>
      </c>
      <c r="I19" s="62">
        <f>LOG10(E19)</f>
        <v>3.6935749724493125</v>
      </c>
      <c r="J19" s="61"/>
      <c r="K19" s="61"/>
      <c r="L19" s="61"/>
      <c r="M19" s="61"/>
      <c r="N19" s="61"/>
      <c r="O19" s="61"/>
      <c r="P19" s="61"/>
      <c r="Q19" s="61"/>
      <c r="R19" s="61"/>
    </row>
    <row r="20" spans="1:18" x14ac:dyDescent="0.25">
      <c r="A20" s="61"/>
      <c r="B20" s="77">
        <v>400</v>
      </c>
      <c r="C20" s="62">
        <f>B20/60</f>
        <v>6.666666666666667</v>
      </c>
      <c r="D20" s="76">
        <v>18.25</v>
      </c>
      <c r="E20" s="64">
        <f>D20/($C$9^5*C20^3*$C$5)</f>
        <v>2534.7222222222217</v>
      </c>
      <c r="F20" s="64">
        <f>(C20*$C$9^2*$C$5)/$C$6</f>
        <v>5882.3529411764703</v>
      </c>
      <c r="G20" s="62">
        <f>(C20^2*$C$9)/$C$4</f>
        <v>0.13591573224600748</v>
      </c>
      <c r="H20" s="62">
        <f>LOG10(F20)</f>
        <v>3.7695510786217259</v>
      </c>
      <c r="I20" s="62">
        <f>LOG10(E20)</f>
        <v>3.4039303723612249</v>
      </c>
      <c r="J20" s="61"/>
      <c r="K20" s="61"/>
      <c r="L20" s="61"/>
      <c r="M20" s="61"/>
      <c r="N20" s="61"/>
      <c r="O20" s="61"/>
      <c r="P20" s="61"/>
      <c r="Q20" s="61"/>
      <c r="R20" s="61"/>
    </row>
    <row r="21" spans="1:18" x14ac:dyDescent="0.25">
      <c r="A21" s="61"/>
      <c r="B21" s="77">
        <v>500</v>
      </c>
      <c r="C21" s="62">
        <f>B21/60</f>
        <v>8.3333333333333339</v>
      </c>
      <c r="D21" s="76">
        <v>21</v>
      </c>
      <c r="E21" s="64">
        <f>D21/($C$9^5*C21^3*$C$5)</f>
        <v>1493.333333333333</v>
      </c>
      <c r="F21" s="64">
        <f>(C21*$C$9^2*$C$5)/$C$6</f>
        <v>7352.9411764705883</v>
      </c>
      <c r="G21" s="62">
        <f>(C21^2*$C$9)/$C$4</f>
        <v>0.21236833163438668</v>
      </c>
      <c r="H21" s="62">
        <f>LOG10(F21)</f>
        <v>3.8664610916297826</v>
      </c>
      <c r="I21" s="62">
        <f>LOG10(E21)</f>
        <v>3.1741567592784814</v>
      </c>
      <c r="J21" s="61"/>
      <c r="K21" s="61"/>
      <c r="L21" s="61"/>
      <c r="M21" s="61"/>
      <c r="N21" s="61"/>
      <c r="O21" s="61"/>
      <c r="P21" s="61"/>
      <c r="Q21" s="61"/>
      <c r="R21" s="61"/>
    </row>
    <row r="22" spans="1:18" x14ac:dyDescent="0.25">
      <c r="A22" s="61"/>
      <c r="B22" s="77">
        <v>600</v>
      </c>
      <c r="C22" s="62">
        <f>B22/60</f>
        <v>10</v>
      </c>
      <c r="D22" s="76">
        <v>24.75</v>
      </c>
      <c r="E22" s="64">
        <f>D22/($C$9^5*C22^3*$C$5)</f>
        <v>1018.5185185185186</v>
      </c>
      <c r="F22" s="64">
        <f>(C22*$C$9^2*$C$5)/$C$6</f>
        <v>8823.5294117647045</v>
      </c>
      <c r="G22" s="62">
        <f>(C22^2*$C$9)/$C$4</f>
        <v>0.3058103975535168</v>
      </c>
      <c r="H22" s="62">
        <f>LOG10(F22)</f>
        <v>3.9456423376774072</v>
      </c>
      <c r="I22" s="62">
        <f>LOG10(E22)</f>
        <v>3.0079689296712755</v>
      </c>
      <c r="J22" s="61"/>
      <c r="K22" s="61"/>
      <c r="L22" s="61"/>
      <c r="M22" s="61"/>
      <c r="N22" s="61"/>
      <c r="O22" s="61"/>
      <c r="P22" s="61"/>
      <c r="Q22" s="61"/>
      <c r="R22" s="61"/>
    </row>
    <row r="23" spans="1:18" x14ac:dyDescent="0.25">
      <c r="A23" s="61"/>
      <c r="B23" s="77">
        <v>700</v>
      </c>
      <c r="C23" s="62">
        <f>B23/60</f>
        <v>11.666666666666666</v>
      </c>
      <c r="D23" s="76">
        <v>28.5</v>
      </c>
      <c r="E23" s="64">
        <f>D23/($C$9^5*C23^3*$C$5)</f>
        <v>738.58114674441219</v>
      </c>
      <c r="F23" s="64">
        <f>(C23*$C$9^2*$C$5)/$C$6</f>
        <v>10294.117647058822</v>
      </c>
      <c r="G23" s="62">
        <f>(C23^2*$C$9)/$C$4</f>
        <v>0.41624193000339776</v>
      </c>
      <c r="H23" s="62">
        <f>LOG10(F23)</f>
        <v>4.0125891273080203</v>
      </c>
      <c r="I23" s="62">
        <f>LOG10(E23)</f>
        <v>2.8683982175183584</v>
      </c>
      <c r="J23" s="61"/>
      <c r="K23" s="61"/>
      <c r="L23" s="61"/>
      <c r="M23" s="61"/>
      <c r="N23" s="61"/>
      <c r="O23" s="61"/>
      <c r="P23" s="61"/>
      <c r="Q23" s="61"/>
      <c r="R23" s="61"/>
    </row>
    <row r="24" spans="1:18" x14ac:dyDescent="0.25">
      <c r="A24" s="61"/>
      <c r="B24" s="77">
        <v>1100</v>
      </c>
      <c r="C24" s="62">
        <f>B24/60</f>
        <v>18.333333333333332</v>
      </c>
      <c r="D24" s="76">
        <v>50</v>
      </c>
      <c r="E24" s="64">
        <f>D24/($C$9^5*C24^3*$C$5)</f>
        <v>333.91768928959021</v>
      </c>
      <c r="F24" s="64">
        <f>(C24*$C$9^2*$C$5)/$C$6</f>
        <v>16176.47058823529</v>
      </c>
      <c r="G24" s="62">
        <f>(C24^2*$C$9)/$C$4</f>
        <v>1.0278627251104313</v>
      </c>
      <c r="H24" s="62">
        <f>LOG10(F24)</f>
        <v>4.2088837724519887</v>
      </c>
      <c r="I24" s="62">
        <f>LOG10(E24)</f>
        <v>2.5236394264139625</v>
      </c>
      <c r="J24" s="61"/>
      <c r="K24" s="61"/>
      <c r="L24" s="61"/>
      <c r="M24" s="61"/>
      <c r="N24" s="61"/>
      <c r="O24" s="61"/>
      <c r="P24" s="61"/>
      <c r="Q24" s="61"/>
      <c r="R24" s="61"/>
    </row>
    <row r="25" spans="1:18" x14ac:dyDescent="0.25">
      <c r="A25" s="61"/>
      <c r="B25" s="77">
        <v>1200</v>
      </c>
      <c r="C25" s="62">
        <f>B25/60</f>
        <v>20</v>
      </c>
      <c r="D25" s="76">
        <v>51.75</v>
      </c>
      <c r="E25" s="64">
        <f>D25/($C$9^5*C25^3*$C$5)</f>
        <v>266.2037037037037</v>
      </c>
      <c r="F25" s="64">
        <f>(C25*$C$9^2*$C$5)/$C$6</f>
        <v>17647.058823529409</v>
      </c>
      <c r="G25" s="62">
        <f>(C25^2*$C$9)/$C$4</f>
        <v>1.2232415902140672</v>
      </c>
      <c r="H25" s="62">
        <f>LOG10(F25)</f>
        <v>4.2466723333413885</v>
      </c>
      <c r="I25" s="62">
        <f>LOG10(E25)</f>
        <v>2.4252140935386994</v>
      </c>
      <c r="J25" s="61"/>
      <c r="K25" s="61"/>
      <c r="L25" s="61"/>
      <c r="M25" s="61"/>
      <c r="N25" s="61"/>
      <c r="O25" s="61"/>
      <c r="P25" s="61"/>
      <c r="Q25" s="61"/>
      <c r="R25" s="61"/>
    </row>
    <row r="26" spans="1:18" x14ac:dyDescent="0.25">
      <c r="A26" s="61"/>
      <c r="B26" s="77">
        <v>100</v>
      </c>
      <c r="C26" s="62">
        <f>B26/60</f>
        <v>1.6666666666666667</v>
      </c>
      <c r="D26" s="76">
        <v>11</v>
      </c>
      <c r="E26" s="64">
        <f>D26/($C$9^5*C26^3*$C$5)</f>
        <v>97777.777777777752</v>
      </c>
      <c r="F26" s="64">
        <f>(C26*$C$9^2*$C$5)/$C$6</f>
        <v>1470.5882352941176</v>
      </c>
      <c r="G26" s="62">
        <f>(C26^2*$C$9)/$C$4</f>
        <v>8.4947332653754672E-3</v>
      </c>
      <c r="H26" s="62">
        <f>LOG10(F26)</f>
        <v>3.1674910872937638</v>
      </c>
      <c r="I26" s="62">
        <f>LOG10(E26)</f>
        <v>4.9902401627108439</v>
      </c>
      <c r="J26" s="61"/>
      <c r="K26" s="61"/>
      <c r="L26" s="61"/>
      <c r="M26" s="61"/>
      <c r="N26" s="61"/>
      <c r="O26" s="61"/>
      <c r="P26" s="61"/>
      <c r="Q26" s="61"/>
      <c r="R26" s="61"/>
    </row>
    <row r="27" spans="1:18" x14ac:dyDescent="0.25">
      <c r="A27" s="61"/>
      <c r="B27" s="77">
        <v>200</v>
      </c>
      <c r="C27" s="62">
        <f>B27/60</f>
        <v>3.3333333333333335</v>
      </c>
      <c r="D27" s="76">
        <v>13.25</v>
      </c>
      <c r="E27" s="64">
        <f>D27/($C$9^5*C27^3*$C$5)</f>
        <v>14722.222222222219</v>
      </c>
      <c r="F27" s="64">
        <f>(C27*$C$9^2*$C$5)/$C$6</f>
        <v>2941.1764705882351</v>
      </c>
      <c r="G27" s="62">
        <f>(C27^2*$C$9)/$C$4</f>
        <v>3.3978933061501869E-2</v>
      </c>
      <c r="H27" s="62">
        <f>LOG10(F27)</f>
        <v>3.4685210829577446</v>
      </c>
      <c r="I27" s="62">
        <f>LOG10(E27)</f>
        <v>4.1679733688335014</v>
      </c>
      <c r="J27" s="61"/>
      <c r="K27" s="61"/>
      <c r="L27" s="61"/>
      <c r="M27" s="61"/>
      <c r="N27" s="61"/>
      <c r="O27" s="61"/>
      <c r="P27" s="61"/>
      <c r="Q27" s="61"/>
      <c r="R27" s="61"/>
    </row>
    <row r="28" spans="1:18" x14ac:dyDescent="0.25">
      <c r="A28" s="61"/>
      <c r="B28" s="77">
        <v>300</v>
      </c>
      <c r="C28" s="62">
        <f>B28/60</f>
        <v>5</v>
      </c>
      <c r="D28" s="76">
        <v>15.5</v>
      </c>
      <c r="E28" s="64">
        <f>D28/($C$9^5*C28^3*$C$5)</f>
        <v>5102.8806584362146</v>
      </c>
      <c r="F28" s="64">
        <f>(C28*$C$9^2*$C$5)/$C$6</f>
        <v>4411.7647058823522</v>
      </c>
      <c r="G28" s="62">
        <f>(C28^2*$C$9)/$C$4</f>
        <v>7.64525993883792E-2</v>
      </c>
      <c r="H28" s="62">
        <f>LOG10(F28)</f>
        <v>3.644612342013426</v>
      </c>
      <c r="I28" s="62">
        <f>LOG10(E28)</f>
        <v>3.707815411563923</v>
      </c>
      <c r="J28" s="61"/>
      <c r="K28" s="61"/>
      <c r="L28" s="61"/>
      <c r="M28" s="61"/>
      <c r="N28" s="61"/>
      <c r="O28" s="61"/>
      <c r="P28" s="61"/>
      <c r="Q28" s="61"/>
      <c r="R28" s="61"/>
    </row>
    <row r="29" spans="1:18" x14ac:dyDescent="0.25">
      <c r="A29" s="61"/>
      <c r="B29" s="77">
        <v>400</v>
      </c>
      <c r="C29" s="62">
        <f>B29/60</f>
        <v>6.666666666666667</v>
      </c>
      <c r="D29" s="76">
        <v>18.5</v>
      </c>
      <c r="E29" s="64">
        <f>D29/($C$9^5*C29^3*$C$5)</f>
        <v>2569.4444444444439</v>
      </c>
      <c r="F29" s="64">
        <f>(C29*$C$9^2*$C$5)/$C$6</f>
        <v>5882.3529411764703</v>
      </c>
      <c r="G29" s="62">
        <f>(C29^2*$C$9)/$C$4</f>
        <v>0.13591573224600748</v>
      </c>
      <c r="H29" s="62">
        <f>LOG10(F29)</f>
        <v>3.7695510786217259</v>
      </c>
      <c r="I29" s="62">
        <f>LOG10(E29)</f>
        <v>3.4098392319717452</v>
      </c>
      <c r="J29" s="61"/>
      <c r="K29" s="61"/>
      <c r="L29" s="61"/>
      <c r="M29" s="61"/>
      <c r="N29" s="61"/>
      <c r="O29" s="61"/>
      <c r="P29" s="61"/>
      <c r="Q29" s="61"/>
      <c r="R29" s="61"/>
    </row>
    <row r="30" spans="1:18" x14ac:dyDescent="0.25">
      <c r="A30" s="61"/>
      <c r="B30" s="77">
        <v>500</v>
      </c>
      <c r="C30" s="62">
        <f>B30/60</f>
        <v>8.3333333333333339</v>
      </c>
      <c r="D30" s="76">
        <v>21.5</v>
      </c>
      <c r="E30" s="64">
        <f>D30/($C$9^5*C30^3*$C$5)</f>
        <v>1528.8888888888887</v>
      </c>
      <c r="F30" s="64">
        <f>(C30*$C$9^2*$C$5)/$C$6</f>
        <v>7352.9411764705883</v>
      </c>
      <c r="G30" s="62">
        <f>(C30^2*$C$9)/$C$4</f>
        <v>0.21236833163438668</v>
      </c>
      <c r="H30" s="62">
        <f>LOG10(F30)</f>
        <v>3.8664610916297826</v>
      </c>
      <c r="I30" s="62">
        <f>LOG10(E30)</f>
        <v>3.1843759244601677</v>
      </c>
      <c r="J30" s="61"/>
      <c r="K30" s="61"/>
      <c r="L30" s="61"/>
      <c r="M30" s="61"/>
      <c r="N30" s="61"/>
      <c r="O30" s="61"/>
      <c r="P30" s="61"/>
      <c r="Q30" s="61"/>
      <c r="R30" s="61"/>
    </row>
    <row r="31" spans="1:18" x14ac:dyDescent="0.25">
      <c r="A31" s="61"/>
      <c r="B31" s="77">
        <v>600</v>
      </c>
      <c r="C31" s="62">
        <f>B31/60</f>
        <v>10</v>
      </c>
      <c r="D31" s="76">
        <v>25.5</v>
      </c>
      <c r="E31" s="64">
        <f>D31/($C$9^5*C31^3*$C$5)</f>
        <v>1049.3827160493827</v>
      </c>
      <c r="F31" s="64">
        <f>(C31*$C$9^2*$C$5)/$C$6</f>
        <v>8823.5294117647045</v>
      </c>
      <c r="G31" s="62">
        <f>(C31^2*$C$9)/$C$4</f>
        <v>0.3058103975535168</v>
      </c>
      <c r="H31" s="62">
        <f>LOG10(F31)</f>
        <v>3.9456423376774072</v>
      </c>
      <c r="I31" s="62">
        <f>LOG10(E31)</f>
        <v>3.0209339068356429</v>
      </c>
      <c r="J31" s="61"/>
      <c r="K31" s="61"/>
      <c r="L31" s="61"/>
      <c r="M31" s="61"/>
      <c r="N31" s="61"/>
      <c r="O31" s="61"/>
      <c r="P31" s="61"/>
      <c r="Q31" s="61"/>
      <c r="R31" s="61"/>
    </row>
    <row r="32" spans="1:18" x14ac:dyDescent="0.25">
      <c r="A32" s="61"/>
      <c r="B32" s="77">
        <v>700</v>
      </c>
      <c r="C32" s="62">
        <f>B32/60</f>
        <v>11.666666666666666</v>
      </c>
      <c r="D32" s="76">
        <v>29</v>
      </c>
      <c r="E32" s="64">
        <f>D32/($C$9^5*C32^3*$C$5)</f>
        <v>751.53871072238439</v>
      </c>
      <c r="F32" s="64">
        <f>(C32*$C$9^2*$C$5)/$C$6</f>
        <v>10294.117647058822</v>
      </c>
      <c r="G32" s="62">
        <f>(C32^2*$C$9)/$C$4</f>
        <v>0.41624193000339776</v>
      </c>
      <c r="H32" s="62">
        <f>LOG10(F32)</f>
        <v>4.0125891273080203</v>
      </c>
      <c r="I32" s="62">
        <f>LOG10(E32)</f>
        <v>2.8759513554088043</v>
      </c>
      <c r="J32" s="61"/>
      <c r="K32" s="61"/>
      <c r="L32" s="61"/>
      <c r="M32" s="61"/>
      <c r="N32" s="61"/>
      <c r="O32" s="61"/>
      <c r="P32" s="61"/>
      <c r="Q32" s="61"/>
      <c r="R32" s="61"/>
    </row>
    <row r="33" spans="1:18" x14ac:dyDescent="0.25">
      <c r="A33" s="61"/>
      <c r="B33" s="77">
        <v>1100</v>
      </c>
      <c r="C33" s="62">
        <f>B33/60</f>
        <v>18.333333333333332</v>
      </c>
      <c r="D33" s="76">
        <v>51</v>
      </c>
      <c r="E33" s="64">
        <f>D33/($C$9^5*C33^3*$C$5)</f>
        <v>340.596043075382</v>
      </c>
      <c r="F33" s="64">
        <f>(C33*$C$9^2*$C$5)/$C$6</f>
        <v>16176.47058823529</v>
      </c>
      <c r="G33" s="62">
        <f>(C33^2*$C$9)/$C$4</f>
        <v>1.0278627251104313</v>
      </c>
      <c r="H33" s="62">
        <f>LOG10(F33)</f>
        <v>4.2088837724519887</v>
      </c>
      <c r="I33" s="62">
        <f>LOG10(E33)</f>
        <v>2.5322395981758801</v>
      </c>
      <c r="J33" s="61"/>
      <c r="K33" s="61"/>
      <c r="L33" s="61"/>
      <c r="M33" s="61"/>
      <c r="N33" s="61"/>
      <c r="O33" s="61"/>
      <c r="P33" s="61"/>
      <c r="Q33" s="61"/>
      <c r="R33" s="61"/>
    </row>
    <row r="34" spans="1:18" x14ac:dyDescent="0.25">
      <c r="A34" s="61"/>
      <c r="B34" s="77">
        <v>1200</v>
      </c>
      <c r="C34" s="62">
        <f>B34/60</f>
        <v>20</v>
      </c>
      <c r="D34" s="76">
        <v>52.25</v>
      </c>
      <c r="E34" s="64">
        <f>D34/($C$9^5*C34^3*$C$5)</f>
        <v>268.77572016460908</v>
      </c>
      <c r="F34" s="64">
        <f>(C34*$C$9^2*$C$5)/$C$6</f>
        <v>17647.058823529409</v>
      </c>
      <c r="G34" s="62">
        <f>(C34^2*$C$9)/$C$4</f>
        <v>1.2232415902140672</v>
      </c>
      <c r="H34" s="62">
        <f>LOG10(F34)</f>
        <v>4.2466723333413885</v>
      </c>
      <c r="I34" s="62">
        <f>LOG10(E34)</f>
        <v>2.4293900341928358</v>
      </c>
      <c r="J34" s="61"/>
      <c r="K34" s="61"/>
      <c r="L34" s="61"/>
      <c r="M34" s="61"/>
      <c r="N34" s="61"/>
      <c r="O34" s="61"/>
      <c r="P34" s="61"/>
      <c r="Q34" s="61"/>
      <c r="R34" s="61"/>
    </row>
    <row r="35" spans="1:18" x14ac:dyDescent="0.25">
      <c r="A35" s="61"/>
      <c r="B35" s="61"/>
      <c r="C35" s="61"/>
      <c r="D35" s="61"/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</row>
    <row r="36" spans="1:18" x14ac:dyDescent="0.25">
      <c r="A36" s="61"/>
      <c r="B36" s="61"/>
      <c r="C36" s="61"/>
      <c r="D36" s="61"/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</row>
    <row r="37" spans="1:18" x14ac:dyDescent="0.25">
      <c r="A37" s="61"/>
      <c r="B37" s="62" t="s">
        <v>36</v>
      </c>
      <c r="C37" s="62"/>
      <c r="D37" s="62" t="s">
        <v>37</v>
      </c>
      <c r="E37" s="62" t="s">
        <v>38</v>
      </c>
      <c r="F37" s="62" t="s">
        <v>39</v>
      </c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</row>
    <row r="38" spans="1:18" x14ac:dyDescent="0.25">
      <c r="A38" s="61"/>
      <c r="B38" s="61"/>
      <c r="C38" s="61"/>
      <c r="D38" s="62">
        <f>SLOPE(D17:D34,C17:C34)</f>
        <v>2.390086206896552</v>
      </c>
      <c r="E38" s="62">
        <f>INTERCEPT(D17:D34,C17:C34)</f>
        <v>3.5380747126436738</v>
      </c>
      <c r="F38" s="62">
        <f>RSQ(D17:D34,C17:C34)</f>
        <v>0.97749530852228261</v>
      </c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</row>
    <row r="39" spans="1:18" x14ac:dyDescent="0.25">
      <c r="A39" s="61"/>
      <c r="B39" s="61"/>
      <c r="C39" s="61"/>
      <c r="D39" s="61"/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</row>
    <row r="40" spans="1:18" x14ac:dyDescent="0.25">
      <c r="A40" s="61"/>
      <c r="B40" s="62" t="s">
        <v>40</v>
      </c>
      <c r="C40" s="62"/>
      <c r="D40" s="62" t="s">
        <v>37</v>
      </c>
      <c r="E40" s="62" t="s">
        <v>38</v>
      </c>
      <c r="F40" s="62" t="s">
        <v>39</v>
      </c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</row>
    <row r="41" spans="1:18" x14ac:dyDescent="0.25">
      <c r="A41" s="61"/>
      <c r="B41" s="61"/>
      <c r="C41" s="61"/>
      <c r="D41" s="62">
        <f>SLOPE(I17:I34,H17:H34)</f>
        <v>-2.3360149099029766</v>
      </c>
      <c r="E41" s="62">
        <f>INTERCEPT(I17:I34,H17:H34)</f>
        <v>12.273872891962375</v>
      </c>
      <c r="F41" s="63">
        <f>RSQ(I17:I34,H17:H34)</f>
        <v>0.9928341535872206</v>
      </c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</row>
    <row r="42" spans="1:18" x14ac:dyDescent="0.25">
      <c r="A42" s="61"/>
      <c r="B42" s="61"/>
      <c r="C42" s="61"/>
      <c r="D42" s="62" t="s">
        <v>45</v>
      </c>
      <c r="E42" s="62" t="s">
        <v>46</v>
      </c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</row>
    <row r="43" spans="1:18" x14ac:dyDescent="0.25">
      <c r="A43" s="61"/>
      <c r="B43" s="61"/>
      <c r="C43" s="61"/>
      <c r="D43" s="62">
        <f>D41</f>
        <v>-2.3360149099029766</v>
      </c>
      <c r="E43" s="62">
        <f>10^E41</f>
        <v>1878766864341.9399</v>
      </c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</row>
    <row r="44" spans="1:18" x14ac:dyDescent="0.25">
      <c r="A44" s="61"/>
      <c r="B44" s="61"/>
      <c r="C44" s="61"/>
      <c r="D44" s="61"/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</row>
    <row r="45" spans="1:18" x14ac:dyDescent="0.25">
      <c r="A45" s="61"/>
      <c r="B45" s="61"/>
      <c r="C45" s="61"/>
      <c r="D45" s="61"/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</row>
    <row r="46" spans="1:18" x14ac:dyDescent="0.25">
      <c r="A46" s="61"/>
      <c r="B46" s="61"/>
      <c r="C46" s="61"/>
      <c r="D46" s="61"/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</row>
    <row r="47" spans="1:18" x14ac:dyDescent="0.25">
      <c r="A47" s="61"/>
      <c r="B47" s="61"/>
      <c r="C47" s="61"/>
      <c r="D47" s="61"/>
      <c r="E47" s="61"/>
      <c r="F47" s="61"/>
      <c r="G47" s="61"/>
      <c r="H47" s="61"/>
      <c r="I47" s="61"/>
      <c r="J47" s="61"/>
      <c r="K47" s="61"/>
      <c r="L47" s="61"/>
      <c r="M47" s="61"/>
      <c r="N47" s="61"/>
      <c r="O47" s="61"/>
      <c r="P47" s="61"/>
      <c r="Q47" s="61"/>
      <c r="R47" s="61"/>
    </row>
    <row r="48" spans="1:18" x14ac:dyDescent="0.25">
      <c r="A48" s="61"/>
      <c r="B48" s="61"/>
      <c r="C48" s="61"/>
      <c r="D48" s="61"/>
      <c r="E48" s="61"/>
      <c r="F48" s="61"/>
      <c r="G48" s="61"/>
      <c r="H48" s="61"/>
      <c r="I48" s="61"/>
      <c r="J48" s="61"/>
      <c r="K48" s="61"/>
      <c r="L48" s="61"/>
      <c r="M48" s="61"/>
      <c r="N48" s="61"/>
      <c r="O48" s="61"/>
      <c r="P48" s="61"/>
      <c r="Q48" s="61"/>
      <c r="R48" s="61"/>
    </row>
    <row r="49" spans="1:18" x14ac:dyDescent="0.25">
      <c r="A49" s="61"/>
      <c r="B49" s="61"/>
      <c r="C49" s="61"/>
      <c r="D49" s="61"/>
      <c r="E49" s="61"/>
      <c r="F49" s="61"/>
      <c r="G49" s="61"/>
      <c r="H49" s="61"/>
      <c r="I49" s="61"/>
      <c r="J49" s="61"/>
      <c r="K49" s="61"/>
      <c r="L49" s="61"/>
      <c r="M49" s="61"/>
      <c r="N49" s="61"/>
      <c r="O49" s="61"/>
      <c r="P49" s="61"/>
      <c r="Q49" s="61"/>
      <c r="R49" s="61"/>
    </row>
    <row r="50" spans="1:18" x14ac:dyDescent="0.25">
      <c r="A50" s="61"/>
      <c r="B50" s="61"/>
      <c r="C50" s="61"/>
      <c r="D50" s="61"/>
      <c r="E50" s="61"/>
      <c r="F50" s="61"/>
      <c r="G50" s="61"/>
      <c r="H50" s="61"/>
      <c r="I50" s="61"/>
      <c r="J50" s="61"/>
      <c r="K50" s="61"/>
      <c r="L50" s="61"/>
      <c r="M50" s="61"/>
      <c r="N50" s="61"/>
      <c r="O50" s="61"/>
      <c r="P50" s="61"/>
      <c r="Q50" s="61"/>
      <c r="R50" s="61"/>
    </row>
    <row r="51" spans="1:18" x14ac:dyDescent="0.25">
      <c r="A51" s="61"/>
      <c r="B51" s="61"/>
      <c r="C51" s="61"/>
      <c r="D51" s="61"/>
      <c r="E51" s="61"/>
      <c r="F51" s="61"/>
      <c r="G51" s="61"/>
      <c r="H51" s="61"/>
      <c r="I51" s="61"/>
      <c r="J51" s="61"/>
      <c r="K51" s="61"/>
      <c r="L51" s="61"/>
      <c r="M51" s="61"/>
      <c r="N51" s="61"/>
      <c r="O51" s="61"/>
      <c r="P51" s="61"/>
      <c r="Q51" s="61"/>
      <c r="R51" s="61"/>
    </row>
    <row r="52" spans="1:18" x14ac:dyDescent="0.25">
      <c r="A52" s="61"/>
      <c r="B52" s="61"/>
      <c r="C52" s="61"/>
      <c r="D52" s="61"/>
      <c r="E52" s="61"/>
      <c r="F52" s="61"/>
      <c r="G52" s="61"/>
      <c r="H52" s="61"/>
      <c r="I52" s="61"/>
      <c r="J52" s="61"/>
      <c r="K52" s="61"/>
      <c r="L52" s="61"/>
      <c r="M52" s="61"/>
      <c r="N52" s="61"/>
      <c r="O52" s="61"/>
      <c r="P52" s="61"/>
      <c r="Q52" s="61"/>
      <c r="R52" s="61"/>
    </row>
    <row r="53" spans="1:18" x14ac:dyDescent="0.25">
      <c r="A53" s="61"/>
      <c r="B53" s="61"/>
      <c r="C53" s="61"/>
      <c r="D53" s="61"/>
      <c r="E53" s="61"/>
      <c r="F53" s="61"/>
      <c r="G53" s="61"/>
      <c r="H53" s="61"/>
      <c r="I53" s="61"/>
      <c r="J53" s="61"/>
      <c r="K53" s="61"/>
      <c r="L53" s="61"/>
      <c r="M53" s="61"/>
      <c r="N53" s="61"/>
      <c r="O53" s="61"/>
      <c r="P53" s="61"/>
      <c r="Q53" s="61"/>
      <c r="R53" s="61"/>
    </row>
    <row r="54" spans="1:18" x14ac:dyDescent="0.25">
      <c r="A54" s="61"/>
      <c r="B54" s="61"/>
      <c r="C54" s="61"/>
      <c r="D54" s="61"/>
      <c r="E54" s="61"/>
      <c r="F54" s="61"/>
      <c r="G54" s="61"/>
      <c r="H54" s="61"/>
      <c r="I54" s="61"/>
      <c r="J54" s="61"/>
      <c r="K54" s="61"/>
      <c r="L54" s="61"/>
      <c r="M54" s="61"/>
      <c r="N54" s="61"/>
      <c r="O54" s="61"/>
      <c r="P54" s="61"/>
      <c r="Q54" s="61"/>
      <c r="R54" s="61"/>
    </row>
    <row r="55" spans="1:18" x14ac:dyDescent="0.25">
      <c r="A55" s="61"/>
      <c r="B55" s="61"/>
      <c r="C55" s="61"/>
      <c r="D55" s="61"/>
      <c r="E55" s="61"/>
      <c r="F55" s="61"/>
      <c r="G55" s="61"/>
      <c r="H55" s="61"/>
      <c r="I55" s="61"/>
      <c r="J55" s="61"/>
      <c r="K55" s="61"/>
      <c r="L55" s="61"/>
      <c r="M55" s="61"/>
      <c r="N55" s="61"/>
      <c r="O55" s="61"/>
      <c r="P55" s="61"/>
      <c r="Q55" s="61"/>
      <c r="R55" s="61"/>
    </row>
    <row r="56" spans="1:18" x14ac:dyDescent="0.25">
      <c r="A56" s="61"/>
      <c r="B56" s="61"/>
      <c r="C56" s="61"/>
      <c r="D56" s="61"/>
      <c r="E56" s="61"/>
      <c r="F56" s="61"/>
      <c r="G56" s="61"/>
      <c r="H56" s="61"/>
      <c r="I56" s="61"/>
      <c r="J56" s="61"/>
      <c r="K56" s="61"/>
      <c r="L56" s="61"/>
      <c r="M56" s="61"/>
      <c r="N56" s="61"/>
      <c r="O56" s="61"/>
      <c r="P56" s="61"/>
      <c r="Q56" s="61"/>
      <c r="R56" s="61"/>
    </row>
    <row r="57" spans="1:18" x14ac:dyDescent="0.25">
      <c r="A57" s="61"/>
      <c r="B57" s="61"/>
      <c r="C57" s="61"/>
      <c r="D57" s="61"/>
      <c r="E57" s="61"/>
      <c r="F57" s="61"/>
      <c r="G57" s="61"/>
      <c r="H57" s="61"/>
      <c r="I57" s="61"/>
      <c r="J57" s="61"/>
      <c r="K57" s="61"/>
      <c r="L57" s="61"/>
      <c r="M57" s="61"/>
      <c r="N57" s="61"/>
      <c r="O57" s="61"/>
      <c r="P57" s="61"/>
      <c r="Q57" s="61"/>
      <c r="R57" s="61"/>
    </row>
    <row r="58" spans="1:18" x14ac:dyDescent="0.25">
      <c r="A58" s="61"/>
      <c r="B58" s="61"/>
      <c r="C58" s="61"/>
      <c r="D58" s="61"/>
      <c r="E58" s="61"/>
      <c r="F58" s="61"/>
      <c r="G58" s="61"/>
      <c r="H58" s="61"/>
      <c r="I58" s="61"/>
      <c r="J58" s="61"/>
      <c r="K58" s="61"/>
      <c r="L58" s="61"/>
      <c r="M58" s="61"/>
      <c r="N58" s="61"/>
      <c r="O58" s="61"/>
      <c r="P58" s="61"/>
      <c r="Q58" s="61"/>
      <c r="R58" s="61"/>
    </row>
    <row r="59" spans="1:18" x14ac:dyDescent="0.25">
      <c r="A59" s="61"/>
      <c r="B59" s="61"/>
      <c r="C59" s="61"/>
      <c r="D59" s="61"/>
      <c r="E59" s="61"/>
      <c r="F59" s="61"/>
      <c r="G59" s="61"/>
      <c r="H59" s="61"/>
      <c r="I59" s="61"/>
      <c r="J59" s="61"/>
      <c r="K59" s="61"/>
      <c r="L59" s="61"/>
      <c r="M59" s="61"/>
      <c r="N59" s="61"/>
      <c r="O59" s="61"/>
      <c r="P59" s="61"/>
      <c r="Q59" s="61"/>
      <c r="R59" s="61"/>
    </row>
    <row r="60" spans="1:18" x14ac:dyDescent="0.25">
      <c r="A60" s="61"/>
      <c r="B60" s="61"/>
      <c r="C60" s="61"/>
      <c r="D60" s="61"/>
      <c r="E60" s="61"/>
      <c r="F60" s="61"/>
      <c r="G60" s="61"/>
      <c r="H60" s="61"/>
      <c r="I60" s="61"/>
      <c r="J60" s="61"/>
      <c r="K60" s="61"/>
      <c r="L60" s="61"/>
      <c r="M60" s="61"/>
      <c r="N60" s="61"/>
      <c r="O60" s="61"/>
      <c r="P60" s="61"/>
      <c r="Q60" s="61"/>
      <c r="R60" s="61"/>
    </row>
    <row r="61" spans="1:18" x14ac:dyDescent="0.25">
      <c r="A61" s="61"/>
      <c r="B61" s="61"/>
      <c r="C61" s="61"/>
      <c r="D61" s="61"/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61"/>
      <c r="Q61" s="61"/>
      <c r="R61" s="61"/>
    </row>
    <row r="62" spans="1:18" x14ac:dyDescent="0.25">
      <c r="A62" s="61"/>
      <c r="B62" s="61"/>
      <c r="C62" s="61"/>
      <c r="D62" s="61"/>
      <c r="E62" s="61"/>
      <c r="F62" s="61"/>
      <c r="G62" s="61"/>
      <c r="H62" s="61"/>
      <c r="I62" s="61"/>
      <c r="J62" s="61"/>
      <c r="K62" s="61"/>
      <c r="L62" s="61"/>
      <c r="M62" s="61"/>
      <c r="N62" s="61"/>
      <c r="O62" s="61"/>
      <c r="P62" s="61"/>
      <c r="Q62" s="61"/>
      <c r="R62" s="61"/>
    </row>
    <row r="63" spans="1:18" x14ac:dyDescent="0.25">
      <c r="A63" s="61"/>
      <c r="B63" s="61"/>
      <c r="C63" s="61"/>
      <c r="D63" s="61"/>
      <c r="E63" s="61"/>
      <c r="F63" s="61"/>
      <c r="G63" s="61"/>
      <c r="H63" s="61"/>
      <c r="I63" s="61"/>
      <c r="J63" s="61"/>
      <c r="K63" s="61"/>
      <c r="L63" s="61"/>
      <c r="M63" s="61"/>
      <c r="N63" s="61"/>
      <c r="O63" s="61"/>
      <c r="P63" s="61"/>
      <c r="Q63" s="61"/>
      <c r="R63" s="61"/>
    </row>
    <row r="64" spans="1:18" x14ac:dyDescent="0.25">
      <c r="A64" s="61"/>
      <c r="B64" s="61"/>
      <c r="C64" s="61"/>
      <c r="D64" s="61"/>
      <c r="E64" s="61"/>
      <c r="F64" s="61"/>
      <c r="G64" s="61"/>
      <c r="H64" s="61"/>
      <c r="I64" s="61"/>
      <c r="J64" s="61"/>
      <c r="K64" s="61"/>
      <c r="L64" s="61"/>
      <c r="M64" s="61"/>
      <c r="N64" s="61"/>
      <c r="O64" s="61"/>
      <c r="P64" s="61"/>
      <c r="Q64" s="61"/>
      <c r="R64" s="61"/>
    </row>
    <row r="65" spans="1:18" x14ac:dyDescent="0.25">
      <c r="A65" s="61"/>
      <c r="B65" s="61"/>
      <c r="C65" s="61"/>
      <c r="D65" s="61"/>
      <c r="E65" s="61"/>
      <c r="F65" s="61"/>
      <c r="G65" s="61"/>
      <c r="H65" s="61"/>
      <c r="I65" s="61"/>
      <c r="J65" s="61"/>
      <c r="K65" s="61"/>
      <c r="L65" s="61"/>
      <c r="M65" s="61"/>
      <c r="N65" s="61"/>
      <c r="O65" s="61"/>
      <c r="P65" s="61"/>
      <c r="Q65" s="61"/>
      <c r="R65" s="61"/>
    </row>
    <row r="66" spans="1:18" x14ac:dyDescent="0.25">
      <c r="A66" s="61"/>
      <c r="B66" s="61"/>
      <c r="C66" s="61"/>
      <c r="D66" s="61"/>
      <c r="E66" s="61"/>
      <c r="F66" s="61"/>
      <c r="G66" s="61"/>
      <c r="H66" s="61"/>
      <c r="I66" s="61"/>
      <c r="J66" s="61"/>
      <c r="K66" s="61"/>
      <c r="L66" s="61"/>
      <c r="M66" s="61"/>
      <c r="N66" s="61"/>
      <c r="O66" s="61"/>
      <c r="P66" s="61"/>
      <c r="Q66" s="61"/>
      <c r="R66" s="61"/>
    </row>
    <row r="67" spans="1:18" x14ac:dyDescent="0.25">
      <c r="A67" s="61"/>
      <c r="B67" s="61"/>
      <c r="C67" s="61"/>
      <c r="D67" s="61"/>
      <c r="E67" s="61"/>
      <c r="F67" s="61"/>
      <c r="G67" s="61"/>
      <c r="H67" s="61"/>
      <c r="I67" s="61"/>
      <c r="J67" s="61"/>
      <c r="K67" s="61"/>
      <c r="L67" s="61"/>
      <c r="M67" s="61"/>
      <c r="N67" s="61"/>
      <c r="O67" s="61"/>
      <c r="P67" s="61"/>
      <c r="Q67" s="61"/>
      <c r="R67" s="61"/>
    </row>
    <row r="68" spans="1:18" x14ac:dyDescent="0.25">
      <c r="A68" s="61"/>
      <c r="B68" s="61"/>
      <c r="C68" s="61"/>
      <c r="D68" s="61"/>
      <c r="E68" s="61"/>
      <c r="F68" s="61"/>
      <c r="G68" s="61"/>
      <c r="H68" s="61"/>
      <c r="I68" s="61"/>
      <c r="J68" s="61"/>
      <c r="K68" s="61"/>
      <c r="L68" s="61"/>
      <c r="M68" s="61"/>
      <c r="N68" s="61"/>
      <c r="O68" s="61"/>
      <c r="P68" s="61"/>
      <c r="Q68" s="61"/>
      <c r="R68" s="61"/>
    </row>
    <row r="69" spans="1:18" x14ac:dyDescent="0.25">
      <c r="A69" s="61"/>
      <c r="B69" s="61"/>
      <c r="C69" s="61"/>
      <c r="D69" s="61"/>
      <c r="E69" s="61"/>
      <c r="F69" s="61"/>
      <c r="G69" s="61"/>
      <c r="H69" s="61"/>
      <c r="I69" s="61"/>
      <c r="J69" s="61"/>
      <c r="K69" s="61"/>
      <c r="L69" s="61"/>
      <c r="M69" s="61"/>
      <c r="N69" s="61"/>
      <c r="O69" s="61"/>
      <c r="P69" s="61"/>
      <c r="Q69" s="61"/>
      <c r="R69" s="61"/>
    </row>
    <row r="70" spans="1:18" x14ac:dyDescent="0.25">
      <c r="A70" s="61"/>
      <c r="B70" s="61"/>
      <c r="C70" s="61"/>
      <c r="D70" s="61"/>
      <c r="E70" s="61"/>
      <c r="F70" s="61"/>
      <c r="G70" s="61"/>
      <c r="H70" s="61"/>
      <c r="I70" s="61"/>
      <c r="J70" s="61"/>
      <c r="K70" s="61"/>
      <c r="L70" s="61"/>
      <c r="M70" s="61"/>
      <c r="N70" s="61"/>
      <c r="O70" s="61"/>
      <c r="P70" s="61"/>
      <c r="Q70" s="61"/>
      <c r="R70" s="61"/>
    </row>
    <row r="71" spans="1:18" x14ac:dyDescent="0.25">
      <c r="A71" s="61"/>
      <c r="B71" s="61"/>
      <c r="C71" s="61"/>
      <c r="D71" s="61"/>
      <c r="E71" s="61"/>
      <c r="F71" s="61"/>
      <c r="G71" s="61"/>
      <c r="H71" s="61"/>
      <c r="I71" s="61"/>
      <c r="J71" s="61"/>
      <c r="K71" s="61"/>
      <c r="L71" s="61"/>
      <c r="M71" s="61"/>
      <c r="N71" s="61"/>
      <c r="O71" s="61"/>
      <c r="P71" s="61"/>
      <c r="Q71" s="61"/>
      <c r="R71" s="61"/>
    </row>
    <row r="72" spans="1:18" x14ac:dyDescent="0.25">
      <c r="A72" s="61"/>
      <c r="B72" s="61"/>
      <c r="C72" s="61"/>
      <c r="D72" s="61"/>
      <c r="E72" s="61"/>
      <c r="F72" s="61"/>
      <c r="G72" s="61"/>
      <c r="H72" s="61"/>
      <c r="I72" s="61"/>
      <c r="J72" s="61"/>
      <c r="K72" s="61"/>
      <c r="L72" s="61"/>
      <c r="M72" s="61"/>
      <c r="N72" s="61"/>
      <c r="O72" s="61"/>
      <c r="P72" s="61"/>
      <c r="Q72" s="61"/>
      <c r="R72" s="61"/>
    </row>
    <row r="73" spans="1:18" x14ac:dyDescent="0.25">
      <c r="A73" s="61"/>
      <c r="B73" s="61"/>
      <c r="C73" s="61"/>
      <c r="D73" s="61"/>
      <c r="E73" s="61"/>
      <c r="F73" s="61"/>
      <c r="G73" s="61"/>
      <c r="H73" s="61"/>
      <c r="I73" s="61"/>
      <c r="J73" s="61"/>
      <c r="K73" s="61"/>
      <c r="L73" s="61"/>
      <c r="M73" s="61"/>
      <c r="N73" s="61"/>
      <c r="O73" s="61"/>
      <c r="P73" s="61"/>
      <c r="Q73" s="61"/>
      <c r="R73" s="61"/>
    </row>
    <row r="74" spans="1:18" x14ac:dyDescent="0.25">
      <c r="A74" s="61"/>
      <c r="B74" s="61"/>
      <c r="C74" s="61"/>
      <c r="D74" s="61"/>
      <c r="E74" s="61"/>
      <c r="F74" s="61"/>
      <c r="G74" s="61"/>
      <c r="H74" s="61"/>
      <c r="I74" s="61"/>
      <c r="J74" s="61"/>
      <c r="K74" s="61"/>
      <c r="L74" s="61"/>
      <c r="M74" s="61"/>
      <c r="N74" s="61"/>
      <c r="O74" s="61"/>
      <c r="P74" s="61"/>
      <c r="Q74" s="61"/>
      <c r="R74" s="61"/>
    </row>
    <row r="75" spans="1:18" x14ac:dyDescent="0.25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</row>
    <row r="76" spans="1:18" x14ac:dyDescent="0.25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</row>
    <row r="77" spans="1:18" x14ac:dyDescent="0.25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</row>
    <row r="78" spans="1:18" x14ac:dyDescent="0.25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</row>
    <row r="79" spans="1:18" x14ac:dyDescent="0.25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</row>
    <row r="80" spans="1:18" x14ac:dyDescent="0.25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</row>
    <row r="81" spans="1:18" x14ac:dyDescent="0.25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</row>
    <row r="82" spans="1:18" x14ac:dyDescent="0.25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</row>
    <row r="83" spans="1:18" x14ac:dyDescent="0.25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</row>
    <row r="84" spans="1:18" x14ac:dyDescent="0.25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</row>
    <row r="85" spans="1:18" x14ac:dyDescent="0.25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</row>
    <row r="86" spans="1:18" x14ac:dyDescent="0.25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</row>
    <row r="87" spans="1:18" x14ac:dyDescent="0.25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</row>
    <row r="88" spans="1:18" x14ac:dyDescent="0.25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</row>
    <row r="89" spans="1:18" x14ac:dyDescent="0.25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</row>
    <row r="90" spans="1:18" x14ac:dyDescent="0.25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</row>
    <row r="91" spans="1:18" x14ac:dyDescent="0.25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</row>
    <row r="92" spans="1:18" x14ac:dyDescent="0.25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</row>
    <row r="93" spans="1:18" x14ac:dyDescent="0.25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</row>
    <row r="94" spans="1:18" x14ac:dyDescent="0.25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</row>
    <row r="95" spans="1:18" x14ac:dyDescent="0.25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</row>
    <row r="96" spans="1:18" x14ac:dyDescent="0.25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</row>
    <row r="97" spans="1:18" x14ac:dyDescent="0.25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</row>
    <row r="98" spans="1:18" x14ac:dyDescent="0.25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</row>
    <row r="99" spans="1:18" x14ac:dyDescent="0.25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</row>
    <row r="100" spans="1:18" x14ac:dyDescent="0.25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</row>
    <row r="101" spans="1:18" x14ac:dyDescent="0.25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</row>
    <row r="102" spans="1:18" x14ac:dyDescent="0.25">
      <c r="A102" s="61"/>
      <c r="B102" s="61"/>
      <c r="C102" s="61"/>
      <c r="D102" s="61"/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</row>
    <row r="103" spans="1:18" x14ac:dyDescent="0.25">
      <c r="A103" s="61"/>
      <c r="B103" s="61"/>
      <c r="C103" s="61"/>
      <c r="D103" s="61"/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</row>
    <row r="104" spans="1:18" x14ac:dyDescent="0.25">
      <c r="A104" s="61"/>
      <c r="B104" s="61"/>
      <c r="C104" s="61"/>
      <c r="D104" s="61"/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</row>
    <row r="105" spans="1:18" x14ac:dyDescent="0.25">
      <c r="A105" s="61"/>
      <c r="B105" s="61"/>
      <c r="C105" s="61"/>
      <c r="D105" s="61"/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</row>
    <row r="106" spans="1:18" x14ac:dyDescent="0.25">
      <c r="A106" s="61"/>
      <c r="B106" s="61"/>
      <c r="C106" s="61"/>
      <c r="D106" s="61"/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</row>
    <row r="107" spans="1:18" x14ac:dyDescent="0.25">
      <c r="A107" s="61"/>
      <c r="B107" s="61"/>
      <c r="C107" s="61"/>
      <c r="D107" s="61"/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</row>
    <row r="108" spans="1:18" x14ac:dyDescent="0.25">
      <c r="A108" s="61"/>
      <c r="B108" s="61"/>
      <c r="C108" s="61"/>
      <c r="D108" s="61"/>
      <c r="E108" s="61"/>
      <c r="F108" s="61"/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</row>
    <row r="109" spans="1:18" x14ac:dyDescent="0.25">
      <c r="A109" s="61"/>
      <c r="B109" s="61"/>
      <c r="C109" s="61"/>
      <c r="D109" s="61"/>
      <c r="E109" s="61"/>
      <c r="F109" s="61"/>
      <c r="G109" s="61"/>
      <c r="H109" s="61"/>
      <c r="I109" s="61"/>
      <c r="J109" s="61"/>
      <c r="K109" s="61"/>
      <c r="L109" s="61"/>
      <c r="M109" s="61"/>
      <c r="N109" s="61"/>
      <c r="O109" s="61"/>
      <c r="P109" s="61"/>
      <c r="Q109" s="61"/>
      <c r="R109" s="61"/>
    </row>
    <row r="110" spans="1:18" x14ac:dyDescent="0.25">
      <c r="A110" s="61"/>
      <c r="B110" s="61"/>
      <c r="C110" s="61"/>
      <c r="D110" s="61"/>
      <c r="E110" s="61"/>
      <c r="F110" s="61"/>
      <c r="G110" s="61"/>
      <c r="H110" s="61"/>
      <c r="I110" s="61"/>
      <c r="J110" s="61"/>
      <c r="K110" s="61"/>
      <c r="L110" s="61"/>
      <c r="M110" s="61"/>
      <c r="N110" s="61"/>
      <c r="O110" s="61"/>
      <c r="P110" s="61"/>
      <c r="Q110" s="61"/>
      <c r="R110" s="61"/>
    </row>
    <row r="111" spans="1:18" x14ac:dyDescent="0.25">
      <c r="A111" s="61"/>
      <c r="B111" s="61"/>
      <c r="C111" s="61"/>
      <c r="D111" s="61"/>
      <c r="E111" s="61"/>
      <c r="F111" s="61"/>
      <c r="G111" s="61"/>
      <c r="H111" s="61"/>
      <c r="I111" s="61"/>
      <c r="J111" s="61"/>
      <c r="K111" s="61"/>
      <c r="L111" s="61"/>
      <c r="M111" s="61"/>
      <c r="N111" s="61"/>
      <c r="O111" s="61"/>
      <c r="P111" s="61"/>
      <c r="Q111" s="61"/>
      <c r="R111" s="61"/>
    </row>
    <row r="112" spans="1:18" x14ac:dyDescent="0.25">
      <c r="A112" s="61"/>
      <c r="B112" s="61"/>
      <c r="C112" s="61"/>
      <c r="D112" s="61"/>
      <c r="E112" s="61"/>
      <c r="F112" s="61"/>
      <c r="G112" s="61"/>
      <c r="H112" s="61"/>
      <c r="I112" s="61"/>
      <c r="J112" s="61"/>
      <c r="K112" s="61"/>
      <c r="L112" s="61"/>
      <c r="M112" s="61"/>
      <c r="N112" s="61"/>
      <c r="O112" s="61"/>
      <c r="P112" s="61"/>
      <c r="Q112" s="61"/>
      <c r="R112" s="61"/>
    </row>
    <row r="113" spans="1:18" x14ac:dyDescent="0.25">
      <c r="A113" s="61"/>
      <c r="B113" s="61"/>
      <c r="C113" s="61"/>
      <c r="D113" s="61"/>
      <c r="E113" s="61"/>
      <c r="F113" s="61"/>
      <c r="G113" s="61"/>
      <c r="H113" s="61"/>
      <c r="I113" s="61"/>
      <c r="J113" s="61"/>
      <c r="K113" s="61"/>
      <c r="L113" s="61"/>
      <c r="M113" s="61"/>
      <c r="N113" s="61"/>
      <c r="O113" s="61"/>
      <c r="P113" s="61"/>
      <c r="Q113" s="61"/>
      <c r="R113" s="61"/>
    </row>
    <row r="114" spans="1:18" x14ac:dyDescent="0.25">
      <c r="A114" s="61"/>
      <c r="B114" s="61"/>
      <c r="C114" s="61"/>
      <c r="D114" s="61"/>
      <c r="E114" s="61"/>
      <c r="F114" s="61"/>
      <c r="G114" s="61"/>
      <c r="H114" s="61"/>
      <c r="I114" s="61"/>
      <c r="J114" s="61"/>
      <c r="K114" s="61"/>
      <c r="L114" s="61"/>
      <c r="M114" s="61"/>
      <c r="N114" s="61"/>
      <c r="O114" s="61"/>
      <c r="P114" s="61"/>
      <c r="Q114" s="61"/>
      <c r="R114" s="61"/>
    </row>
    <row r="115" spans="1:18" x14ac:dyDescent="0.25">
      <c r="A115" s="61"/>
      <c r="B115" s="61"/>
      <c r="C115" s="61"/>
      <c r="D115" s="61"/>
      <c r="E115" s="61"/>
      <c r="F115" s="61"/>
      <c r="G115" s="61"/>
      <c r="H115" s="61"/>
      <c r="I115" s="61"/>
      <c r="J115" s="61"/>
      <c r="K115" s="61"/>
      <c r="L115" s="61"/>
      <c r="M115" s="61"/>
      <c r="N115" s="61"/>
      <c r="O115" s="61"/>
      <c r="P115" s="61"/>
      <c r="Q115" s="61"/>
      <c r="R115" s="61"/>
    </row>
    <row r="116" spans="1:18" x14ac:dyDescent="0.25">
      <c r="A116" s="61"/>
      <c r="B116" s="61"/>
      <c r="C116" s="61"/>
      <c r="D116" s="61"/>
      <c r="E116" s="61"/>
      <c r="F116" s="61"/>
      <c r="G116" s="61"/>
      <c r="H116" s="61"/>
      <c r="I116" s="61"/>
      <c r="J116" s="61"/>
      <c r="K116" s="61"/>
      <c r="L116" s="61"/>
      <c r="M116" s="61"/>
      <c r="N116" s="61"/>
      <c r="O116" s="61"/>
      <c r="P116" s="61"/>
      <c r="Q116" s="61"/>
      <c r="R116" s="61"/>
    </row>
    <row r="117" spans="1:18" x14ac:dyDescent="0.25">
      <c r="A117" s="61"/>
      <c r="B117" s="61"/>
      <c r="C117" s="61"/>
      <c r="D117" s="61"/>
      <c r="E117" s="61"/>
      <c r="F117" s="61"/>
      <c r="G117" s="61"/>
      <c r="H117" s="61"/>
      <c r="I117" s="61"/>
      <c r="J117" s="61"/>
      <c r="K117" s="61"/>
      <c r="L117" s="61"/>
      <c r="M117" s="61"/>
      <c r="N117" s="61"/>
      <c r="O117" s="61"/>
      <c r="P117" s="61"/>
      <c r="Q117" s="61"/>
      <c r="R117" s="61"/>
    </row>
    <row r="118" spans="1:18" x14ac:dyDescent="0.25">
      <c r="A118" s="61"/>
      <c r="B118" s="61"/>
      <c r="C118" s="61"/>
      <c r="D118" s="61"/>
      <c r="E118" s="61"/>
      <c r="F118" s="61"/>
      <c r="G118" s="61"/>
      <c r="H118" s="61"/>
      <c r="I118" s="61"/>
      <c r="J118" s="61"/>
      <c r="K118" s="61"/>
      <c r="L118" s="61"/>
      <c r="M118" s="61"/>
      <c r="N118" s="61"/>
      <c r="O118" s="61"/>
      <c r="P118" s="61"/>
      <c r="Q118" s="61"/>
      <c r="R118" s="61"/>
    </row>
    <row r="119" spans="1:18" x14ac:dyDescent="0.25">
      <c r="A119" s="61"/>
      <c r="B119" s="61"/>
      <c r="C119" s="61"/>
      <c r="D119" s="61"/>
      <c r="E119" s="61"/>
      <c r="F119" s="61"/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61"/>
      <c r="R119" s="61"/>
    </row>
    <row r="120" spans="1:18" x14ac:dyDescent="0.25">
      <c r="A120" s="61"/>
      <c r="B120" s="61"/>
      <c r="C120" s="61"/>
      <c r="D120" s="61"/>
      <c r="E120" s="61"/>
      <c r="F120" s="61"/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  <c r="R120" s="61"/>
    </row>
    <row r="121" spans="1:18" x14ac:dyDescent="0.25">
      <c r="A121" s="61"/>
      <c r="B121" s="61"/>
      <c r="C121" s="61"/>
      <c r="D121" s="61"/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  <c r="R121" s="61"/>
    </row>
    <row r="122" spans="1:18" x14ac:dyDescent="0.25">
      <c r="A122" s="61"/>
      <c r="B122" s="61"/>
      <c r="C122" s="61"/>
      <c r="D122" s="61"/>
      <c r="E122" s="61"/>
      <c r="F122" s="61"/>
      <c r="G122" s="61"/>
      <c r="H122" s="61"/>
      <c r="I122" s="61"/>
      <c r="J122" s="61"/>
      <c r="K122" s="61"/>
      <c r="L122" s="61"/>
      <c r="M122" s="61"/>
      <c r="N122" s="61"/>
      <c r="O122" s="61"/>
      <c r="P122" s="61"/>
      <c r="Q122" s="61"/>
      <c r="R122" s="61"/>
    </row>
    <row r="123" spans="1:18" x14ac:dyDescent="0.25">
      <c r="A123" s="61"/>
      <c r="B123" s="61"/>
      <c r="C123" s="61"/>
      <c r="D123" s="61"/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  <c r="R123" s="61"/>
    </row>
    <row r="124" spans="1:18" x14ac:dyDescent="0.25">
      <c r="A124" s="61"/>
      <c r="B124" s="61"/>
      <c r="C124" s="61"/>
      <c r="D124" s="61"/>
      <c r="E124" s="61"/>
      <c r="F124" s="61"/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  <c r="R124" s="61"/>
    </row>
    <row r="125" spans="1:18" x14ac:dyDescent="0.25">
      <c r="A125" s="61"/>
      <c r="B125" s="61"/>
      <c r="C125" s="61"/>
      <c r="D125" s="61"/>
      <c r="E125" s="61"/>
      <c r="F125" s="61"/>
      <c r="G125" s="61"/>
      <c r="H125" s="61"/>
      <c r="I125" s="61"/>
      <c r="J125" s="61"/>
      <c r="K125" s="61"/>
      <c r="L125" s="61"/>
      <c r="M125" s="61"/>
      <c r="N125" s="61"/>
      <c r="O125" s="61"/>
      <c r="P125" s="61"/>
      <c r="Q125" s="61"/>
      <c r="R125" s="61"/>
    </row>
    <row r="126" spans="1:18" x14ac:dyDescent="0.25">
      <c r="A126" s="61"/>
      <c r="B126" s="61"/>
      <c r="C126" s="61"/>
      <c r="D126" s="61"/>
      <c r="E126" s="61"/>
      <c r="F126" s="61"/>
      <c r="G126" s="61"/>
      <c r="H126" s="61"/>
      <c r="I126" s="61"/>
      <c r="J126" s="61"/>
      <c r="K126" s="61"/>
      <c r="L126" s="61"/>
      <c r="M126" s="61"/>
      <c r="N126" s="61"/>
      <c r="O126" s="61"/>
      <c r="P126" s="61"/>
      <c r="Q126" s="61"/>
      <c r="R126" s="61"/>
    </row>
    <row r="127" spans="1:18" x14ac:dyDescent="0.25">
      <c r="A127" s="61"/>
      <c r="B127" s="61"/>
      <c r="C127" s="61"/>
      <c r="D127" s="61"/>
      <c r="E127" s="61"/>
      <c r="F127" s="61"/>
      <c r="G127" s="61"/>
      <c r="H127" s="61"/>
      <c r="I127" s="61"/>
      <c r="J127" s="61"/>
      <c r="K127" s="61"/>
      <c r="L127" s="61"/>
      <c r="M127" s="61"/>
      <c r="N127" s="61"/>
      <c r="O127" s="61"/>
      <c r="P127" s="61"/>
      <c r="Q127" s="61"/>
      <c r="R127" s="61"/>
    </row>
    <row r="128" spans="1:18" x14ac:dyDescent="0.25">
      <c r="A128" s="61"/>
      <c r="B128" s="61"/>
      <c r="C128" s="61"/>
      <c r="D128" s="61"/>
      <c r="E128" s="61"/>
      <c r="F128" s="61"/>
      <c r="G128" s="61"/>
      <c r="H128" s="61"/>
      <c r="I128" s="61"/>
      <c r="J128" s="61"/>
      <c r="K128" s="61"/>
      <c r="L128" s="61"/>
      <c r="M128" s="61"/>
      <c r="N128" s="61"/>
      <c r="O128" s="61"/>
      <c r="P128" s="61"/>
      <c r="Q128" s="61"/>
      <c r="R128" s="61"/>
    </row>
    <row r="129" spans="1:18" x14ac:dyDescent="0.25">
      <c r="A129" s="61"/>
      <c r="B129" s="61"/>
      <c r="C129" s="61"/>
      <c r="D129" s="61"/>
      <c r="E129" s="61"/>
      <c r="F129" s="61"/>
      <c r="G129" s="61"/>
      <c r="H129" s="61"/>
      <c r="I129" s="61"/>
      <c r="J129" s="61"/>
      <c r="K129" s="61"/>
      <c r="L129" s="61"/>
      <c r="M129" s="61"/>
      <c r="N129" s="61"/>
      <c r="O129" s="61"/>
      <c r="P129" s="61"/>
      <c r="Q129" s="61"/>
      <c r="R129" s="61"/>
    </row>
    <row r="130" spans="1:18" x14ac:dyDescent="0.25">
      <c r="A130" s="61"/>
      <c r="B130" s="61"/>
      <c r="C130" s="61"/>
      <c r="D130" s="61"/>
      <c r="E130" s="61"/>
      <c r="F130" s="61"/>
      <c r="G130" s="61"/>
      <c r="H130" s="61"/>
      <c r="I130" s="61"/>
      <c r="J130" s="61"/>
      <c r="K130" s="61"/>
      <c r="L130" s="61"/>
      <c r="M130" s="61"/>
      <c r="N130" s="61"/>
      <c r="O130" s="61"/>
      <c r="P130" s="61"/>
      <c r="Q130" s="61"/>
      <c r="R130" s="61"/>
    </row>
    <row r="131" spans="1:18" x14ac:dyDescent="0.25">
      <c r="A131" s="61"/>
      <c r="B131" s="61"/>
      <c r="C131" s="61"/>
      <c r="D131" s="61"/>
      <c r="E131" s="61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  <c r="Q131" s="61"/>
      <c r="R131" s="61"/>
    </row>
    <row r="132" spans="1:18" x14ac:dyDescent="0.25">
      <c r="A132" s="61"/>
      <c r="B132" s="61"/>
      <c r="C132" s="61"/>
      <c r="D132" s="61"/>
      <c r="E132" s="61"/>
      <c r="F132" s="61"/>
      <c r="G132" s="61"/>
      <c r="H132" s="61"/>
      <c r="I132" s="61"/>
      <c r="J132" s="61"/>
      <c r="K132" s="61"/>
      <c r="L132" s="61"/>
      <c r="M132" s="61"/>
      <c r="N132" s="61"/>
      <c r="O132" s="61"/>
      <c r="P132" s="61"/>
      <c r="Q132" s="61"/>
      <c r="R132" s="61"/>
    </row>
    <row r="133" spans="1:18" x14ac:dyDescent="0.25">
      <c r="A133" s="61"/>
      <c r="B133" s="61"/>
      <c r="C133" s="61"/>
      <c r="D133" s="61"/>
      <c r="E133" s="61"/>
      <c r="F133" s="61"/>
      <c r="G133" s="61"/>
      <c r="H133" s="61"/>
      <c r="I133" s="61"/>
      <c r="J133" s="61"/>
      <c r="K133" s="61"/>
      <c r="L133" s="61"/>
      <c r="M133" s="61"/>
      <c r="N133" s="61"/>
      <c r="O133" s="61"/>
      <c r="P133" s="61"/>
      <c r="Q133" s="61"/>
      <c r="R133" s="61"/>
    </row>
    <row r="134" spans="1:18" x14ac:dyDescent="0.25">
      <c r="A134" s="61"/>
      <c r="B134" s="61"/>
      <c r="C134" s="61"/>
      <c r="D134" s="61"/>
      <c r="E134" s="61"/>
      <c r="F134" s="61"/>
      <c r="G134" s="61"/>
      <c r="H134" s="61"/>
      <c r="I134" s="61"/>
      <c r="J134" s="61"/>
      <c r="K134" s="61"/>
      <c r="L134" s="61"/>
      <c r="M134" s="61"/>
      <c r="N134" s="61"/>
      <c r="O134" s="61"/>
      <c r="P134" s="61"/>
      <c r="Q134" s="61"/>
      <c r="R134" s="61"/>
    </row>
    <row r="135" spans="1:18" x14ac:dyDescent="0.25">
      <c r="A135" s="61"/>
      <c r="B135" s="61"/>
      <c r="C135" s="61"/>
      <c r="D135" s="61"/>
      <c r="E135" s="61"/>
      <c r="F135" s="61"/>
      <c r="G135" s="61"/>
      <c r="H135" s="61"/>
      <c r="I135" s="61"/>
      <c r="J135" s="61"/>
      <c r="K135" s="61"/>
      <c r="L135" s="61"/>
      <c r="M135" s="61"/>
      <c r="N135" s="61"/>
      <c r="O135" s="61"/>
      <c r="P135" s="61"/>
      <c r="Q135" s="61"/>
      <c r="R135" s="61"/>
    </row>
    <row r="136" spans="1:18" x14ac:dyDescent="0.25">
      <c r="A136" s="61"/>
      <c r="B136" s="61"/>
      <c r="C136" s="61"/>
      <c r="D136" s="61"/>
      <c r="E136" s="61"/>
      <c r="F136" s="61"/>
      <c r="G136" s="61"/>
      <c r="H136" s="61"/>
      <c r="I136" s="61"/>
      <c r="J136" s="61"/>
      <c r="K136" s="61"/>
      <c r="L136" s="61"/>
      <c r="M136" s="61"/>
      <c r="N136" s="61"/>
      <c r="O136" s="61"/>
      <c r="P136" s="61"/>
      <c r="Q136" s="61"/>
      <c r="R136" s="61"/>
    </row>
    <row r="137" spans="1:18" x14ac:dyDescent="0.25">
      <c r="A137" s="61"/>
      <c r="B137" s="61"/>
      <c r="C137" s="61"/>
      <c r="D137" s="61"/>
      <c r="E137" s="61"/>
      <c r="F137" s="61"/>
      <c r="G137" s="61"/>
      <c r="H137" s="61"/>
      <c r="I137" s="61"/>
      <c r="J137" s="61"/>
      <c r="K137" s="61"/>
      <c r="L137" s="61"/>
      <c r="M137" s="61"/>
      <c r="N137" s="61"/>
      <c r="O137" s="61"/>
      <c r="P137" s="61"/>
      <c r="Q137" s="61"/>
      <c r="R137" s="61"/>
    </row>
    <row r="138" spans="1:18" x14ac:dyDescent="0.25">
      <c r="A138" s="61"/>
      <c r="B138" s="61"/>
      <c r="C138" s="61"/>
      <c r="D138" s="61"/>
      <c r="E138" s="61"/>
      <c r="F138" s="61"/>
      <c r="G138" s="61"/>
      <c r="H138" s="61"/>
      <c r="I138" s="61"/>
      <c r="J138" s="61"/>
      <c r="K138" s="61"/>
      <c r="L138" s="61"/>
      <c r="M138" s="61"/>
      <c r="N138" s="61"/>
      <c r="O138" s="61"/>
      <c r="P138" s="61"/>
      <c r="Q138" s="61"/>
      <c r="R138" s="61"/>
    </row>
    <row r="139" spans="1:18" x14ac:dyDescent="0.25">
      <c r="A139" s="61"/>
      <c r="B139" s="61"/>
      <c r="C139" s="61"/>
      <c r="D139" s="61"/>
      <c r="E139" s="61"/>
      <c r="F139" s="61"/>
      <c r="G139" s="61"/>
      <c r="H139" s="61"/>
      <c r="I139" s="61"/>
      <c r="J139" s="61"/>
      <c r="K139" s="61"/>
      <c r="L139" s="61"/>
      <c r="M139" s="61"/>
      <c r="N139" s="61"/>
      <c r="O139" s="61"/>
      <c r="P139" s="61"/>
      <c r="Q139" s="61"/>
      <c r="R139" s="61"/>
    </row>
    <row r="140" spans="1:18" x14ac:dyDescent="0.25">
      <c r="A140" s="61"/>
      <c r="B140" s="61"/>
      <c r="C140" s="61"/>
      <c r="D140" s="61"/>
      <c r="E140" s="61"/>
      <c r="F140" s="61"/>
      <c r="G140" s="61"/>
      <c r="H140" s="61"/>
      <c r="I140" s="61"/>
      <c r="J140" s="61"/>
      <c r="K140" s="61"/>
      <c r="L140" s="61"/>
      <c r="M140" s="61"/>
      <c r="N140" s="61"/>
      <c r="O140" s="61"/>
      <c r="P140" s="61"/>
      <c r="Q140" s="61"/>
      <c r="R140" s="61"/>
    </row>
    <row r="141" spans="1:18" x14ac:dyDescent="0.25">
      <c r="A141" s="61"/>
      <c r="B141" s="61"/>
      <c r="C141" s="61"/>
      <c r="D141" s="61"/>
      <c r="E141" s="61"/>
      <c r="F141" s="61"/>
      <c r="G141" s="61"/>
      <c r="H141" s="61"/>
      <c r="I141" s="61"/>
      <c r="J141" s="61"/>
      <c r="K141" s="61"/>
      <c r="L141" s="61"/>
      <c r="M141" s="61"/>
      <c r="N141" s="61"/>
      <c r="O141" s="61"/>
      <c r="P141" s="61"/>
      <c r="Q141" s="61"/>
      <c r="R141" s="61"/>
    </row>
    <row r="142" spans="1:18" x14ac:dyDescent="0.25">
      <c r="A142" s="61"/>
      <c r="B142" s="61"/>
      <c r="C142" s="61"/>
      <c r="D142" s="61"/>
      <c r="E142" s="61"/>
      <c r="F142" s="61"/>
      <c r="G142" s="61"/>
      <c r="H142" s="61"/>
      <c r="I142" s="61"/>
      <c r="J142" s="61"/>
      <c r="K142" s="61"/>
      <c r="L142" s="61"/>
      <c r="M142" s="61"/>
      <c r="N142" s="61"/>
      <c r="O142" s="61"/>
      <c r="P142" s="61"/>
      <c r="Q142" s="61"/>
      <c r="R142" s="61"/>
    </row>
    <row r="143" spans="1:18" x14ac:dyDescent="0.25">
      <c r="A143" s="61"/>
      <c r="B143" s="61"/>
      <c r="C143" s="61"/>
      <c r="D143" s="61"/>
      <c r="E143" s="61"/>
      <c r="F143" s="61"/>
      <c r="G143" s="61"/>
      <c r="H143" s="61"/>
      <c r="I143" s="61"/>
      <c r="J143" s="61"/>
      <c r="K143" s="61"/>
      <c r="L143" s="61"/>
      <c r="M143" s="61"/>
      <c r="N143" s="61"/>
      <c r="O143" s="61"/>
      <c r="P143" s="61"/>
      <c r="Q143" s="61"/>
      <c r="R143" s="61"/>
    </row>
    <row r="144" spans="1:18" x14ac:dyDescent="0.25">
      <c r="A144" s="61"/>
      <c r="B144" s="61"/>
      <c r="C144" s="61"/>
      <c r="D144" s="61"/>
      <c r="E144" s="61"/>
      <c r="F144" s="61"/>
      <c r="G144" s="61"/>
      <c r="H144" s="61"/>
      <c r="I144" s="61"/>
      <c r="J144" s="61"/>
      <c r="K144" s="61"/>
      <c r="L144" s="61"/>
      <c r="M144" s="61"/>
      <c r="N144" s="61"/>
      <c r="O144" s="61"/>
      <c r="P144" s="61"/>
      <c r="Q144" s="61"/>
      <c r="R144" s="61"/>
    </row>
    <row r="145" spans="1:18" x14ac:dyDescent="0.25">
      <c r="A145" s="61"/>
      <c r="B145" s="61"/>
      <c r="C145" s="61"/>
      <c r="D145" s="61"/>
      <c r="E145" s="61"/>
      <c r="F145" s="61"/>
      <c r="G145" s="61"/>
      <c r="H145" s="61"/>
      <c r="I145" s="61"/>
      <c r="J145" s="61"/>
      <c r="K145" s="61"/>
      <c r="L145" s="61"/>
      <c r="M145" s="61"/>
      <c r="N145" s="61"/>
      <c r="O145" s="61"/>
      <c r="P145" s="61"/>
      <c r="Q145" s="61"/>
      <c r="R145" s="61"/>
    </row>
    <row r="146" spans="1:18" x14ac:dyDescent="0.25">
      <c r="A146" s="61"/>
      <c r="B146" s="61"/>
      <c r="C146" s="61"/>
      <c r="D146" s="61"/>
      <c r="E146" s="61"/>
      <c r="F146" s="61"/>
      <c r="G146" s="61"/>
      <c r="H146" s="61"/>
      <c r="I146" s="61"/>
      <c r="J146" s="61"/>
      <c r="K146" s="61"/>
      <c r="L146" s="61"/>
      <c r="M146" s="61"/>
      <c r="N146" s="61"/>
      <c r="O146" s="61"/>
      <c r="P146" s="61"/>
      <c r="Q146" s="61"/>
      <c r="R146" s="61"/>
    </row>
    <row r="147" spans="1:18" x14ac:dyDescent="0.25">
      <c r="A147" s="61"/>
      <c r="B147" s="61"/>
      <c r="C147" s="61"/>
      <c r="D147" s="61"/>
      <c r="E147" s="61"/>
      <c r="F147" s="61"/>
      <c r="G147" s="61"/>
      <c r="H147" s="61"/>
      <c r="I147" s="61"/>
      <c r="J147" s="61"/>
      <c r="K147" s="61"/>
      <c r="L147" s="61"/>
      <c r="M147" s="61"/>
      <c r="N147" s="61"/>
      <c r="O147" s="61"/>
      <c r="P147" s="61"/>
      <c r="Q147" s="61"/>
      <c r="R147" s="61"/>
    </row>
    <row r="148" spans="1:18" x14ac:dyDescent="0.25">
      <c r="A148" s="61"/>
      <c r="B148" s="61"/>
      <c r="C148" s="61"/>
      <c r="D148" s="61"/>
      <c r="E148" s="61"/>
      <c r="F148" s="61"/>
      <c r="G148" s="61"/>
      <c r="H148" s="61"/>
      <c r="I148" s="61"/>
      <c r="J148" s="61"/>
      <c r="K148" s="61"/>
      <c r="L148" s="61"/>
      <c r="M148" s="61"/>
      <c r="N148" s="61"/>
      <c r="O148" s="61"/>
      <c r="P148" s="61"/>
      <c r="Q148" s="61"/>
      <c r="R148" s="61"/>
    </row>
    <row r="149" spans="1:18" x14ac:dyDescent="0.25">
      <c r="A149" s="61"/>
      <c r="B149" s="61"/>
      <c r="C149" s="61"/>
      <c r="D149" s="61"/>
      <c r="E149" s="61"/>
      <c r="F149" s="61"/>
      <c r="G149" s="61"/>
      <c r="H149" s="61"/>
      <c r="I149" s="61"/>
      <c r="J149" s="61"/>
      <c r="K149" s="61"/>
      <c r="L149" s="61"/>
      <c r="M149" s="61"/>
      <c r="N149" s="61"/>
      <c r="O149" s="61"/>
      <c r="P149" s="61"/>
      <c r="Q149" s="61"/>
      <c r="R149" s="61"/>
    </row>
    <row r="150" spans="1:18" x14ac:dyDescent="0.25">
      <c r="A150" s="61"/>
      <c r="B150" s="61"/>
      <c r="C150" s="61"/>
      <c r="D150" s="61"/>
      <c r="E150" s="61"/>
      <c r="F150" s="61"/>
      <c r="G150" s="61"/>
      <c r="H150" s="61"/>
      <c r="I150" s="61"/>
      <c r="J150" s="61"/>
      <c r="K150" s="61"/>
      <c r="L150" s="61"/>
      <c r="M150" s="61"/>
      <c r="N150" s="61"/>
      <c r="O150" s="61"/>
      <c r="P150" s="61"/>
      <c r="Q150" s="61"/>
      <c r="R150" s="61"/>
    </row>
    <row r="151" spans="1:18" x14ac:dyDescent="0.25">
      <c r="A151" s="61"/>
      <c r="B151" s="61"/>
      <c r="C151" s="61"/>
      <c r="D151" s="61"/>
      <c r="E151" s="61"/>
      <c r="F151" s="61"/>
      <c r="G151" s="61"/>
      <c r="H151" s="61"/>
      <c r="I151" s="61"/>
      <c r="J151" s="61"/>
      <c r="K151" s="61"/>
      <c r="L151" s="61"/>
      <c r="M151" s="61"/>
      <c r="N151" s="61"/>
      <c r="O151" s="61"/>
      <c r="P151" s="61"/>
      <c r="Q151" s="61"/>
      <c r="R151" s="61"/>
    </row>
    <row r="152" spans="1:18" x14ac:dyDescent="0.25">
      <c r="A152" s="61"/>
      <c r="B152" s="61"/>
      <c r="C152" s="61"/>
      <c r="D152" s="61"/>
      <c r="E152" s="61"/>
      <c r="F152" s="61"/>
      <c r="G152" s="61"/>
      <c r="H152" s="61"/>
      <c r="I152" s="61"/>
      <c r="J152" s="61"/>
      <c r="K152" s="61"/>
      <c r="L152" s="61"/>
      <c r="M152" s="61"/>
      <c r="N152" s="61"/>
      <c r="O152" s="61"/>
      <c r="P152" s="61"/>
      <c r="Q152" s="61"/>
      <c r="R152" s="61"/>
    </row>
    <row r="153" spans="1:18" x14ac:dyDescent="0.25">
      <c r="A153" s="61"/>
      <c r="B153" s="61"/>
      <c r="C153" s="61"/>
      <c r="D153" s="61"/>
      <c r="E153" s="61"/>
      <c r="F153" s="61"/>
      <c r="G153" s="61"/>
      <c r="H153" s="61"/>
      <c r="I153" s="61"/>
      <c r="J153" s="61"/>
      <c r="K153" s="61"/>
      <c r="L153" s="61"/>
      <c r="M153" s="61"/>
      <c r="N153" s="61"/>
      <c r="O153" s="61"/>
      <c r="P153" s="61"/>
      <c r="Q153" s="61"/>
      <c r="R153" s="61"/>
    </row>
  </sheetData>
  <dataValidations count="1">
    <dataValidation type="list" allowBlank="1" showInputMessage="1" showErrorMessage="1" sqref="C8" xr:uid="{D01A1042-5023-364B-AFD3-5F871C031645}">
      <formula1>$G$4:$G$7</formula1>
    </dataValidation>
  </dataValidation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3A00EB-040C-4C23-AF51-F5FCA2798F93}">
  <dimension ref="A1:R153"/>
  <sheetViews>
    <sheetView topLeftCell="H22" zoomScale="125" zoomScaleNormal="85" workbookViewId="0"/>
  </sheetViews>
  <sheetFormatPr baseColWidth="10" defaultColWidth="11.42578125" defaultRowHeight="15" x14ac:dyDescent="0.25"/>
  <cols>
    <col min="1" max="4" width="11.42578125" style="60"/>
    <col min="5" max="5" width="13.140625" style="60" bestFit="1" customWidth="1"/>
    <col min="6" max="16384" width="11.42578125" style="60"/>
  </cols>
  <sheetData>
    <row r="1" spans="1:18" x14ac:dyDescent="0.25">
      <c r="A1" s="61"/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</row>
    <row r="2" spans="1:18" x14ac:dyDescent="0.25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</row>
    <row r="3" spans="1:18" ht="15.75" x14ac:dyDescent="0.25">
      <c r="A3" s="61"/>
      <c r="B3" s="70" t="s">
        <v>31</v>
      </c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1"/>
      <c r="P3" s="61"/>
      <c r="Q3" s="61"/>
      <c r="R3" s="61"/>
    </row>
    <row r="4" spans="1:18" x14ac:dyDescent="0.25">
      <c r="A4" s="61"/>
      <c r="B4" s="69" t="s">
        <v>3</v>
      </c>
      <c r="C4" s="62">
        <v>9.81</v>
      </c>
      <c r="D4" s="61"/>
      <c r="E4" s="61"/>
      <c r="F4" s="62" t="s">
        <v>5</v>
      </c>
      <c r="G4" s="62" t="s">
        <v>9</v>
      </c>
      <c r="H4" s="62">
        <v>0.06</v>
      </c>
      <c r="I4" s="61"/>
      <c r="J4" s="61"/>
      <c r="K4" s="61"/>
      <c r="L4" s="61"/>
      <c r="M4" s="61"/>
      <c r="N4" s="61"/>
      <c r="O4" s="61"/>
      <c r="P4" s="61"/>
      <c r="Q4" s="61"/>
      <c r="R4" s="61"/>
    </row>
    <row r="5" spans="1:18" x14ac:dyDescent="0.25">
      <c r="A5" s="61"/>
      <c r="B5" s="69" t="s">
        <v>1</v>
      </c>
      <c r="C5" s="62">
        <v>1000</v>
      </c>
      <c r="D5" s="61"/>
      <c r="E5" s="61"/>
      <c r="F5" s="62" t="s">
        <v>6</v>
      </c>
      <c r="G5" s="62" t="s">
        <v>10</v>
      </c>
      <c r="H5" s="62">
        <v>4.4999999999999998E-2</v>
      </c>
      <c r="I5" s="61"/>
      <c r="J5" s="61"/>
      <c r="K5" s="61"/>
      <c r="L5" s="61"/>
      <c r="M5" s="61"/>
      <c r="N5" s="61"/>
      <c r="O5" s="61"/>
      <c r="P5" s="61"/>
      <c r="Q5" s="61"/>
      <c r="R5" s="61"/>
    </row>
    <row r="6" spans="1:18" x14ac:dyDescent="0.25">
      <c r="A6" s="61"/>
      <c r="B6" s="69" t="s">
        <v>2</v>
      </c>
      <c r="C6" s="62">
        <f>1.02*10^-3</f>
        <v>1.0200000000000001E-3</v>
      </c>
      <c r="D6" s="61"/>
      <c r="E6" s="61"/>
      <c r="F6" s="62" t="s">
        <v>7</v>
      </c>
      <c r="G6" s="62" t="s">
        <v>11</v>
      </c>
      <c r="H6" s="62">
        <f>0.03</f>
        <v>0.03</v>
      </c>
      <c r="I6" s="61"/>
      <c r="J6" s="61"/>
      <c r="K6" s="61"/>
      <c r="L6" s="61"/>
      <c r="M6" s="61"/>
      <c r="N6" s="61"/>
      <c r="O6" s="61"/>
      <c r="P6" s="61"/>
      <c r="Q6" s="61"/>
      <c r="R6" s="61"/>
    </row>
    <row r="7" spans="1:18" x14ac:dyDescent="0.25">
      <c r="A7" s="61"/>
      <c r="B7" s="69" t="s">
        <v>32</v>
      </c>
      <c r="C7" s="62"/>
      <c r="D7" s="61"/>
      <c r="E7" s="61"/>
      <c r="F7" s="62" t="s">
        <v>8</v>
      </c>
      <c r="G7" s="62" t="s">
        <v>12</v>
      </c>
      <c r="H7" s="62">
        <v>7.8E-2</v>
      </c>
      <c r="I7" s="61"/>
      <c r="J7" s="61"/>
      <c r="K7" s="61"/>
      <c r="L7" s="61"/>
      <c r="M7" s="61"/>
      <c r="N7" s="61"/>
      <c r="O7" s="61"/>
      <c r="P7" s="61"/>
      <c r="Q7" s="61"/>
      <c r="R7" s="61"/>
    </row>
    <row r="8" spans="1:18" x14ac:dyDescent="0.25">
      <c r="A8" s="61"/>
      <c r="B8" s="69" t="s">
        <v>29</v>
      </c>
      <c r="C8" s="62" t="s">
        <v>11</v>
      </c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</row>
    <row r="9" spans="1:18" x14ac:dyDescent="0.25">
      <c r="A9" s="61"/>
      <c r="B9" s="69" t="s">
        <v>4</v>
      </c>
      <c r="C9" s="62">
        <f>VLOOKUP(C8,G4:H7,2,FALSE)</f>
        <v>0.03</v>
      </c>
      <c r="D9" s="61"/>
      <c r="E9" s="61"/>
      <c r="F9" s="61"/>
      <c r="G9" s="61"/>
      <c r="H9" s="61"/>
      <c r="I9" s="61"/>
      <c r="J9" s="61"/>
      <c r="K9" s="61"/>
      <c r="L9" s="61"/>
      <c r="M9" s="61"/>
      <c r="N9" s="61"/>
      <c r="O9" s="61"/>
      <c r="P9" s="61"/>
      <c r="Q9" s="61"/>
      <c r="R9" s="61"/>
    </row>
    <row r="10" spans="1:18" x14ac:dyDescent="0.25">
      <c r="A10" s="61"/>
      <c r="B10" s="69" t="s">
        <v>23</v>
      </c>
      <c r="C10" s="62">
        <f>C9</f>
        <v>0.03</v>
      </c>
      <c r="D10" s="61"/>
      <c r="E10" s="61"/>
      <c r="F10" s="61"/>
      <c r="G10" s="61"/>
      <c r="H10" s="61"/>
      <c r="I10" s="61"/>
      <c r="J10" s="61"/>
      <c r="K10" s="61"/>
      <c r="L10" s="61"/>
      <c r="M10" s="61"/>
      <c r="N10" s="61"/>
      <c r="O10" s="61"/>
      <c r="P10" s="61"/>
      <c r="Q10" s="61"/>
      <c r="R10" s="61"/>
    </row>
    <row r="11" spans="1:18" x14ac:dyDescent="0.25">
      <c r="A11" s="61"/>
      <c r="B11" s="61"/>
      <c r="C11" s="61"/>
      <c r="D11" s="61"/>
      <c r="E11" s="61"/>
      <c r="F11" s="61"/>
      <c r="G11" s="61"/>
      <c r="H11" s="61"/>
      <c r="I11" s="61"/>
      <c r="J11" s="61"/>
      <c r="K11" s="61"/>
      <c r="L11" s="61"/>
      <c r="M11" s="61"/>
      <c r="N11" s="61"/>
      <c r="O11" s="61"/>
      <c r="P11" s="61"/>
      <c r="Q11" s="61"/>
      <c r="R11" s="61"/>
    </row>
    <row r="12" spans="1:18" x14ac:dyDescent="0.25">
      <c r="A12" s="61"/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</row>
    <row r="13" spans="1:18" x14ac:dyDescent="0.25">
      <c r="A13" s="61"/>
      <c r="B13" s="61"/>
      <c r="C13" s="61"/>
      <c r="D13" s="61"/>
      <c r="E13" s="61"/>
      <c r="F13" s="61"/>
      <c r="G13" s="61"/>
      <c r="H13" s="61"/>
      <c r="I13" s="61"/>
      <c r="J13" s="61"/>
      <c r="K13" s="61"/>
      <c r="L13" s="61"/>
      <c r="M13" s="61"/>
      <c r="N13" s="61"/>
      <c r="O13" s="61"/>
      <c r="P13" s="61"/>
      <c r="Q13" s="61"/>
      <c r="R13" s="61"/>
    </row>
    <row r="14" spans="1:18" x14ac:dyDescent="0.25">
      <c r="A14" s="61"/>
      <c r="B14" s="61"/>
      <c r="C14" s="61"/>
      <c r="D14" s="61"/>
      <c r="E14" s="61"/>
      <c r="F14" s="61"/>
      <c r="G14" s="61"/>
      <c r="H14" s="61"/>
      <c r="I14" s="61"/>
      <c r="J14" s="61"/>
      <c r="K14" s="61"/>
      <c r="L14" s="61"/>
      <c r="M14" s="61"/>
      <c r="N14" s="61"/>
      <c r="O14" s="61"/>
      <c r="P14" s="61"/>
      <c r="Q14" s="61"/>
      <c r="R14" s="61"/>
    </row>
    <row r="15" spans="1:18" ht="30" x14ac:dyDescent="0.25">
      <c r="A15" s="61"/>
      <c r="B15" s="68" t="s">
        <v>0</v>
      </c>
      <c r="C15" s="68" t="s">
        <v>19</v>
      </c>
      <c r="D15" s="68" t="s">
        <v>22</v>
      </c>
      <c r="E15" s="68" t="s">
        <v>13</v>
      </c>
      <c r="F15" s="68" t="s">
        <v>14</v>
      </c>
      <c r="G15" s="68" t="s">
        <v>15</v>
      </c>
      <c r="H15" s="68" t="s">
        <v>42</v>
      </c>
      <c r="I15" s="68" t="s">
        <v>43</v>
      </c>
      <c r="J15" s="61"/>
      <c r="K15" s="61"/>
      <c r="L15" s="61"/>
      <c r="M15" s="61"/>
      <c r="N15" s="61"/>
      <c r="O15" s="61"/>
      <c r="P15" s="61"/>
      <c r="Q15" s="61"/>
      <c r="R15" s="61"/>
    </row>
    <row r="16" spans="1:18" x14ac:dyDescent="0.25">
      <c r="A16" s="61"/>
      <c r="B16" s="67" t="s">
        <v>17</v>
      </c>
      <c r="C16" s="67" t="s">
        <v>18</v>
      </c>
      <c r="D16" s="67" t="s">
        <v>16</v>
      </c>
      <c r="E16" s="67"/>
      <c r="F16" s="67"/>
      <c r="G16" s="67"/>
      <c r="H16" s="67"/>
      <c r="I16" s="62"/>
      <c r="J16" s="61"/>
      <c r="K16" s="61"/>
      <c r="L16" s="61"/>
      <c r="M16" s="61"/>
      <c r="N16" s="61"/>
      <c r="O16" s="61"/>
      <c r="P16" s="61"/>
      <c r="Q16" s="61"/>
      <c r="R16" s="61"/>
    </row>
    <row r="17" spans="1:18" x14ac:dyDescent="0.25">
      <c r="A17" s="61"/>
      <c r="B17" s="77">
        <v>100</v>
      </c>
      <c r="C17" s="62">
        <f>B17/60</f>
        <v>1.6666666666666667</v>
      </c>
      <c r="D17" s="76">
        <v>8.25</v>
      </c>
      <c r="E17" s="64">
        <f>D17/($C$9^5*C17^3*$C$5)</f>
        <v>73333.333333333314</v>
      </c>
      <c r="F17" s="64">
        <f>(C17*$C$9^2*$C$5)/$C$6</f>
        <v>1470.5882352941176</v>
      </c>
      <c r="G17" s="62">
        <f>(C17^2*$C$9)/$C$4</f>
        <v>8.4947332653754672E-3</v>
      </c>
      <c r="H17" s="62">
        <f>LOG10(F17)</f>
        <v>3.1674910872937638</v>
      </c>
      <c r="I17" s="62">
        <f>LOG10(E17)</f>
        <v>4.865301426102544</v>
      </c>
      <c r="J17" s="61"/>
      <c r="K17" s="61"/>
      <c r="L17" s="61"/>
      <c r="M17" s="61"/>
      <c r="N17" s="61"/>
      <c r="O17" s="61"/>
      <c r="P17" s="61"/>
      <c r="Q17" s="61"/>
      <c r="R17" s="61"/>
    </row>
    <row r="18" spans="1:18" x14ac:dyDescent="0.25">
      <c r="A18" s="61"/>
      <c r="B18" s="77">
        <v>200</v>
      </c>
      <c r="C18" s="62">
        <f>B18/60</f>
        <v>3.3333333333333335</v>
      </c>
      <c r="D18" s="76">
        <v>10.5</v>
      </c>
      <c r="E18" s="64">
        <f>D18/($C$9^5*C18^3*$C$5)</f>
        <v>11666.666666666664</v>
      </c>
      <c r="F18" s="64">
        <f>(C18*$C$9^2*$C$5)/$C$6</f>
        <v>2941.1764705882351</v>
      </c>
      <c r="G18" s="62">
        <f>(C18^2*$C$9)/$C$4</f>
        <v>3.3978933061501869E-2</v>
      </c>
      <c r="H18" s="62">
        <f>LOG10(F18)</f>
        <v>3.4685210829577446</v>
      </c>
      <c r="I18" s="62">
        <f>LOG10(E18)</f>
        <v>4.0669467896306131</v>
      </c>
      <c r="J18" s="61"/>
      <c r="K18" s="61"/>
      <c r="L18" s="61"/>
      <c r="M18" s="61"/>
      <c r="N18" s="61"/>
      <c r="O18" s="61"/>
      <c r="P18" s="61"/>
      <c r="Q18" s="61"/>
      <c r="R18" s="61"/>
    </row>
    <row r="19" spans="1:18" x14ac:dyDescent="0.25">
      <c r="A19" s="61"/>
      <c r="B19" s="77">
        <v>300</v>
      </c>
      <c r="C19" s="62">
        <f>B19/60</f>
        <v>5</v>
      </c>
      <c r="D19" s="76">
        <v>12.75</v>
      </c>
      <c r="E19" s="64">
        <f>D19/($C$9^5*C19^3*$C$5)</f>
        <v>4197.5308641975307</v>
      </c>
      <c r="F19" s="64">
        <f>(C19*$C$9^2*$C$5)/$C$6</f>
        <v>4411.7647058823522</v>
      </c>
      <c r="G19" s="62">
        <f>(C19^2*$C$9)/$C$4</f>
        <v>7.64525993883792E-2</v>
      </c>
      <c r="H19" s="62">
        <f>LOG10(F19)</f>
        <v>3.644612342013426</v>
      </c>
      <c r="I19" s="62">
        <f>LOG10(E19)</f>
        <v>3.6229938981636054</v>
      </c>
      <c r="J19" s="61"/>
      <c r="K19" s="61"/>
      <c r="L19" s="61"/>
      <c r="M19" s="61"/>
      <c r="N19" s="61"/>
      <c r="O19" s="61"/>
      <c r="P19" s="61"/>
      <c r="Q19" s="61"/>
      <c r="R19" s="61"/>
    </row>
    <row r="20" spans="1:18" x14ac:dyDescent="0.25">
      <c r="A20" s="61"/>
      <c r="B20" s="77">
        <v>400</v>
      </c>
      <c r="C20" s="62">
        <f>B20/60</f>
        <v>6.666666666666667</v>
      </c>
      <c r="D20" s="76">
        <v>17.5</v>
      </c>
      <c r="E20" s="64">
        <f>D20/($C$9^5*C20^3*$C$5)</f>
        <v>2430.5555555555552</v>
      </c>
      <c r="F20" s="64">
        <f>(C20*$C$9^2*$C$5)/$C$6</f>
        <v>5882.3529411764703</v>
      </c>
      <c r="G20" s="62">
        <f>(C20^2*$C$9)/$C$4</f>
        <v>0.13591573224600748</v>
      </c>
      <c r="H20" s="62">
        <f>LOG10(F20)</f>
        <v>3.7695510786217259</v>
      </c>
      <c r="I20" s="62">
        <f>LOG10(E20)</f>
        <v>3.3857055522550259</v>
      </c>
      <c r="J20" s="61"/>
      <c r="K20" s="61"/>
      <c r="L20" s="61"/>
      <c r="M20" s="61"/>
      <c r="N20" s="61"/>
      <c r="O20" s="61"/>
      <c r="P20" s="61"/>
      <c r="Q20" s="61"/>
      <c r="R20" s="61"/>
    </row>
    <row r="21" spans="1:18" x14ac:dyDescent="0.25">
      <c r="A21" s="61"/>
      <c r="B21" s="77">
        <v>500</v>
      </c>
      <c r="C21" s="62">
        <f>B21/60</f>
        <v>8.3333333333333339</v>
      </c>
      <c r="D21" s="76">
        <v>22</v>
      </c>
      <c r="E21" s="64">
        <f>D21/($C$9^5*C21^3*$C$5)</f>
        <v>1564.4444444444441</v>
      </c>
      <c r="F21" s="64">
        <f>(C21*$C$9^2*$C$5)/$C$6</f>
        <v>7352.9411764705883</v>
      </c>
      <c r="G21" s="62">
        <f>(C21^2*$C$9)/$C$4</f>
        <v>0.21236833163438668</v>
      </c>
      <c r="H21" s="62">
        <f>LOG10(F21)</f>
        <v>3.8664610916297826</v>
      </c>
      <c r="I21" s="62">
        <f>LOG10(E21)</f>
        <v>3.1943601453667685</v>
      </c>
      <c r="J21" s="61"/>
      <c r="K21" s="61"/>
      <c r="L21" s="61"/>
      <c r="M21" s="61"/>
      <c r="N21" s="61"/>
      <c r="O21" s="61"/>
      <c r="P21" s="61"/>
      <c r="Q21" s="61"/>
      <c r="R21" s="61"/>
    </row>
    <row r="22" spans="1:18" x14ac:dyDescent="0.25">
      <c r="A22" s="61"/>
      <c r="B22" s="77">
        <v>600</v>
      </c>
      <c r="C22" s="62">
        <f>B22/60</f>
        <v>10</v>
      </c>
      <c r="D22" s="76">
        <v>33.5</v>
      </c>
      <c r="E22" s="64">
        <f>D22/($C$9^5*C22^3*$C$5)</f>
        <v>1378.6008230452676</v>
      </c>
      <c r="F22" s="64">
        <f>(C22*$C$9^2*$C$5)/$C$6</f>
        <v>8823.5294117647045</v>
      </c>
      <c r="G22" s="62">
        <f>(C22^2*$C$9)/$C$4</f>
        <v>0.3058103975535168</v>
      </c>
      <c r="H22" s="62">
        <f>LOG10(F22)</f>
        <v>3.9456423376774072</v>
      </c>
      <c r="I22" s="62">
        <f>LOG10(E22)</f>
        <v>3.1394385334385331</v>
      </c>
      <c r="J22" s="61"/>
      <c r="K22" s="61"/>
      <c r="L22" s="61"/>
      <c r="M22" s="61"/>
      <c r="N22" s="61"/>
      <c r="O22" s="61"/>
      <c r="P22" s="61"/>
      <c r="Q22" s="61"/>
      <c r="R22" s="61"/>
    </row>
    <row r="23" spans="1:18" x14ac:dyDescent="0.25">
      <c r="A23" s="61"/>
      <c r="B23" s="77">
        <v>700</v>
      </c>
      <c r="C23" s="62">
        <f>B23/60</f>
        <v>11.666666666666666</v>
      </c>
      <c r="D23" s="76">
        <v>44.5</v>
      </c>
      <c r="E23" s="64">
        <f>D23/($C$9^5*C23^3*$C$5)</f>
        <v>1153.2231940395209</v>
      </c>
      <c r="F23" s="64">
        <f>(C23*$C$9^2*$C$5)/$C$6</f>
        <v>10294.117647058822</v>
      </c>
      <c r="G23" s="62">
        <f>(C23^2*$C$9)/$C$4</f>
        <v>0.41624193000339776</v>
      </c>
      <c r="H23" s="62">
        <f>LOG10(F23)</f>
        <v>4.0125891273080203</v>
      </c>
      <c r="I23" s="62">
        <f>LOG10(E23)</f>
        <v>3.0619133684907798</v>
      </c>
      <c r="J23" s="61"/>
      <c r="K23" s="61"/>
      <c r="L23" s="61"/>
      <c r="M23" s="61"/>
      <c r="N23" s="61"/>
      <c r="O23" s="61"/>
      <c r="P23" s="61"/>
      <c r="Q23" s="61"/>
      <c r="R23" s="61"/>
    </row>
    <row r="24" spans="1:18" x14ac:dyDescent="0.25">
      <c r="A24" s="61"/>
      <c r="B24" s="77">
        <v>1100</v>
      </c>
      <c r="C24" s="62">
        <f>B24/60</f>
        <v>18.333333333333332</v>
      </c>
      <c r="D24" s="76">
        <v>58.5</v>
      </c>
      <c r="E24" s="64">
        <f>D24/($C$9^5*C24^3*$C$5)</f>
        <v>390.68369646882053</v>
      </c>
      <c r="F24" s="64">
        <f>(C24*$C$9^2*$C$5)/$C$6</f>
        <v>16176.47058823529</v>
      </c>
      <c r="G24" s="62">
        <f>(C24^2*$C$9)/$C$4</f>
        <v>1.0278627251104313</v>
      </c>
      <c r="H24" s="62">
        <f>LOG10(F24)</f>
        <v>4.2088837724519887</v>
      </c>
      <c r="I24" s="62">
        <f>LOG10(E24)</f>
        <v>2.5918252881601243</v>
      </c>
      <c r="J24" s="61"/>
      <c r="K24" s="61"/>
      <c r="L24" s="61"/>
      <c r="M24" s="61"/>
      <c r="N24" s="61"/>
      <c r="O24" s="61"/>
      <c r="P24" s="61"/>
      <c r="Q24" s="61"/>
      <c r="R24" s="61"/>
    </row>
    <row r="25" spans="1:18" x14ac:dyDescent="0.25">
      <c r="A25" s="61"/>
      <c r="B25" s="77">
        <v>1200</v>
      </c>
      <c r="C25" s="62">
        <f>B25/60</f>
        <v>20</v>
      </c>
      <c r="D25" s="76">
        <v>68.5</v>
      </c>
      <c r="E25" s="64">
        <f>D25/($C$9^5*C25^3*$C$5)</f>
        <v>352.36625514403295</v>
      </c>
      <c r="F25" s="64">
        <f>(C25*$C$9^2*$C$5)/$C$6</f>
        <v>17647.058823529409</v>
      </c>
      <c r="G25" s="62">
        <f>(C25^2*$C$9)/$C$4</f>
        <v>1.2232415902140672</v>
      </c>
      <c r="H25" s="62">
        <f>LOG10(F25)</f>
        <v>4.2466723333413885</v>
      </c>
      <c r="I25" s="62">
        <f>LOG10(E25)</f>
        <v>2.54699431090217</v>
      </c>
      <c r="J25" s="61"/>
      <c r="K25" s="61"/>
      <c r="L25" s="61"/>
      <c r="M25" s="61"/>
      <c r="N25" s="61"/>
      <c r="O25" s="61"/>
      <c r="P25" s="61"/>
      <c r="Q25" s="61"/>
      <c r="R25" s="61"/>
    </row>
    <row r="26" spans="1:18" x14ac:dyDescent="0.25">
      <c r="A26" s="61"/>
      <c r="B26" s="77">
        <v>100</v>
      </c>
      <c r="C26" s="62">
        <f>B26/60</f>
        <v>1.6666666666666667</v>
      </c>
      <c r="D26" s="76">
        <v>8.75</v>
      </c>
      <c r="E26" s="64">
        <f>D26/($C$9^5*C26^3*$C$5)</f>
        <v>77777.777777777766</v>
      </c>
      <c r="F26" s="64">
        <f>(C26*$C$9^2*$C$5)/$C$6</f>
        <v>1470.5882352941176</v>
      </c>
      <c r="G26" s="62">
        <f>(C26^2*$C$9)/$C$4</f>
        <v>8.4947332653754672E-3</v>
      </c>
      <c r="H26" s="62">
        <f>LOG10(F26)</f>
        <v>3.1674910872937638</v>
      </c>
      <c r="I26" s="62">
        <f>LOG10(E26)</f>
        <v>4.8908555305749317</v>
      </c>
      <c r="J26" s="61"/>
      <c r="K26" s="61"/>
      <c r="L26" s="61"/>
      <c r="M26" s="61"/>
      <c r="N26" s="61"/>
      <c r="O26" s="61"/>
      <c r="P26" s="61"/>
      <c r="Q26" s="61"/>
      <c r="R26" s="61"/>
    </row>
    <row r="27" spans="1:18" x14ac:dyDescent="0.25">
      <c r="A27" s="61"/>
      <c r="B27" s="77">
        <v>200</v>
      </c>
      <c r="C27" s="62">
        <f>B27/60</f>
        <v>3.3333333333333335</v>
      </c>
      <c r="D27" s="76">
        <v>11</v>
      </c>
      <c r="E27" s="64">
        <f>D27/($C$9^5*C27^3*$C$5)</f>
        <v>12222.222222222219</v>
      </c>
      <c r="F27" s="64">
        <f>(C27*$C$9^2*$C$5)/$C$6</f>
        <v>2941.1764705882351</v>
      </c>
      <c r="G27" s="62">
        <f>(C27^2*$C$9)/$C$4</f>
        <v>3.3978933061501869E-2</v>
      </c>
      <c r="H27" s="62">
        <f>LOG10(F27)</f>
        <v>3.4685210829577446</v>
      </c>
      <c r="I27" s="62">
        <f>LOG10(E27)</f>
        <v>4.0871501757189002</v>
      </c>
      <c r="J27" s="61"/>
      <c r="K27" s="61"/>
      <c r="L27" s="61"/>
      <c r="M27" s="61"/>
      <c r="N27" s="61"/>
      <c r="O27" s="61"/>
      <c r="P27" s="61"/>
      <c r="Q27" s="61"/>
      <c r="R27" s="61"/>
    </row>
    <row r="28" spans="1:18" x14ac:dyDescent="0.25">
      <c r="A28" s="61"/>
      <c r="B28" s="77">
        <v>300</v>
      </c>
      <c r="C28" s="62">
        <f>B28/60</f>
        <v>5</v>
      </c>
      <c r="D28" s="76">
        <v>13.25</v>
      </c>
      <c r="E28" s="64">
        <f>D28/($C$9^5*C28^3*$C$5)</f>
        <v>4362.1399176954737</v>
      </c>
      <c r="F28" s="64">
        <f>(C28*$C$9^2*$C$5)/$C$6</f>
        <v>4411.7647058823522</v>
      </c>
      <c r="G28" s="62">
        <f>(C28^2*$C$9)/$C$4</f>
        <v>7.64525993883792E-2</v>
      </c>
      <c r="H28" s="62">
        <f>LOG10(F28)</f>
        <v>3.644612342013426</v>
      </c>
      <c r="I28" s="62">
        <f>LOG10(E28)</f>
        <v>3.6396995916664583</v>
      </c>
      <c r="J28" s="61"/>
      <c r="K28" s="61"/>
      <c r="L28" s="61"/>
      <c r="M28" s="61"/>
      <c r="N28" s="61"/>
      <c r="O28" s="61"/>
      <c r="P28" s="61"/>
      <c r="Q28" s="61"/>
      <c r="R28" s="61"/>
    </row>
    <row r="29" spans="1:18" x14ac:dyDescent="0.25">
      <c r="A29" s="61"/>
      <c r="B29" s="77">
        <v>400</v>
      </c>
      <c r="C29" s="62">
        <f>B29/60</f>
        <v>6.666666666666667</v>
      </c>
      <c r="D29" s="76">
        <v>18</v>
      </c>
      <c r="E29" s="64">
        <f>D29/($C$9^5*C29^3*$C$5)</f>
        <v>2499.9999999999995</v>
      </c>
      <c r="F29" s="64">
        <f>(C29*$C$9^2*$C$5)/$C$6</f>
        <v>5882.3529411764703</v>
      </c>
      <c r="G29" s="62">
        <f>(C29^2*$C$9)/$C$4</f>
        <v>0.13591573224600748</v>
      </c>
      <c r="H29" s="62">
        <f>LOG10(F29)</f>
        <v>3.7695510786217259</v>
      </c>
      <c r="I29" s="62">
        <f>LOG10(E29)</f>
        <v>3.3979400086720375</v>
      </c>
      <c r="J29" s="61"/>
      <c r="K29" s="61"/>
      <c r="L29" s="61"/>
      <c r="M29" s="61"/>
      <c r="N29" s="61"/>
      <c r="O29" s="61"/>
      <c r="P29" s="61"/>
      <c r="Q29" s="61"/>
      <c r="R29" s="61"/>
    </row>
    <row r="30" spans="1:18" x14ac:dyDescent="0.25">
      <c r="A30" s="61"/>
      <c r="B30" s="77">
        <v>500</v>
      </c>
      <c r="C30" s="62">
        <f>B30/60</f>
        <v>8.3333333333333339</v>
      </c>
      <c r="D30" s="76">
        <v>22.5</v>
      </c>
      <c r="E30" s="64">
        <f>D30/($C$9^5*C30^3*$C$5)</f>
        <v>1599.9999999999998</v>
      </c>
      <c r="F30" s="64">
        <f>(C30*$C$9^2*$C$5)/$C$6</f>
        <v>7352.9411764705883</v>
      </c>
      <c r="G30" s="62">
        <f>(C30^2*$C$9)/$C$4</f>
        <v>0.21236833163438668</v>
      </c>
      <c r="H30" s="62">
        <f>LOG10(F30)</f>
        <v>3.8664610916297826</v>
      </c>
      <c r="I30" s="62">
        <f>LOG10(E30)</f>
        <v>3.2041199826559246</v>
      </c>
      <c r="J30" s="61"/>
      <c r="K30" s="61"/>
      <c r="L30" s="61"/>
      <c r="M30" s="61"/>
      <c r="N30" s="61"/>
      <c r="O30" s="61"/>
      <c r="P30" s="61"/>
      <c r="Q30" s="61"/>
      <c r="R30" s="61"/>
    </row>
    <row r="31" spans="1:18" x14ac:dyDescent="0.25">
      <c r="A31" s="61"/>
      <c r="B31" s="77">
        <v>600</v>
      </c>
      <c r="C31" s="62">
        <f>B31/60</f>
        <v>10</v>
      </c>
      <c r="D31" s="76">
        <v>34</v>
      </c>
      <c r="E31" s="64">
        <f>D31/($C$9^5*C31^3*$C$5)</f>
        <v>1399.1769547325105</v>
      </c>
      <c r="F31" s="64">
        <f>(C31*$C$9^2*$C$5)/$C$6</f>
        <v>8823.5294117647045</v>
      </c>
      <c r="G31" s="62">
        <f>(C31^2*$C$9)/$C$4</f>
        <v>0.3058103975535168</v>
      </c>
      <c r="H31" s="62">
        <f>LOG10(F31)</f>
        <v>3.9456423376774072</v>
      </c>
      <c r="I31" s="62">
        <f>LOG10(E31)</f>
        <v>3.1458726434439428</v>
      </c>
      <c r="J31" s="61"/>
      <c r="K31" s="61"/>
      <c r="L31" s="61"/>
      <c r="M31" s="61"/>
      <c r="N31" s="61"/>
      <c r="O31" s="61"/>
      <c r="P31" s="61"/>
      <c r="Q31" s="61"/>
      <c r="R31" s="61"/>
    </row>
    <row r="32" spans="1:18" x14ac:dyDescent="0.25">
      <c r="A32" s="61"/>
      <c r="B32" s="77">
        <v>700</v>
      </c>
      <c r="C32" s="62">
        <f>B32/60</f>
        <v>11.666666666666666</v>
      </c>
      <c r="D32" s="76">
        <v>45.5</v>
      </c>
      <c r="E32" s="64">
        <f>D32/($C$9^5*C32^3*$C$5)</f>
        <v>1179.1383219954653</v>
      </c>
      <c r="F32" s="64">
        <f>(C32*$C$9^2*$C$5)/$C$6</f>
        <v>10294.117647058822</v>
      </c>
      <c r="G32" s="62">
        <f>(C32^2*$C$9)/$C$4</f>
        <v>0.41624193000339776</v>
      </c>
      <c r="H32" s="62">
        <f>LOG10(F32)</f>
        <v>4.0125891273080203</v>
      </c>
      <c r="I32" s="62">
        <f>LOG10(E32)</f>
        <v>3.0715647541669608</v>
      </c>
      <c r="J32" s="61"/>
      <c r="K32" s="61"/>
      <c r="L32" s="61"/>
      <c r="M32" s="61"/>
      <c r="N32" s="61"/>
      <c r="O32" s="61"/>
      <c r="P32" s="61"/>
      <c r="Q32" s="61"/>
      <c r="R32" s="61"/>
    </row>
    <row r="33" spans="1:18" x14ac:dyDescent="0.25">
      <c r="A33" s="61"/>
      <c r="B33" s="77">
        <v>1100</v>
      </c>
      <c r="C33" s="62">
        <f>B33/60</f>
        <v>18.333333333333332</v>
      </c>
      <c r="D33" s="76">
        <v>59.5</v>
      </c>
      <c r="E33" s="64">
        <f>D33/($C$9^5*C33^3*$C$5)</f>
        <v>397.36205025461231</v>
      </c>
      <c r="F33" s="64">
        <f>(C33*$C$9^2*$C$5)/$C$6</f>
        <v>16176.47058823529</v>
      </c>
      <c r="G33" s="62">
        <f>(C33^2*$C$9)/$C$4</f>
        <v>1.0278627251104313</v>
      </c>
      <c r="H33" s="62">
        <f>LOG10(F33)</f>
        <v>4.2088837724519887</v>
      </c>
      <c r="I33" s="62">
        <f>LOG10(E33)</f>
        <v>2.5991863878064931</v>
      </c>
      <c r="J33" s="61"/>
      <c r="K33" s="61"/>
      <c r="L33" s="61"/>
      <c r="M33" s="61"/>
      <c r="N33" s="61"/>
      <c r="O33" s="61"/>
      <c r="P33" s="61"/>
      <c r="Q33" s="61"/>
      <c r="R33" s="61"/>
    </row>
    <row r="34" spans="1:18" x14ac:dyDescent="0.25">
      <c r="A34" s="61"/>
      <c r="B34" s="77">
        <v>1200</v>
      </c>
      <c r="C34" s="62">
        <f>B34/60</f>
        <v>20</v>
      </c>
      <c r="D34" s="76">
        <v>69.5</v>
      </c>
      <c r="E34" s="64">
        <f>D34/($C$9^5*C34^3*$C$5)</f>
        <v>357.51028806584367</v>
      </c>
      <c r="F34" s="64">
        <f>(C34*$C$9^2*$C$5)/$C$6</f>
        <v>17647.058823529409</v>
      </c>
      <c r="G34" s="62">
        <f>(C34^2*$C$9)/$C$4</f>
        <v>1.2232415902140672</v>
      </c>
      <c r="H34" s="62">
        <f>LOG10(F34)</f>
        <v>4.2466723333413885</v>
      </c>
      <c r="I34" s="62">
        <f>LOG10(E34)</f>
        <v>2.5532885439998583</v>
      </c>
      <c r="J34" s="61"/>
      <c r="K34" s="61"/>
      <c r="L34" s="61"/>
      <c r="M34" s="61"/>
      <c r="N34" s="61"/>
      <c r="O34" s="61"/>
      <c r="P34" s="61"/>
      <c r="Q34" s="61"/>
      <c r="R34" s="61"/>
    </row>
    <row r="35" spans="1:18" x14ac:dyDescent="0.25">
      <c r="A35" s="61"/>
      <c r="B35" s="61"/>
      <c r="C35" s="61"/>
      <c r="D35" s="61"/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</row>
    <row r="36" spans="1:18" x14ac:dyDescent="0.25">
      <c r="A36" s="61"/>
      <c r="B36" s="61"/>
      <c r="C36" s="61"/>
      <c r="D36" s="61"/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</row>
    <row r="37" spans="1:18" x14ac:dyDescent="0.25">
      <c r="A37" s="61"/>
      <c r="B37" s="62" t="s">
        <v>36</v>
      </c>
      <c r="C37" s="62"/>
      <c r="D37" s="62" t="s">
        <v>37</v>
      </c>
      <c r="E37" s="62" t="s">
        <v>38</v>
      </c>
      <c r="F37" s="62" t="s">
        <v>39</v>
      </c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</row>
    <row r="38" spans="1:18" x14ac:dyDescent="0.25">
      <c r="A38" s="61"/>
      <c r="B38" s="61"/>
      <c r="C38" s="61"/>
      <c r="D38" s="62">
        <f>SLOPE(D17:D34,C17:C34)</f>
        <v>3.4383620689655161</v>
      </c>
      <c r="E38" s="62">
        <f>INTERCEPT(D17:D34,C17:C34)</f>
        <v>-1.4734195402298766</v>
      </c>
      <c r="F38" s="62">
        <f>RSQ(D17:D34,C17:C34)</f>
        <v>0.9705216119846819</v>
      </c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</row>
    <row r="39" spans="1:18" x14ac:dyDescent="0.25">
      <c r="A39" s="61"/>
      <c r="B39" s="61"/>
      <c r="C39" s="61"/>
      <c r="D39" s="61"/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</row>
    <row r="40" spans="1:18" x14ac:dyDescent="0.25">
      <c r="A40" s="61"/>
      <c r="B40" s="62" t="s">
        <v>40</v>
      </c>
      <c r="C40" s="62"/>
      <c r="D40" s="62" t="s">
        <v>37</v>
      </c>
      <c r="E40" s="62" t="s">
        <v>38</v>
      </c>
      <c r="F40" s="62" t="s">
        <v>39</v>
      </c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</row>
    <row r="41" spans="1:18" x14ac:dyDescent="0.25">
      <c r="A41" s="61"/>
      <c r="B41" s="61"/>
      <c r="C41" s="61"/>
      <c r="D41" s="62">
        <f>SLOPE(I17:I34,H17:H34)</f>
        <v>-2.0854729569568415</v>
      </c>
      <c r="E41" s="62">
        <f>INTERCEPT(I17:I34,H17:H34)</f>
        <v>11.347527760745592</v>
      </c>
      <c r="F41" s="63">
        <f>RSQ(I17:I34,H17:H34)</f>
        <v>0.98549187482775724</v>
      </c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</row>
    <row r="42" spans="1:18" x14ac:dyDescent="0.25">
      <c r="A42" s="61"/>
      <c r="B42" s="61"/>
      <c r="C42" s="61"/>
      <c r="D42" s="62" t="s">
        <v>45</v>
      </c>
      <c r="E42" s="62" t="s">
        <v>46</v>
      </c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</row>
    <row r="43" spans="1:18" x14ac:dyDescent="0.25">
      <c r="A43" s="61"/>
      <c r="B43" s="61"/>
      <c r="C43" s="61"/>
      <c r="D43" s="62">
        <f>D41</f>
        <v>-2.0854729569568415</v>
      </c>
      <c r="E43" s="62">
        <f>10^E41</f>
        <v>222601333030.96948</v>
      </c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</row>
    <row r="44" spans="1:18" x14ac:dyDescent="0.25">
      <c r="A44" s="61"/>
      <c r="B44" s="61"/>
      <c r="C44" s="61"/>
      <c r="D44" s="61"/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</row>
    <row r="45" spans="1:18" x14ac:dyDescent="0.25">
      <c r="A45" s="61"/>
      <c r="B45" s="61"/>
      <c r="C45" s="61"/>
      <c r="D45" s="61"/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</row>
    <row r="46" spans="1:18" x14ac:dyDescent="0.25">
      <c r="A46" s="61"/>
      <c r="B46" s="61"/>
      <c r="C46" s="61"/>
      <c r="D46" s="61"/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</row>
    <row r="47" spans="1:18" x14ac:dyDescent="0.25">
      <c r="A47" s="61"/>
      <c r="B47" s="61"/>
      <c r="C47" s="61"/>
      <c r="D47" s="61"/>
      <c r="E47" s="61"/>
      <c r="F47" s="61"/>
      <c r="G47" s="61"/>
      <c r="H47" s="61"/>
      <c r="I47" s="61"/>
      <c r="J47" s="61"/>
      <c r="K47" s="61"/>
      <c r="L47" s="61"/>
      <c r="M47" s="61"/>
      <c r="N47" s="61"/>
      <c r="O47" s="61"/>
      <c r="P47" s="61"/>
      <c r="Q47" s="61"/>
      <c r="R47" s="61"/>
    </row>
    <row r="48" spans="1:18" x14ac:dyDescent="0.25">
      <c r="A48" s="61"/>
      <c r="B48" s="61"/>
      <c r="C48" s="61"/>
      <c r="D48" s="61"/>
      <c r="E48" s="61"/>
      <c r="F48" s="61"/>
      <c r="G48" s="61"/>
      <c r="H48" s="61"/>
      <c r="I48" s="61"/>
      <c r="J48" s="61"/>
      <c r="K48" s="61"/>
      <c r="L48" s="61"/>
      <c r="M48" s="61"/>
      <c r="N48" s="61"/>
      <c r="O48" s="61"/>
      <c r="P48" s="61"/>
      <c r="Q48" s="61"/>
      <c r="R48" s="61"/>
    </row>
    <row r="49" spans="1:18" x14ac:dyDescent="0.25">
      <c r="A49" s="61"/>
      <c r="B49" s="61"/>
      <c r="C49" s="61"/>
      <c r="D49" s="61"/>
      <c r="E49" s="61"/>
      <c r="F49" s="61"/>
      <c r="G49" s="61"/>
      <c r="H49" s="61"/>
      <c r="I49" s="61"/>
      <c r="J49" s="61"/>
      <c r="K49" s="61"/>
      <c r="L49" s="61"/>
      <c r="M49" s="61"/>
      <c r="N49" s="61"/>
      <c r="O49" s="61"/>
      <c r="P49" s="61"/>
      <c r="Q49" s="61"/>
      <c r="R49" s="61"/>
    </row>
    <row r="50" spans="1:18" x14ac:dyDescent="0.25">
      <c r="A50" s="61"/>
      <c r="B50" s="61"/>
      <c r="C50" s="61"/>
      <c r="D50" s="61"/>
      <c r="E50" s="61"/>
      <c r="F50" s="61"/>
      <c r="G50" s="61"/>
      <c r="H50" s="61"/>
      <c r="I50" s="61"/>
      <c r="J50" s="61"/>
      <c r="K50" s="61"/>
      <c r="L50" s="61"/>
      <c r="M50" s="61"/>
      <c r="N50" s="61"/>
      <c r="O50" s="61"/>
      <c r="P50" s="61"/>
      <c r="Q50" s="61"/>
      <c r="R50" s="61"/>
    </row>
    <row r="51" spans="1:18" x14ac:dyDescent="0.25">
      <c r="A51" s="61"/>
      <c r="B51" s="61"/>
      <c r="C51" s="61"/>
      <c r="D51" s="61"/>
      <c r="E51" s="61"/>
      <c r="F51" s="61"/>
      <c r="G51" s="61"/>
      <c r="H51" s="61"/>
      <c r="I51" s="61"/>
      <c r="J51" s="61"/>
      <c r="K51" s="61"/>
      <c r="L51" s="61"/>
      <c r="M51" s="61"/>
      <c r="N51" s="61"/>
      <c r="O51" s="61"/>
      <c r="P51" s="61"/>
      <c r="Q51" s="61"/>
      <c r="R51" s="61"/>
    </row>
    <row r="52" spans="1:18" x14ac:dyDescent="0.25">
      <c r="A52" s="61"/>
      <c r="B52" s="61"/>
      <c r="C52" s="61"/>
      <c r="D52" s="61"/>
      <c r="E52" s="61"/>
      <c r="F52" s="61"/>
      <c r="G52" s="61"/>
      <c r="H52" s="61"/>
      <c r="I52" s="61"/>
      <c r="J52" s="61"/>
      <c r="K52" s="61"/>
      <c r="L52" s="61"/>
      <c r="M52" s="61"/>
      <c r="N52" s="61"/>
      <c r="O52" s="61"/>
      <c r="P52" s="61"/>
      <c r="Q52" s="61"/>
      <c r="R52" s="61"/>
    </row>
    <row r="53" spans="1:18" x14ac:dyDescent="0.25">
      <c r="A53" s="61"/>
      <c r="B53" s="61"/>
      <c r="C53" s="61"/>
      <c r="D53" s="61"/>
      <c r="E53" s="61"/>
      <c r="F53" s="61"/>
      <c r="G53" s="61"/>
      <c r="H53" s="61"/>
      <c r="I53" s="61"/>
      <c r="J53" s="61"/>
      <c r="K53" s="61"/>
      <c r="L53" s="61"/>
      <c r="M53" s="61"/>
      <c r="N53" s="61"/>
      <c r="O53" s="61"/>
      <c r="P53" s="61"/>
      <c r="Q53" s="61"/>
      <c r="R53" s="61"/>
    </row>
    <row r="54" spans="1:18" x14ac:dyDescent="0.25">
      <c r="A54" s="61"/>
      <c r="B54" s="61"/>
      <c r="C54" s="61"/>
      <c r="D54" s="61"/>
      <c r="E54" s="61"/>
      <c r="F54" s="61"/>
      <c r="G54" s="61"/>
      <c r="H54" s="61"/>
      <c r="I54" s="61"/>
      <c r="J54" s="61"/>
      <c r="K54" s="61"/>
      <c r="L54" s="61"/>
      <c r="M54" s="61"/>
      <c r="N54" s="61"/>
      <c r="O54" s="61"/>
      <c r="P54" s="61"/>
      <c r="Q54" s="61"/>
      <c r="R54" s="61"/>
    </row>
    <row r="55" spans="1:18" x14ac:dyDescent="0.25">
      <c r="A55" s="61"/>
      <c r="B55" s="61"/>
      <c r="C55" s="61"/>
      <c r="D55" s="61"/>
      <c r="E55" s="61"/>
      <c r="F55" s="61"/>
      <c r="G55" s="61"/>
      <c r="H55" s="61"/>
      <c r="I55" s="61"/>
      <c r="J55" s="61"/>
      <c r="K55" s="61"/>
      <c r="L55" s="61"/>
      <c r="M55" s="61"/>
      <c r="N55" s="61"/>
      <c r="O55" s="61"/>
      <c r="P55" s="61"/>
      <c r="Q55" s="61"/>
      <c r="R55" s="61"/>
    </row>
    <row r="56" spans="1:18" x14ac:dyDescent="0.25">
      <c r="A56" s="61"/>
      <c r="B56" s="61"/>
      <c r="C56" s="61"/>
      <c r="D56" s="61"/>
      <c r="E56" s="61"/>
      <c r="F56" s="61"/>
      <c r="G56" s="61"/>
      <c r="H56" s="61"/>
      <c r="I56" s="61"/>
      <c r="J56" s="61"/>
      <c r="K56" s="61"/>
      <c r="L56" s="61"/>
      <c r="M56" s="61"/>
      <c r="N56" s="61"/>
      <c r="O56" s="61"/>
      <c r="P56" s="61"/>
      <c r="Q56" s="61"/>
      <c r="R56" s="61"/>
    </row>
    <row r="57" spans="1:18" x14ac:dyDescent="0.25">
      <c r="A57" s="61"/>
      <c r="B57" s="61"/>
      <c r="C57" s="61"/>
      <c r="D57" s="61"/>
      <c r="E57" s="61"/>
      <c r="F57" s="61"/>
      <c r="G57" s="61"/>
      <c r="H57" s="61"/>
      <c r="I57" s="61"/>
      <c r="J57" s="61"/>
      <c r="K57" s="61"/>
      <c r="L57" s="61"/>
      <c r="M57" s="61"/>
      <c r="N57" s="61"/>
      <c r="O57" s="61"/>
      <c r="P57" s="61"/>
      <c r="Q57" s="61"/>
      <c r="R57" s="61"/>
    </row>
    <row r="58" spans="1:18" x14ac:dyDescent="0.25">
      <c r="A58" s="61"/>
      <c r="B58" s="61"/>
      <c r="C58" s="61"/>
      <c r="D58" s="61"/>
      <c r="E58" s="61"/>
      <c r="F58" s="61"/>
      <c r="G58" s="61"/>
      <c r="H58" s="61"/>
      <c r="I58" s="61"/>
      <c r="J58" s="61"/>
      <c r="K58" s="61"/>
      <c r="L58" s="61"/>
      <c r="M58" s="61"/>
      <c r="N58" s="61"/>
      <c r="O58" s="61"/>
      <c r="P58" s="61"/>
      <c r="Q58" s="61"/>
      <c r="R58" s="61"/>
    </row>
    <row r="59" spans="1:18" x14ac:dyDescent="0.25">
      <c r="A59" s="61"/>
      <c r="B59" s="61"/>
      <c r="C59" s="61"/>
      <c r="D59" s="61"/>
      <c r="E59" s="61"/>
      <c r="F59" s="61"/>
      <c r="G59" s="61"/>
      <c r="H59" s="61"/>
      <c r="I59" s="61"/>
      <c r="J59" s="61"/>
      <c r="K59" s="61"/>
      <c r="L59" s="61"/>
      <c r="M59" s="61"/>
      <c r="N59" s="61"/>
      <c r="O59" s="61"/>
      <c r="P59" s="61"/>
      <c r="Q59" s="61"/>
      <c r="R59" s="61"/>
    </row>
    <row r="60" spans="1:18" x14ac:dyDescent="0.25">
      <c r="A60" s="61"/>
      <c r="B60" s="61"/>
      <c r="C60" s="61"/>
      <c r="D60" s="61"/>
      <c r="E60" s="61"/>
      <c r="F60" s="61"/>
      <c r="G60" s="61"/>
      <c r="H60" s="61"/>
      <c r="I60" s="61"/>
      <c r="J60" s="61"/>
      <c r="K60" s="61"/>
      <c r="L60" s="61"/>
      <c r="M60" s="61"/>
      <c r="N60" s="61"/>
      <c r="O60" s="61"/>
      <c r="P60" s="61"/>
      <c r="Q60" s="61"/>
      <c r="R60" s="61"/>
    </row>
    <row r="61" spans="1:18" x14ac:dyDescent="0.25">
      <c r="A61" s="61"/>
      <c r="B61" s="61"/>
      <c r="C61" s="61"/>
      <c r="D61" s="61"/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61"/>
      <c r="Q61" s="61"/>
      <c r="R61" s="61"/>
    </row>
    <row r="62" spans="1:18" x14ac:dyDescent="0.25">
      <c r="A62" s="61"/>
      <c r="B62" s="61"/>
      <c r="C62" s="61"/>
      <c r="D62" s="61"/>
      <c r="E62" s="61"/>
      <c r="F62" s="61"/>
      <c r="G62" s="61"/>
      <c r="H62" s="61"/>
      <c r="I62" s="61"/>
      <c r="J62" s="61"/>
      <c r="K62" s="61"/>
      <c r="L62" s="61"/>
      <c r="M62" s="61"/>
      <c r="N62" s="61"/>
      <c r="O62" s="61"/>
      <c r="P62" s="61"/>
      <c r="Q62" s="61"/>
      <c r="R62" s="61"/>
    </row>
    <row r="63" spans="1:18" x14ac:dyDescent="0.25">
      <c r="A63" s="61"/>
      <c r="B63" s="61"/>
      <c r="C63" s="61"/>
      <c r="D63" s="61"/>
      <c r="E63" s="61"/>
      <c r="F63" s="61"/>
      <c r="G63" s="61"/>
      <c r="H63" s="61"/>
      <c r="I63" s="61"/>
      <c r="J63" s="61"/>
      <c r="K63" s="61"/>
      <c r="L63" s="61"/>
      <c r="M63" s="61"/>
      <c r="N63" s="61"/>
      <c r="O63" s="61"/>
      <c r="P63" s="61"/>
      <c r="Q63" s="61"/>
      <c r="R63" s="61"/>
    </row>
    <row r="64" spans="1:18" x14ac:dyDescent="0.25">
      <c r="A64" s="61"/>
      <c r="B64" s="61"/>
      <c r="C64" s="61"/>
      <c r="D64" s="61"/>
      <c r="E64" s="61"/>
      <c r="F64" s="61"/>
      <c r="G64" s="61"/>
      <c r="H64" s="61"/>
      <c r="I64" s="61"/>
      <c r="J64" s="61"/>
      <c r="K64" s="61"/>
      <c r="L64" s="61"/>
      <c r="M64" s="61"/>
      <c r="N64" s="61"/>
      <c r="O64" s="61"/>
      <c r="P64" s="61"/>
      <c r="Q64" s="61"/>
      <c r="R64" s="61"/>
    </row>
    <row r="65" spans="1:18" x14ac:dyDescent="0.25">
      <c r="A65" s="61"/>
      <c r="B65" s="61"/>
      <c r="C65" s="61"/>
      <c r="D65" s="61"/>
      <c r="E65" s="61"/>
      <c r="F65" s="61"/>
      <c r="G65" s="61"/>
      <c r="H65" s="61"/>
      <c r="I65" s="61"/>
      <c r="J65" s="61"/>
      <c r="K65" s="61"/>
      <c r="L65" s="61"/>
      <c r="M65" s="61"/>
      <c r="N65" s="61"/>
      <c r="O65" s="61"/>
      <c r="P65" s="61"/>
      <c r="Q65" s="61"/>
      <c r="R65" s="61"/>
    </row>
    <row r="66" spans="1:18" x14ac:dyDescent="0.25">
      <c r="A66" s="61"/>
      <c r="B66" s="61"/>
      <c r="C66" s="61"/>
      <c r="D66" s="61"/>
      <c r="E66" s="61"/>
      <c r="F66" s="61"/>
      <c r="G66" s="61"/>
      <c r="H66" s="61"/>
      <c r="I66" s="61"/>
      <c r="J66" s="61"/>
      <c r="K66" s="61"/>
      <c r="L66" s="61"/>
      <c r="M66" s="61"/>
      <c r="N66" s="61"/>
      <c r="O66" s="61"/>
      <c r="P66" s="61"/>
      <c r="Q66" s="61"/>
      <c r="R66" s="61"/>
    </row>
    <row r="67" spans="1:18" x14ac:dyDescent="0.25">
      <c r="A67" s="61"/>
      <c r="B67" s="61"/>
      <c r="C67" s="61"/>
      <c r="D67" s="61"/>
      <c r="E67" s="61"/>
      <c r="F67" s="61"/>
      <c r="G67" s="61"/>
      <c r="H67" s="61"/>
      <c r="I67" s="61"/>
      <c r="J67" s="61"/>
      <c r="K67" s="61"/>
      <c r="L67" s="61"/>
      <c r="M67" s="61"/>
      <c r="N67" s="61"/>
      <c r="O67" s="61"/>
      <c r="P67" s="61"/>
      <c r="Q67" s="61"/>
      <c r="R67" s="61"/>
    </row>
    <row r="68" spans="1:18" x14ac:dyDescent="0.25">
      <c r="A68" s="61"/>
      <c r="B68" s="61"/>
      <c r="C68" s="61"/>
      <c r="D68" s="61"/>
      <c r="E68" s="61"/>
      <c r="F68" s="61"/>
      <c r="G68" s="61"/>
      <c r="H68" s="61"/>
      <c r="I68" s="61"/>
      <c r="J68" s="61"/>
      <c r="K68" s="61"/>
      <c r="L68" s="61"/>
      <c r="M68" s="61"/>
      <c r="N68" s="61"/>
      <c r="O68" s="61"/>
      <c r="P68" s="61"/>
      <c r="Q68" s="61"/>
      <c r="R68" s="61"/>
    </row>
    <row r="69" spans="1:18" x14ac:dyDescent="0.25">
      <c r="A69" s="61"/>
      <c r="B69" s="61"/>
      <c r="C69" s="61"/>
      <c r="D69" s="61"/>
      <c r="E69" s="61"/>
      <c r="F69" s="61"/>
      <c r="G69" s="61"/>
      <c r="H69" s="61"/>
      <c r="I69" s="61"/>
      <c r="J69" s="61"/>
      <c r="K69" s="61"/>
      <c r="L69" s="61"/>
      <c r="M69" s="61"/>
      <c r="N69" s="61"/>
      <c r="O69" s="61"/>
      <c r="P69" s="61"/>
      <c r="Q69" s="61"/>
      <c r="R69" s="61"/>
    </row>
    <row r="70" spans="1:18" x14ac:dyDescent="0.25">
      <c r="A70" s="61"/>
      <c r="B70" s="61"/>
      <c r="C70" s="61"/>
      <c r="D70" s="61"/>
      <c r="E70" s="61"/>
      <c r="F70" s="61"/>
      <c r="G70" s="61"/>
      <c r="H70" s="61"/>
      <c r="I70" s="61"/>
      <c r="J70" s="61"/>
      <c r="K70" s="61"/>
      <c r="L70" s="61"/>
      <c r="M70" s="61"/>
      <c r="N70" s="61"/>
      <c r="O70" s="61"/>
      <c r="P70" s="61"/>
      <c r="Q70" s="61"/>
      <c r="R70" s="61"/>
    </row>
    <row r="71" spans="1:18" x14ac:dyDescent="0.25">
      <c r="A71" s="61"/>
      <c r="B71" s="61"/>
      <c r="C71" s="61"/>
      <c r="D71" s="61"/>
      <c r="E71" s="61"/>
      <c r="F71" s="61"/>
      <c r="G71" s="61"/>
      <c r="H71" s="61"/>
      <c r="I71" s="61"/>
      <c r="J71" s="61"/>
      <c r="K71" s="61"/>
      <c r="L71" s="61"/>
      <c r="M71" s="61"/>
      <c r="N71" s="61"/>
      <c r="O71" s="61"/>
      <c r="P71" s="61"/>
      <c r="Q71" s="61"/>
      <c r="R71" s="61"/>
    </row>
    <row r="72" spans="1:18" x14ac:dyDescent="0.25">
      <c r="A72" s="61"/>
      <c r="B72" s="61"/>
      <c r="C72" s="61"/>
      <c r="D72" s="61"/>
      <c r="E72" s="61"/>
      <c r="F72" s="61"/>
      <c r="G72" s="61"/>
      <c r="H72" s="61"/>
      <c r="I72" s="61"/>
      <c r="J72" s="61"/>
      <c r="K72" s="61"/>
      <c r="L72" s="61"/>
      <c r="M72" s="61"/>
      <c r="N72" s="61"/>
      <c r="O72" s="61"/>
      <c r="P72" s="61"/>
      <c r="Q72" s="61"/>
      <c r="R72" s="61"/>
    </row>
    <row r="73" spans="1:18" x14ac:dyDescent="0.25">
      <c r="A73" s="61"/>
      <c r="B73" s="61"/>
      <c r="C73" s="61"/>
      <c r="D73" s="61"/>
      <c r="E73" s="61"/>
      <c r="F73" s="61"/>
      <c r="G73" s="61"/>
      <c r="H73" s="61"/>
      <c r="I73" s="61"/>
      <c r="J73" s="61"/>
      <c r="K73" s="61"/>
      <c r="L73" s="61"/>
      <c r="M73" s="61"/>
      <c r="N73" s="61"/>
      <c r="O73" s="61"/>
      <c r="P73" s="61"/>
      <c r="Q73" s="61"/>
      <c r="R73" s="61"/>
    </row>
    <row r="74" spans="1:18" x14ac:dyDescent="0.25">
      <c r="A74" s="61"/>
      <c r="B74" s="61"/>
      <c r="C74" s="61"/>
      <c r="D74" s="61"/>
      <c r="E74" s="61"/>
      <c r="F74" s="61"/>
      <c r="G74" s="61"/>
      <c r="H74" s="61"/>
      <c r="I74" s="61"/>
      <c r="J74" s="61"/>
      <c r="K74" s="61"/>
      <c r="L74" s="61"/>
      <c r="M74" s="61"/>
      <c r="N74" s="61"/>
      <c r="O74" s="61"/>
      <c r="P74" s="61"/>
      <c r="Q74" s="61"/>
      <c r="R74" s="61"/>
    </row>
    <row r="75" spans="1:18" x14ac:dyDescent="0.25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</row>
    <row r="76" spans="1:18" x14ac:dyDescent="0.25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</row>
    <row r="77" spans="1:18" x14ac:dyDescent="0.25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</row>
    <row r="78" spans="1:18" x14ac:dyDescent="0.25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</row>
    <row r="79" spans="1:18" x14ac:dyDescent="0.25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</row>
    <row r="80" spans="1:18" x14ac:dyDescent="0.25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</row>
    <row r="81" spans="1:18" x14ac:dyDescent="0.25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</row>
    <row r="82" spans="1:18" x14ac:dyDescent="0.25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</row>
    <row r="83" spans="1:18" x14ac:dyDescent="0.25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</row>
    <row r="84" spans="1:18" x14ac:dyDescent="0.25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</row>
    <row r="85" spans="1:18" x14ac:dyDescent="0.25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</row>
    <row r="86" spans="1:18" x14ac:dyDescent="0.25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</row>
    <row r="87" spans="1:18" x14ac:dyDescent="0.25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</row>
    <row r="88" spans="1:18" x14ac:dyDescent="0.25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</row>
    <row r="89" spans="1:18" x14ac:dyDescent="0.25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</row>
    <row r="90" spans="1:18" x14ac:dyDescent="0.25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</row>
    <row r="91" spans="1:18" x14ac:dyDescent="0.25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</row>
    <row r="92" spans="1:18" x14ac:dyDescent="0.25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</row>
    <row r="93" spans="1:18" x14ac:dyDescent="0.25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</row>
    <row r="94" spans="1:18" x14ac:dyDescent="0.25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</row>
    <row r="95" spans="1:18" x14ac:dyDescent="0.25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</row>
    <row r="96" spans="1:18" x14ac:dyDescent="0.25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</row>
    <row r="97" spans="1:18" x14ac:dyDescent="0.25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</row>
    <row r="98" spans="1:18" x14ac:dyDescent="0.25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</row>
    <row r="99" spans="1:18" x14ac:dyDescent="0.25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</row>
    <row r="100" spans="1:18" x14ac:dyDescent="0.25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</row>
    <row r="101" spans="1:18" x14ac:dyDescent="0.25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</row>
    <row r="102" spans="1:18" x14ac:dyDescent="0.25">
      <c r="A102" s="61"/>
      <c r="B102" s="61"/>
      <c r="C102" s="61"/>
      <c r="D102" s="61"/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</row>
    <row r="103" spans="1:18" x14ac:dyDescent="0.25">
      <c r="A103" s="61"/>
      <c r="B103" s="61"/>
      <c r="C103" s="61"/>
      <c r="D103" s="61"/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</row>
    <row r="104" spans="1:18" x14ac:dyDescent="0.25">
      <c r="A104" s="61"/>
      <c r="B104" s="61"/>
      <c r="C104" s="61"/>
      <c r="D104" s="61"/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</row>
    <row r="105" spans="1:18" x14ac:dyDescent="0.25">
      <c r="A105" s="61"/>
      <c r="B105" s="61"/>
      <c r="C105" s="61"/>
      <c r="D105" s="61"/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</row>
    <row r="106" spans="1:18" x14ac:dyDescent="0.25">
      <c r="A106" s="61"/>
      <c r="B106" s="61"/>
      <c r="C106" s="61"/>
      <c r="D106" s="61"/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</row>
    <row r="107" spans="1:18" x14ac:dyDescent="0.25">
      <c r="A107" s="61"/>
      <c r="B107" s="61"/>
      <c r="C107" s="61"/>
      <c r="D107" s="61"/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</row>
    <row r="108" spans="1:18" x14ac:dyDescent="0.25">
      <c r="A108" s="61"/>
      <c r="B108" s="61"/>
      <c r="C108" s="61"/>
      <c r="D108" s="61"/>
      <c r="E108" s="61"/>
      <c r="F108" s="61"/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</row>
    <row r="109" spans="1:18" x14ac:dyDescent="0.25">
      <c r="A109" s="61"/>
      <c r="B109" s="61"/>
      <c r="C109" s="61"/>
      <c r="D109" s="61"/>
      <c r="E109" s="61"/>
      <c r="F109" s="61"/>
      <c r="G109" s="61"/>
      <c r="H109" s="61"/>
      <c r="I109" s="61"/>
      <c r="J109" s="61"/>
      <c r="K109" s="61"/>
      <c r="L109" s="61"/>
      <c r="M109" s="61"/>
      <c r="N109" s="61"/>
      <c r="O109" s="61"/>
      <c r="P109" s="61"/>
      <c r="Q109" s="61"/>
      <c r="R109" s="61"/>
    </row>
    <row r="110" spans="1:18" x14ac:dyDescent="0.25">
      <c r="A110" s="61"/>
      <c r="B110" s="61"/>
      <c r="C110" s="61"/>
      <c r="D110" s="61"/>
      <c r="E110" s="61"/>
      <c r="F110" s="61"/>
      <c r="G110" s="61"/>
      <c r="H110" s="61"/>
      <c r="I110" s="61"/>
      <c r="J110" s="61"/>
      <c r="K110" s="61"/>
      <c r="L110" s="61"/>
      <c r="M110" s="61"/>
      <c r="N110" s="61"/>
      <c r="O110" s="61"/>
      <c r="P110" s="61"/>
      <c r="Q110" s="61"/>
      <c r="R110" s="61"/>
    </row>
    <row r="111" spans="1:18" x14ac:dyDescent="0.25">
      <c r="A111" s="61"/>
      <c r="B111" s="61"/>
      <c r="C111" s="61"/>
      <c r="D111" s="61"/>
      <c r="E111" s="61"/>
      <c r="F111" s="61"/>
      <c r="G111" s="61"/>
      <c r="H111" s="61"/>
      <c r="I111" s="61"/>
      <c r="J111" s="61"/>
      <c r="K111" s="61"/>
      <c r="L111" s="61"/>
      <c r="M111" s="61"/>
      <c r="N111" s="61"/>
      <c r="O111" s="61"/>
      <c r="P111" s="61"/>
      <c r="Q111" s="61"/>
      <c r="R111" s="61"/>
    </row>
    <row r="112" spans="1:18" x14ac:dyDescent="0.25">
      <c r="A112" s="61"/>
      <c r="B112" s="61"/>
      <c r="C112" s="61"/>
      <c r="D112" s="61"/>
      <c r="E112" s="61"/>
      <c r="F112" s="61"/>
      <c r="G112" s="61"/>
      <c r="H112" s="61"/>
      <c r="I112" s="61"/>
      <c r="J112" s="61"/>
      <c r="K112" s="61"/>
      <c r="L112" s="61"/>
      <c r="M112" s="61"/>
      <c r="N112" s="61"/>
      <c r="O112" s="61"/>
      <c r="P112" s="61"/>
      <c r="Q112" s="61"/>
      <c r="R112" s="61"/>
    </row>
    <row r="113" spans="1:18" x14ac:dyDescent="0.25">
      <c r="A113" s="61"/>
      <c r="B113" s="61"/>
      <c r="C113" s="61"/>
      <c r="D113" s="61"/>
      <c r="E113" s="61"/>
      <c r="F113" s="61"/>
      <c r="G113" s="61"/>
      <c r="H113" s="61"/>
      <c r="I113" s="61"/>
      <c r="J113" s="61"/>
      <c r="K113" s="61"/>
      <c r="L113" s="61"/>
      <c r="M113" s="61"/>
      <c r="N113" s="61"/>
      <c r="O113" s="61"/>
      <c r="P113" s="61"/>
      <c r="Q113" s="61"/>
      <c r="R113" s="61"/>
    </row>
    <row r="114" spans="1:18" x14ac:dyDescent="0.25">
      <c r="A114" s="61"/>
      <c r="B114" s="61"/>
      <c r="C114" s="61"/>
      <c r="D114" s="61"/>
      <c r="E114" s="61"/>
      <c r="F114" s="61"/>
      <c r="G114" s="61"/>
      <c r="H114" s="61"/>
      <c r="I114" s="61"/>
      <c r="J114" s="61"/>
      <c r="K114" s="61"/>
      <c r="L114" s="61"/>
      <c r="M114" s="61"/>
      <c r="N114" s="61"/>
      <c r="O114" s="61"/>
      <c r="P114" s="61"/>
      <c r="Q114" s="61"/>
      <c r="R114" s="61"/>
    </row>
    <row r="115" spans="1:18" x14ac:dyDescent="0.25">
      <c r="A115" s="61"/>
      <c r="B115" s="61"/>
      <c r="C115" s="61"/>
      <c r="D115" s="61"/>
      <c r="E115" s="61"/>
      <c r="F115" s="61"/>
      <c r="G115" s="61"/>
      <c r="H115" s="61"/>
      <c r="I115" s="61"/>
      <c r="J115" s="61"/>
      <c r="K115" s="61"/>
      <c r="L115" s="61"/>
      <c r="M115" s="61"/>
      <c r="N115" s="61"/>
      <c r="O115" s="61"/>
      <c r="P115" s="61"/>
      <c r="Q115" s="61"/>
      <c r="R115" s="61"/>
    </row>
    <row r="116" spans="1:18" x14ac:dyDescent="0.25">
      <c r="A116" s="61"/>
      <c r="B116" s="61"/>
      <c r="C116" s="61"/>
      <c r="D116" s="61"/>
      <c r="E116" s="61"/>
      <c r="F116" s="61"/>
      <c r="G116" s="61"/>
      <c r="H116" s="61"/>
      <c r="I116" s="61"/>
      <c r="J116" s="61"/>
      <c r="K116" s="61"/>
      <c r="L116" s="61"/>
      <c r="M116" s="61"/>
      <c r="N116" s="61"/>
      <c r="O116" s="61"/>
      <c r="P116" s="61"/>
      <c r="Q116" s="61"/>
      <c r="R116" s="61"/>
    </row>
    <row r="117" spans="1:18" x14ac:dyDescent="0.25">
      <c r="A117" s="61"/>
      <c r="B117" s="61"/>
      <c r="C117" s="61"/>
      <c r="D117" s="61"/>
      <c r="E117" s="61"/>
      <c r="F117" s="61"/>
      <c r="G117" s="61"/>
      <c r="H117" s="61"/>
      <c r="I117" s="61"/>
      <c r="J117" s="61"/>
      <c r="K117" s="61"/>
      <c r="L117" s="61"/>
      <c r="M117" s="61"/>
      <c r="N117" s="61"/>
      <c r="O117" s="61"/>
      <c r="P117" s="61"/>
      <c r="Q117" s="61"/>
      <c r="R117" s="61"/>
    </row>
    <row r="118" spans="1:18" x14ac:dyDescent="0.25">
      <c r="A118" s="61"/>
      <c r="B118" s="61"/>
      <c r="C118" s="61"/>
      <c r="D118" s="61"/>
      <c r="E118" s="61"/>
      <c r="F118" s="61"/>
      <c r="G118" s="61"/>
      <c r="H118" s="61"/>
      <c r="I118" s="61"/>
      <c r="J118" s="61"/>
      <c r="K118" s="61"/>
      <c r="L118" s="61"/>
      <c r="M118" s="61"/>
      <c r="N118" s="61"/>
      <c r="O118" s="61"/>
      <c r="P118" s="61"/>
      <c r="Q118" s="61"/>
      <c r="R118" s="61"/>
    </row>
    <row r="119" spans="1:18" x14ac:dyDescent="0.25">
      <c r="A119" s="61"/>
      <c r="B119" s="61"/>
      <c r="C119" s="61"/>
      <c r="D119" s="61"/>
      <c r="E119" s="61"/>
      <c r="F119" s="61"/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61"/>
      <c r="R119" s="61"/>
    </row>
    <row r="120" spans="1:18" x14ac:dyDescent="0.25">
      <c r="A120" s="61"/>
      <c r="B120" s="61"/>
      <c r="C120" s="61"/>
      <c r="D120" s="61"/>
      <c r="E120" s="61"/>
      <c r="F120" s="61"/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  <c r="R120" s="61"/>
    </row>
    <row r="121" spans="1:18" x14ac:dyDescent="0.25">
      <c r="A121" s="61"/>
      <c r="B121" s="61"/>
      <c r="C121" s="61"/>
      <c r="D121" s="61"/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  <c r="R121" s="61"/>
    </row>
    <row r="122" spans="1:18" x14ac:dyDescent="0.25">
      <c r="A122" s="61"/>
      <c r="B122" s="61"/>
      <c r="C122" s="61"/>
      <c r="D122" s="61"/>
      <c r="E122" s="61"/>
      <c r="F122" s="61"/>
      <c r="G122" s="61"/>
      <c r="H122" s="61"/>
      <c r="I122" s="61"/>
      <c r="J122" s="61"/>
      <c r="K122" s="61"/>
      <c r="L122" s="61"/>
      <c r="M122" s="61"/>
      <c r="N122" s="61"/>
      <c r="O122" s="61"/>
      <c r="P122" s="61"/>
      <c r="Q122" s="61"/>
      <c r="R122" s="61"/>
    </row>
    <row r="123" spans="1:18" x14ac:dyDescent="0.25">
      <c r="A123" s="61"/>
      <c r="B123" s="61"/>
      <c r="C123" s="61"/>
      <c r="D123" s="61"/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  <c r="R123" s="61"/>
    </row>
    <row r="124" spans="1:18" x14ac:dyDescent="0.25">
      <c r="A124" s="61"/>
      <c r="B124" s="61"/>
      <c r="C124" s="61"/>
      <c r="D124" s="61"/>
      <c r="E124" s="61"/>
      <c r="F124" s="61"/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  <c r="R124" s="61"/>
    </row>
    <row r="125" spans="1:18" x14ac:dyDescent="0.25">
      <c r="A125" s="61"/>
      <c r="B125" s="61"/>
      <c r="C125" s="61"/>
      <c r="D125" s="61"/>
      <c r="E125" s="61"/>
      <c r="F125" s="61"/>
      <c r="G125" s="61"/>
      <c r="H125" s="61"/>
      <c r="I125" s="61"/>
      <c r="J125" s="61"/>
      <c r="K125" s="61"/>
      <c r="L125" s="61"/>
      <c r="M125" s="61"/>
      <c r="N125" s="61"/>
      <c r="O125" s="61"/>
      <c r="P125" s="61"/>
      <c r="Q125" s="61"/>
      <c r="R125" s="61"/>
    </row>
    <row r="126" spans="1:18" x14ac:dyDescent="0.25">
      <c r="A126" s="61"/>
      <c r="B126" s="61"/>
      <c r="C126" s="61"/>
      <c r="D126" s="61"/>
      <c r="E126" s="61"/>
      <c r="F126" s="61"/>
      <c r="G126" s="61"/>
      <c r="H126" s="61"/>
      <c r="I126" s="61"/>
      <c r="J126" s="61"/>
      <c r="K126" s="61"/>
      <c r="L126" s="61"/>
      <c r="M126" s="61"/>
      <c r="N126" s="61"/>
      <c r="O126" s="61"/>
      <c r="P126" s="61"/>
      <c r="Q126" s="61"/>
      <c r="R126" s="61"/>
    </row>
    <row r="127" spans="1:18" x14ac:dyDescent="0.25">
      <c r="A127" s="61"/>
      <c r="B127" s="61"/>
      <c r="C127" s="61"/>
      <c r="D127" s="61"/>
      <c r="E127" s="61"/>
      <c r="F127" s="61"/>
      <c r="G127" s="61"/>
      <c r="H127" s="61"/>
      <c r="I127" s="61"/>
      <c r="J127" s="61"/>
      <c r="K127" s="61"/>
      <c r="L127" s="61"/>
      <c r="M127" s="61"/>
      <c r="N127" s="61"/>
      <c r="O127" s="61"/>
      <c r="P127" s="61"/>
      <c r="Q127" s="61"/>
      <c r="R127" s="61"/>
    </row>
    <row r="128" spans="1:18" x14ac:dyDescent="0.25">
      <c r="A128" s="61"/>
      <c r="B128" s="61"/>
      <c r="C128" s="61"/>
      <c r="D128" s="61"/>
      <c r="E128" s="61"/>
      <c r="F128" s="61"/>
      <c r="G128" s="61"/>
      <c r="H128" s="61"/>
      <c r="I128" s="61"/>
      <c r="J128" s="61"/>
      <c r="K128" s="61"/>
      <c r="L128" s="61"/>
      <c r="M128" s="61"/>
      <c r="N128" s="61"/>
      <c r="O128" s="61"/>
      <c r="P128" s="61"/>
      <c r="Q128" s="61"/>
      <c r="R128" s="61"/>
    </row>
    <row r="129" spans="1:18" x14ac:dyDescent="0.25">
      <c r="A129" s="61"/>
      <c r="B129" s="61"/>
      <c r="C129" s="61"/>
      <c r="D129" s="61"/>
      <c r="E129" s="61"/>
      <c r="F129" s="61"/>
      <c r="G129" s="61"/>
      <c r="H129" s="61"/>
      <c r="I129" s="61"/>
      <c r="J129" s="61"/>
      <c r="K129" s="61"/>
      <c r="L129" s="61"/>
      <c r="M129" s="61"/>
      <c r="N129" s="61"/>
      <c r="O129" s="61"/>
      <c r="P129" s="61"/>
      <c r="Q129" s="61"/>
      <c r="R129" s="61"/>
    </row>
    <row r="130" spans="1:18" x14ac:dyDescent="0.25">
      <c r="A130" s="61"/>
      <c r="B130" s="61"/>
      <c r="C130" s="61"/>
      <c r="D130" s="61"/>
      <c r="E130" s="61"/>
      <c r="F130" s="61"/>
      <c r="G130" s="61"/>
      <c r="H130" s="61"/>
      <c r="I130" s="61"/>
      <c r="J130" s="61"/>
      <c r="K130" s="61"/>
      <c r="L130" s="61"/>
      <c r="M130" s="61"/>
      <c r="N130" s="61"/>
      <c r="O130" s="61"/>
      <c r="P130" s="61"/>
      <c r="Q130" s="61"/>
      <c r="R130" s="61"/>
    </row>
    <row r="131" spans="1:18" x14ac:dyDescent="0.25">
      <c r="A131" s="61"/>
      <c r="B131" s="61"/>
      <c r="C131" s="61"/>
      <c r="D131" s="61"/>
      <c r="E131" s="61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  <c r="Q131" s="61"/>
      <c r="R131" s="61"/>
    </row>
    <row r="132" spans="1:18" x14ac:dyDescent="0.25">
      <c r="A132" s="61"/>
      <c r="B132" s="61"/>
      <c r="C132" s="61"/>
      <c r="D132" s="61"/>
      <c r="E132" s="61"/>
      <c r="F132" s="61"/>
      <c r="G132" s="61"/>
      <c r="H132" s="61"/>
      <c r="I132" s="61"/>
      <c r="J132" s="61"/>
      <c r="K132" s="61"/>
      <c r="L132" s="61"/>
      <c r="M132" s="61"/>
      <c r="N132" s="61"/>
      <c r="O132" s="61"/>
      <c r="P132" s="61"/>
      <c r="Q132" s="61"/>
      <c r="R132" s="61"/>
    </row>
    <row r="133" spans="1:18" x14ac:dyDescent="0.25">
      <c r="A133" s="61"/>
      <c r="B133" s="61"/>
      <c r="C133" s="61"/>
      <c r="D133" s="61"/>
      <c r="E133" s="61"/>
      <c r="F133" s="61"/>
      <c r="G133" s="61"/>
      <c r="H133" s="61"/>
      <c r="I133" s="61"/>
      <c r="J133" s="61"/>
      <c r="K133" s="61"/>
      <c r="L133" s="61"/>
      <c r="M133" s="61"/>
      <c r="N133" s="61"/>
      <c r="O133" s="61"/>
      <c r="P133" s="61"/>
      <c r="Q133" s="61"/>
      <c r="R133" s="61"/>
    </row>
    <row r="134" spans="1:18" x14ac:dyDescent="0.25">
      <c r="A134" s="61"/>
      <c r="B134" s="61"/>
      <c r="C134" s="61"/>
      <c r="D134" s="61"/>
      <c r="E134" s="61"/>
      <c r="F134" s="61"/>
      <c r="G134" s="61"/>
      <c r="H134" s="61"/>
      <c r="I134" s="61"/>
      <c r="J134" s="61"/>
      <c r="K134" s="61"/>
      <c r="L134" s="61"/>
      <c r="M134" s="61"/>
      <c r="N134" s="61"/>
      <c r="O134" s="61"/>
      <c r="P134" s="61"/>
      <c r="Q134" s="61"/>
      <c r="R134" s="61"/>
    </row>
    <row r="135" spans="1:18" x14ac:dyDescent="0.25">
      <c r="A135" s="61"/>
      <c r="B135" s="61"/>
      <c r="C135" s="61"/>
      <c r="D135" s="61"/>
      <c r="E135" s="61"/>
      <c r="F135" s="61"/>
      <c r="G135" s="61"/>
      <c r="H135" s="61"/>
      <c r="I135" s="61"/>
      <c r="J135" s="61"/>
      <c r="K135" s="61"/>
      <c r="L135" s="61"/>
      <c r="M135" s="61"/>
      <c r="N135" s="61"/>
      <c r="O135" s="61"/>
      <c r="P135" s="61"/>
      <c r="Q135" s="61"/>
      <c r="R135" s="61"/>
    </row>
    <row r="136" spans="1:18" x14ac:dyDescent="0.25">
      <c r="A136" s="61"/>
      <c r="B136" s="61"/>
      <c r="C136" s="61"/>
      <c r="D136" s="61"/>
      <c r="E136" s="61"/>
      <c r="F136" s="61"/>
      <c r="G136" s="61"/>
      <c r="H136" s="61"/>
      <c r="I136" s="61"/>
      <c r="J136" s="61"/>
      <c r="K136" s="61"/>
      <c r="L136" s="61"/>
      <c r="M136" s="61"/>
      <c r="N136" s="61"/>
      <c r="O136" s="61"/>
      <c r="P136" s="61"/>
      <c r="Q136" s="61"/>
      <c r="R136" s="61"/>
    </row>
    <row r="137" spans="1:18" x14ac:dyDescent="0.25">
      <c r="A137" s="61"/>
      <c r="B137" s="61"/>
      <c r="C137" s="61"/>
      <c r="D137" s="61"/>
      <c r="E137" s="61"/>
      <c r="F137" s="61"/>
      <c r="G137" s="61"/>
      <c r="H137" s="61"/>
      <c r="I137" s="61"/>
      <c r="J137" s="61"/>
      <c r="K137" s="61"/>
      <c r="L137" s="61"/>
      <c r="M137" s="61"/>
      <c r="N137" s="61"/>
      <c r="O137" s="61"/>
      <c r="P137" s="61"/>
      <c r="Q137" s="61"/>
      <c r="R137" s="61"/>
    </row>
    <row r="138" spans="1:18" x14ac:dyDescent="0.25">
      <c r="A138" s="61"/>
      <c r="B138" s="61"/>
      <c r="C138" s="61"/>
      <c r="D138" s="61"/>
      <c r="E138" s="61"/>
      <c r="F138" s="61"/>
      <c r="G138" s="61"/>
      <c r="H138" s="61"/>
      <c r="I138" s="61"/>
      <c r="J138" s="61"/>
      <c r="K138" s="61"/>
      <c r="L138" s="61"/>
      <c r="M138" s="61"/>
      <c r="N138" s="61"/>
      <c r="O138" s="61"/>
      <c r="P138" s="61"/>
      <c r="Q138" s="61"/>
      <c r="R138" s="61"/>
    </row>
    <row r="139" spans="1:18" x14ac:dyDescent="0.25">
      <c r="A139" s="61"/>
      <c r="B139" s="61"/>
      <c r="C139" s="61"/>
      <c r="D139" s="61"/>
      <c r="E139" s="61"/>
      <c r="F139" s="61"/>
      <c r="G139" s="61"/>
      <c r="H139" s="61"/>
      <c r="I139" s="61"/>
      <c r="J139" s="61"/>
      <c r="K139" s="61"/>
      <c r="L139" s="61"/>
      <c r="M139" s="61"/>
      <c r="N139" s="61"/>
      <c r="O139" s="61"/>
      <c r="P139" s="61"/>
      <c r="Q139" s="61"/>
      <c r="R139" s="61"/>
    </row>
    <row r="140" spans="1:18" x14ac:dyDescent="0.25">
      <c r="A140" s="61"/>
      <c r="B140" s="61"/>
      <c r="C140" s="61"/>
      <c r="D140" s="61"/>
      <c r="E140" s="61"/>
      <c r="F140" s="61"/>
      <c r="G140" s="61"/>
      <c r="H140" s="61"/>
      <c r="I140" s="61"/>
      <c r="J140" s="61"/>
      <c r="K140" s="61"/>
      <c r="L140" s="61"/>
      <c r="M140" s="61"/>
      <c r="N140" s="61"/>
      <c r="O140" s="61"/>
      <c r="P140" s="61"/>
      <c r="Q140" s="61"/>
      <c r="R140" s="61"/>
    </row>
    <row r="141" spans="1:18" x14ac:dyDescent="0.25">
      <c r="A141" s="61"/>
      <c r="B141" s="61"/>
      <c r="C141" s="61"/>
      <c r="D141" s="61"/>
      <c r="E141" s="61"/>
      <c r="F141" s="61"/>
      <c r="G141" s="61"/>
      <c r="H141" s="61"/>
      <c r="I141" s="61"/>
      <c r="J141" s="61"/>
      <c r="K141" s="61"/>
      <c r="L141" s="61"/>
      <c r="M141" s="61"/>
      <c r="N141" s="61"/>
      <c r="O141" s="61"/>
      <c r="P141" s="61"/>
      <c r="Q141" s="61"/>
      <c r="R141" s="61"/>
    </row>
    <row r="142" spans="1:18" x14ac:dyDescent="0.25">
      <c r="A142" s="61"/>
      <c r="B142" s="61"/>
      <c r="C142" s="61"/>
      <c r="D142" s="61"/>
      <c r="E142" s="61"/>
      <c r="F142" s="61"/>
      <c r="G142" s="61"/>
      <c r="H142" s="61"/>
      <c r="I142" s="61"/>
      <c r="J142" s="61"/>
      <c r="K142" s="61"/>
      <c r="L142" s="61"/>
      <c r="M142" s="61"/>
      <c r="N142" s="61"/>
      <c r="O142" s="61"/>
      <c r="P142" s="61"/>
      <c r="Q142" s="61"/>
      <c r="R142" s="61"/>
    </row>
    <row r="143" spans="1:18" x14ac:dyDescent="0.25">
      <c r="A143" s="61"/>
      <c r="B143" s="61"/>
      <c r="C143" s="61"/>
      <c r="D143" s="61"/>
      <c r="E143" s="61"/>
      <c r="F143" s="61"/>
      <c r="G143" s="61"/>
      <c r="H143" s="61"/>
      <c r="I143" s="61"/>
      <c r="J143" s="61"/>
      <c r="K143" s="61"/>
      <c r="L143" s="61"/>
      <c r="M143" s="61"/>
      <c r="N143" s="61"/>
      <c r="O143" s="61"/>
      <c r="P143" s="61"/>
      <c r="Q143" s="61"/>
      <c r="R143" s="61"/>
    </row>
    <row r="144" spans="1:18" x14ac:dyDescent="0.25">
      <c r="A144" s="61"/>
      <c r="B144" s="61"/>
      <c r="C144" s="61"/>
      <c r="D144" s="61"/>
      <c r="E144" s="61"/>
      <c r="F144" s="61"/>
      <c r="G144" s="61"/>
      <c r="H144" s="61"/>
      <c r="I144" s="61"/>
      <c r="J144" s="61"/>
      <c r="K144" s="61"/>
      <c r="L144" s="61"/>
      <c r="M144" s="61"/>
      <c r="N144" s="61"/>
      <c r="O144" s="61"/>
      <c r="P144" s="61"/>
      <c r="Q144" s="61"/>
      <c r="R144" s="61"/>
    </row>
    <row r="145" spans="1:18" x14ac:dyDescent="0.25">
      <c r="A145" s="61"/>
      <c r="B145" s="61"/>
      <c r="C145" s="61"/>
      <c r="D145" s="61"/>
      <c r="E145" s="61"/>
      <c r="F145" s="61"/>
      <c r="G145" s="61"/>
      <c r="H145" s="61"/>
      <c r="I145" s="61"/>
      <c r="J145" s="61"/>
      <c r="K145" s="61"/>
      <c r="L145" s="61"/>
      <c r="M145" s="61"/>
      <c r="N145" s="61"/>
      <c r="O145" s="61"/>
      <c r="P145" s="61"/>
      <c r="Q145" s="61"/>
      <c r="R145" s="61"/>
    </row>
    <row r="146" spans="1:18" x14ac:dyDescent="0.25">
      <c r="A146" s="61"/>
      <c r="B146" s="61"/>
      <c r="C146" s="61"/>
      <c r="D146" s="61"/>
      <c r="E146" s="61"/>
      <c r="F146" s="61"/>
      <c r="G146" s="61"/>
      <c r="H146" s="61"/>
      <c r="I146" s="61"/>
      <c r="J146" s="61"/>
      <c r="K146" s="61"/>
      <c r="L146" s="61"/>
      <c r="M146" s="61"/>
      <c r="N146" s="61"/>
      <c r="O146" s="61"/>
      <c r="P146" s="61"/>
      <c r="Q146" s="61"/>
      <c r="R146" s="61"/>
    </row>
    <row r="147" spans="1:18" x14ac:dyDescent="0.25">
      <c r="A147" s="61"/>
      <c r="B147" s="61"/>
      <c r="C147" s="61"/>
      <c r="D147" s="61"/>
      <c r="E147" s="61"/>
      <c r="F147" s="61"/>
      <c r="G147" s="61"/>
      <c r="H147" s="61"/>
      <c r="I147" s="61"/>
      <c r="J147" s="61"/>
      <c r="K147" s="61"/>
      <c r="L147" s="61"/>
      <c r="M147" s="61"/>
      <c r="N147" s="61"/>
      <c r="O147" s="61"/>
      <c r="P147" s="61"/>
      <c r="Q147" s="61"/>
      <c r="R147" s="61"/>
    </row>
    <row r="148" spans="1:18" x14ac:dyDescent="0.25">
      <c r="A148" s="61"/>
      <c r="B148" s="61"/>
      <c r="C148" s="61"/>
      <c r="D148" s="61"/>
      <c r="E148" s="61"/>
      <c r="F148" s="61"/>
      <c r="G148" s="61"/>
      <c r="H148" s="61"/>
      <c r="I148" s="61"/>
      <c r="J148" s="61"/>
      <c r="K148" s="61"/>
      <c r="L148" s="61"/>
      <c r="M148" s="61"/>
      <c r="N148" s="61"/>
      <c r="O148" s="61"/>
      <c r="P148" s="61"/>
      <c r="Q148" s="61"/>
      <c r="R148" s="61"/>
    </row>
    <row r="149" spans="1:18" x14ac:dyDescent="0.25">
      <c r="A149" s="61"/>
      <c r="B149" s="61"/>
      <c r="C149" s="61"/>
      <c r="D149" s="61"/>
      <c r="E149" s="61"/>
      <c r="F149" s="61"/>
      <c r="G149" s="61"/>
      <c r="H149" s="61"/>
      <c r="I149" s="61"/>
      <c r="J149" s="61"/>
      <c r="K149" s="61"/>
      <c r="L149" s="61"/>
      <c r="M149" s="61"/>
      <c r="N149" s="61"/>
      <c r="O149" s="61"/>
      <c r="P149" s="61"/>
      <c r="Q149" s="61"/>
      <c r="R149" s="61"/>
    </row>
    <row r="150" spans="1:18" x14ac:dyDescent="0.25">
      <c r="A150" s="61"/>
      <c r="B150" s="61"/>
      <c r="C150" s="61"/>
      <c r="D150" s="61"/>
      <c r="E150" s="61"/>
      <c r="F150" s="61"/>
      <c r="G150" s="61"/>
      <c r="H150" s="61"/>
      <c r="I150" s="61"/>
      <c r="J150" s="61"/>
      <c r="K150" s="61"/>
      <c r="L150" s="61"/>
      <c r="M150" s="61"/>
      <c r="N150" s="61"/>
      <c r="O150" s="61"/>
      <c r="P150" s="61"/>
      <c r="Q150" s="61"/>
      <c r="R150" s="61"/>
    </row>
    <row r="151" spans="1:18" x14ac:dyDescent="0.25">
      <c r="A151" s="61"/>
      <c r="B151" s="61"/>
      <c r="C151" s="61"/>
      <c r="D151" s="61"/>
      <c r="E151" s="61"/>
      <c r="F151" s="61"/>
      <c r="G151" s="61"/>
      <c r="H151" s="61"/>
      <c r="I151" s="61"/>
      <c r="J151" s="61"/>
      <c r="K151" s="61"/>
      <c r="L151" s="61"/>
      <c r="M151" s="61"/>
      <c r="N151" s="61"/>
      <c r="O151" s="61"/>
      <c r="P151" s="61"/>
      <c r="Q151" s="61"/>
      <c r="R151" s="61"/>
    </row>
    <row r="152" spans="1:18" x14ac:dyDescent="0.25">
      <c r="A152" s="61"/>
      <c r="B152" s="61"/>
      <c r="C152" s="61"/>
      <c r="D152" s="61"/>
      <c r="E152" s="61"/>
      <c r="F152" s="61"/>
      <c r="G152" s="61"/>
      <c r="H152" s="61"/>
      <c r="I152" s="61"/>
      <c r="J152" s="61"/>
      <c r="K152" s="61"/>
      <c r="L152" s="61"/>
      <c r="M152" s="61"/>
      <c r="N152" s="61"/>
      <c r="O152" s="61"/>
      <c r="P152" s="61"/>
      <c r="Q152" s="61"/>
      <c r="R152" s="61"/>
    </row>
    <row r="153" spans="1:18" x14ac:dyDescent="0.25">
      <c r="A153" s="61"/>
      <c r="B153" s="61"/>
      <c r="C153" s="61"/>
      <c r="D153" s="61"/>
      <c r="E153" s="61"/>
      <c r="F153" s="61"/>
      <c r="G153" s="61"/>
      <c r="H153" s="61"/>
      <c r="I153" s="61"/>
      <c r="J153" s="61"/>
      <c r="K153" s="61"/>
      <c r="L153" s="61"/>
      <c r="M153" s="61"/>
      <c r="N153" s="61"/>
      <c r="O153" s="61"/>
      <c r="P153" s="61"/>
      <c r="Q153" s="61"/>
      <c r="R153" s="61"/>
    </row>
  </sheetData>
  <dataValidations count="1">
    <dataValidation type="list" allowBlank="1" showInputMessage="1" showErrorMessage="1" sqref="C8" xr:uid="{CF14E466-CAF7-394E-BA30-989D9E495918}">
      <formula1>$G$4:$G$7</formula1>
    </dataValidation>
  </dataValidation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9A3B3-E21A-BF43-87B5-28C513C89D1B}">
  <sheetPr codeName="Hoja13"/>
  <dimension ref="A1:R153"/>
  <sheetViews>
    <sheetView zoomScale="89" zoomScaleNormal="85" workbookViewId="0">
      <selection activeCell="B17" sqref="B17:D34"/>
    </sheetView>
  </sheetViews>
  <sheetFormatPr baseColWidth="10" defaultColWidth="11.42578125" defaultRowHeight="15" x14ac:dyDescent="0.25"/>
  <cols>
    <col min="5" max="5" width="13.140625" bestFit="1" customWidth="1"/>
  </cols>
  <sheetData>
    <row r="1" spans="1:18" x14ac:dyDescent="0.2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</row>
    <row r="2" spans="1:18" x14ac:dyDescent="0.25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</row>
    <row r="3" spans="1:18" ht="15.75" x14ac:dyDescent="0.25">
      <c r="A3" s="7"/>
      <c r="B3" s="8" t="s">
        <v>31</v>
      </c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</row>
    <row r="4" spans="1:18" x14ac:dyDescent="0.25">
      <c r="A4" s="7"/>
      <c r="B4" s="9" t="s">
        <v>3</v>
      </c>
      <c r="C4" s="4">
        <v>9.81</v>
      </c>
      <c r="D4" s="7"/>
      <c r="E4" s="7"/>
      <c r="F4" s="4" t="s">
        <v>5</v>
      </c>
      <c r="G4" s="4" t="s">
        <v>9</v>
      </c>
      <c r="H4" s="4">
        <v>0.06</v>
      </c>
      <c r="I4" s="7"/>
      <c r="J4" s="7"/>
      <c r="K4" s="7"/>
      <c r="L4" s="7"/>
      <c r="M4" s="7"/>
      <c r="N4" s="7"/>
      <c r="O4" s="7"/>
      <c r="P4" s="7"/>
      <c r="Q4" s="7"/>
      <c r="R4" s="7"/>
    </row>
    <row r="5" spans="1:18" x14ac:dyDescent="0.25">
      <c r="A5" s="7"/>
      <c r="B5" s="9" t="s">
        <v>1</v>
      </c>
      <c r="C5" s="4">
        <v>1000</v>
      </c>
      <c r="D5" s="7"/>
      <c r="E5" s="7"/>
      <c r="F5" s="4" t="s">
        <v>6</v>
      </c>
      <c r="G5" s="4" t="s">
        <v>10</v>
      </c>
      <c r="H5" s="4">
        <v>4.4999999999999998E-2</v>
      </c>
      <c r="I5" s="7"/>
      <c r="J5" s="7"/>
      <c r="K5" s="7"/>
      <c r="L5" s="7"/>
      <c r="M5" s="7"/>
      <c r="N5" s="7"/>
      <c r="O5" s="7"/>
      <c r="P5" s="7"/>
      <c r="Q5" s="7"/>
      <c r="R5" s="7"/>
    </row>
    <row r="6" spans="1:18" x14ac:dyDescent="0.25">
      <c r="A6" s="7"/>
      <c r="B6" s="9" t="s">
        <v>2</v>
      </c>
      <c r="C6" s="4">
        <f>1.02*10^-3</f>
        <v>1.0200000000000001E-3</v>
      </c>
      <c r="D6" s="7"/>
      <c r="E6" s="7"/>
      <c r="F6" s="4" t="s">
        <v>7</v>
      </c>
      <c r="G6" s="4" t="s">
        <v>11</v>
      </c>
      <c r="H6" s="4">
        <f>0.03</f>
        <v>0.03</v>
      </c>
      <c r="I6" s="7"/>
      <c r="J6" s="7"/>
      <c r="K6" s="7"/>
      <c r="L6" s="7"/>
      <c r="M6" s="7"/>
      <c r="N6" s="7"/>
      <c r="O6" s="7"/>
      <c r="P6" s="7"/>
      <c r="Q6" s="7"/>
      <c r="R6" s="7"/>
    </row>
    <row r="7" spans="1:18" x14ac:dyDescent="0.25">
      <c r="A7" s="7"/>
      <c r="B7" s="9" t="s">
        <v>32</v>
      </c>
      <c r="C7" s="4"/>
      <c r="D7" s="7"/>
      <c r="E7" s="7"/>
      <c r="F7" s="4" t="s">
        <v>8</v>
      </c>
      <c r="G7" s="4" t="s">
        <v>12</v>
      </c>
      <c r="H7" s="4">
        <v>7.8E-2</v>
      </c>
      <c r="I7" s="7"/>
      <c r="J7" s="7"/>
      <c r="K7" s="7"/>
      <c r="L7" s="7"/>
      <c r="M7" s="7"/>
      <c r="N7" s="7"/>
      <c r="O7" s="7"/>
      <c r="P7" s="7"/>
      <c r="Q7" s="7"/>
      <c r="R7" s="7"/>
    </row>
    <row r="8" spans="1:18" x14ac:dyDescent="0.25">
      <c r="A8" s="7"/>
      <c r="B8" s="9" t="s">
        <v>29</v>
      </c>
      <c r="C8" s="4" t="s">
        <v>12</v>
      </c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</row>
    <row r="9" spans="1:18" x14ac:dyDescent="0.25">
      <c r="A9" s="7"/>
      <c r="B9" s="9" t="s">
        <v>4</v>
      </c>
      <c r="C9" s="4">
        <f>VLOOKUP(C8,G4:H7,2,FALSE)</f>
        <v>7.8E-2</v>
      </c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</row>
    <row r="10" spans="1:18" x14ac:dyDescent="0.25">
      <c r="A10" s="7"/>
      <c r="B10" s="9" t="s">
        <v>23</v>
      </c>
      <c r="C10" s="4">
        <f>C9</f>
        <v>7.8E-2</v>
      </c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</row>
    <row r="11" spans="1:18" x14ac:dyDescent="0.25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</row>
    <row r="12" spans="1:18" x14ac:dyDescent="0.25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</row>
    <row r="13" spans="1:18" x14ac:dyDescent="0.25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</row>
    <row r="14" spans="1:18" x14ac:dyDescent="0.25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</row>
    <row r="15" spans="1:18" ht="30" x14ac:dyDescent="0.25">
      <c r="A15" s="7"/>
      <c r="B15" s="10" t="s">
        <v>0</v>
      </c>
      <c r="C15" s="10" t="s">
        <v>19</v>
      </c>
      <c r="D15" s="10" t="s">
        <v>22</v>
      </c>
      <c r="E15" s="10" t="s">
        <v>13</v>
      </c>
      <c r="F15" s="10" t="s">
        <v>14</v>
      </c>
      <c r="G15" s="10" t="s">
        <v>15</v>
      </c>
      <c r="H15" s="10" t="s">
        <v>42</v>
      </c>
      <c r="I15" s="10" t="s">
        <v>43</v>
      </c>
      <c r="J15" s="7"/>
      <c r="K15" s="7"/>
      <c r="L15" s="7"/>
      <c r="M15" s="7"/>
      <c r="N15" s="7"/>
      <c r="O15" s="7"/>
      <c r="P15" s="7"/>
      <c r="Q15" s="7"/>
      <c r="R15" s="7"/>
    </row>
    <row r="16" spans="1:18" x14ac:dyDescent="0.25">
      <c r="A16" s="7"/>
      <c r="B16" s="2" t="s">
        <v>17</v>
      </c>
      <c r="C16" s="2" t="s">
        <v>18</v>
      </c>
      <c r="D16" s="2" t="s">
        <v>16</v>
      </c>
      <c r="E16" s="2"/>
      <c r="F16" s="2"/>
      <c r="G16" s="2"/>
      <c r="H16" s="2"/>
      <c r="I16" s="4"/>
      <c r="J16" s="7"/>
      <c r="K16" s="7"/>
      <c r="L16" s="7"/>
      <c r="M16" s="7"/>
      <c r="N16" s="7"/>
      <c r="O16" s="7"/>
      <c r="P16" s="7"/>
      <c r="Q16" s="7"/>
      <c r="R16" s="7"/>
    </row>
    <row r="17" spans="1:18" x14ac:dyDescent="0.25">
      <c r="A17" s="7"/>
      <c r="B17" s="13">
        <v>100</v>
      </c>
      <c r="C17" s="4">
        <f>B17/60</f>
        <v>1.6666666666666667</v>
      </c>
      <c r="D17" s="14">
        <v>12.5</v>
      </c>
      <c r="E17" s="11">
        <f t="shared" ref="E17:E34" si="0">D17/($C$9^5*C17^3*$C$5)</f>
        <v>935.17039702397346</v>
      </c>
      <c r="F17" s="11">
        <f t="shared" ref="F17:F34" si="1">(C17*$C$9^2*$C$5)/$C$6</f>
        <v>9941.176470588236</v>
      </c>
      <c r="G17" s="4">
        <f t="shared" ref="G17:G34" si="2">(C17^2*$C$9)/$C$4</f>
        <v>2.2086306489976216E-2</v>
      </c>
      <c r="H17" s="4">
        <f>LOG10(F17)</f>
        <v>3.9974377832353998</v>
      </c>
      <c r="I17" s="4">
        <f>LOG10(E17)</f>
        <v>2.9708907507065851</v>
      </c>
      <c r="J17" s="7"/>
      <c r="K17" s="7"/>
      <c r="L17" s="7"/>
      <c r="M17" s="7"/>
      <c r="N17" s="7"/>
      <c r="O17" s="7"/>
      <c r="P17" s="7"/>
      <c r="Q17" s="7"/>
      <c r="R17" s="7"/>
    </row>
    <row r="18" spans="1:18" x14ac:dyDescent="0.25">
      <c r="A18" s="7"/>
      <c r="B18" s="13">
        <v>200</v>
      </c>
      <c r="C18" s="4">
        <f t="shared" ref="C18:C25" si="3">B18/60</f>
        <v>3.3333333333333335</v>
      </c>
      <c r="D18" s="14">
        <v>14</v>
      </c>
      <c r="E18" s="11">
        <f t="shared" si="0"/>
        <v>130.92385558335627</v>
      </c>
      <c r="F18" s="11">
        <f t="shared" si="1"/>
        <v>19882.352941176472</v>
      </c>
      <c r="G18" s="4">
        <f t="shared" si="2"/>
        <v>8.8345225959904863E-2</v>
      </c>
      <c r="H18" s="4">
        <f t="shared" ref="H18:H34" si="4">LOG10(F18)</f>
        <v>4.298467778899381</v>
      </c>
      <c r="I18" s="4">
        <f t="shared" ref="I18:I34" si="5">LOG10(E18)</f>
        <v>2.1170187863848233</v>
      </c>
      <c r="J18" s="7"/>
      <c r="K18" s="7"/>
      <c r="L18" s="7"/>
      <c r="M18" s="7"/>
      <c r="N18" s="7"/>
      <c r="O18" s="7"/>
      <c r="P18" s="7"/>
      <c r="Q18" s="7"/>
      <c r="R18" s="7"/>
    </row>
    <row r="19" spans="1:18" x14ac:dyDescent="0.25">
      <c r="A19" s="7"/>
      <c r="B19" s="13">
        <v>300</v>
      </c>
      <c r="C19" s="4">
        <f t="shared" si="3"/>
        <v>5</v>
      </c>
      <c r="D19" s="14">
        <v>16</v>
      </c>
      <c r="E19" s="11">
        <f t="shared" si="0"/>
        <v>44.334004007062447</v>
      </c>
      <c r="F19" s="11">
        <f t="shared" si="1"/>
        <v>29823.529411764703</v>
      </c>
      <c r="G19" s="4">
        <f t="shared" si="2"/>
        <v>0.19877675840978593</v>
      </c>
      <c r="H19" s="4">
        <f t="shared" si="4"/>
        <v>4.4745590379550624</v>
      </c>
      <c r="I19" s="4">
        <f t="shared" si="5"/>
        <v>1.6467369561954663</v>
      </c>
      <c r="J19" s="7"/>
      <c r="K19" s="7"/>
      <c r="L19" s="7"/>
      <c r="M19" s="7"/>
      <c r="N19" s="7"/>
      <c r="O19" s="7"/>
      <c r="P19" s="7"/>
      <c r="Q19" s="7"/>
      <c r="R19" s="7"/>
    </row>
    <row r="20" spans="1:18" x14ac:dyDescent="0.25">
      <c r="A20" s="7"/>
      <c r="B20" s="13">
        <v>400</v>
      </c>
      <c r="C20" s="4">
        <f t="shared" si="3"/>
        <v>6.666666666666667</v>
      </c>
      <c r="D20" s="14">
        <v>18</v>
      </c>
      <c r="E20" s="11">
        <f t="shared" si="0"/>
        <v>21.0413339330394</v>
      </c>
      <c r="F20" s="11">
        <f t="shared" si="1"/>
        <v>39764.705882352944</v>
      </c>
      <c r="G20" s="4">
        <f t="shared" si="2"/>
        <v>0.35338090383961945</v>
      </c>
      <c r="H20" s="4">
        <f t="shared" si="4"/>
        <v>4.5994977745633623</v>
      </c>
      <c r="I20" s="4">
        <f t="shared" si="5"/>
        <v>1.3230732688179476</v>
      </c>
      <c r="J20" s="7"/>
      <c r="K20" s="7"/>
      <c r="L20" s="7"/>
      <c r="M20" s="7"/>
      <c r="N20" s="7"/>
      <c r="O20" s="7"/>
      <c r="P20" s="7"/>
      <c r="Q20" s="7"/>
      <c r="R20" s="7"/>
    </row>
    <row r="21" spans="1:18" x14ac:dyDescent="0.25">
      <c r="A21" s="7"/>
      <c r="B21" s="13">
        <v>500</v>
      </c>
      <c r="C21" s="4">
        <f t="shared" si="3"/>
        <v>8.3333333333333339</v>
      </c>
      <c r="D21" s="14">
        <v>19.5</v>
      </c>
      <c r="E21" s="11">
        <f t="shared" si="0"/>
        <v>11.670926554859189</v>
      </c>
      <c r="F21" s="11">
        <f t="shared" si="1"/>
        <v>49705.882352941175</v>
      </c>
      <c r="G21" s="4">
        <f t="shared" si="2"/>
        <v>0.55215766224940543</v>
      </c>
      <c r="H21" s="4">
        <f t="shared" si="4"/>
        <v>4.6964077875714185</v>
      </c>
      <c r="I21" s="4">
        <f t="shared" si="5"/>
        <v>1.0671053360529905</v>
      </c>
      <c r="J21" s="7"/>
      <c r="K21" s="7"/>
      <c r="L21" s="7"/>
      <c r="M21" s="7"/>
      <c r="N21" s="7"/>
      <c r="O21" s="7"/>
      <c r="P21" s="7"/>
      <c r="Q21" s="7"/>
      <c r="R21" s="7"/>
    </row>
    <row r="22" spans="1:18" x14ac:dyDescent="0.25">
      <c r="A22" s="7"/>
      <c r="B22" s="13">
        <v>600</v>
      </c>
      <c r="C22" s="4">
        <f t="shared" si="3"/>
        <v>10</v>
      </c>
      <c r="D22" s="14">
        <v>21</v>
      </c>
      <c r="E22" s="11">
        <f t="shared" si="0"/>
        <v>7.2735475324086831</v>
      </c>
      <c r="F22" s="11">
        <f t="shared" si="1"/>
        <v>59647.058823529405</v>
      </c>
      <c r="G22" s="4">
        <f t="shared" si="2"/>
        <v>0.7951070336391437</v>
      </c>
      <c r="H22" s="4">
        <f t="shared" si="4"/>
        <v>4.7755890336190436</v>
      </c>
      <c r="I22" s="4">
        <f t="shared" si="5"/>
        <v>0.8617462812815172</v>
      </c>
      <c r="J22" s="7"/>
      <c r="K22" s="7"/>
      <c r="L22" s="7"/>
      <c r="M22" s="7"/>
      <c r="N22" s="7"/>
      <c r="O22" s="7"/>
      <c r="P22" s="7"/>
      <c r="Q22" s="7"/>
      <c r="R22" s="7"/>
    </row>
    <row r="23" spans="1:18" x14ac:dyDescent="0.25">
      <c r="A23" s="7"/>
      <c r="B23" s="13">
        <v>700</v>
      </c>
      <c r="C23" s="4">
        <f t="shared" si="3"/>
        <v>11.666666666666666</v>
      </c>
      <c r="D23" s="14">
        <v>23</v>
      </c>
      <c r="E23" s="11">
        <f t="shared" si="0"/>
        <v>5.0166575233939126</v>
      </c>
      <c r="F23" s="11">
        <f t="shared" si="1"/>
        <v>69588.23529411765</v>
      </c>
      <c r="G23" s="4">
        <f t="shared" si="2"/>
        <v>1.0822290180088343</v>
      </c>
      <c r="H23" s="4">
        <f t="shared" si="4"/>
        <v>4.8425358232496567</v>
      </c>
      <c r="I23" s="4">
        <f t="shared" si="5"/>
        <v>0.70041445367335142</v>
      </c>
      <c r="J23" s="7"/>
      <c r="K23" s="7"/>
      <c r="L23" s="7"/>
      <c r="M23" s="7"/>
      <c r="N23" s="7"/>
      <c r="O23" s="7"/>
      <c r="P23" s="7"/>
      <c r="Q23" s="7"/>
      <c r="R23" s="7"/>
    </row>
    <row r="24" spans="1:18" x14ac:dyDescent="0.25">
      <c r="A24" s="7"/>
      <c r="B24" s="13">
        <v>1100</v>
      </c>
      <c r="C24" s="4">
        <f t="shared" si="3"/>
        <v>18.333333333333332</v>
      </c>
      <c r="D24" s="14">
        <v>31.5</v>
      </c>
      <c r="E24" s="11">
        <f t="shared" si="0"/>
        <v>1.770570548835773</v>
      </c>
      <c r="F24" s="11">
        <f t="shared" si="1"/>
        <v>109352.94117647057</v>
      </c>
      <c r="G24" s="4">
        <f t="shared" si="2"/>
        <v>2.6724430852871217</v>
      </c>
      <c r="H24" s="4">
        <f t="shared" si="4"/>
        <v>5.0388304683936243</v>
      </c>
      <c r="I24" s="4">
        <f t="shared" si="5"/>
        <v>0.24811323601345436</v>
      </c>
      <c r="J24" s="7"/>
      <c r="K24" s="7"/>
      <c r="L24" s="7"/>
      <c r="M24" s="7"/>
      <c r="N24" s="7"/>
      <c r="O24" s="7"/>
      <c r="P24" s="7"/>
      <c r="Q24" s="7"/>
      <c r="R24" s="7"/>
    </row>
    <row r="25" spans="1:18" x14ac:dyDescent="0.25">
      <c r="A25" s="7"/>
      <c r="B25" s="13">
        <v>1200</v>
      </c>
      <c r="C25" s="4">
        <f t="shared" si="3"/>
        <v>20</v>
      </c>
      <c r="D25" s="14">
        <v>34</v>
      </c>
      <c r="E25" s="11">
        <f t="shared" si="0"/>
        <v>1.4720274767969954</v>
      </c>
      <c r="F25" s="11">
        <f t="shared" si="1"/>
        <v>119294.11764705881</v>
      </c>
      <c r="G25" s="4">
        <f t="shared" si="2"/>
        <v>3.1804281345565748</v>
      </c>
      <c r="H25" s="4">
        <f t="shared" si="4"/>
        <v>5.076619029283024</v>
      </c>
      <c r="I25" s="4">
        <f t="shared" si="5"/>
        <v>0.16791591659790953</v>
      </c>
      <c r="J25" s="7"/>
      <c r="K25" s="7"/>
      <c r="L25" s="7"/>
      <c r="M25" s="7"/>
      <c r="N25" s="7"/>
      <c r="O25" s="7"/>
      <c r="P25" s="7"/>
      <c r="Q25" s="7"/>
      <c r="R25" s="7"/>
    </row>
    <row r="26" spans="1:18" x14ac:dyDescent="0.25">
      <c r="A26" s="7"/>
      <c r="B26" s="13">
        <v>100</v>
      </c>
      <c r="C26" s="4">
        <f>B26/60</f>
        <v>1.6666666666666667</v>
      </c>
      <c r="D26" s="14">
        <v>12</v>
      </c>
      <c r="E26" s="11">
        <f t="shared" si="0"/>
        <v>897.76358114301445</v>
      </c>
      <c r="F26" s="11">
        <f t="shared" si="1"/>
        <v>9941.176470588236</v>
      </c>
      <c r="G26" s="4">
        <f t="shared" si="2"/>
        <v>2.2086306489976216E-2</v>
      </c>
      <c r="H26" s="4">
        <f t="shared" si="4"/>
        <v>3.9974377832353998</v>
      </c>
      <c r="I26" s="4">
        <f t="shared" si="5"/>
        <v>2.9531619837461536</v>
      </c>
      <c r="J26" s="7"/>
      <c r="K26" s="7"/>
      <c r="L26" s="7"/>
      <c r="M26" s="7"/>
      <c r="N26" s="7"/>
      <c r="O26" s="7"/>
      <c r="P26" s="7"/>
      <c r="Q26" s="7"/>
      <c r="R26" s="7"/>
    </row>
    <row r="27" spans="1:18" x14ac:dyDescent="0.25">
      <c r="A27" s="7"/>
      <c r="B27" s="13">
        <v>200</v>
      </c>
      <c r="C27" s="4">
        <f t="shared" ref="C27:C34" si="6">B27/60</f>
        <v>3.3333333333333335</v>
      </c>
      <c r="D27" s="14">
        <v>14</v>
      </c>
      <c r="E27" s="11">
        <f t="shared" si="0"/>
        <v>130.92385558335627</v>
      </c>
      <c r="F27" s="11">
        <f t="shared" si="1"/>
        <v>19882.352941176472</v>
      </c>
      <c r="G27" s="4">
        <f t="shared" si="2"/>
        <v>8.8345225959904863E-2</v>
      </c>
      <c r="H27" s="4">
        <f t="shared" si="4"/>
        <v>4.298467778899381</v>
      </c>
      <c r="I27" s="4">
        <f t="shared" si="5"/>
        <v>2.1170187863848233</v>
      </c>
      <c r="J27" s="7"/>
      <c r="K27" s="7"/>
      <c r="L27" s="7"/>
      <c r="M27" s="7"/>
      <c r="N27" s="7"/>
      <c r="O27" s="7"/>
      <c r="P27" s="7"/>
      <c r="Q27" s="7"/>
      <c r="R27" s="7"/>
    </row>
    <row r="28" spans="1:18" x14ac:dyDescent="0.25">
      <c r="A28" s="7"/>
      <c r="B28" s="13">
        <v>300</v>
      </c>
      <c r="C28" s="4">
        <f t="shared" si="6"/>
        <v>5</v>
      </c>
      <c r="D28" s="14">
        <v>16</v>
      </c>
      <c r="E28" s="11">
        <f t="shared" si="0"/>
        <v>44.334004007062447</v>
      </c>
      <c r="F28" s="11">
        <f t="shared" si="1"/>
        <v>29823.529411764703</v>
      </c>
      <c r="G28" s="4">
        <f t="shared" si="2"/>
        <v>0.19877675840978593</v>
      </c>
      <c r="H28" s="4">
        <f t="shared" si="4"/>
        <v>4.4745590379550624</v>
      </c>
      <c r="I28" s="4">
        <f t="shared" si="5"/>
        <v>1.6467369561954663</v>
      </c>
      <c r="J28" s="7"/>
      <c r="K28" s="7"/>
      <c r="L28" s="7"/>
      <c r="M28" s="7"/>
      <c r="N28" s="7"/>
      <c r="O28" s="7"/>
      <c r="P28" s="7"/>
      <c r="Q28" s="7"/>
      <c r="R28" s="7"/>
    </row>
    <row r="29" spans="1:18" x14ac:dyDescent="0.25">
      <c r="A29" s="7"/>
      <c r="B29" s="13">
        <v>400</v>
      </c>
      <c r="C29" s="4">
        <f t="shared" si="6"/>
        <v>6.666666666666667</v>
      </c>
      <c r="D29" s="14">
        <v>17</v>
      </c>
      <c r="E29" s="11">
        <f t="shared" si="0"/>
        <v>19.872370936759435</v>
      </c>
      <c r="F29" s="11">
        <f t="shared" si="1"/>
        <v>39764.705882352944</v>
      </c>
      <c r="G29" s="4">
        <f t="shared" si="2"/>
        <v>0.35338090383961945</v>
      </c>
      <c r="H29" s="4">
        <f t="shared" si="4"/>
        <v>4.5994977745633623</v>
      </c>
      <c r="I29" s="4">
        <f t="shared" si="5"/>
        <v>1.2982496850929155</v>
      </c>
      <c r="J29" s="7"/>
      <c r="K29" s="7"/>
      <c r="L29" s="7"/>
      <c r="M29" s="7"/>
      <c r="N29" s="7"/>
      <c r="O29" s="7"/>
      <c r="P29" s="7"/>
      <c r="Q29" s="7"/>
      <c r="R29" s="7"/>
    </row>
    <row r="30" spans="1:18" x14ac:dyDescent="0.25">
      <c r="A30" s="7"/>
      <c r="B30" s="13">
        <v>500</v>
      </c>
      <c r="C30" s="4">
        <f t="shared" si="6"/>
        <v>8.3333333333333339</v>
      </c>
      <c r="D30" s="14">
        <v>18.5</v>
      </c>
      <c r="E30" s="11">
        <f t="shared" si="0"/>
        <v>11.072417500763846</v>
      </c>
      <c r="F30" s="11">
        <f t="shared" si="1"/>
        <v>49705.882352941175</v>
      </c>
      <c r="G30" s="4">
        <f t="shared" si="2"/>
        <v>0.55215766224940543</v>
      </c>
      <c r="H30" s="4">
        <f t="shared" si="4"/>
        <v>4.6964077875714185</v>
      </c>
      <c r="I30" s="4">
        <f t="shared" si="5"/>
        <v>1.0442424530934862</v>
      </c>
      <c r="J30" s="7"/>
      <c r="K30" s="7"/>
      <c r="L30" s="7"/>
      <c r="M30" s="7"/>
      <c r="N30" s="7"/>
      <c r="O30" s="7"/>
      <c r="P30" s="7"/>
      <c r="Q30" s="7"/>
      <c r="R30" s="7"/>
    </row>
    <row r="31" spans="1:18" x14ac:dyDescent="0.25">
      <c r="A31" s="7"/>
      <c r="B31" s="13">
        <v>600</v>
      </c>
      <c r="C31" s="4">
        <f t="shared" si="6"/>
        <v>10</v>
      </c>
      <c r="D31" s="14">
        <v>20.5</v>
      </c>
      <c r="E31" s="11">
        <f t="shared" si="0"/>
        <v>7.1003678292560952</v>
      </c>
      <c r="F31" s="11">
        <f t="shared" si="1"/>
        <v>59647.058823529405</v>
      </c>
      <c r="G31" s="4">
        <f t="shared" si="2"/>
        <v>0.7951070336391437</v>
      </c>
      <c r="H31" s="4">
        <f t="shared" si="4"/>
        <v>4.7755890336190436</v>
      </c>
      <c r="I31" s="4">
        <f t="shared" si="5"/>
        <v>0.85128084760335221</v>
      </c>
      <c r="J31" s="7"/>
      <c r="K31" s="7"/>
      <c r="L31" s="7"/>
      <c r="M31" s="7"/>
      <c r="N31" s="7"/>
      <c r="O31" s="7"/>
      <c r="P31" s="7"/>
      <c r="Q31" s="7"/>
      <c r="R31" s="7"/>
    </row>
    <row r="32" spans="1:18" x14ac:dyDescent="0.25">
      <c r="A32" s="7"/>
      <c r="B32" s="13">
        <v>700</v>
      </c>
      <c r="C32" s="4">
        <f t="shared" si="6"/>
        <v>11.666666666666666</v>
      </c>
      <c r="D32" s="14">
        <v>23</v>
      </c>
      <c r="E32" s="11">
        <f t="shared" si="0"/>
        <v>5.0166575233939126</v>
      </c>
      <c r="F32" s="11">
        <f t="shared" si="1"/>
        <v>69588.23529411765</v>
      </c>
      <c r="G32" s="4">
        <f t="shared" si="2"/>
        <v>1.0822290180088343</v>
      </c>
      <c r="H32" s="4">
        <f t="shared" si="4"/>
        <v>4.8425358232496567</v>
      </c>
      <c r="I32" s="4">
        <f t="shared" si="5"/>
        <v>0.70041445367335142</v>
      </c>
      <c r="J32" s="7"/>
      <c r="K32" s="7"/>
      <c r="L32" s="7"/>
      <c r="M32" s="7"/>
      <c r="N32" s="7"/>
      <c r="O32" s="7"/>
      <c r="P32" s="7"/>
      <c r="Q32" s="7"/>
      <c r="R32" s="7"/>
    </row>
    <row r="33" spans="1:18" x14ac:dyDescent="0.25">
      <c r="A33" s="7"/>
      <c r="B33" s="13">
        <v>1100</v>
      </c>
      <c r="C33" s="4">
        <f t="shared" si="6"/>
        <v>18.333333333333332</v>
      </c>
      <c r="D33" s="14">
        <v>32</v>
      </c>
      <c r="E33" s="11">
        <f t="shared" si="0"/>
        <v>1.7986748432617377</v>
      </c>
      <c r="F33" s="11">
        <f t="shared" si="1"/>
        <v>109352.94117647057</v>
      </c>
      <c r="G33" s="4">
        <f t="shared" si="2"/>
        <v>2.6724430852871217</v>
      </c>
      <c r="H33" s="4">
        <f t="shared" si="4"/>
        <v>5.0388304683936243</v>
      </c>
      <c r="I33" s="4">
        <f t="shared" si="5"/>
        <v>0.25495266054375981</v>
      </c>
      <c r="J33" s="7"/>
      <c r="K33" s="7"/>
      <c r="L33" s="7"/>
      <c r="M33" s="7"/>
      <c r="N33" s="7"/>
      <c r="O33" s="7"/>
      <c r="P33" s="7"/>
      <c r="Q33" s="7"/>
      <c r="R33" s="7"/>
    </row>
    <row r="34" spans="1:18" x14ac:dyDescent="0.25">
      <c r="A34" s="7"/>
      <c r="B34" s="13">
        <v>1200</v>
      </c>
      <c r="C34" s="4">
        <f t="shared" si="6"/>
        <v>20</v>
      </c>
      <c r="D34" s="14">
        <v>34</v>
      </c>
      <c r="E34" s="11">
        <f t="shared" si="0"/>
        <v>1.4720274767969954</v>
      </c>
      <c r="F34" s="11">
        <f t="shared" si="1"/>
        <v>119294.11764705881</v>
      </c>
      <c r="G34" s="4">
        <f t="shared" si="2"/>
        <v>3.1804281345565748</v>
      </c>
      <c r="H34" s="4">
        <f t="shared" si="4"/>
        <v>5.076619029283024</v>
      </c>
      <c r="I34" s="4">
        <f t="shared" si="5"/>
        <v>0.16791591659790953</v>
      </c>
      <c r="J34" s="7"/>
      <c r="K34" s="7"/>
      <c r="L34" s="7"/>
      <c r="M34" s="7"/>
      <c r="N34" s="7"/>
      <c r="O34" s="7"/>
      <c r="P34" s="7"/>
      <c r="Q34" s="7"/>
      <c r="R34" s="7"/>
    </row>
    <row r="35" spans="1:18" x14ac:dyDescent="0.25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</row>
    <row r="36" spans="1:18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</row>
    <row r="37" spans="1:18" x14ac:dyDescent="0.25">
      <c r="A37" s="7"/>
      <c r="B37" s="4" t="s">
        <v>36</v>
      </c>
      <c r="C37" s="4"/>
      <c r="D37" s="4" t="s">
        <v>37</v>
      </c>
      <c r="E37" s="4" t="s">
        <v>38</v>
      </c>
      <c r="F37" s="4" t="s">
        <v>39</v>
      </c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</row>
    <row r="38" spans="1:18" x14ac:dyDescent="0.25">
      <c r="A38" s="7"/>
      <c r="B38" s="7"/>
      <c r="C38" s="7"/>
      <c r="D38" s="4">
        <f>SLOPE(D17:D34,C17:C34)</f>
        <v>1.1857758620689653</v>
      </c>
      <c r="E38" s="4">
        <f>INTERCEPT(D17:D34,C17:C34)</f>
        <v>9.7176724137931068</v>
      </c>
      <c r="F38" s="4">
        <f>RSQ(D17:D34,C17:C34)</f>
        <v>0.99342786123725813</v>
      </c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</row>
    <row r="39" spans="1:18" x14ac:dyDescent="0.25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</row>
    <row r="40" spans="1:18" x14ac:dyDescent="0.25">
      <c r="A40" s="7"/>
      <c r="B40" s="4" t="s">
        <v>40</v>
      </c>
      <c r="C40" s="4"/>
      <c r="D40" s="4" t="s">
        <v>37</v>
      </c>
      <c r="E40" s="4" t="s">
        <v>38</v>
      </c>
      <c r="F40" s="4" t="s">
        <v>39</v>
      </c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</row>
    <row r="41" spans="1:18" x14ac:dyDescent="0.25">
      <c r="A41" s="7"/>
      <c r="B41" s="7"/>
      <c r="C41" s="7"/>
      <c r="D41" s="4">
        <f>SLOPE(I17:I34,H17:H34)</f>
        <v>-2.5856695746406468</v>
      </c>
      <c r="E41" s="4">
        <f>INTERCEPT(I17:I34,H17:H34)</f>
        <v>13.238815458111874</v>
      </c>
      <c r="F41" s="6">
        <f>RSQ(I17:I34,H17:H34)</f>
        <v>0.9979125324606164</v>
      </c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</row>
    <row r="42" spans="1:18" x14ac:dyDescent="0.25">
      <c r="A42" s="7"/>
      <c r="B42" s="7"/>
      <c r="C42" s="7"/>
      <c r="D42" s="4" t="s">
        <v>45</v>
      </c>
      <c r="E42" s="4" t="s">
        <v>46</v>
      </c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</row>
    <row r="43" spans="1:18" x14ac:dyDescent="0.25">
      <c r="A43" s="7"/>
      <c r="B43" s="7"/>
      <c r="C43" s="7"/>
      <c r="D43" s="4">
        <f>D41</f>
        <v>-2.5856695746406468</v>
      </c>
      <c r="E43" s="4">
        <f>10^E41</f>
        <v>17330674203689.553</v>
      </c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</row>
    <row r="44" spans="1:18" x14ac:dyDescent="0.25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</row>
    <row r="45" spans="1:18" x14ac:dyDescent="0.25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</row>
    <row r="46" spans="1:18" x14ac:dyDescent="0.25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</row>
    <row r="47" spans="1:18" x14ac:dyDescent="0.25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</row>
    <row r="48" spans="1:18" x14ac:dyDescent="0.25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</row>
    <row r="49" spans="1:18" x14ac:dyDescent="0.25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</row>
    <row r="50" spans="1:18" x14ac:dyDescent="0.25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</row>
    <row r="51" spans="1:18" x14ac:dyDescent="0.25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</row>
    <row r="52" spans="1:18" x14ac:dyDescent="0.25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</row>
    <row r="53" spans="1:18" x14ac:dyDescent="0.25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</row>
    <row r="54" spans="1:18" x14ac:dyDescent="0.25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</row>
    <row r="55" spans="1:18" x14ac:dyDescent="0.2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</row>
    <row r="56" spans="1:18" x14ac:dyDescent="0.25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</row>
    <row r="57" spans="1:18" x14ac:dyDescent="0.25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</row>
    <row r="58" spans="1:18" x14ac:dyDescent="0.2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</row>
    <row r="59" spans="1:18" x14ac:dyDescent="0.25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</row>
    <row r="60" spans="1:18" x14ac:dyDescent="0.25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</row>
    <row r="61" spans="1:18" x14ac:dyDescent="0.25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</row>
    <row r="62" spans="1:18" x14ac:dyDescent="0.25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</row>
    <row r="63" spans="1:18" x14ac:dyDescent="0.2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</row>
    <row r="64" spans="1:18" x14ac:dyDescent="0.25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</row>
    <row r="65" spans="1:18" x14ac:dyDescent="0.2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</row>
    <row r="66" spans="1:18" x14ac:dyDescent="0.25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</row>
    <row r="67" spans="1:18" x14ac:dyDescent="0.25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</row>
    <row r="68" spans="1:18" x14ac:dyDescent="0.25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</row>
    <row r="69" spans="1:18" x14ac:dyDescent="0.25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</row>
    <row r="70" spans="1:18" x14ac:dyDescent="0.25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</row>
    <row r="71" spans="1:18" x14ac:dyDescent="0.25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</row>
    <row r="72" spans="1:18" x14ac:dyDescent="0.25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</row>
    <row r="73" spans="1:18" x14ac:dyDescent="0.25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</row>
    <row r="74" spans="1:18" x14ac:dyDescent="0.25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</row>
    <row r="75" spans="1:18" x14ac:dyDescent="0.2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</row>
    <row r="76" spans="1:18" x14ac:dyDescent="0.25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</row>
    <row r="77" spans="1:18" x14ac:dyDescent="0.25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</row>
    <row r="78" spans="1:18" x14ac:dyDescent="0.25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</row>
    <row r="79" spans="1:18" x14ac:dyDescent="0.25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</row>
    <row r="80" spans="1:18" x14ac:dyDescent="0.25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</row>
    <row r="81" spans="1:18" x14ac:dyDescent="0.25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</row>
    <row r="82" spans="1:18" x14ac:dyDescent="0.25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</row>
    <row r="83" spans="1:18" x14ac:dyDescent="0.25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</row>
    <row r="84" spans="1:18" x14ac:dyDescent="0.25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</row>
    <row r="85" spans="1:18" x14ac:dyDescent="0.2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</row>
    <row r="86" spans="1:18" x14ac:dyDescent="0.25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</row>
    <row r="87" spans="1:18" x14ac:dyDescent="0.25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</row>
    <row r="88" spans="1:18" x14ac:dyDescent="0.25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</row>
    <row r="89" spans="1:18" x14ac:dyDescent="0.25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</row>
    <row r="90" spans="1:18" x14ac:dyDescent="0.25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</row>
    <row r="91" spans="1:18" x14ac:dyDescent="0.25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</row>
    <row r="92" spans="1:18" x14ac:dyDescent="0.25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</row>
    <row r="93" spans="1:18" x14ac:dyDescent="0.25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</row>
    <row r="94" spans="1:18" x14ac:dyDescent="0.25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</row>
    <row r="95" spans="1:18" x14ac:dyDescent="0.2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</row>
    <row r="96" spans="1:18" x14ac:dyDescent="0.25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</row>
    <row r="97" spans="1:18" x14ac:dyDescent="0.25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</row>
    <row r="98" spans="1:18" x14ac:dyDescent="0.25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</row>
    <row r="99" spans="1:18" x14ac:dyDescent="0.25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</row>
    <row r="100" spans="1:18" x14ac:dyDescent="0.2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</row>
    <row r="101" spans="1:18" x14ac:dyDescent="0.2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</row>
    <row r="102" spans="1:18" x14ac:dyDescent="0.2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</row>
    <row r="103" spans="1:18" x14ac:dyDescent="0.2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</row>
    <row r="104" spans="1:18" x14ac:dyDescent="0.2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</row>
    <row r="105" spans="1:18" x14ac:dyDescent="0.2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</row>
    <row r="106" spans="1:18" x14ac:dyDescent="0.2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</row>
    <row r="107" spans="1:18" x14ac:dyDescent="0.2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</row>
    <row r="108" spans="1:18" x14ac:dyDescent="0.2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</row>
    <row r="109" spans="1:18" x14ac:dyDescent="0.2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</row>
    <row r="110" spans="1:18" x14ac:dyDescent="0.2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</row>
    <row r="111" spans="1:18" x14ac:dyDescent="0.2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</row>
    <row r="112" spans="1:18" x14ac:dyDescent="0.2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</row>
    <row r="113" spans="1:18" x14ac:dyDescent="0.2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</row>
    <row r="114" spans="1:18" x14ac:dyDescent="0.2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</row>
    <row r="115" spans="1:18" x14ac:dyDescent="0.2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</row>
    <row r="116" spans="1:18" x14ac:dyDescent="0.2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</row>
    <row r="117" spans="1:18" x14ac:dyDescent="0.2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</row>
    <row r="118" spans="1:18" x14ac:dyDescent="0.2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</row>
    <row r="119" spans="1:18" x14ac:dyDescent="0.2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</row>
    <row r="120" spans="1:18" x14ac:dyDescent="0.2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</row>
    <row r="121" spans="1:18" x14ac:dyDescent="0.2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</row>
    <row r="122" spans="1:18" x14ac:dyDescent="0.2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</row>
    <row r="123" spans="1:18" x14ac:dyDescent="0.2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</row>
    <row r="124" spans="1:18" x14ac:dyDescent="0.2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</row>
    <row r="125" spans="1:18" x14ac:dyDescent="0.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</row>
    <row r="126" spans="1:18" x14ac:dyDescent="0.2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</row>
    <row r="127" spans="1:18" x14ac:dyDescent="0.2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</row>
    <row r="128" spans="1:18" x14ac:dyDescent="0.2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</row>
    <row r="129" spans="1:18" x14ac:dyDescent="0.2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</row>
    <row r="130" spans="1:18" x14ac:dyDescent="0.2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</row>
    <row r="131" spans="1:18" x14ac:dyDescent="0.2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</row>
    <row r="132" spans="1:18" x14ac:dyDescent="0.2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</row>
    <row r="133" spans="1:18" x14ac:dyDescent="0.2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</row>
    <row r="134" spans="1:18" x14ac:dyDescent="0.2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</row>
    <row r="135" spans="1:18" x14ac:dyDescent="0.2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</row>
    <row r="136" spans="1:18" x14ac:dyDescent="0.2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</row>
    <row r="137" spans="1:18" x14ac:dyDescent="0.2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</row>
    <row r="138" spans="1:18" x14ac:dyDescent="0.2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</row>
    <row r="139" spans="1:18" x14ac:dyDescent="0.2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</row>
    <row r="140" spans="1:18" x14ac:dyDescent="0.2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</row>
    <row r="141" spans="1:18" x14ac:dyDescent="0.2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</row>
    <row r="142" spans="1:18" x14ac:dyDescent="0.2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</row>
    <row r="143" spans="1:18" x14ac:dyDescent="0.2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</row>
    <row r="144" spans="1:18" x14ac:dyDescent="0.2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</row>
    <row r="145" spans="1:18" x14ac:dyDescent="0.2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</row>
    <row r="146" spans="1:18" x14ac:dyDescent="0.2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</row>
    <row r="147" spans="1:18" x14ac:dyDescent="0.2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</row>
    <row r="148" spans="1:18" x14ac:dyDescent="0.2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</row>
    <row r="149" spans="1:18" x14ac:dyDescent="0.2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</row>
    <row r="150" spans="1:18" x14ac:dyDescent="0.2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</row>
    <row r="151" spans="1:18" x14ac:dyDescent="0.2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</row>
    <row r="152" spans="1:18" x14ac:dyDescent="0.2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</row>
    <row r="153" spans="1:18" x14ac:dyDescent="0.2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</row>
  </sheetData>
  <dataValidations count="1">
    <dataValidation type="list" allowBlank="1" showInputMessage="1" showErrorMessage="1" sqref="C8" xr:uid="{B64346F8-260E-A144-BE50-B402C9F4BB9C}">
      <formula1>$G$4:$G$7</formula1>
    </dataValidation>
  </dataValidation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484CD5-5F1C-4443-9456-D0C33D81936E}">
  <dimension ref="A1:R153"/>
  <sheetViews>
    <sheetView topLeftCell="A13" zoomScale="89" zoomScaleNormal="85" workbookViewId="0">
      <selection activeCell="B17" sqref="B17:D34"/>
    </sheetView>
  </sheetViews>
  <sheetFormatPr baseColWidth="10" defaultColWidth="11.42578125" defaultRowHeight="15" x14ac:dyDescent="0.25"/>
  <cols>
    <col min="5" max="5" width="13.140625" bestFit="1" customWidth="1"/>
  </cols>
  <sheetData>
    <row r="1" spans="1:18" x14ac:dyDescent="0.2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</row>
    <row r="2" spans="1:18" x14ac:dyDescent="0.25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</row>
    <row r="3" spans="1:18" ht="15.75" x14ac:dyDescent="0.25">
      <c r="A3" s="7"/>
      <c r="B3" s="8" t="s">
        <v>31</v>
      </c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</row>
    <row r="4" spans="1:18" x14ac:dyDescent="0.25">
      <c r="A4" s="7"/>
      <c r="B4" s="9" t="s">
        <v>3</v>
      </c>
      <c r="C4" s="4">
        <v>9.81</v>
      </c>
      <c r="D4" s="7"/>
      <c r="E4" s="7"/>
      <c r="F4" s="4" t="s">
        <v>5</v>
      </c>
      <c r="G4" s="4" t="s">
        <v>9</v>
      </c>
      <c r="H4" s="4">
        <v>0.06</v>
      </c>
      <c r="I4" s="7"/>
      <c r="J4" s="7"/>
      <c r="K4" s="7"/>
      <c r="L4" s="7"/>
      <c r="M4" s="7"/>
      <c r="N4" s="7"/>
      <c r="O4" s="7"/>
      <c r="P4" s="7"/>
      <c r="Q4" s="7"/>
      <c r="R4" s="7"/>
    </row>
    <row r="5" spans="1:18" x14ac:dyDescent="0.25">
      <c r="A5" s="7"/>
      <c r="B5" s="9" t="s">
        <v>1</v>
      </c>
      <c r="C5" s="4">
        <v>1000</v>
      </c>
      <c r="D5" s="7"/>
      <c r="E5" s="7"/>
      <c r="F5" s="4" t="s">
        <v>6</v>
      </c>
      <c r="G5" s="4" t="s">
        <v>10</v>
      </c>
      <c r="H5" s="4">
        <v>4.4999999999999998E-2</v>
      </c>
      <c r="I5" s="7"/>
      <c r="J5" s="7"/>
      <c r="K5" s="7"/>
      <c r="L5" s="7"/>
      <c r="M5" s="7"/>
      <c r="N5" s="7"/>
      <c r="O5" s="7"/>
      <c r="P5" s="7"/>
      <c r="Q5" s="7"/>
      <c r="R5" s="7"/>
    </row>
    <row r="6" spans="1:18" x14ac:dyDescent="0.25">
      <c r="A6" s="7"/>
      <c r="B6" s="9" t="s">
        <v>2</v>
      </c>
      <c r="C6" s="4">
        <f>1.02*10^-3</f>
        <v>1.0200000000000001E-3</v>
      </c>
      <c r="D6" s="7"/>
      <c r="E6" s="7"/>
      <c r="F6" s="4" t="s">
        <v>7</v>
      </c>
      <c r="G6" s="4" t="s">
        <v>11</v>
      </c>
      <c r="H6" s="4">
        <f>0.03</f>
        <v>0.03</v>
      </c>
      <c r="I6" s="7"/>
      <c r="J6" s="7"/>
      <c r="K6" s="7"/>
      <c r="L6" s="7"/>
      <c r="M6" s="7"/>
      <c r="N6" s="7"/>
      <c r="O6" s="7"/>
      <c r="P6" s="7"/>
      <c r="Q6" s="7"/>
      <c r="R6" s="7"/>
    </row>
    <row r="7" spans="1:18" x14ac:dyDescent="0.25">
      <c r="A7" s="7"/>
      <c r="B7" s="9" t="s">
        <v>32</v>
      </c>
      <c r="C7" s="4"/>
      <c r="D7" s="7"/>
      <c r="E7" s="7"/>
      <c r="F7" s="4" t="s">
        <v>8</v>
      </c>
      <c r="G7" s="4" t="s">
        <v>12</v>
      </c>
      <c r="H7" s="4">
        <v>7.8E-2</v>
      </c>
      <c r="I7" s="7"/>
      <c r="J7" s="7"/>
      <c r="K7" s="7"/>
      <c r="L7" s="7"/>
      <c r="M7" s="7"/>
      <c r="N7" s="7"/>
      <c r="O7" s="7"/>
      <c r="P7" s="7"/>
      <c r="Q7" s="7"/>
      <c r="R7" s="7"/>
    </row>
    <row r="8" spans="1:18" x14ac:dyDescent="0.25">
      <c r="A8" s="7"/>
      <c r="B8" s="9" t="s">
        <v>29</v>
      </c>
      <c r="C8" s="4" t="s">
        <v>12</v>
      </c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</row>
    <row r="9" spans="1:18" x14ac:dyDescent="0.25">
      <c r="A9" s="7"/>
      <c r="B9" s="9" t="s">
        <v>4</v>
      </c>
      <c r="C9" s="4">
        <f>VLOOKUP(C8,G4:H7,2,FALSE)</f>
        <v>7.8E-2</v>
      </c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</row>
    <row r="10" spans="1:18" x14ac:dyDescent="0.25">
      <c r="A10" s="7"/>
      <c r="B10" s="9" t="s">
        <v>23</v>
      </c>
      <c r="C10" s="4">
        <f>C9</f>
        <v>7.8E-2</v>
      </c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</row>
    <row r="11" spans="1:18" x14ac:dyDescent="0.25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</row>
    <row r="12" spans="1:18" x14ac:dyDescent="0.25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</row>
    <row r="13" spans="1:18" x14ac:dyDescent="0.25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</row>
    <row r="14" spans="1:18" x14ac:dyDescent="0.25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</row>
    <row r="15" spans="1:18" ht="30" x14ac:dyDescent="0.25">
      <c r="A15" s="7"/>
      <c r="B15" s="10" t="s">
        <v>0</v>
      </c>
      <c r="C15" s="10" t="s">
        <v>19</v>
      </c>
      <c r="D15" s="10" t="s">
        <v>22</v>
      </c>
      <c r="E15" s="10" t="s">
        <v>13</v>
      </c>
      <c r="F15" s="10" t="s">
        <v>14</v>
      </c>
      <c r="G15" s="10" t="s">
        <v>15</v>
      </c>
      <c r="H15" s="10" t="s">
        <v>42</v>
      </c>
      <c r="I15" s="10" t="s">
        <v>43</v>
      </c>
      <c r="J15" s="7"/>
      <c r="K15" s="7"/>
      <c r="L15" s="7"/>
      <c r="M15" s="7"/>
      <c r="N15" s="7"/>
      <c r="O15" s="7"/>
      <c r="P15" s="7"/>
      <c r="Q15" s="7"/>
      <c r="R15" s="7"/>
    </row>
    <row r="16" spans="1:18" x14ac:dyDescent="0.25">
      <c r="A16" s="7"/>
      <c r="B16" s="2" t="s">
        <v>17</v>
      </c>
      <c r="C16" s="2" t="s">
        <v>18</v>
      </c>
      <c r="D16" s="2" t="s">
        <v>16</v>
      </c>
      <c r="E16" s="2"/>
      <c r="F16" s="2"/>
      <c r="G16" s="2"/>
      <c r="H16" s="2"/>
      <c r="I16" s="4"/>
      <c r="J16" s="7"/>
      <c r="K16" s="7"/>
      <c r="L16" s="7"/>
      <c r="M16" s="7"/>
      <c r="N16" s="7"/>
      <c r="O16" s="7"/>
      <c r="P16" s="7"/>
      <c r="Q16" s="7"/>
      <c r="R16" s="7"/>
    </row>
    <row r="17" spans="1:18" x14ac:dyDescent="0.25">
      <c r="A17" s="7"/>
      <c r="B17" s="13">
        <v>100</v>
      </c>
      <c r="C17" s="4">
        <f>B17/60</f>
        <v>1.6666666666666667</v>
      </c>
      <c r="D17" s="38">
        <v>12</v>
      </c>
      <c r="E17" s="11">
        <f t="shared" ref="E17:E34" si="0">D17/($C$9^5*C17^3*$C$5)</f>
        <v>897.76358114301445</v>
      </c>
      <c r="F17" s="11">
        <f t="shared" ref="F17:F34" si="1">(C17*$C$9^2*$C$5)/$C$6</f>
        <v>9941.176470588236</v>
      </c>
      <c r="G17" s="4">
        <f t="shared" ref="G17:G34" si="2">(C17^2*$C$9)/$C$4</f>
        <v>2.2086306489976216E-2</v>
      </c>
      <c r="H17" s="4">
        <f>LOG10(F17)</f>
        <v>3.9974377832353998</v>
      </c>
      <c r="I17" s="4">
        <f>LOG10(E17)</f>
        <v>2.9531619837461536</v>
      </c>
      <c r="J17" s="7"/>
      <c r="K17" s="7"/>
      <c r="L17" s="7"/>
      <c r="M17" s="7"/>
      <c r="N17" s="7"/>
      <c r="O17" s="7"/>
      <c r="P17" s="7"/>
      <c r="Q17" s="7"/>
      <c r="R17" s="7"/>
    </row>
    <row r="18" spans="1:18" x14ac:dyDescent="0.25">
      <c r="A18" s="7"/>
      <c r="B18" s="13">
        <v>200</v>
      </c>
      <c r="C18" s="4">
        <f t="shared" ref="C18:C25" si="3">B18/60</f>
        <v>3.3333333333333335</v>
      </c>
      <c r="D18" s="38">
        <v>14</v>
      </c>
      <c r="E18" s="11">
        <f t="shared" si="0"/>
        <v>130.92385558335627</v>
      </c>
      <c r="F18" s="11">
        <f t="shared" si="1"/>
        <v>19882.352941176472</v>
      </c>
      <c r="G18" s="4">
        <f t="shared" si="2"/>
        <v>8.8345225959904863E-2</v>
      </c>
      <c r="H18" s="4">
        <f t="shared" ref="H18:H34" si="4">LOG10(F18)</f>
        <v>4.298467778899381</v>
      </c>
      <c r="I18" s="4">
        <f t="shared" ref="I18:I34" si="5">LOG10(E18)</f>
        <v>2.1170187863848233</v>
      </c>
      <c r="J18" s="7"/>
      <c r="K18" s="7"/>
      <c r="L18" s="7"/>
      <c r="M18" s="7"/>
      <c r="N18" s="7"/>
      <c r="O18" s="7"/>
      <c r="P18" s="7"/>
      <c r="Q18" s="7"/>
      <c r="R18" s="7"/>
    </row>
    <row r="19" spans="1:18" x14ac:dyDescent="0.25">
      <c r="A19" s="7"/>
      <c r="B19" s="13">
        <v>300</v>
      </c>
      <c r="C19" s="4">
        <f t="shared" si="3"/>
        <v>5</v>
      </c>
      <c r="D19" s="38">
        <v>16.5</v>
      </c>
      <c r="E19" s="11">
        <f t="shared" si="0"/>
        <v>45.71944163228315</v>
      </c>
      <c r="F19" s="11">
        <f t="shared" si="1"/>
        <v>29823.529411764703</v>
      </c>
      <c r="G19" s="4">
        <f t="shared" si="2"/>
        <v>0.19877675840978593</v>
      </c>
      <c r="H19" s="4">
        <f t="shared" si="4"/>
        <v>4.4745590379550624</v>
      </c>
      <c r="I19" s="4">
        <f t="shared" si="5"/>
        <v>1.6601009177534478</v>
      </c>
      <c r="J19" s="7"/>
      <c r="K19" s="7"/>
      <c r="L19" s="7"/>
      <c r="M19" s="7"/>
      <c r="N19" s="7"/>
      <c r="O19" s="7"/>
      <c r="P19" s="7"/>
      <c r="Q19" s="7"/>
      <c r="R19" s="7"/>
    </row>
    <row r="20" spans="1:18" x14ac:dyDescent="0.25">
      <c r="A20" s="7"/>
      <c r="B20" s="13">
        <v>400</v>
      </c>
      <c r="C20" s="4">
        <f t="shared" si="3"/>
        <v>6.666666666666667</v>
      </c>
      <c r="D20" s="38">
        <v>19.5</v>
      </c>
      <c r="E20" s="11">
        <f t="shared" si="0"/>
        <v>22.794778427459352</v>
      </c>
      <c r="F20" s="11">
        <f t="shared" si="1"/>
        <v>39764.705882352944</v>
      </c>
      <c r="G20" s="4">
        <f t="shared" si="2"/>
        <v>0.35338090383961945</v>
      </c>
      <c r="H20" s="4">
        <f t="shared" si="4"/>
        <v>4.5994977745633623</v>
      </c>
      <c r="I20" s="4">
        <f t="shared" si="5"/>
        <v>1.3578353750771597</v>
      </c>
      <c r="J20" s="7"/>
      <c r="K20" s="7"/>
      <c r="L20" s="7"/>
      <c r="M20" s="7"/>
      <c r="N20" s="7"/>
      <c r="O20" s="7"/>
      <c r="P20" s="7"/>
      <c r="Q20" s="7"/>
      <c r="R20" s="7"/>
    </row>
    <row r="21" spans="1:18" x14ac:dyDescent="0.25">
      <c r="A21" s="7"/>
      <c r="B21" s="13">
        <v>500</v>
      </c>
      <c r="C21" s="4">
        <f t="shared" si="3"/>
        <v>8.3333333333333339</v>
      </c>
      <c r="D21" s="38">
        <v>22.25</v>
      </c>
      <c r="E21" s="11">
        <f t="shared" si="0"/>
        <v>13.316826453621383</v>
      </c>
      <c r="F21" s="11">
        <f t="shared" si="1"/>
        <v>49705.882352941175</v>
      </c>
      <c r="G21" s="4">
        <f t="shared" si="2"/>
        <v>0.55215766224940543</v>
      </c>
      <c r="H21" s="4">
        <f t="shared" si="4"/>
        <v>4.6964077875714185</v>
      </c>
      <c r="I21" s="4">
        <f t="shared" si="5"/>
        <v>1.1244007400074227</v>
      </c>
      <c r="J21" s="7"/>
      <c r="K21" s="7"/>
      <c r="L21" s="7"/>
      <c r="M21" s="7"/>
      <c r="N21" s="7"/>
      <c r="O21" s="7"/>
      <c r="P21" s="7"/>
      <c r="Q21" s="7"/>
      <c r="R21" s="7"/>
    </row>
    <row r="22" spans="1:18" x14ac:dyDescent="0.25">
      <c r="A22" s="7"/>
      <c r="B22" s="13">
        <v>600</v>
      </c>
      <c r="C22" s="4">
        <f t="shared" si="3"/>
        <v>10</v>
      </c>
      <c r="D22" s="38">
        <v>25</v>
      </c>
      <c r="E22" s="11">
        <f t="shared" si="0"/>
        <v>8.6589851576293846</v>
      </c>
      <c r="F22" s="11">
        <f t="shared" si="1"/>
        <v>59647.058823529405</v>
      </c>
      <c r="G22" s="4">
        <f t="shared" si="2"/>
        <v>0.7951070336391437</v>
      </c>
      <c r="H22" s="4">
        <f t="shared" si="4"/>
        <v>4.7755890336190436</v>
      </c>
      <c r="I22" s="4">
        <f t="shared" si="5"/>
        <v>0.93746699521963561</v>
      </c>
      <c r="J22" s="7"/>
      <c r="K22" s="7"/>
      <c r="L22" s="7"/>
      <c r="M22" s="7"/>
      <c r="N22" s="7"/>
      <c r="O22" s="7"/>
      <c r="P22" s="7"/>
      <c r="Q22" s="7"/>
      <c r="R22" s="7"/>
    </row>
    <row r="23" spans="1:18" x14ac:dyDescent="0.25">
      <c r="A23" s="7"/>
      <c r="B23" s="13">
        <v>700</v>
      </c>
      <c r="C23" s="4">
        <f t="shared" si="3"/>
        <v>11.666666666666666</v>
      </c>
      <c r="D23" s="38">
        <v>29</v>
      </c>
      <c r="E23" s="11">
        <f t="shared" si="0"/>
        <v>6.3253507903662367</v>
      </c>
      <c r="F23" s="11">
        <f t="shared" si="1"/>
        <v>69588.23529411765</v>
      </c>
      <c r="G23" s="4">
        <f t="shared" si="2"/>
        <v>1.0822290180088343</v>
      </c>
      <c r="H23" s="4">
        <f t="shared" si="4"/>
        <v>4.8425358232496567</v>
      </c>
      <c r="I23" s="4">
        <f t="shared" si="5"/>
        <v>0.80108461555471455</v>
      </c>
      <c r="J23" s="7"/>
      <c r="K23" s="7"/>
      <c r="L23" s="7"/>
      <c r="M23" s="7"/>
      <c r="N23" s="7"/>
      <c r="O23" s="7"/>
      <c r="P23" s="7"/>
      <c r="Q23" s="7"/>
      <c r="R23" s="7"/>
    </row>
    <row r="24" spans="1:18" x14ac:dyDescent="0.25">
      <c r="A24" s="7"/>
      <c r="B24" s="13">
        <v>1100</v>
      </c>
      <c r="C24" s="4">
        <f t="shared" si="3"/>
        <v>18.333333333333332</v>
      </c>
      <c r="D24" s="38">
        <v>35.75</v>
      </c>
      <c r="E24" s="11">
        <f t="shared" si="0"/>
        <v>2.0094570514564727</v>
      </c>
      <c r="F24" s="11">
        <f t="shared" si="1"/>
        <v>109352.94117647057</v>
      </c>
      <c r="G24" s="4">
        <f t="shared" si="2"/>
        <v>2.6724430852871217</v>
      </c>
      <c r="H24" s="4">
        <f t="shared" si="4"/>
        <v>5.0388304683936243</v>
      </c>
      <c r="I24" s="4">
        <f t="shared" si="5"/>
        <v>0.30307872836095329</v>
      </c>
      <c r="J24" s="7"/>
      <c r="K24" s="7"/>
      <c r="L24" s="7"/>
      <c r="M24" s="7"/>
      <c r="N24" s="7"/>
      <c r="O24" s="7"/>
      <c r="P24" s="7"/>
      <c r="Q24" s="7"/>
      <c r="R24" s="7"/>
    </row>
    <row r="25" spans="1:18" x14ac:dyDescent="0.25">
      <c r="A25" s="7"/>
      <c r="B25" s="13">
        <v>1200</v>
      </c>
      <c r="C25" s="4">
        <f t="shared" si="3"/>
        <v>20</v>
      </c>
      <c r="D25" s="38">
        <v>40.5</v>
      </c>
      <c r="E25" s="11">
        <f t="shared" si="0"/>
        <v>1.7534444944199503</v>
      </c>
      <c r="F25" s="11">
        <f t="shared" si="1"/>
        <v>119294.11764705881</v>
      </c>
      <c r="G25" s="4">
        <f t="shared" si="2"/>
        <v>3.1804281345565748</v>
      </c>
      <c r="H25" s="4">
        <f t="shared" si="4"/>
        <v>5.076619029283024</v>
      </c>
      <c r="I25" s="4">
        <f t="shared" si="5"/>
        <v>0.24389202277032293</v>
      </c>
      <c r="J25" s="7"/>
      <c r="K25" s="7"/>
      <c r="L25" s="7"/>
      <c r="M25" s="7"/>
      <c r="N25" s="7"/>
      <c r="O25" s="7"/>
      <c r="P25" s="7"/>
      <c r="Q25" s="7"/>
      <c r="R25" s="7"/>
    </row>
    <row r="26" spans="1:18" x14ac:dyDescent="0.25">
      <c r="A26" s="7"/>
      <c r="B26" s="13">
        <v>100</v>
      </c>
      <c r="C26" s="4">
        <f>B26/60</f>
        <v>1.6666666666666667</v>
      </c>
      <c r="D26" s="39">
        <v>13</v>
      </c>
      <c r="E26" s="11">
        <f t="shared" si="0"/>
        <v>972.57721290493237</v>
      </c>
      <c r="F26" s="11">
        <f t="shared" si="1"/>
        <v>9941.176470588236</v>
      </c>
      <c r="G26" s="4">
        <f t="shared" si="2"/>
        <v>2.2086306489976216E-2</v>
      </c>
      <c r="H26" s="4">
        <f t="shared" si="4"/>
        <v>3.9974377832353998</v>
      </c>
      <c r="I26" s="4">
        <f t="shared" si="5"/>
        <v>2.9879240900053654</v>
      </c>
      <c r="J26" s="7"/>
      <c r="K26" s="7"/>
      <c r="L26" s="7"/>
      <c r="M26" s="7"/>
      <c r="N26" s="7"/>
      <c r="O26" s="7"/>
      <c r="P26" s="7"/>
      <c r="Q26" s="7"/>
      <c r="R26" s="7"/>
    </row>
    <row r="27" spans="1:18" x14ac:dyDescent="0.25">
      <c r="A27" s="7"/>
      <c r="B27" s="13">
        <v>200</v>
      </c>
      <c r="C27" s="4">
        <f t="shared" ref="C27:C34" si="6">B27/60</f>
        <v>3.3333333333333335</v>
      </c>
      <c r="D27" s="39">
        <v>15</v>
      </c>
      <c r="E27" s="11">
        <f t="shared" si="0"/>
        <v>140.27555955359603</v>
      </c>
      <c r="F27" s="11">
        <f t="shared" si="1"/>
        <v>19882.352941176472</v>
      </c>
      <c r="G27" s="4">
        <f t="shared" si="2"/>
        <v>8.8345225959904863E-2</v>
      </c>
      <c r="H27" s="4">
        <f t="shared" si="4"/>
        <v>4.298467778899381</v>
      </c>
      <c r="I27" s="4">
        <f t="shared" si="5"/>
        <v>2.1469820097622665</v>
      </c>
      <c r="J27" s="7"/>
      <c r="K27" s="7"/>
      <c r="L27" s="7"/>
      <c r="M27" s="7"/>
      <c r="N27" s="7"/>
      <c r="O27" s="7"/>
      <c r="P27" s="7"/>
      <c r="Q27" s="7"/>
      <c r="R27" s="7"/>
    </row>
    <row r="28" spans="1:18" x14ac:dyDescent="0.25">
      <c r="A28" s="7"/>
      <c r="B28" s="13">
        <v>300</v>
      </c>
      <c r="C28" s="4">
        <f t="shared" si="6"/>
        <v>5</v>
      </c>
      <c r="D28" s="39">
        <v>17</v>
      </c>
      <c r="E28" s="11">
        <f t="shared" si="0"/>
        <v>47.104879257503853</v>
      </c>
      <c r="F28" s="11">
        <f t="shared" si="1"/>
        <v>29823.529411764703</v>
      </c>
      <c r="G28" s="4">
        <f t="shared" si="2"/>
        <v>0.19877675840978593</v>
      </c>
      <c r="H28" s="4">
        <f t="shared" si="4"/>
        <v>4.4745590379550624</v>
      </c>
      <c r="I28" s="4">
        <f t="shared" si="5"/>
        <v>1.6730658949178154</v>
      </c>
      <c r="J28" s="7"/>
      <c r="K28" s="7"/>
      <c r="L28" s="7"/>
      <c r="M28" s="7"/>
      <c r="N28" s="7"/>
      <c r="O28" s="7"/>
      <c r="P28" s="7"/>
      <c r="Q28" s="7"/>
      <c r="R28" s="7"/>
    </row>
    <row r="29" spans="1:18" x14ac:dyDescent="0.25">
      <c r="A29" s="7"/>
      <c r="B29" s="13">
        <v>400</v>
      </c>
      <c r="C29" s="4">
        <f t="shared" si="6"/>
        <v>6.666666666666667</v>
      </c>
      <c r="D29" s="39">
        <v>19.75</v>
      </c>
      <c r="E29" s="11">
        <f t="shared" si="0"/>
        <v>23.087019176529342</v>
      </c>
      <c r="F29" s="11">
        <f t="shared" si="1"/>
        <v>39764.705882352944</v>
      </c>
      <c r="G29" s="4">
        <f t="shared" si="2"/>
        <v>0.35338090383961945</v>
      </c>
      <c r="H29" s="4">
        <f t="shared" si="4"/>
        <v>4.5994977745633623</v>
      </c>
      <c r="I29" s="4">
        <f t="shared" si="5"/>
        <v>1.3633678636771207</v>
      </c>
      <c r="J29" s="7"/>
      <c r="K29" s="7"/>
      <c r="L29" s="7"/>
      <c r="M29" s="7"/>
      <c r="N29" s="7"/>
      <c r="O29" s="7"/>
      <c r="P29" s="7"/>
      <c r="Q29" s="7"/>
      <c r="R29" s="7"/>
    </row>
    <row r="30" spans="1:18" x14ac:dyDescent="0.25">
      <c r="A30" s="7"/>
      <c r="B30" s="13">
        <v>500</v>
      </c>
      <c r="C30" s="4">
        <f t="shared" si="6"/>
        <v>8.3333333333333339</v>
      </c>
      <c r="D30" s="39">
        <v>23</v>
      </c>
      <c r="E30" s="11">
        <f t="shared" si="0"/>
        <v>13.76570824419289</v>
      </c>
      <c r="F30" s="11">
        <f t="shared" si="1"/>
        <v>49705.882352941175</v>
      </c>
      <c r="G30" s="4">
        <f t="shared" si="2"/>
        <v>0.55215766224940543</v>
      </c>
      <c r="H30" s="4">
        <f t="shared" si="4"/>
        <v>4.6964077875714185</v>
      </c>
      <c r="I30" s="4">
        <f t="shared" si="5"/>
        <v>1.1387985607080653</v>
      </c>
      <c r="J30" s="7"/>
      <c r="K30" s="7"/>
      <c r="L30" s="7"/>
      <c r="M30" s="7"/>
      <c r="N30" s="7"/>
      <c r="O30" s="7"/>
      <c r="P30" s="7"/>
      <c r="Q30" s="7"/>
      <c r="R30" s="7"/>
    </row>
    <row r="31" spans="1:18" x14ac:dyDescent="0.25">
      <c r="A31" s="7"/>
      <c r="B31" s="13">
        <v>600</v>
      </c>
      <c r="C31" s="4">
        <f t="shared" si="6"/>
        <v>10</v>
      </c>
      <c r="D31" s="39">
        <v>25.5</v>
      </c>
      <c r="E31" s="11">
        <f t="shared" si="0"/>
        <v>8.8321648607819725</v>
      </c>
      <c r="F31" s="11">
        <f t="shared" si="1"/>
        <v>59647.058823529405</v>
      </c>
      <c r="G31" s="4">
        <f t="shared" si="2"/>
        <v>0.7951070336391437</v>
      </c>
      <c r="H31" s="4">
        <f t="shared" si="4"/>
        <v>4.7755890336190436</v>
      </c>
      <c r="I31" s="4">
        <f t="shared" si="5"/>
        <v>0.94606716698155313</v>
      </c>
      <c r="J31" s="7"/>
      <c r="K31" s="7"/>
      <c r="L31" s="7"/>
      <c r="M31" s="7"/>
      <c r="N31" s="7"/>
      <c r="O31" s="7"/>
      <c r="P31" s="7"/>
      <c r="Q31" s="7"/>
      <c r="R31" s="7"/>
    </row>
    <row r="32" spans="1:18" x14ac:dyDescent="0.25">
      <c r="A32" s="7"/>
      <c r="B32" s="13">
        <v>700</v>
      </c>
      <c r="C32" s="4">
        <f t="shared" si="6"/>
        <v>11.666666666666666</v>
      </c>
      <c r="D32" s="39">
        <v>30</v>
      </c>
      <c r="E32" s="11">
        <f t="shared" si="0"/>
        <v>6.5434663348616242</v>
      </c>
      <c r="F32" s="11">
        <f t="shared" si="1"/>
        <v>69588.23529411765</v>
      </c>
      <c r="G32" s="4">
        <f t="shared" si="2"/>
        <v>1.0822290180088343</v>
      </c>
      <c r="H32" s="4">
        <f t="shared" si="4"/>
        <v>4.8425358232496567</v>
      </c>
      <c r="I32" s="4">
        <f t="shared" si="5"/>
        <v>0.81580787237542096</v>
      </c>
      <c r="J32" s="7"/>
      <c r="K32" s="7"/>
      <c r="L32" s="7"/>
      <c r="M32" s="7"/>
      <c r="N32" s="7"/>
      <c r="O32" s="7"/>
      <c r="P32" s="7"/>
      <c r="Q32" s="7"/>
      <c r="R32" s="7"/>
    </row>
    <row r="33" spans="1:18" x14ac:dyDescent="0.25">
      <c r="A33" s="7"/>
      <c r="B33" s="13">
        <v>1100</v>
      </c>
      <c r="C33" s="4">
        <f t="shared" si="6"/>
        <v>18.333333333333332</v>
      </c>
      <c r="D33" s="39">
        <v>36.75</v>
      </c>
      <c r="E33" s="11">
        <f t="shared" si="0"/>
        <v>2.0656656403084019</v>
      </c>
      <c r="F33" s="11">
        <f t="shared" si="1"/>
        <v>109352.94117647057</v>
      </c>
      <c r="G33" s="4">
        <f t="shared" si="2"/>
        <v>2.6724430852871217</v>
      </c>
      <c r="H33" s="4">
        <f t="shared" si="4"/>
        <v>5.0388304683936243</v>
      </c>
      <c r="I33" s="4">
        <f t="shared" si="5"/>
        <v>0.3150600256440676</v>
      </c>
      <c r="J33" s="7"/>
      <c r="K33" s="7"/>
      <c r="L33" s="7"/>
      <c r="M33" s="7"/>
      <c r="N33" s="7"/>
      <c r="O33" s="7"/>
      <c r="P33" s="7"/>
      <c r="Q33" s="7"/>
      <c r="R33" s="7"/>
    </row>
    <row r="34" spans="1:18" x14ac:dyDescent="0.25">
      <c r="A34" s="7"/>
      <c r="B34" s="13">
        <v>1200</v>
      </c>
      <c r="C34" s="4">
        <f t="shared" si="6"/>
        <v>20</v>
      </c>
      <c r="D34" s="39">
        <v>41.75</v>
      </c>
      <c r="E34" s="11">
        <f t="shared" si="0"/>
        <v>1.807563151655134</v>
      </c>
      <c r="F34" s="11">
        <f t="shared" si="1"/>
        <v>119294.11764705881</v>
      </c>
      <c r="G34" s="4">
        <f t="shared" si="2"/>
        <v>3.1804281345565748</v>
      </c>
      <c r="H34" s="4">
        <f t="shared" si="4"/>
        <v>5.076619029283024</v>
      </c>
      <c r="I34" s="4">
        <f t="shared" si="5"/>
        <v>0.25709347937527527</v>
      </c>
      <c r="J34" s="7"/>
      <c r="K34" s="7"/>
      <c r="L34" s="7"/>
      <c r="M34" s="7"/>
      <c r="N34" s="7"/>
      <c r="O34" s="7"/>
      <c r="P34" s="7"/>
      <c r="Q34" s="7"/>
      <c r="R34" s="7"/>
    </row>
    <row r="35" spans="1:18" x14ac:dyDescent="0.25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</row>
    <row r="36" spans="1:18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</row>
    <row r="37" spans="1:18" x14ac:dyDescent="0.25">
      <c r="A37" s="7"/>
      <c r="B37" s="4" t="s">
        <v>36</v>
      </c>
      <c r="C37" s="4"/>
      <c r="D37" s="4" t="s">
        <v>37</v>
      </c>
      <c r="E37" s="4" t="s">
        <v>38</v>
      </c>
      <c r="F37" s="4" t="s">
        <v>39</v>
      </c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</row>
    <row r="38" spans="1:18" x14ac:dyDescent="0.25">
      <c r="A38" s="7"/>
      <c r="B38" s="7"/>
      <c r="C38" s="7"/>
      <c r="D38" s="4">
        <f>SLOPE(D17:D34,C17:C34)</f>
        <v>1.5392241379310343</v>
      </c>
      <c r="E38" s="4">
        <f>INTERCEPT(D17:D34,C17:C34)</f>
        <v>9.6989942528735646</v>
      </c>
      <c r="F38" s="4">
        <f>RSQ(D17:D34,C17:C34)</f>
        <v>0.98835830508566513</v>
      </c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</row>
    <row r="39" spans="1:18" x14ac:dyDescent="0.25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</row>
    <row r="40" spans="1:18" x14ac:dyDescent="0.25">
      <c r="A40" s="7"/>
      <c r="B40" s="4" t="s">
        <v>40</v>
      </c>
      <c r="C40" s="4"/>
      <c r="D40" s="4" t="s">
        <v>37</v>
      </c>
      <c r="E40" s="4" t="s">
        <v>38</v>
      </c>
      <c r="F40" s="4" t="s">
        <v>39</v>
      </c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</row>
    <row r="41" spans="1:18" x14ac:dyDescent="0.25">
      <c r="A41" s="7"/>
      <c r="B41" s="7"/>
      <c r="C41" s="7"/>
      <c r="D41" s="4">
        <f>SLOPE(I17:I34,H17:H34)</f>
        <v>-2.504694790135801</v>
      </c>
      <c r="E41" s="4">
        <f>INTERCEPT(I17:I34,H17:H34)</f>
        <v>12.918578535920009</v>
      </c>
      <c r="F41" s="6">
        <f>RSQ(I17:I34,H17:H34)</f>
        <v>0.99799017092832798</v>
      </c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</row>
    <row r="42" spans="1:18" x14ac:dyDescent="0.25">
      <c r="A42" s="7"/>
      <c r="B42" s="7"/>
      <c r="C42" s="7"/>
      <c r="D42" s="4" t="s">
        <v>45</v>
      </c>
      <c r="E42" s="4" t="s">
        <v>46</v>
      </c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</row>
    <row r="43" spans="1:18" x14ac:dyDescent="0.25">
      <c r="A43" s="7"/>
      <c r="B43" s="7"/>
      <c r="C43" s="7"/>
      <c r="D43" s="4">
        <f>D41</f>
        <v>-2.504694790135801</v>
      </c>
      <c r="E43" s="4">
        <f>10^E41</f>
        <v>8290458237494.2188</v>
      </c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</row>
    <row r="44" spans="1:18" x14ac:dyDescent="0.25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</row>
    <row r="45" spans="1:18" x14ac:dyDescent="0.25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</row>
    <row r="46" spans="1:18" x14ac:dyDescent="0.25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</row>
    <row r="47" spans="1:18" x14ac:dyDescent="0.25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</row>
    <row r="48" spans="1:18" x14ac:dyDescent="0.25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</row>
    <row r="49" spans="1:18" x14ac:dyDescent="0.25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</row>
    <row r="50" spans="1:18" x14ac:dyDescent="0.25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</row>
    <row r="51" spans="1:18" x14ac:dyDescent="0.25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</row>
    <row r="52" spans="1:18" x14ac:dyDescent="0.25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</row>
    <row r="53" spans="1:18" x14ac:dyDescent="0.25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</row>
    <row r="54" spans="1:18" x14ac:dyDescent="0.25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</row>
    <row r="55" spans="1:18" x14ac:dyDescent="0.2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</row>
    <row r="56" spans="1:18" x14ac:dyDescent="0.25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</row>
    <row r="57" spans="1:18" x14ac:dyDescent="0.25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</row>
    <row r="58" spans="1:18" x14ac:dyDescent="0.2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</row>
    <row r="59" spans="1:18" x14ac:dyDescent="0.25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</row>
    <row r="60" spans="1:18" x14ac:dyDescent="0.25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</row>
    <row r="61" spans="1:18" x14ac:dyDescent="0.25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</row>
    <row r="62" spans="1:18" x14ac:dyDescent="0.25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</row>
    <row r="63" spans="1:18" x14ac:dyDescent="0.2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</row>
    <row r="64" spans="1:18" x14ac:dyDescent="0.25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</row>
    <row r="65" spans="1:18" x14ac:dyDescent="0.2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</row>
    <row r="66" spans="1:18" x14ac:dyDescent="0.25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</row>
    <row r="67" spans="1:18" x14ac:dyDescent="0.25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</row>
    <row r="68" spans="1:18" x14ac:dyDescent="0.25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</row>
    <row r="69" spans="1:18" x14ac:dyDescent="0.25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</row>
    <row r="70" spans="1:18" x14ac:dyDescent="0.25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</row>
    <row r="71" spans="1:18" x14ac:dyDescent="0.25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</row>
    <row r="72" spans="1:18" x14ac:dyDescent="0.25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</row>
    <row r="73" spans="1:18" x14ac:dyDescent="0.25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</row>
    <row r="74" spans="1:18" x14ac:dyDescent="0.25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</row>
    <row r="75" spans="1:18" x14ac:dyDescent="0.2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</row>
    <row r="76" spans="1:18" x14ac:dyDescent="0.25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</row>
    <row r="77" spans="1:18" x14ac:dyDescent="0.25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</row>
    <row r="78" spans="1:18" x14ac:dyDescent="0.25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</row>
    <row r="79" spans="1:18" x14ac:dyDescent="0.25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</row>
    <row r="80" spans="1:18" x14ac:dyDescent="0.25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</row>
    <row r="81" spans="1:18" x14ac:dyDescent="0.25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</row>
    <row r="82" spans="1:18" x14ac:dyDescent="0.25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</row>
    <row r="83" spans="1:18" x14ac:dyDescent="0.25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</row>
    <row r="84" spans="1:18" x14ac:dyDescent="0.25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</row>
    <row r="85" spans="1:18" x14ac:dyDescent="0.2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</row>
    <row r="86" spans="1:18" x14ac:dyDescent="0.25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</row>
    <row r="87" spans="1:18" x14ac:dyDescent="0.25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</row>
    <row r="88" spans="1:18" x14ac:dyDescent="0.25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</row>
    <row r="89" spans="1:18" x14ac:dyDescent="0.25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</row>
    <row r="90" spans="1:18" x14ac:dyDescent="0.25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</row>
    <row r="91" spans="1:18" x14ac:dyDescent="0.25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</row>
    <row r="92" spans="1:18" x14ac:dyDescent="0.25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</row>
    <row r="93" spans="1:18" x14ac:dyDescent="0.25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</row>
    <row r="94" spans="1:18" x14ac:dyDescent="0.25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</row>
    <row r="95" spans="1:18" x14ac:dyDescent="0.2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</row>
    <row r="96" spans="1:18" x14ac:dyDescent="0.25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</row>
    <row r="97" spans="1:18" x14ac:dyDescent="0.25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</row>
    <row r="98" spans="1:18" x14ac:dyDescent="0.25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</row>
    <row r="99" spans="1:18" x14ac:dyDescent="0.25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</row>
    <row r="100" spans="1:18" x14ac:dyDescent="0.2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</row>
    <row r="101" spans="1:18" x14ac:dyDescent="0.2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</row>
    <row r="102" spans="1:18" x14ac:dyDescent="0.2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</row>
    <row r="103" spans="1:18" x14ac:dyDescent="0.2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</row>
    <row r="104" spans="1:18" x14ac:dyDescent="0.2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</row>
    <row r="105" spans="1:18" x14ac:dyDescent="0.2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</row>
    <row r="106" spans="1:18" x14ac:dyDescent="0.2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</row>
    <row r="107" spans="1:18" x14ac:dyDescent="0.2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</row>
    <row r="108" spans="1:18" x14ac:dyDescent="0.2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</row>
    <row r="109" spans="1:18" x14ac:dyDescent="0.2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</row>
    <row r="110" spans="1:18" x14ac:dyDescent="0.2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</row>
    <row r="111" spans="1:18" x14ac:dyDescent="0.2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</row>
    <row r="112" spans="1:18" x14ac:dyDescent="0.2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</row>
    <row r="113" spans="1:18" x14ac:dyDescent="0.2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</row>
    <row r="114" spans="1:18" x14ac:dyDescent="0.2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</row>
    <row r="115" spans="1:18" x14ac:dyDescent="0.2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</row>
    <row r="116" spans="1:18" x14ac:dyDescent="0.2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</row>
    <row r="117" spans="1:18" x14ac:dyDescent="0.2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</row>
    <row r="118" spans="1:18" x14ac:dyDescent="0.2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</row>
    <row r="119" spans="1:18" x14ac:dyDescent="0.2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</row>
    <row r="120" spans="1:18" x14ac:dyDescent="0.2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</row>
    <row r="121" spans="1:18" x14ac:dyDescent="0.2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</row>
    <row r="122" spans="1:18" x14ac:dyDescent="0.2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</row>
    <row r="123" spans="1:18" x14ac:dyDescent="0.2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</row>
    <row r="124" spans="1:18" x14ac:dyDescent="0.2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</row>
    <row r="125" spans="1:18" x14ac:dyDescent="0.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</row>
    <row r="126" spans="1:18" x14ac:dyDescent="0.2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</row>
    <row r="127" spans="1:18" x14ac:dyDescent="0.2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</row>
    <row r="128" spans="1:18" x14ac:dyDescent="0.2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</row>
    <row r="129" spans="1:18" x14ac:dyDescent="0.2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</row>
    <row r="130" spans="1:18" x14ac:dyDescent="0.2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</row>
    <row r="131" spans="1:18" x14ac:dyDescent="0.2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</row>
    <row r="132" spans="1:18" x14ac:dyDescent="0.2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</row>
    <row r="133" spans="1:18" x14ac:dyDescent="0.2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</row>
    <row r="134" spans="1:18" x14ac:dyDescent="0.2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</row>
    <row r="135" spans="1:18" x14ac:dyDescent="0.2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</row>
    <row r="136" spans="1:18" x14ac:dyDescent="0.2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</row>
    <row r="137" spans="1:18" x14ac:dyDescent="0.2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</row>
    <row r="138" spans="1:18" x14ac:dyDescent="0.2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</row>
    <row r="139" spans="1:18" x14ac:dyDescent="0.2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</row>
    <row r="140" spans="1:18" x14ac:dyDescent="0.2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</row>
    <row r="141" spans="1:18" x14ac:dyDescent="0.2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</row>
    <row r="142" spans="1:18" x14ac:dyDescent="0.2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</row>
    <row r="143" spans="1:18" x14ac:dyDescent="0.2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</row>
    <row r="144" spans="1:18" x14ac:dyDescent="0.2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</row>
    <row r="145" spans="1:18" x14ac:dyDescent="0.2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</row>
    <row r="146" spans="1:18" x14ac:dyDescent="0.2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</row>
    <row r="147" spans="1:18" x14ac:dyDescent="0.2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</row>
    <row r="148" spans="1:18" x14ac:dyDescent="0.2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</row>
    <row r="149" spans="1:18" x14ac:dyDescent="0.2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</row>
    <row r="150" spans="1:18" x14ac:dyDescent="0.2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</row>
    <row r="151" spans="1:18" x14ac:dyDescent="0.2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</row>
    <row r="152" spans="1:18" x14ac:dyDescent="0.2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</row>
    <row r="153" spans="1:18" x14ac:dyDescent="0.2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</row>
  </sheetData>
  <dataValidations count="1">
    <dataValidation type="list" allowBlank="1" showInputMessage="1" showErrorMessage="1" sqref="C8" xr:uid="{9A4F518C-06E3-4C66-8A31-7607BCCF917D}">
      <formula1>$G$4:$G$7</formula1>
    </dataValidation>
  </dataValidation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502F89-C202-454C-A315-C83B97C4711D}">
  <dimension ref="A1:R153"/>
  <sheetViews>
    <sheetView zoomScale="89" zoomScaleNormal="85" workbookViewId="0">
      <selection activeCell="C9" sqref="C9"/>
    </sheetView>
  </sheetViews>
  <sheetFormatPr baseColWidth="10" defaultColWidth="11.42578125" defaultRowHeight="15" x14ac:dyDescent="0.25"/>
  <cols>
    <col min="1" max="4" width="11.42578125" style="60"/>
    <col min="5" max="5" width="13.140625" style="60" bestFit="1" customWidth="1"/>
    <col min="6" max="16384" width="11.42578125" style="60"/>
  </cols>
  <sheetData>
    <row r="1" spans="1:18" x14ac:dyDescent="0.25">
      <c r="A1" s="61"/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</row>
    <row r="2" spans="1:18" x14ac:dyDescent="0.25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</row>
    <row r="3" spans="1:18" ht="15.75" x14ac:dyDescent="0.25">
      <c r="A3" s="61"/>
      <c r="B3" s="70" t="s">
        <v>31</v>
      </c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1"/>
      <c r="P3" s="61"/>
      <c r="Q3" s="61"/>
      <c r="R3" s="61"/>
    </row>
    <row r="4" spans="1:18" x14ac:dyDescent="0.25">
      <c r="A4" s="61"/>
      <c r="B4" s="69" t="s">
        <v>3</v>
      </c>
      <c r="C4" s="62">
        <v>9.81</v>
      </c>
      <c r="D4" s="61"/>
      <c r="E4" s="61"/>
      <c r="F4" s="62" t="s">
        <v>5</v>
      </c>
      <c r="G4" s="62" t="s">
        <v>9</v>
      </c>
      <c r="H4" s="62">
        <v>0.06</v>
      </c>
      <c r="I4" s="61"/>
      <c r="J4" s="61"/>
      <c r="K4" s="61"/>
      <c r="L4" s="61"/>
      <c r="M4" s="61"/>
      <c r="N4" s="61"/>
      <c r="O4" s="61"/>
      <c r="P4" s="61"/>
      <c r="Q4" s="61"/>
      <c r="R4" s="61"/>
    </row>
    <row r="5" spans="1:18" x14ac:dyDescent="0.25">
      <c r="A5" s="61"/>
      <c r="B5" s="69" t="s">
        <v>1</v>
      </c>
      <c r="C5" s="62">
        <v>1000</v>
      </c>
      <c r="D5" s="61"/>
      <c r="E5" s="61"/>
      <c r="F5" s="62" t="s">
        <v>6</v>
      </c>
      <c r="G5" s="62" t="s">
        <v>10</v>
      </c>
      <c r="H5" s="62">
        <v>4.4999999999999998E-2</v>
      </c>
      <c r="I5" s="61"/>
      <c r="J5" s="61"/>
      <c r="K5" s="61"/>
      <c r="L5" s="61"/>
      <c r="M5" s="61"/>
      <c r="N5" s="61"/>
      <c r="O5" s="61"/>
      <c r="P5" s="61"/>
      <c r="Q5" s="61"/>
      <c r="R5" s="61"/>
    </row>
    <row r="6" spans="1:18" x14ac:dyDescent="0.25">
      <c r="A6" s="61"/>
      <c r="B6" s="69" t="s">
        <v>2</v>
      </c>
      <c r="C6" s="62">
        <f>1.02*10^-3</f>
        <v>1.0200000000000001E-3</v>
      </c>
      <c r="D6" s="61"/>
      <c r="E6" s="61"/>
      <c r="F6" s="62" t="s">
        <v>7</v>
      </c>
      <c r="G6" s="62" t="s">
        <v>11</v>
      </c>
      <c r="H6" s="62">
        <f>0.03</f>
        <v>0.03</v>
      </c>
      <c r="I6" s="61"/>
      <c r="J6" s="61"/>
      <c r="K6" s="61"/>
      <c r="L6" s="61"/>
      <c r="M6" s="61"/>
      <c r="N6" s="61"/>
      <c r="O6" s="61"/>
      <c r="P6" s="61"/>
      <c r="Q6" s="61"/>
      <c r="R6" s="61"/>
    </row>
    <row r="7" spans="1:18" x14ac:dyDescent="0.25">
      <c r="A7" s="61"/>
      <c r="B7" s="69" t="s">
        <v>32</v>
      </c>
      <c r="C7" s="62"/>
      <c r="D7" s="61"/>
      <c r="E7" s="61"/>
      <c r="F7" s="62" t="s">
        <v>8</v>
      </c>
      <c r="G7" s="62" t="s">
        <v>12</v>
      </c>
      <c r="H7" s="62">
        <v>7.8E-2</v>
      </c>
      <c r="I7" s="61"/>
      <c r="J7" s="61"/>
      <c r="K7" s="61"/>
      <c r="L7" s="61"/>
      <c r="M7" s="61"/>
      <c r="N7" s="61"/>
      <c r="O7" s="61"/>
      <c r="P7" s="61"/>
      <c r="Q7" s="61"/>
      <c r="R7" s="61"/>
    </row>
    <row r="8" spans="1:18" x14ac:dyDescent="0.25">
      <c r="A8" s="61"/>
      <c r="B8" s="69" t="s">
        <v>29</v>
      </c>
      <c r="C8" s="62" t="s">
        <v>12</v>
      </c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</row>
    <row r="9" spans="1:18" x14ac:dyDescent="0.25">
      <c r="A9" s="61"/>
      <c r="B9" s="69" t="s">
        <v>4</v>
      </c>
      <c r="C9" s="62">
        <f>VLOOKUP(C8,G4:H7,2,FALSE)</f>
        <v>7.8E-2</v>
      </c>
      <c r="D9" s="61"/>
      <c r="E9" s="61"/>
      <c r="F9" s="61"/>
      <c r="G9" s="61"/>
      <c r="H9" s="61"/>
      <c r="I9" s="61"/>
      <c r="J9" s="61"/>
      <c r="K9" s="61"/>
      <c r="L9" s="61"/>
      <c r="M9" s="61"/>
      <c r="N9" s="61"/>
      <c r="O9" s="61"/>
      <c r="P9" s="61"/>
      <c r="Q9" s="61"/>
      <c r="R9" s="61"/>
    </row>
    <row r="10" spans="1:18" x14ac:dyDescent="0.25">
      <c r="A10" s="61"/>
      <c r="B10" s="69" t="s">
        <v>23</v>
      </c>
      <c r="C10" s="62">
        <f>C9</f>
        <v>7.8E-2</v>
      </c>
      <c r="D10" s="61"/>
      <c r="E10" s="61"/>
      <c r="F10" s="61"/>
      <c r="G10" s="61"/>
      <c r="H10" s="61"/>
      <c r="I10" s="61"/>
      <c r="J10" s="61"/>
      <c r="K10" s="61"/>
      <c r="L10" s="61"/>
      <c r="M10" s="61"/>
      <c r="N10" s="61"/>
      <c r="O10" s="61"/>
      <c r="P10" s="61"/>
      <c r="Q10" s="61"/>
      <c r="R10" s="61"/>
    </row>
    <row r="11" spans="1:18" x14ac:dyDescent="0.25">
      <c r="A11" s="61"/>
      <c r="B11" s="61"/>
      <c r="C11" s="61"/>
      <c r="D11" s="61"/>
      <c r="E11" s="61"/>
      <c r="F11" s="61"/>
      <c r="G11" s="61"/>
      <c r="H11" s="61"/>
      <c r="I11" s="61"/>
      <c r="J11" s="61"/>
      <c r="K11" s="61"/>
      <c r="L11" s="61"/>
      <c r="M11" s="61"/>
      <c r="N11" s="61"/>
      <c r="O11" s="61"/>
      <c r="P11" s="61"/>
      <c r="Q11" s="61"/>
      <c r="R11" s="61"/>
    </row>
    <row r="12" spans="1:18" x14ac:dyDescent="0.25">
      <c r="A12" s="61"/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</row>
    <row r="13" spans="1:18" x14ac:dyDescent="0.25">
      <c r="A13" s="61"/>
      <c r="B13" s="61"/>
      <c r="C13" s="61"/>
      <c r="D13" s="61"/>
      <c r="E13" s="61"/>
      <c r="F13" s="61"/>
      <c r="G13" s="61"/>
      <c r="H13" s="61"/>
      <c r="I13" s="61"/>
      <c r="J13" s="61"/>
      <c r="K13" s="61"/>
      <c r="L13" s="61"/>
      <c r="M13" s="61"/>
      <c r="N13" s="61"/>
      <c r="O13" s="61"/>
      <c r="P13" s="61"/>
      <c r="Q13" s="61"/>
      <c r="R13" s="61"/>
    </row>
    <row r="14" spans="1:18" x14ac:dyDescent="0.25">
      <c r="A14" s="61"/>
      <c r="B14" s="61"/>
      <c r="C14" s="61"/>
      <c r="D14" s="61"/>
      <c r="E14" s="61"/>
      <c r="F14" s="61"/>
      <c r="G14" s="61"/>
      <c r="H14" s="61"/>
      <c r="I14" s="61"/>
      <c r="J14" s="61"/>
      <c r="K14" s="61"/>
      <c r="L14" s="61"/>
      <c r="M14" s="61"/>
      <c r="N14" s="61"/>
      <c r="O14" s="61"/>
      <c r="P14" s="61"/>
      <c r="Q14" s="61"/>
      <c r="R14" s="61"/>
    </row>
    <row r="15" spans="1:18" ht="30" x14ac:dyDescent="0.25">
      <c r="A15" s="61"/>
      <c r="B15" s="68" t="s">
        <v>0</v>
      </c>
      <c r="C15" s="68" t="s">
        <v>19</v>
      </c>
      <c r="D15" s="68" t="s">
        <v>22</v>
      </c>
      <c r="E15" s="68" t="s">
        <v>13</v>
      </c>
      <c r="F15" s="68" t="s">
        <v>14</v>
      </c>
      <c r="G15" s="68" t="s">
        <v>15</v>
      </c>
      <c r="H15" s="68" t="s">
        <v>42</v>
      </c>
      <c r="I15" s="68" t="s">
        <v>43</v>
      </c>
      <c r="J15" s="61"/>
      <c r="K15" s="61"/>
      <c r="L15" s="61"/>
      <c r="M15" s="61"/>
      <c r="N15" s="61"/>
      <c r="O15" s="61"/>
      <c r="P15" s="61"/>
      <c r="Q15" s="61"/>
      <c r="R15" s="61"/>
    </row>
    <row r="16" spans="1:18" x14ac:dyDescent="0.25">
      <c r="A16" s="61"/>
      <c r="B16" s="67" t="s">
        <v>17</v>
      </c>
      <c r="C16" s="67" t="s">
        <v>18</v>
      </c>
      <c r="D16" s="67" t="s">
        <v>16</v>
      </c>
      <c r="E16" s="67"/>
      <c r="F16" s="67"/>
      <c r="G16" s="67"/>
      <c r="H16" s="67"/>
      <c r="I16" s="62"/>
      <c r="J16" s="61"/>
      <c r="K16" s="61"/>
      <c r="L16" s="61"/>
      <c r="M16" s="61"/>
      <c r="N16" s="61"/>
      <c r="O16" s="61"/>
      <c r="P16" s="61"/>
      <c r="Q16" s="61"/>
      <c r="R16" s="61"/>
    </row>
    <row r="17" spans="1:18" x14ac:dyDescent="0.25">
      <c r="A17" s="61"/>
      <c r="B17" s="62">
        <v>100</v>
      </c>
      <c r="C17" s="62">
        <f t="shared" ref="C17:C34" si="0">B17/60</f>
        <v>1.6666666666666667</v>
      </c>
      <c r="D17" s="62">
        <v>12</v>
      </c>
      <c r="E17" s="64">
        <f t="shared" ref="E17:E34" si="1">D17/($C$9^5*C17^3*$C$5)</f>
        <v>897.76358114301445</v>
      </c>
      <c r="F17" s="64">
        <f t="shared" ref="F17:F34" si="2">(C17*$C$9^2*$C$5)/$C$6</f>
        <v>9941.176470588236</v>
      </c>
      <c r="G17" s="62">
        <f t="shared" ref="G17:G34" si="3">(C17^2*$C$9)/$C$4</f>
        <v>2.2086306489976216E-2</v>
      </c>
      <c r="H17" s="62">
        <f t="shared" ref="H17:H34" si="4">LOG10(F17)</f>
        <v>3.9974377832353998</v>
      </c>
      <c r="I17" s="62">
        <f t="shared" ref="I17:I34" si="5">LOG10(E17)</f>
        <v>2.9531619837461536</v>
      </c>
      <c r="J17" s="61"/>
      <c r="K17" s="61"/>
      <c r="L17" s="61"/>
      <c r="M17" s="61"/>
      <c r="N17" s="61"/>
      <c r="O17" s="61"/>
      <c r="P17" s="61"/>
      <c r="Q17" s="61"/>
      <c r="R17" s="61"/>
    </row>
    <row r="18" spans="1:18" x14ac:dyDescent="0.25">
      <c r="A18" s="61"/>
      <c r="B18" s="62">
        <f t="shared" ref="B18:B23" si="6">B17+100</f>
        <v>200</v>
      </c>
      <c r="C18" s="62">
        <f t="shared" si="0"/>
        <v>3.3333333333333335</v>
      </c>
      <c r="D18" s="62">
        <v>14</v>
      </c>
      <c r="E18" s="64">
        <f t="shared" si="1"/>
        <v>130.92385558335627</v>
      </c>
      <c r="F18" s="64">
        <f t="shared" si="2"/>
        <v>19882.352941176472</v>
      </c>
      <c r="G18" s="62">
        <f t="shared" si="3"/>
        <v>8.8345225959904863E-2</v>
      </c>
      <c r="H18" s="62">
        <f t="shared" si="4"/>
        <v>4.298467778899381</v>
      </c>
      <c r="I18" s="62">
        <f t="shared" si="5"/>
        <v>2.1170187863848233</v>
      </c>
      <c r="J18" s="61"/>
      <c r="K18" s="61"/>
      <c r="L18" s="61"/>
      <c r="M18" s="61"/>
      <c r="N18" s="61"/>
      <c r="O18" s="61"/>
      <c r="P18" s="61"/>
      <c r="Q18" s="61"/>
      <c r="R18" s="61"/>
    </row>
    <row r="19" spans="1:18" x14ac:dyDescent="0.25">
      <c r="A19" s="61"/>
      <c r="B19" s="62">
        <f t="shared" si="6"/>
        <v>300</v>
      </c>
      <c r="C19" s="62">
        <f t="shared" si="0"/>
        <v>5</v>
      </c>
      <c r="D19" s="62">
        <v>16.5</v>
      </c>
      <c r="E19" s="64">
        <f t="shared" si="1"/>
        <v>45.71944163228315</v>
      </c>
      <c r="F19" s="64">
        <f t="shared" si="2"/>
        <v>29823.529411764703</v>
      </c>
      <c r="G19" s="62">
        <f t="shared" si="3"/>
        <v>0.19877675840978593</v>
      </c>
      <c r="H19" s="62">
        <f t="shared" si="4"/>
        <v>4.4745590379550624</v>
      </c>
      <c r="I19" s="62">
        <f t="shared" si="5"/>
        <v>1.6601009177534478</v>
      </c>
      <c r="J19" s="61"/>
      <c r="K19" s="61"/>
      <c r="L19" s="61"/>
      <c r="M19" s="61"/>
      <c r="N19" s="61"/>
      <c r="O19" s="61"/>
      <c r="P19" s="61"/>
      <c r="Q19" s="61"/>
      <c r="R19" s="61"/>
    </row>
    <row r="20" spans="1:18" x14ac:dyDescent="0.25">
      <c r="A20" s="61"/>
      <c r="B20" s="62">
        <f t="shared" si="6"/>
        <v>400</v>
      </c>
      <c r="C20" s="62">
        <f t="shared" si="0"/>
        <v>6.666666666666667</v>
      </c>
      <c r="D20" s="62">
        <v>19.5</v>
      </c>
      <c r="E20" s="64">
        <f t="shared" si="1"/>
        <v>22.794778427459352</v>
      </c>
      <c r="F20" s="64">
        <f t="shared" si="2"/>
        <v>39764.705882352944</v>
      </c>
      <c r="G20" s="62">
        <f t="shared" si="3"/>
        <v>0.35338090383961945</v>
      </c>
      <c r="H20" s="62">
        <f t="shared" si="4"/>
        <v>4.5994977745633623</v>
      </c>
      <c r="I20" s="62">
        <f t="shared" si="5"/>
        <v>1.3578353750771597</v>
      </c>
      <c r="J20" s="61"/>
      <c r="K20" s="61"/>
      <c r="L20" s="61"/>
      <c r="M20" s="61"/>
      <c r="N20" s="61"/>
      <c r="O20" s="61"/>
      <c r="P20" s="61"/>
      <c r="Q20" s="61"/>
      <c r="R20" s="61"/>
    </row>
    <row r="21" spans="1:18" x14ac:dyDescent="0.25">
      <c r="A21" s="61"/>
      <c r="B21" s="62">
        <f t="shared" si="6"/>
        <v>500</v>
      </c>
      <c r="C21" s="62">
        <f t="shared" si="0"/>
        <v>8.3333333333333339</v>
      </c>
      <c r="D21" s="62">
        <v>22.25</v>
      </c>
      <c r="E21" s="64">
        <f t="shared" si="1"/>
        <v>13.316826453621383</v>
      </c>
      <c r="F21" s="64">
        <f t="shared" si="2"/>
        <v>49705.882352941175</v>
      </c>
      <c r="G21" s="62">
        <f t="shared" si="3"/>
        <v>0.55215766224940543</v>
      </c>
      <c r="H21" s="62">
        <f t="shared" si="4"/>
        <v>4.6964077875714185</v>
      </c>
      <c r="I21" s="62">
        <f t="shared" si="5"/>
        <v>1.1244007400074227</v>
      </c>
      <c r="J21" s="61"/>
      <c r="K21" s="61"/>
      <c r="L21" s="61"/>
      <c r="M21" s="61"/>
      <c r="N21" s="61"/>
      <c r="O21" s="61"/>
      <c r="P21" s="61"/>
      <c r="Q21" s="61"/>
      <c r="R21" s="61"/>
    </row>
    <row r="22" spans="1:18" x14ac:dyDescent="0.25">
      <c r="A22" s="61"/>
      <c r="B22" s="62">
        <f t="shared" si="6"/>
        <v>600</v>
      </c>
      <c r="C22" s="62">
        <f t="shared" si="0"/>
        <v>10</v>
      </c>
      <c r="D22" s="62">
        <v>25</v>
      </c>
      <c r="E22" s="64">
        <f t="shared" si="1"/>
        <v>8.6589851576293846</v>
      </c>
      <c r="F22" s="64">
        <f t="shared" si="2"/>
        <v>59647.058823529405</v>
      </c>
      <c r="G22" s="62">
        <f t="shared" si="3"/>
        <v>0.7951070336391437</v>
      </c>
      <c r="H22" s="62">
        <f t="shared" si="4"/>
        <v>4.7755890336190436</v>
      </c>
      <c r="I22" s="62">
        <f t="shared" si="5"/>
        <v>0.93746699521963561</v>
      </c>
      <c r="J22" s="61"/>
      <c r="K22" s="61"/>
      <c r="L22" s="61"/>
      <c r="M22" s="61"/>
      <c r="N22" s="61"/>
      <c r="O22" s="61"/>
      <c r="P22" s="61"/>
      <c r="Q22" s="61"/>
      <c r="R22" s="61"/>
    </row>
    <row r="23" spans="1:18" x14ac:dyDescent="0.25">
      <c r="A23" s="61"/>
      <c r="B23" s="62">
        <f t="shared" si="6"/>
        <v>700</v>
      </c>
      <c r="C23" s="62">
        <f t="shared" si="0"/>
        <v>11.666666666666666</v>
      </c>
      <c r="D23" s="62">
        <v>29</v>
      </c>
      <c r="E23" s="64">
        <f t="shared" si="1"/>
        <v>6.3253507903662367</v>
      </c>
      <c r="F23" s="64">
        <f t="shared" si="2"/>
        <v>69588.23529411765</v>
      </c>
      <c r="G23" s="62">
        <f t="shared" si="3"/>
        <v>1.0822290180088343</v>
      </c>
      <c r="H23" s="62">
        <f t="shared" si="4"/>
        <v>4.8425358232496567</v>
      </c>
      <c r="I23" s="62">
        <f t="shared" si="5"/>
        <v>0.80108461555471455</v>
      </c>
      <c r="J23" s="61"/>
      <c r="K23" s="61"/>
      <c r="L23" s="61"/>
      <c r="M23" s="61"/>
      <c r="N23" s="61"/>
      <c r="O23" s="61"/>
      <c r="P23" s="61"/>
      <c r="Q23" s="61"/>
      <c r="R23" s="61"/>
    </row>
    <row r="24" spans="1:18" x14ac:dyDescent="0.25">
      <c r="A24" s="61"/>
      <c r="B24" s="62">
        <v>1100</v>
      </c>
      <c r="C24" s="62">
        <f t="shared" si="0"/>
        <v>18.333333333333332</v>
      </c>
      <c r="D24" s="62">
        <v>35.75</v>
      </c>
      <c r="E24" s="64">
        <f t="shared" si="1"/>
        <v>2.0094570514564727</v>
      </c>
      <c r="F24" s="64">
        <f t="shared" si="2"/>
        <v>109352.94117647057</v>
      </c>
      <c r="G24" s="62">
        <f t="shared" si="3"/>
        <v>2.6724430852871217</v>
      </c>
      <c r="H24" s="62">
        <f t="shared" si="4"/>
        <v>5.0388304683936243</v>
      </c>
      <c r="I24" s="62">
        <f t="shared" si="5"/>
        <v>0.30307872836095329</v>
      </c>
      <c r="J24" s="61"/>
      <c r="K24" s="61"/>
      <c r="L24" s="61"/>
      <c r="M24" s="61"/>
      <c r="N24" s="61"/>
      <c r="O24" s="61"/>
      <c r="P24" s="61"/>
      <c r="Q24" s="61"/>
      <c r="R24" s="61"/>
    </row>
    <row r="25" spans="1:18" x14ac:dyDescent="0.25">
      <c r="A25" s="61"/>
      <c r="B25" s="62">
        <f>B24+100</f>
        <v>1200</v>
      </c>
      <c r="C25" s="62">
        <f t="shared" si="0"/>
        <v>20</v>
      </c>
      <c r="D25" s="62">
        <v>40.5</v>
      </c>
      <c r="E25" s="64">
        <f t="shared" si="1"/>
        <v>1.7534444944199503</v>
      </c>
      <c r="F25" s="64">
        <f t="shared" si="2"/>
        <v>119294.11764705881</v>
      </c>
      <c r="G25" s="62">
        <f t="shared" si="3"/>
        <v>3.1804281345565748</v>
      </c>
      <c r="H25" s="62">
        <f t="shared" si="4"/>
        <v>5.076619029283024</v>
      </c>
      <c r="I25" s="62">
        <f t="shared" si="5"/>
        <v>0.24389202277032293</v>
      </c>
      <c r="J25" s="61"/>
      <c r="K25" s="61"/>
      <c r="L25" s="61"/>
      <c r="M25" s="61"/>
      <c r="N25" s="61"/>
      <c r="O25" s="61"/>
      <c r="P25" s="61"/>
      <c r="Q25" s="61"/>
      <c r="R25" s="61"/>
    </row>
    <row r="26" spans="1:18" x14ac:dyDescent="0.25">
      <c r="A26" s="61"/>
      <c r="B26" s="62">
        <v>1200</v>
      </c>
      <c r="C26" s="62">
        <f t="shared" si="0"/>
        <v>20</v>
      </c>
      <c r="D26" s="62">
        <v>41.75</v>
      </c>
      <c r="E26" s="64">
        <f t="shared" si="1"/>
        <v>1.807563151655134</v>
      </c>
      <c r="F26" s="64">
        <f t="shared" si="2"/>
        <v>119294.11764705881</v>
      </c>
      <c r="G26" s="62">
        <f t="shared" si="3"/>
        <v>3.1804281345565748</v>
      </c>
      <c r="H26" s="62">
        <f t="shared" si="4"/>
        <v>5.076619029283024</v>
      </c>
      <c r="I26" s="62">
        <f t="shared" si="5"/>
        <v>0.25709347937527527</v>
      </c>
      <c r="J26" s="61"/>
      <c r="K26" s="61"/>
      <c r="L26" s="61"/>
      <c r="M26" s="61"/>
      <c r="N26" s="61"/>
      <c r="O26" s="61"/>
      <c r="P26" s="61"/>
      <c r="Q26" s="61"/>
      <c r="R26" s="61"/>
    </row>
    <row r="27" spans="1:18" x14ac:dyDescent="0.25">
      <c r="A27" s="61"/>
      <c r="B27" s="62">
        <v>1100</v>
      </c>
      <c r="C27" s="62">
        <f t="shared" si="0"/>
        <v>18.333333333333332</v>
      </c>
      <c r="D27" s="62">
        <v>36.75</v>
      </c>
      <c r="E27" s="64">
        <f t="shared" si="1"/>
        <v>2.0656656403084019</v>
      </c>
      <c r="F27" s="64">
        <f t="shared" si="2"/>
        <v>109352.94117647057</v>
      </c>
      <c r="G27" s="62">
        <f t="shared" si="3"/>
        <v>2.6724430852871217</v>
      </c>
      <c r="H27" s="62">
        <f t="shared" si="4"/>
        <v>5.0388304683936243</v>
      </c>
      <c r="I27" s="62">
        <f t="shared" si="5"/>
        <v>0.3150600256440676</v>
      </c>
      <c r="J27" s="61"/>
      <c r="K27" s="61"/>
      <c r="L27" s="61"/>
      <c r="M27" s="61"/>
      <c r="N27" s="61"/>
      <c r="O27" s="61"/>
      <c r="P27" s="61"/>
      <c r="Q27" s="61"/>
      <c r="R27" s="61"/>
    </row>
    <row r="28" spans="1:18" x14ac:dyDescent="0.25">
      <c r="A28" s="61"/>
      <c r="B28" s="62">
        <v>700</v>
      </c>
      <c r="C28" s="62">
        <f t="shared" si="0"/>
        <v>11.666666666666666</v>
      </c>
      <c r="D28" s="62">
        <v>30</v>
      </c>
      <c r="E28" s="64">
        <f t="shared" si="1"/>
        <v>6.5434663348616242</v>
      </c>
      <c r="F28" s="64">
        <f t="shared" si="2"/>
        <v>69588.23529411765</v>
      </c>
      <c r="G28" s="62">
        <f t="shared" si="3"/>
        <v>1.0822290180088343</v>
      </c>
      <c r="H28" s="62">
        <f t="shared" si="4"/>
        <v>4.8425358232496567</v>
      </c>
      <c r="I28" s="62">
        <f t="shared" si="5"/>
        <v>0.81580787237542096</v>
      </c>
      <c r="J28" s="61"/>
      <c r="K28" s="61"/>
      <c r="L28" s="61"/>
      <c r="M28" s="61"/>
      <c r="N28" s="61"/>
      <c r="O28" s="61"/>
      <c r="P28" s="61"/>
      <c r="Q28" s="61"/>
      <c r="R28" s="61"/>
    </row>
    <row r="29" spans="1:18" x14ac:dyDescent="0.25">
      <c r="A29" s="61"/>
      <c r="B29" s="62">
        <f t="shared" ref="B29:B34" si="7">B28-100</f>
        <v>600</v>
      </c>
      <c r="C29" s="62">
        <f t="shared" si="0"/>
        <v>10</v>
      </c>
      <c r="D29" s="62">
        <v>25.5</v>
      </c>
      <c r="E29" s="64">
        <f t="shared" si="1"/>
        <v>8.8321648607819725</v>
      </c>
      <c r="F29" s="64">
        <f t="shared" si="2"/>
        <v>59647.058823529405</v>
      </c>
      <c r="G29" s="62">
        <f t="shared" si="3"/>
        <v>0.7951070336391437</v>
      </c>
      <c r="H29" s="62">
        <f t="shared" si="4"/>
        <v>4.7755890336190436</v>
      </c>
      <c r="I29" s="62">
        <f t="shared" si="5"/>
        <v>0.94606716698155313</v>
      </c>
      <c r="J29" s="61"/>
      <c r="K29" s="61"/>
      <c r="L29" s="61"/>
      <c r="M29" s="61"/>
      <c r="N29" s="61"/>
      <c r="O29" s="61"/>
      <c r="P29" s="61"/>
      <c r="Q29" s="61"/>
      <c r="R29" s="61"/>
    </row>
    <row r="30" spans="1:18" x14ac:dyDescent="0.25">
      <c r="A30" s="61"/>
      <c r="B30" s="62">
        <f t="shared" si="7"/>
        <v>500</v>
      </c>
      <c r="C30" s="62">
        <f t="shared" si="0"/>
        <v>8.3333333333333339</v>
      </c>
      <c r="D30" s="62">
        <v>23</v>
      </c>
      <c r="E30" s="64">
        <f t="shared" si="1"/>
        <v>13.76570824419289</v>
      </c>
      <c r="F30" s="64">
        <f t="shared" si="2"/>
        <v>49705.882352941175</v>
      </c>
      <c r="G30" s="62">
        <f t="shared" si="3"/>
        <v>0.55215766224940543</v>
      </c>
      <c r="H30" s="62">
        <f t="shared" si="4"/>
        <v>4.6964077875714185</v>
      </c>
      <c r="I30" s="62">
        <f t="shared" si="5"/>
        <v>1.1387985607080653</v>
      </c>
      <c r="J30" s="61"/>
      <c r="K30" s="61"/>
      <c r="L30" s="61"/>
      <c r="M30" s="61"/>
      <c r="N30" s="61"/>
      <c r="O30" s="61"/>
      <c r="P30" s="61"/>
      <c r="Q30" s="61"/>
      <c r="R30" s="61"/>
    </row>
    <row r="31" spans="1:18" x14ac:dyDescent="0.25">
      <c r="A31" s="61"/>
      <c r="B31" s="62">
        <f t="shared" si="7"/>
        <v>400</v>
      </c>
      <c r="C31" s="62">
        <f t="shared" si="0"/>
        <v>6.666666666666667</v>
      </c>
      <c r="D31" s="62">
        <v>19.75</v>
      </c>
      <c r="E31" s="64">
        <f t="shared" si="1"/>
        <v>23.087019176529342</v>
      </c>
      <c r="F31" s="64">
        <f t="shared" si="2"/>
        <v>39764.705882352944</v>
      </c>
      <c r="G31" s="62">
        <f t="shared" si="3"/>
        <v>0.35338090383961945</v>
      </c>
      <c r="H31" s="62">
        <f t="shared" si="4"/>
        <v>4.5994977745633623</v>
      </c>
      <c r="I31" s="62">
        <f t="shared" si="5"/>
        <v>1.3633678636771207</v>
      </c>
      <c r="J31" s="61"/>
      <c r="K31" s="61"/>
      <c r="L31" s="61"/>
      <c r="M31" s="61"/>
      <c r="N31" s="61"/>
      <c r="O31" s="61"/>
      <c r="P31" s="61"/>
      <c r="Q31" s="61"/>
      <c r="R31" s="61"/>
    </row>
    <row r="32" spans="1:18" x14ac:dyDescent="0.25">
      <c r="A32" s="61"/>
      <c r="B32" s="62">
        <f t="shared" si="7"/>
        <v>300</v>
      </c>
      <c r="C32" s="62">
        <f t="shared" si="0"/>
        <v>5</v>
      </c>
      <c r="D32" s="62">
        <v>17</v>
      </c>
      <c r="E32" s="64">
        <f t="shared" si="1"/>
        <v>47.104879257503853</v>
      </c>
      <c r="F32" s="64">
        <f t="shared" si="2"/>
        <v>29823.529411764703</v>
      </c>
      <c r="G32" s="62">
        <f t="shared" si="3"/>
        <v>0.19877675840978593</v>
      </c>
      <c r="H32" s="62">
        <f t="shared" si="4"/>
        <v>4.4745590379550624</v>
      </c>
      <c r="I32" s="62">
        <f t="shared" si="5"/>
        <v>1.6730658949178154</v>
      </c>
      <c r="J32" s="61"/>
      <c r="K32" s="61"/>
      <c r="L32" s="61"/>
      <c r="M32" s="61"/>
      <c r="N32" s="61"/>
      <c r="O32" s="61"/>
      <c r="P32" s="61"/>
      <c r="Q32" s="61"/>
      <c r="R32" s="61"/>
    </row>
    <row r="33" spans="1:18" x14ac:dyDescent="0.25">
      <c r="A33" s="61"/>
      <c r="B33" s="62">
        <f t="shared" si="7"/>
        <v>200</v>
      </c>
      <c r="C33" s="62">
        <f t="shared" si="0"/>
        <v>3.3333333333333335</v>
      </c>
      <c r="D33" s="62">
        <v>15</v>
      </c>
      <c r="E33" s="64">
        <f t="shared" si="1"/>
        <v>140.27555955359603</v>
      </c>
      <c r="F33" s="64">
        <f t="shared" si="2"/>
        <v>19882.352941176472</v>
      </c>
      <c r="G33" s="62">
        <f t="shared" si="3"/>
        <v>8.8345225959904863E-2</v>
      </c>
      <c r="H33" s="62">
        <f t="shared" si="4"/>
        <v>4.298467778899381</v>
      </c>
      <c r="I33" s="62">
        <f t="shared" si="5"/>
        <v>2.1469820097622665</v>
      </c>
      <c r="J33" s="61"/>
      <c r="K33" s="61"/>
      <c r="L33" s="61"/>
      <c r="M33" s="61"/>
      <c r="N33" s="61"/>
      <c r="O33" s="61"/>
      <c r="P33" s="61"/>
      <c r="Q33" s="61"/>
      <c r="R33" s="61"/>
    </row>
    <row r="34" spans="1:18" x14ac:dyDescent="0.25">
      <c r="A34" s="61"/>
      <c r="B34" s="62">
        <f t="shared" si="7"/>
        <v>100</v>
      </c>
      <c r="C34" s="62">
        <f t="shared" si="0"/>
        <v>1.6666666666666667</v>
      </c>
      <c r="D34" s="62">
        <v>13</v>
      </c>
      <c r="E34" s="64">
        <f t="shared" si="1"/>
        <v>972.57721290493237</v>
      </c>
      <c r="F34" s="64">
        <f t="shared" si="2"/>
        <v>9941.176470588236</v>
      </c>
      <c r="G34" s="62">
        <f t="shared" si="3"/>
        <v>2.2086306489976216E-2</v>
      </c>
      <c r="H34" s="62">
        <f t="shared" si="4"/>
        <v>3.9974377832353998</v>
      </c>
      <c r="I34" s="62">
        <f t="shared" si="5"/>
        <v>2.9879240900053654</v>
      </c>
      <c r="J34" s="61"/>
      <c r="K34" s="61"/>
      <c r="L34" s="61"/>
      <c r="M34" s="61"/>
      <c r="N34" s="61"/>
      <c r="O34" s="61"/>
      <c r="P34" s="61"/>
      <c r="Q34" s="61"/>
      <c r="R34" s="61"/>
    </row>
    <row r="35" spans="1:18" x14ac:dyDescent="0.25">
      <c r="A35" s="61"/>
      <c r="B35" s="61"/>
      <c r="C35" s="61"/>
      <c r="D35" s="61"/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</row>
    <row r="36" spans="1:18" x14ac:dyDescent="0.25">
      <c r="A36" s="61"/>
      <c r="B36" s="61"/>
      <c r="C36" s="61"/>
      <c r="D36" s="61"/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</row>
    <row r="37" spans="1:18" x14ac:dyDescent="0.25">
      <c r="A37" s="61"/>
      <c r="B37" s="62" t="s">
        <v>36</v>
      </c>
      <c r="C37" s="62"/>
      <c r="D37" s="62" t="s">
        <v>37</v>
      </c>
      <c r="E37" s="62" t="s">
        <v>38</v>
      </c>
      <c r="F37" s="62" t="s">
        <v>39</v>
      </c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</row>
    <row r="38" spans="1:18" x14ac:dyDescent="0.25">
      <c r="A38" s="61"/>
      <c r="B38" s="61"/>
      <c r="C38" s="61"/>
      <c r="D38" s="62">
        <f>SLOPE(D17:D34,C17:C34)</f>
        <v>1.5392241379310345</v>
      </c>
      <c r="E38" s="62">
        <f>INTERCEPT(D17:D34,C17:C34)</f>
        <v>9.6989942528735629</v>
      </c>
      <c r="F38" s="62">
        <f>RSQ(D17:D34,C17:C34)</f>
        <v>0.98835830508566536</v>
      </c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</row>
    <row r="39" spans="1:18" x14ac:dyDescent="0.25">
      <c r="A39" s="61"/>
      <c r="B39" s="61"/>
      <c r="C39" s="61"/>
      <c r="D39" s="61"/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</row>
    <row r="40" spans="1:18" x14ac:dyDescent="0.25">
      <c r="A40" s="61"/>
      <c r="B40" s="62" t="s">
        <v>40</v>
      </c>
      <c r="C40" s="62"/>
      <c r="D40" s="62" t="s">
        <v>37</v>
      </c>
      <c r="E40" s="62" t="s">
        <v>38</v>
      </c>
      <c r="F40" s="62" t="s">
        <v>39</v>
      </c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</row>
    <row r="41" spans="1:18" x14ac:dyDescent="0.25">
      <c r="A41" s="61"/>
      <c r="B41" s="61"/>
      <c r="C41" s="61"/>
      <c r="D41" s="62">
        <f>SLOPE(I17:I34,H17:H34)</f>
        <v>-2.504694790135801</v>
      </c>
      <c r="E41" s="62">
        <f>INTERCEPT(I17:I34,H17:H34)</f>
        <v>12.918578535920009</v>
      </c>
      <c r="F41" s="63">
        <f>RSQ(I17:I34,H17:H34)</f>
        <v>0.99799017092832754</v>
      </c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</row>
    <row r="42" spans="1:18" x14ac:dyDescent="0.25">
      <c r="A42" s="61"/>
      <c r="B42" s="61"/>
      <c r="C42" s="61"/>
      <c r="D42" s="62" t="s">
        <v>45</v>
      </c>
      <c r="E42" s="62" t="s">
        <v>46</v>
      </c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</row>
    <row r="43" spans="1:18" x14ac:dyDescent="0.25">
      <c r="A43" s="61"/>
      <c r="B43" s="61"/>
      <c r="C43" s="61"/>
      <c r="D43" s="62">
        <f>D41</f>
        <v>-2.504694790135801</v>
      </c>
      <c r="E43" s="62">
        <f>10^E41</f>
        <v>8290458237494.2188</v>
      </c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</row>
    <row r="44" spans="1:18" x14ac:dyDescent="0.25">
      <c r="A44" s="61"/>
      <c r="B44" s="61"/>
      <c r="C44" s="61"/>
      <c r="D44" s="61"/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</row>
    <row r="45" spans="1:18" x14ac:dyDescent="0.25">
      <c r="A45" s="61"/>
      <c r="B45" s="61"/>
      <c r="C45" s="61"/>
      <c r="D45" s="61"/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</row>
    <row r="46" spans="1:18" x14ac:dyDescent="0.25">
      <c r="A46" s="61"/>
      <c r="B46" s="61"/>
      <c r="C46" s="61"/>
      <c r="D46" s="61"/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</row>
    <row r="47" spans="1:18" x14ac:dyDescent="0.25">
      <c r="A47" s="61"/>
      <c r="B47" s="61"/>
      <c r="C47" s="61"/>
      <c r="D47" s="61"/>
      <c r="E47" s="61"/>
      <c r="F47" s="61"/>
      <c r="G47" s="61"/>
      <c r="H47" s="61"/>
      <c r="I47" s="61"/>
      <c r="J47" s="61"/>
      <c r="K47" s="61"/>
      <c r="L47" s="61"/>
      <c r="M47" s="61"/>
      <c r="N47" s="61"/>
      <c r="O47" s="61"/>
      <c r="P47" s="61"/>
      <c r="Q47" s="61"/>
      <c r="R47" s="61"/>
    </row>
    <row r="48" spans="1:18" x14ac:dyDescent="0.25">
      <c r="A48" s="61"/>
      <c r="B48" s="61"/>
      <c r="C48" s="61"/>
      <c r="D48" s="61"/>
      <c r="E48" s="61"/>
      <c r="F48" s="61"/>
      <c r="G48" s="61"/>
      <c r="H48" s="61"/>
      <c r="I48" s="61"/>
      <c r="J48" s="61"/>
      <c r="K48" s="61"/>
      <c r="L48" s="61"/>
      <c r="M48" s="61"/>
      <c r="N48" s="61"/>
      <c r="O48" s="61"/>
      <c r="P48" s="61"/>
      <c r="Q48" s="61"/>
      <c r="R48" s="61"/>
    </row>
    <row r="49" spans="1:18" x14ac:dyDescent="0.25">
      <c r="A49" s="61"/>
      <c r="B49" s="61"/>
      <c r="C49" s="61"/>
      <c r="D49" s="61"/>
      <c r="E49" s="61"/>
      <c r="F49" s="61"/>
      <c r="G49" s="61"/>
      <c r="H49" s="61"/>
      <c r="I49" s="61"/>
      <c r="J49" s="61"/>
      <c r="K49" s="61"/>
      <c r="L49" s="61"/>
      <c r="M49" s="61"/>
      <c r="N49" s="61"/>
      <c r="O49" s="61"/>
      <c r="P49" s="61"/>
      <c r="Q49" s="61"/>
      <c r="R49" s="61"/>
    </row>
    <row r="50" spans="1:18" x14ac:dyDescent="0.25">
      <c r="A50" s="61"/>
      <c r="B50" s="61"/>
      <c r="C50" s="61"/>
      <c r="D50" s="61"/>
      <c r="E50" s="61"/>
      <c r="F50" s="61"/>
      <c r="G50" s="61"/>
      <c r="H50" s="61"/>
      <c r="I50" s="61"/>
      <c r="J50" s="61"/>
      <c r="K50" s="61"/>
      <c r="L50" s="61"/>
      <c r="M50" s="61"/>
      <c r="N50" s="61"/>
      <c r="O50" s="61"/>
      <c r="P50" s="61"/>
      <c r="Q50" s="61"/>
      <c r="R50" s="61"/>
    </row>
    <row r="51" spans="1:18" x14ac:dyDescent="0.25">
      <c r="A51" s="61"/>
      <c r="B51" s="61"/>
      <c r="C51" s="61"/>
      <c r="D51" s="61"/>
      <c r="E51" s="61"/>
      <c r="F51" s="61"/>
      <c r="G51" s="61"/>
      <c r="H51" s="61"/>
      <c r="I51" s="61"/>
      <c r="J51" s="61"/>
      <c r="K51" s="61"/>
      <c r="L51" s="61"/>
      <c r="M51" s="61"/>
      <c r="N51" s="61"/>
      <c r="O51" s="61"/>
      <c r="P51" s="61"/>
      <c r="Q51" s="61"/>
      <c r="R51" s="61"/>
    </row>
    <row r="52" spans="1:18" x14ac:dyDescent="0.25">
      <c r="A52" s="61"/>
      <c r="B52" s="61"/>
      <c r="C52" s="61"/>
      <c r="D52" s="61"/>
      <c r="E52" s="61"/>
      <c r="F52" s="61"/>
      <c r="G52" s="61"/>
      <c r="H52" s="61"/>
      <c r="I52" s="61"/>
      <c r="J52" s="61"/>
      <c r="K52" s="61"/>
      <c r="L52" s="61"/>
      <c r="M52" s="61"/>
      <c r="N52" s="61"/>
      <c r="O52" s="61"/>
      <c r="P52" s="61"/>
      <c r="Q52" s="61"/>
      <c r="R52" s="61"/>
    </row>
    <row r="53" spans="1:18" x14ac:dyDescent="0.25">
      <c r="A53" s="61"/>
      <c r="B53" s="61"/>
      <c r="C53" s="61"/>
      <c r="D53" s="61"/>
      <c r="E53" s="61"/>
      <c r="F53" s="61"/>
      <c r="G53" s="61"/>
      <c r="H53" s="61"/>
      <c r="I53" s="61"/>
      <c r="J53" s="61"/>
      <c r="K53" s="61"/>
      <c r="L53" s="61"/>
      <c r="M53" s="61"/>
      <c r="N53" s="61"/>
      <c r="O53" s="61"/>
      <c r="P53" s="61"/>
      <c r="Q53" s="61"/>
      <c r="R53" s="61"/>
    </row>
    <row r="54" spans="1:18" x14ac:dyDescent="0.25">
      <c r="A54" s="61"/>
      <c r="B54" s="61"/>
      <c r="C54" s="61"/>
      <c r="D54" s="61"/>
      <c r="E54" s="61"/>
      <c r="F54" s="61"/>
      <c r="G54" s="61"/>
      <c r="H54" s="61"/>
      <c r="I54" s="61"/>
      <c r="J54" s="61"/>
      <c r="K54" s="61"/>
      <c r="L54" s="61"/>
      <c r="M54" s="61"/>
      <c r="N54" s="61"/>
      <c r="O54" s="61"/>
      <c r="P54" s="61"/>
      <c r="Q54" s="61"/>
      <c r="R54" s="61"/>
    </row>
    <row r="55" spans="1:18" x14ac:dyDescent="0.25">
      <c r="A55" s="61"/>
      <c r="B55" s="61"/>
      <c r="C55" s="61"/>
      <c r="D55" s="61"/>
      <c r="E55" s="61"/>
      <c r="F55" s="61"/>
      <c r="G55" s="61"/>
      <c r="H55" s="61"/>
      <c r="I55" s="61"/>
      <c r="J55" s="61"/>
      <c r="K55" s="61"/>
      <c r="L55" s="61"/>
      <c r="M55" s="61"/>
      <c r="N55" s="61"/>
      <c r="O55" s="61"/>
      <c r="P55" s="61"/>
      <c r="Q55" s="61"/>
      <c r="R55" s="61"/>
    </row>
    <row r="56" spans="1:18" x14ac:dyDescent="0.25">
      <c r="A56" s="61"/>
      <c r="B56" s="61"/>
      <c r="C56" s="61"/>
      <c r="D56" s="61"/>
      <c r="E56" s="61"/>
      <c r="F56" s="61"/>
      <c r="G56" s="61"/>
      <c r="H56" s="61"/>
      <c r="I56" s="61"/>
      <c r="J56" s="61"/>
      <c r="K56" s="61"/>
      <c r="L56" s="61"/>
      <c r="M56" s="61"/>
      <c r="N56" s="61"/>
      <c r="O56" s="61"/>
      <c r="P56" s="61"/>
      <c r="Q56" s="61"/>
      <c r="R56" s="61"/>
    </row>
    <row r="57" spans="1:18" x14ac:dyDescent="0.25">
      <c r="A57" s="61"/>
      <c r="B57" s="61"/>
      <c r="C57" s="61"/>
      <c r="D57" s="61"/>
      <c r="E57" s="61"/>
      <c r="F57" s="61"/>
      <c r="G57" s="61"/>
      <c r="H57" s="61"/>
      <c r="I57" s="61"/>
      <c r="J57" s="61"/>
      <c r="K57" s="61"/>
      <c r="L57" s="61"/>
      <c r="M57" s="61"/>
      <c r="N57" s="61"/>
      <c r="O57" s="61"/>
      <c r="P57" s="61"/>
      <c r="Q57" s="61"/>
      <c r="R57" s="61"/>
    </row>
    <row r="58" spans="1:18" x14ac:dyDescent="0.25">
      <c r="A58" s="61"/>
      <c r="B58" s="61"/>
      <c r="C58" s="61"/>
      <c r="D58" s="61"/>
      <c r="E58" s="61"/>
      <c r="F58" s="61"/>
      <c r="G58" s="61"/>
      <c r="H58" s="61"/>
      <c r="I58" s="61"/>
      <c r="J58" s="61"/>
      <c r="K58" s="61"/>
      <c r="L58" s="61"/>
      <c r="M58" s="61"/>
      <c r="N58" s="61"/>
      <c r="O58" s="61"/>
      <c r="P58" s="61"/>
      <c r="Q58" s="61"/>
      <c r="R58" s="61"/>
    </row>
    <row r="59" spans="1:18" x14ac:dyDescent="0.25">
      <c r="A59" s="61"/>
      <c r="B59" s="61"/>
      <c r="C59" s="61"/>
      <c r="D59" s="61"/>
      <c r="E59" s="61"/>
      <c r="F59" s="61"/>
      <c r="G59" s="61"/>
      <c r="H59" s="61"/>
      <c r="I59" s="61"/>
      <c r="J59" s="61"/>
      <c r="K59" s="61"/>
      <c r="L59" s="61"/>
      <c r="M59" s="61"/>
      <c r="N59" s="61"/>
      <c r="O59" s="61"/>
      <c r="P59" s="61"/>
      <c r="Q59" s="61"/>
      <c r="R59" s="61"/>
    </row>
    <row r="60" spans="1:18" x14ac:dyDescent="0.25">
      <c r="A60" s="61"/>
      <c r="B60" s="61"/>
      <c r="C60" s="61"/>
      <c r="D60" s="61"/>
      <c r="E60" s="61"/>
      <c r="F60" s="61"/>
      <c r="G60" s="61"/>
      <c r="H60" s="61"/>
      <c r="I60" s="61"/>
      <c r="J60" s="61"/>
      <c r="K60" s="61"/>
      <c r="L60" s="61"/>
      <c r="M60" s="61"/>
      <c r="N60" s="61"/>
      <c r="O60" s="61"/>
      <c r="P60" s="61"/>
      <c r="Q60" s="61"/>
      <c r="R60" s="61"/>
    </row>
    <row r="61" spans="1:18" x14ac:dyDescent="0.25">
      <c r="A61" s="61"/>
      <c r="B61" s="61"/>
      <c r="C61" s="61"/>
      <c r="D61" s="61"/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61"/>
      <c r="Q61" s="61"/>
      <c r="R61" s="61"/>
    </row>
    <row r="62" spans="1:18" x14ac:dyDescent="0.25">
      <c r="A62" s="61"/>
      <c r="B62" s="61"/>
      <c r="C62" s="61"/>
      <c r="D62" s="61"/>
      <c r="E62" s="61"/>
      <c r="F62" s="61"/>
      <c r="G62" s="61"/>
      <c r="H62" s="61"/>
      <c r="I62" s="61"/>
      <c r="J62" s="61"/>
      <c r="K62" s="61"/>
      <c r="L62" s="61"/>
      <c r="M62" s="61"/>
      <c r="N62" s="61"/>
      <c r="O62" s="61"/>
      <c r="P62" s="61"/>
      <c r="Q62" s="61"/>
      <c r="R62" s="61"/>
    </row>
    <row r="63" spans="1:18" x14ac:dyDescent="0.25">
      <c r="A63" s="61"/>
      <c r="B63" s="61"/>
      <c r="C63" s="61"/>
      <c r="D63" s="61"/>
      <c r="E63" s="61"/>
      <c r="F63" s="61"/>
      <c r="G63" s="61"/>
      <c r="H63" s="61"/>
      <c r="I63" s="61"/>
      <c r="J63" s="61"/>
      <c r="K63" s="61"/>
      <c r="L63" s="61"/>
      <c r="M63" s="61"/>
      <c r="N63" s="61"/>
      <c r="O63" s="61"/>
      <c r="P63" s="61"/>
      <c r="Q63" s="61"/>
      <c r="R63" s="61"/>
    </row>
    <row r="64" spans="1:18" x14ac:dyDescent="0.25">
      <c r="A64" s="61"/>
      <c r="B64" s="61"/>
      <c r="C64" s="61"/>
      <c r="D64" s="61"/>
      <c r="E64" s="61"/>
      <c r="F64" s="61"/>
      <c r="G64" s="61"/>
      <c r="H64" s="61"/>
      <c r="I64" s="61"/>
      <c r="J64" s="61"/>
      <c r="K64" s="61"/>
      <c r="L64" s="61"/>
      <c r="M64" s="61"/>
      <c r="N64" s="61"/>
      <c r="O64" s="61"/>
      <c r="P64" s="61"/>
      <c r="Q64" s="61"/>
      <c r="R64" s="61"/>
    </row>
    <row r="65" spans="1:18" x14ac:dyDescent="0.25">
      <c r="A65" s="61"/>
      <c r="B65" s="61"/>
      <c r="C65" s="61"/>
      <c r="D65" s="61"/>
      <c r="E65" s="61"/>
      <c r="F65" s="61"/>
      <c r="G65" s="61"/>
      <c r="H65" s="61"/>
      <c r="I65" s="61"/>
      <c r="J65" s="61"/>
      <c r="K65" s="61"/>
      <c r="L65" s="61"/>
      <c r="M65" s="61"/>
      <c r="N65" s="61"/>
      <c r="O65" s="61"/>
      <c r="P65" s="61"/>
      <c r="Q65" s="61"/>
      <c r="R65" s="61"/>
    </row>
    <row r="66" spans="1:18" x14ac:dyDescent="0.25">
      <c r="A66" s="61"/>
      <c r="B66" s="61"/>
      <c r="C66" s="61"/>
      <c r="D66" s="61"/>
      <c r="E66" s="61"/>
      <c r="F66" s="61"/>
      <c r="G66" s="61"/>
      <c r="H66" s="61"/>
      <c r="I66" s="61"/>
      <c r="J66" s="61"/>
      <c r="K66" s="61"/>
      <c r="L66" s="61"/>
      <c r="M66" s="61"/>
      <c r="N66" s="61"/>
      <c r="O66" s="61"/>
      <c r="P66" s="61"/>
      <c r="Q66" s="61"/>
      <c r="R66" s="61"/>
    </row>
    <row r="67" spans="1:18" x14ac:dyDescent="0.25">
      <c r="A67" s="61"/>
      <c r="B67" s="61"/>
      <c r="C67" s="61"/>
      <c r="D67" s="61"/>
      <c r="E67" s="61"/>
      <c r="F67" s="61"/>
      <c r="G67" s="61"/>
      <c r="H67" s="61"/>
      <c r="I67" s="61"/>
      <c r="J67" s="61"/>
      <c r="K67" s="61"/>
      <c r="L67" s="61"/>
      <c r="M67" s="61"/>
      <c r="N67" s="61"/>
      <c r="O67" s="61"/>
      <c r="P67" s="61"/>
      <c r="Q67" s="61"/>
      <c r="R67" s="61"/>
    </row>
    <row r="68" spans="1:18" x14ac:dyDescent="0.25">
      <c r="A68" s="61"/>
      <c r="B68" s="61"/>
      <c r="C68" s="61"/>
      <c r="D68" s="61"/>
      <c r="E68" s="61"/>
      <c r="F68" s="61"/>
      <c r="G68" s="61"/>
      <c r="H68" s="61"/>
      <c r="I68" s="61"/>
      <c r="J68" s="61"/>
      <c r="K68" s="61"/>
      <c r="L68" s="61"/>
      <c r="M68" s="61"/>
      <c r="N68" s="61"/>
      <c r="O68" s="61"/>
      <c r="P68" s="61"/>
      <c r="Q68" s="61"/>
      <c r="R68" s="61"/>
    </row>
    <row r="69" spans="1:18" x14ac:dyDescent="0.25">
      <c r="A69" s="61"/>
      <c r="B69" s="61"/>
      <c r="C69" s="61"/>
      <c r="D69" s="61"/>
      <c r="E69" s="61"/>
      <c r="F69" s="61"/>
      <c r="G69" s="61"/>
      <c r="H69" s="61"/>
      <c r="I69" s="61"/>
      <c r="J69" s="61"/>
      <c r="K69" s="61"/>
      <c r="L69" s="61"/>
      <c r="M69" s="61"/>
      <c r="N69" s="61"/>
      <c r="O69" s="61"/>
      <c r="P69" s="61"/>
      <c r="Q69" s="61"/>
      <c r="R69" s="61"/>
    </row>
    <row r="70" spans="1:18" x14ac:dyDescent="0.25">
      <c r="A70" s="61"/>
      <c r="B70" s="61"/>
      <c r="C70" s="61"/>
      <c r="D70" s="61"/>
      <c r="E70" s="61"/>
      <c r="F70" s="61"/>
      <c r="G70" s="61"/>
      <c r="H70" s="61"/>
      <c r="I70" s="61"/>
      <c r="J70" s="61"/>
      <c r="K70" s="61"/>
      <c r="L70" s="61"/>
      <c r="M70" s="61"/>
      <c r="N70" s="61"/>
      <c r="O70" s="61"/>
      <c r="P70" s="61"/>
      <c r="Q70" s="61"/>
      <c r="R70" s="61"/>
    </row>
    <row r="71" spans="1:18" x14ac:dyDescent="0.25">
      <c r="A71" s="61"/>
      <c r="B71" s="61"/>
      <c r="C71" s="61"/>
      <c r="D71" s="61"/>
      <c r="E71" s="61"/>
      <c r="F71" s="61"/>
      <c r="G71" s="61"/>
      <c r="H71" s="61"/>
      <c r="I71" s="61"/>
      <c r="J71" s="61"/>
      <c r="K71" s="61"/>
      <c r="L71" s="61"/>
      <c r="M71" s="61"/>
      <c r="N71" s="61"/>
      <c r="O71" s="61"/>
      <c r="P71" s="61"/>
      <c r="Q71" s="61"/>
      <c r="R71" s="61"/>
    </row>
    <row r="72" spans="1:18" x14ac:dyDescent="0.25">
      <c r="A72" s="61"/>
      <c r="B72" s="61"/>
      <c r="C72" s="61"/>
      <c r="D72" s="61"/>
      <c r="E72" s="61"/>
      <c r="F72" s="61"/>
      <c r="G72" s="61"/>
      <c r="H72" s="61"/>
      <c r="I72" s="61"/>
      <c r="J72" s="61"/>
      <c r="K72" s="61"/>
      <c r="L72" s="61"/>
      <c r="M72" s="61"/>
      <c r="N72" s="61"/>
      <c r="O72" s="61"/>
      <c r="P72" s="61"/>
      <c r="Q72" s="61"/>
      <c r="R72" s="61"/>
    </row>
    <row r="73" spans="1:18" x14ac:dyDescent="0.25">
      <c r="A73" s="61"/>
      <c r="B73" s="61"/>
      <c r="C73" s="61"/>
      <c r="D73" s="61"/>
      <c r="E73" s="61"/>
      <c r="F73" s="61"/>
      <c r="G73" s="61"/>
      <c r="H73" s="61"/>
      <c r="I73" s="61"/>
      <c r="J73" s="61"/>
      <c r="K73" s="61"/>
      <c r="L73" s="61"/>
      <c r="M73" s="61"/>
      <c r="N73" s="61"/>
      <c r="O73" s="61"/>
      <c r="P73" s="61"/>
      <c r="Q73" s="61"/>
      <c r="R73" s="61"/>
    </row>
    <row r="74" spans="1:18" x14ac:dyDescent="0.25">
      <c r="A74" s="61"/>
      <c r="B74" s="61"/>
      <c r="C74" s="61"/>
      <c r="D74" s="61"/>
      <c r="E74" s="61"/>
      <c r="F74" s="61"/>
      <c r="G74" s="61"/>
      <c r="H74" s="61"/>
      <c r="I74" s="61"/>
      <c r="J74" s="61"/>
      <c r="K74" s="61"/>
      <c r="L74" s="61"/>
      <c r="M74" s="61"/>
      <c r="N74" s="61"/>
      <c r="O74" s="61"/>
      <c r="P74" s="61"/>
      <c r="Q74" s="61"/>
      <c r="R74" s="61"/>
    </row>
    <row r="75" spans="1:18" x14ac:dyDescent="0.25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</row>
    <row r="76" spans="1:18" x14ac:dyDescent="0.25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</row>
    <row r="77" spans="1:18" x14ac:dyDescent="0.25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</row>
    <row r="78" spans="1:18" x14ac:dyDescent="0.25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</row>
    <row r="79" spans="1:18" x14ac:dyDescent="0.25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</row>
    <row r="80" spans="1:18" x14ac:dyDescent="0.25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</row>
    <row r="81" spans="1:18" x14ac:dyDescent="0.25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</row>
    <row r="82" spans="1:18" x14ac:dyDescent="0.25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</row>
    <row r="83" spans="1:18" x14ac:dyDescent="0.25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</row>
    <row r="84" spans="1:18" x14ac:dyDescent="0.25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</row>
    <row r="85" spans="1:18" x14ac:dyDescent="0.25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</row>
    <row r="86" spans="1:18" x14ac:dyDescent="0.25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</row>
    <row r="87" spans="1:18" x14ac:dyDescent="0.25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</row>
    <row r="88" spans="1:18" x14ac:dyDescent="0.25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</row>
    <row r="89" spans="1:18" x14ac:dyDescent="0.25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</row>
    <row r="90" spans="1:18" x14ac:dyDescent="0.25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</row>
    <row r="91" spans="1:18" x14ac:dyDescent="0.25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</row>
    <row r="92" spans="1:18" x14ac:dyDescent="0.25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</row>
    <row r="93" spans="1:18" x14ac:dyDescent="0.25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</row>
    <row r="94" spans="1:18" x14ac:dyDescent="0.25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</row>
    <row r="95" spans="1:18" x14ac:dyDescent="0.25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</row>
    <row r="96" spans="1:18" x14ac:dyDescent="0.25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</row>
    <row r="97" spans="1:18" x14ac:dyDescent="0.25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</row>
    <row r="98" spans="1:18" x14ac:dyDescent="0.25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</row>
    <row r="99" spans="1:18" x14ac:dyDescent="0.25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</row>
    <row r="100" spans="1:18" x14ac:dyDescent="0.25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</row>
    <row r="101" spans="1:18" x14ac:dyDescent="0.25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</row>
    <row r="102" spans="1:18" x14ac:dyDescent="0.25">
      <c r="A102" s="61"/>
      <c r="B102" s="61"/>
      <c r="C102" s="61"/>
      <c r="D102" s="61"/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</row>
    <row r="103" spans="1:18" x14ac:dyDescent="0.25">
      <c r="A103" s="61"/>
      <c r="B103" s="61"/>
      <c r="C103" s="61"/>
      <c r="D103" s="61"/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</row>
    <row r="104" spans="1:18" x14ac:dyDescent="0.25">
      <c r="A104" s="61"/>
      <c r="B104" s="61"/>
      <c r="C104" s="61"/>
      <c r="D104" s="61"/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</row>
    <row r="105" spans="1:18" x14ac:dyDescent="0.25">
      <c r="A105" s="61"/>
      <c r="B105" s="61"/>
      <c r="C105" s="61"/>
      <c r="D105" s="61"/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</row>
    <row r="106" spans="1:18" x14ac:dyDescent="0.25">
      <c r="A106" s="61"/>
      <c r="B106" s="61"/>
      <c r="C106" s="61"/>
      <c r="D106" s="61"/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</row>
    <row r="107" spans="1:18" x14ac:dyDescent="0.25">
      <c r="A107" s="61"/>
      <c r="B107" s="61"/>
      <c r="C107" s="61"/>
      <c r="D107" s="61"/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</row>
    <row r="108" spans="1:18" x14ac:dyDescent="0.25">
      <c r="A108" s="61"/>
      <c r="B108" s="61"/>
      <c r="C108" s="61"/>
      <c r="D108" s="61"/>
      <c r="E108" s="61"/>
      <c r="F108" s="61"/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</row>
    <row r="109" spans="1:18" x14ac:dyDescent="0.25">
      <c r="A109" s="61"/>
      <c r="B109" s="61"/>
      <c r="C109" s="61"/>
      <c r="D109" s="61"/>
      <c r="E109" s="61"/>
      <c r="F109" s="61"/>
      <c r="G109" s="61"/>
      <c r="H109" s="61"/>
      <c r="I109" s="61"/>
      <c r="J109" s="61"/>
      <c r="K109" s="61"/>
      <c r="L109" s="61"/>
      <c r="M109" s="61"/>
      <c r="N109" s="61"/>
      <c r="O109" s="61"/>
      <c r="P109" s="61"/>
      <c r="Q109" s="61"/>
      <c r="R109" s="61"/>
    </row>
    <row r="110" spans="1:18" x14ac:dyDescent="0.25">
      <c r="A110" s="61"/>
      <c r="B110" s="61"/>
      <c r="C110" s="61"/>
      <c r="D110" s="61"/>
      <c r="E110" s="61"/>
      <c r="F110" s="61"/>
      <c r="G110" s="61"/>
      <c r="H110" s="61"/>
      <c r="I110" s="61"/>
      <c r="J110" s="61"/>
      <c r="K110" s="61"/>
      <c r="L110" s="61"/>
      <c r="M110" s="61"/>
      <c r="N110" s="61"/>
      <c r="O110" s="61"/>
      <c r="P110" s="61"/>
      <c r="Q110" s="61"/>
      <c r="R110" s="61"/>
    </row>
    <row r="111" spans="1:18" x14ac:dyDescent="0.25">
      <c r="A111" s="61"/>
      <c r="B111" s="61"/>
      <c r="C111" s="61"/>
      <c r="D111" s="61"/>
      <c r="E111" s="61"/>
      <c r="F111" s="61"/>
      <c r="G111" s="61"/>
      <c r="H111" s="61"/>
      <c r="I111" s="61"/>
      <c r="J111" s="61"/>
      <c r="K111" s="61"/>
      <c r="L111" s="61"/>
      <c r="M111" s="61"/>
      <c r="N111" s="61"/>
      <c r="O111" s="61"/>
      <c r="P111" s="61"/>
      <c r="Q111" s="61"/>
      <c r="R111" s="61"/>
    </row>
    <row r="112" spans="1:18" x14ac:dyDescent="0.25">
      <c r="A112" s="61"/>
      <c r="B112" s="61"/>
      <c r="C112" s="61"/>
      <c r="D112" s="61"/>
      <c r="E112" s="61"/>
      <c r="F112" s="61"/>
      <c r="G112" s="61"/>
      <c r="H112" s="61"/>
      <c r="I112" s="61"/>
      <c r="J112" s="61"/>
      <c r="K112" s="61"/>
      <c r="L112" s="61"/>
      <c r="M112" s="61"/>
      <c r="N112" s="61"/>
      <c r="O112" s="61"/>
      <c r="P112" s="61"/>
      <c r="Q112" s="61"/>
      <c r="R112" s="61"/>
    </row>
    <row r="113" spans="1:18" x14ac:dyDescent="0.25">
      <c r="A113" s="61"/>
      <c r="B113" s="61"/>
      <c r="C113" s="61"/>
      <c r="D113" s="61"/>
      <c r="E113" s="61"/>
      <c r="F113" s="61"/>
      <c r="G113" s="61"/>
      <c r="H113" s="61"/>
      <c r="I113" s="61"/>
      <c r="J113" s="61"/>
      <c r="K113" s="61"/>
      <c r="L113" s="61"/>
      <c r="M113" s="61"/>
      <c r="N113" s="61"/>
      <c r="O113" s="61"/>
      <c r="P113" s="61"/>
      <c r="Q113" s="61"/>
      <c r="R113" s="61"/>
    </row>
    <row r="114" spans="1:18" x14ac:dyDescent="0.25">
      <c r="A114" s="61"/>
      <c r="B114" s="61"/>
      <c r="C114" s="61"/>
      <c r="D114" s="61"/>
      <c r="E114" s="61"/>
      <c r="F114" s="61"/>
      <c r="G114" s="61"/>
      <c r="H114" s="61"/>
      <c r="I114" s="61"/>
      <c r="J114" s="61"/>
      <c r="K114" s="61"/>
      <c r="L114" s="61"/>
      <c r="M114" s="61"/>
      <c r="N114" s="61"/>
      <c r="O114" s="61"/>
      <c r="P114" s="61"/>
      <c r="Q114" s="61"/>
      <c r="R114" s="61"/>
    </row>
    <row r="115" spans="1:18" x14ac:dyDescent="0.25">
      <c r="A115" s="61"/>
      <c r="B115" s="61"/>
      <c r="C115" s="61"/>
      <c r="D115" s="61"/>
      <c r="E115" s="61"/>
      <c r="F115" s="61"/>
      <c r="G115" s="61"/>
      <c r="H115" s="61"/>
      <c r="I115" s="61"/>
      <c r="J115" s="61"/>
      <c r="K115" s="61"/>
      <c r="L115" s="61"/>
      <c r="M115" s="61"/>
      <c r="N115" s="61"/>
      <c r="O115" s="61"/>
      <c r="P115" s="61"/>
      <c r="Q115" s="61"/>
      <c r="R115" s="61"/>
    </row>
    <row r="116" spans="1:18" x14ac:dyDescent="0.25">
      <c r="A116" s="61"/>
      <c r="B116" s="61"/>
      <c r="C116" s="61"/>
      <c r="D116" s="61"/>
      <c r="E116" s="61"/>
      <c r="F116" s="61"/>
      <c r="G116" s="61"/>
      <c r="H116" s="61"/>
      <c r="I116" s="61"/>
      <c r="J116" s="61"/>
      <c r="K116" s="61"/>
      <c r="L116" s="61"/>
      <c r="M116" s="61"/>
      <c r="N116" s="61"/>
      <c r="O116" s="61"/>
      <c r="P116" s="61"/>
      <c r="Q116" s="61"/>
      <c r="R116" s="61"/>
    </row>
    <row r="117" spans="1:18" x14ac:dyDescent="0.25">
      <c r="A117" s="61"/>
      <c r="B117" s="61"/>
      <c r="C117" s="61"/>
      <c r="D117" s="61"/>
      <c r="E117" s="61"/>
      <c r="F117" s="61"/>
      <c r="G117" s="61"/>
      <c r="H117" s="61"/>
      <c r="I117" s="61"/>
      <c r="J117" s="61"/>
      <c r="K117" s="61"/>
      <c r="L117" s="61"/>
      <c r="M117" s="61"/>
      <c r="N117" s="61"/>
      <c r="O117" s="61"/>
      <c r="P117" s="61"/>
      <c r="Q117" s="61"/>
      <c r="R117" s="61"/>
    </row>
    <row r="118" spans="1:18" x14ac:dyDescent="0.25">
      <c r="A118" s="61"/>
      <c r="B118" s="61"/>
      <c r="C118" s="61"/>
      <c r="D118" s="61"/>
      <c r="E118" s="61"/>
      <c r="F118" s="61"/>
      <c r="G118" s="61"/>
      <c r="H118" s="61"/>
      <c r="I118" s="61"/>
      <c r="J118" s="61"/>
      <c r="K118" s="61"/>
      <c r="L118" s="61"/>
      <c r="M118" s="61"/>
      <c r="N118" s="61"/>
      <c r="O118" s="61"/>
      <c r="P118" s="61"/>
      <c r="Q118" s="61"/>
      <c r="R118" s="61"/>
    </row>
    <row r="119" spans="1:18" x14ac:dyDescent="0.25">
      <c r="A119" s="61"/>
      <c r="B119" s="61"/>
      <c r="C119" s="61"/>
      <c r="D119" s="61"/>
      <c r="E119" s="61"/>
      <c r="F119" s="61"/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61"/>
      <c r="R119" s="61"/>
    </row>
    <row r="120" spans="1:18" x14ac:dyDescent="0.25">
      <c r="A120" s="61"/>
      <c r="B120" s="61"/>
      <c r="C120" s="61"/>
      <c r="D120" s="61"/>
      <c r="E120" s="61"/>
      <c r="F120" s="61"/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  <c r="R120" s="61"/>
    </row>
    <row r="121" spans="1:18" x14ac:dyDescent="0.25">
      <c r="A121" s="61"/>
      <c r="B121" s="61"/>
      <c r="C121" s="61"/>
      <c r="D121" s="61"/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  <c r="R121" s="61"/>
    </row>
    <row r="122" spans="1:18" x14ac:dyDescent="0.25">
      <c r="A122" s="61"/>
      <c r="B122" s="61"/>
      <c r="C122" s="61"/>
      <c r="D122" s="61"/>
      <c r="E122" s="61"/>
      <c r="F122" s="61"/>
      <c r="G122" s="61"/>
      <c r="H122" s="61"/>
      <c r="I122" s="61"/>
      <c r="J122" s="61"/>
      <c r="K122" s="61"/>
      <c r="L122" s="61"/>
      <c r="M122" s="61"/>
      <c r="N122" s="61"/>
      <c r="O122" s="61"/>
      <c r="P122" s="61"/>
      <c r="Q122" s="61"/>
      <c r="R122" s="61"/>
    </row>
    <row r="123" spans="1:18" x14ac:dyDescent="0.25">
      <c r="A123" s="61"/>
      <c r="B123" s="61"/>
      <c r="C123" s="61"/>
      <c r="D123" s="61"/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  <c r="R123" s="61"/>
    </row>
    <row r="124" spans="1:18" x14ac:dyDescent="0.25">
      <c r="A124" s="61"/>
      <c r="B124" s="61"/>
      <c r="C124" s="61"/>
      <c r="D124" s="61"/>
      <c r="E124" s="61"/>
      <c r="F124" s="61"/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  <c r="R124" s="61"/>
    </row>
    <row r="125" spans="1:18" x14ac:dyDescent="0.25">
      <c r="A125" s="61"/>
      <c r="B125" s="61"/>
      <c r="C125" s="61"/>
      <c r="D125" s="61"/>
      <c r="E125" s="61"/>
      <c r="F125" s="61"/>
      <c r="G125" s="61"/>
      <c r="H125" s="61"/>
      <c r="I125" s="61"/>
      <c r="J125" s="61"/>
      <c r="K125" s="61"/>
      <c r="L125" s="61"/>
      <c r="M125" s="61"/>
      <c r="N125" s="61"/>
      <c r="O125" s="61"/>
      <c r="P125" s="61"/>
      <c r="Q125" s="61"/>
      <c r="R125" s="61"/>
    </row>
    <row r="126" spans="1:18" x14ac:dyDescent="0.25">
      <c r="A126" s="61"/>
      <c r="B126" s="61"/>
      <c r="C126" s="61"/>
      <c r="D126" s="61"/>
      <c r="E126" s="61"/>
      <c r="F126" s="61"/>
      <c r="G126" s="61"/>
      <c r="H126" s="61"/>
      <c r="I126" s="61"/>
      <c r="J126" s="61"/>
      <c r="K126" s="61"/>
      <c r="L126" s="61"/>
      <c r="M126" s="61"/>
      <c r="N126" s="61"/>
      <c r="O126" s="61"/>
      <c r="P126" s="61"/>
      <c r="Q126" s="61"/>
      <c r="R126" s="61"/>
    </row>
    <row r="127" spans="1:18" x14ac:dyDescent="0.25">
      <c r="A127" s="61"/>
      <c r="B127" s="61"/>
      <c r="C127" s="61"/>
      <c r="D127" s="61"/>
      <c r="E127" s="61"/>
      <c r="F127" s="61"/>
      <c r="G127" s="61"/>
      <c r="H127" s="61"/>
      <c r="I127" s="61"/>
      <c r="J127" s="61"/>
      <c r="K127" s="61"/>
      <c r="L127" s="61"/>
      <c r="M127" s="61"/>
      <c r="N127" s="61"/>
      <c r="O127" s="61"/>
      <c r="P127" s="61"/>
      <c r="Q127" s="61"/>
      <c r="R127" s="61"/>
    </row>
    <row r="128" spans="1:18" x14ac:dyDescent="0.25">
      <c r="A128" s="61"/>
      <c r="B128" s="61"/>
      <c r="C128" s="61"/>
      <c r="D128" s="61"/>
      <c r="E128" s="61"/>
      <c r="F128" s="61"/>
      <c r="G128" s="61"/>
      <c r="H128" s="61"/>
      <c r="I128" s="61"/>
      <c r="J128" s="61"/>
      <c r="K128" s="61"/>
      <c r="L128" s="61"/>
      <c r="M128" s="61"/>
      <c r="N128" s="61"/>
      <c r="O128" s="61"/>
      <c r="P128" s="61"/>
      <c r="Q128" s="61"/>
      <c r="R128" s="61"/>
    </row>
    <row r="129" spans="1:18" x14ac:dyDescent="0.25">
      <c r="A129" s="61"/>
      <c r="B129" s="61"/>
      <c r="C129" s="61"/>
      <c r="D129" s="61"/>
      <c r="E129" s="61"/>
      <c r="F129" s="61"/>
      <c r="G129" s="61"/>
      <c r="H129" s="61"/>
      <c r="I129" s="61"/>
      <c r="J129" s="61"/>
      <c r="K129" s="61"/>
      <c r="L129" s="61"/>
      <c r="M129" s="61"/>
      <c r="N129" s="61"/>
      <c r="O129" s="61"/>
      <c r="P129" s="61"/>
      <c r="Q129" s="61"/>
      <c r="R129" s="61"/>
    </row>
    <row r="130" spans="1:18" x14ac:dyDescent="0.25">
      <c r="A130" s="61"/>
      <c r="B130" s="61"/>
      <c r="C130" s="61"/>
      <c r="D130" s="61"/>
      <c r="E130" s="61"/>
      <c r="F130" s="61"/>
      <c r="G130" s="61"/>
      <c r="H130" s="61"/>
      <c r="I130" s="61"/>
      <c r="J130" s="61"/>
      <c r="K130" s="61"/>
      <c r="L130" s="61"/>
      <c r="M130" s="61"/>
      <c r="N130" s="61"/>
      <c r="O130" s="61"/>
      <c r="P130" s="61"/>
      <c r="Q130" s="61"/>
      <c r="R130" s="61"/>
    </row>
    <row r="131" spans="1:18" x14ac:dyDescent="0.25">
      <c r="A131" s="61"/>
      <c r="B131" s="61"/>
      <c r="C131" s="61"/>
      <c r="D131" s="61"/>
      <c r="E131" s="61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  <c r="Q131" s="61"/>
      <c r="R131" s="61"/>
    </row>
    <row r="132" spans="1:18" x14ac:dyDescent="0.25">
      <c r="A132" s="61"/>
      <c r="B132" s="61"/>
      <c r="C132" s="61"/>
      <c r="D132" s="61"/>
      <c r="E132" s="61"/>
      <c r="F132" s="61"/>
      <c r="G132" s="61"/>
      <c r="H132" s="61"/>
      <c r="I132" s="61"/>
      <c r="J132" s="61"/>
      <c r="K132" s="61"/>
      <c r="L132" s="61"/>
      <c r="M132" s="61"/>
      <c r="N132" s="61"/>
      <c r="O132" s="61"/>
      <c r="P132" s="61"/>
      <c r="Q132" s="61"/>
      <c r="R132" s="61"/>
    </row>
    <row r="133" spans="1:18" x14ac:dyDescent="0.25">
      <c r="A133" s="61"/>
      <c r="B133" s="61"/>
      <c r="C133" s="61"/>
      <c r="D133" s="61"/>
      <c r="E133" s="61"/>
      <c r="F133" s="61"/>
      <c r="G133" s="61"/>
      <c r="H133" s="61"/>
      <c r="I133" s="61"/>
      <c r="J133" s="61"/>
      <c r="K133" s="61"/>
      <c r="L133" s="61"/>
      <c r="M133" s="61"/>
      <c r="N133" s="61"/>
      <c r="O133" s="61"/>
      <c r="P133" s="61"/>
      <c r="Q133" s="61"/>
      <c r="R133" s="61"/>
    </row>
    <row r="134" spans="1:18" x14ac:dyDescent="0.25">
      <c r="A134" s="61"/>
      <c r="B134" s="61"/>
      <c r="C134" s="61"/>
      <c r="D134" s="61"/>
      <c r="E134" s="61"/>
      <c r="F134" s="61"/>
      <c r="G134" s="61"/>
      <c r="H134" s="61"/>
      <c r="I134" s="61"/>
      <c r="J134" s="61"/>
      <c r="K134" s="61"/>
      <c r="L134" s="61"/>
      <c r="M134" s="61"/>
      <c r="N134" s="61"/>
      <c r="O134" s="61"/>
      <c r="P134" s="61"/>
      <c r="Q134" s="61"/>
      <c r="R134" s="61"/>
    </row>
    <row r="135" spans="1:18" x14ac:dyDescent="0.25">
      <c r="A135" s="61"/>
      <c r="B135" s="61"/>
      <c r="C135" s="61"/>
      <c r="D135" s="61"/>
      <c r="E135" s="61"/>
      <c r="F135" s="61"/>
      <c r="G135" s="61"/>
      <c r="H135" s="61"/>
      <c r="I135" s="61"/>
      <c r="J135" s="61"/>
      <c r="K135" s="61"/>
      <c r="L135" s="61"/>
      <c r="M135" s="61"/>
      <c r="N135" s="61"/>
      <c r="O135" s="61"/>
      <c r="P135" s="61"/>
      <c r="Q135" s="61"/>
      <c r="R135" s="61"/>
    </row>
    <row r="136" spans="1:18" x14ac:dyDescent="0.25">
      <c r="A136" s="61"/>
      <c r="B136" s="61"/>
      <c r="C136" s="61"/>
      <c r="D136" s="61"/>
      <c r="E136" s="61"/>
      <c r="F136" s="61"/>
      <c r="G136" s="61"/>
      <c r="H136" s="61"/>
      <c r="I136" s="61"/>
      <c r="J136" s="61"/>
      <c r="K136" s="61"/>
      <c r="L136" s="61"/>
      <c r="M136" s="61"/>
      <c r="N136" s="61"/>
      <c r="O136" s="61"/>
      <c r="P136" s="61"/>
      <c r="Q136" s="61"/>
      <c r="R136" s="61"/>
    </row>
    <row r="137" spans="1:18" x14ac:dyDescent="0.25">
      <c r="A137" s="61"/>
      <c r="B137" s="61"/>
      <c r="C137" s="61"/>
      <c r="D137" s="61"/>
      <c r="E137" s="61"/>
      <c r="F137" s="61"/>
      <c r="G137" s="61"/>
      <c r="H137" s="61"/>
      <c r="I137" s="61"/>
      <c r="J137" s="61"/>
      <c r="K137" s="61"/>
      <c r="L137" s="61"/>
      <c r="M137" s="61"/>
      <c r="N137" s="61"/>
      <c r="O137" s="61"/>
      <c r="P137" s="61"/>
      <c r="Q137" s="61"/>
      <c r="R137" s="61"/>
    </row>
    <row r="138" spans="1:18" x14ac:dyDescent="0.25">
      <c r="A138" s="61"/>
      <c r="B138" s="61"/>
      <c r="C138" s="61"/>
      <c r="D138" s="61"/>
      <c r="E138" s="61"/>
      <c r="F138" s="61"/>
      <c r="G138" s="61"/>
      <c r="H138" s="61"/>
      <c r="I138" s="61"/>
      <c r="J138" s="61"/>
      <c r="K138" s="61"/>
      <c r="L138" s="61"/>
      <c r="M138" s="61"/>
      <c r="N138" s="61"/>
      <c r="O138" s="61"/>
      <c r="P138" s="61"/>
      <c r="Q138" s="61"/>
      <c r="R138" s="61"/>
    </row>
    <row r="139" spans="1:18" x14ac:dyDescent="0.25">
      <c r="A139" s="61"/>
      <c r="B139" s="61"/>
      <c r="C139" s="61"/>
      <c r="D139" s="61"/>
      <c r="E139" s="61"/>
      <c r="F139" s="61"/>
      <c r="G139" s="61"/>
      <c r="H139" s="61"/>
      <c r="I139" s="61"/>
      <c r="J139" s="61"/>
      <c r="K139" s="61"/>
      <c r="L139" s="61"/>
      <c r="M139" s="61"/>
      <c r="N139" s="61"/>
      <c r="O139" s="61"/>
      <c r="P139" s="61"/>
      <c r="Q139" s="61"/>
      <c r="R139" s="61"/>
    </row>
    <row r="140" spans="1:18" x14ac:dyDescent="0.25">
      <c r="A140" s="61"/>
      <c r="B140" s="61"/>
      <c r="C140" s="61"/>
      <c r="D140" s="61"/>
      <c r="E140" s="61"/>
      <c r="F140" s="61"/>
      <c r="G140" s="61"/>
      <c r="H140" s="61"/>
      <c r="I140" s="61"/>
      <c r="J140" s="61"/>
      <c r="K140" s="61"/>
      <c r="L140" s="61"/>
      <c r="M140" s="61"/>
      <c r="N140" s="61"/>
      <c r="O140" s="61"/>
      <c r="P140" s="61"/>
      <c r="Q140" s="61"/>
      <c r="R140" s="61"/>
    </row>
    <row r="141" spans="1:18" x14ac:dyDescent="0.25">
      <c r="A141" s="61"/>
      <c r="B141" s="61"/>
      <c r="C141" s="61"/>
      <c r="D141" s="61"/>
      <c r="E141" s="61"/>
      <c r="F141" s="61"/>
      <c r="G141" s="61"/>
      <c r="H141" s="61"/>
      <c r="I141" s="61"/>
      <c r="J141" s="61"/>
      <c r="K141" s="61"/>
      <c r="L141" s="61"/>
      <c r="M141" s="61"/>
      <c r="N141" s="61"/>
      <c r="O141" s="61"/>
      <c r="P141" s="61"/>
      <c r="Q141" s="61"/>
      <c r="R141" s="61"/>
    </row>
    <row r="142" spans="1:18" x14ac:dyDescent="0.25">
      <c r="A142" s="61"/>
      <c r="B142" s="61"/>
      <c r="C142" s="61"/>
      <c r="D142" s="61"/>
      <c r="E142" s="61"/>
      <c r="F142" s="61"/>
      <c r="G142" s="61"/>
      <c r="H142" s="61"/>
      <c r="I142" s="61"/>
      <c r="J142" s="61"/>
      <c r="K142" s="61"/>
      <c r="L142" s="61"/>
      <c r="M142" s="61"/>
      <c r="N142" s="61"/>
      <c r="O142" s="61"/>
      <c r="P142" s="61"/>
      <c r="Q142" s="61"/>
      <c r="R142" s="61"/>
    </row>
    <row r="143" spans="1:18" x14ac:dyDescent="0.25">
      <c r="A143" s="61"/>
      <c r="B143" s="61"/>
      <c r="C143" s="61"/>
      <c r="D143" s="61"/>
      <c r="E143" s="61"/>
      <c r="F143" s="61"/>
      <c r="G143" s="61"/>
      <c r="H143" s="61"/>
      <c r="I143" s="61"/>
      <c r="J143" s="61"/>
      <c r="K143" s="61"/>
      <c r="L143" s="61"/>
      <c r="M143" s="61"/>
      <c r="N143" s="61"/>
      <c r="O143" s="61"/>
      <c r="P143" s="61"/>
      <c r="Q143" s="61"/>
      <c r="R143" s="61"/>
    </row>
    <row r="144" spans="1:18" x14ac:dyDescent="0.25">
      <c r="A144" s="61"/>
      <c r="B144" s="61"/>
      <c r="C144" s="61"/>
      <c r="D144" s="61"/>
      <c r="E144" s="61"/>
      <c r="F144" s="61"/>
      <c r="G144" s="61"/>
      <c r="H144" s="61"/>
      <c r="I144" s="61"/>
      <c r="J144" s="61"/>
      <c r="K144" s="61"/>
      <c r="L144" s="61"/>
      <c r="M144" s="61"/>
      <c r="N144" s="61"/>
      <c r="O144" s="61"/>
      <c r="P144" s="61"/>
      <c r="Q144" s="61"/>
      <c r="R144" s="61"/>
    </row>
    <row r="145" spans="1:18" x14ac:dyDescent="0.25">
      <c r="A145" s="61"/>
      <c r="B145" s="61"/>
      <c r="C145" s="61"/>
      <c r="D145" s="61"/>
      <c r="E145" s="61"/>
      <c r="F145" s="61"/>
      <c r="G145" s="61"/>
      <c r="H145" s="61"/>
      <c r="I145" s="61"/>
      <c r="J145" s="61"/>
      <c r="K145" s="61"/>
      <c r="L145" s="61"/>
      <c r="M145" s="61"/>
      <c r="N145" s="61"/>
      <c r="O145" s="61"/>
      <c r="P145" s="61"/>
      <c r="Q145" s="61"/>
      <c r="R145" s="61"/>
    </row>
    <row r="146" spans="1:18" x14ac:dyDescent="0.25">
      <c r="A146" s="61"/>
      <c r="B146" s="61"/>
      <c r="C146" s="61"/>
      <c r="D146" s="61"/>
      <c r="E146" s="61"/>
      <c r="F146" s="61"/>
      <c r="G146" s="61"/>
      <c r="H146" s="61"/>
      <c r="I146" s="61"/>
      <c r="J146" s="61"/>
      <c r="K146" s="61"/>
      <c r="L146" s="61"/>
      <c r="M146" s="61"/>
      <c r="N146" s="61"/>
      <c r="O146" s="61"/>
      <c r="P146" s="61"/>
      <c r="Q146" s="61"/>
      <c r="R146" s="61"/>
    </row>
    <row r="147" spans="1:18" x14ac:dyDescent="0.25">
      <c r="A147" s="61"/>
      <c r="B147" s="61"/>
      <c r="C147" s="61"/>
      <c r="D147" s="61"/>
      <c r="E147" s="61"/>
      <c r="F147" s="61"/>
      <c r="G147" s="61"/>
      <c r="H147" s="61"/>
      <c r="I147" s="61"/>
      <c r="J147" s="61"/>
      <c r="K147" s="61"/>
      <c r="L147" s="61"/>
      <c r="M147" s="61"/>
      <c r="N147" s="61"/>
      <c r="O147" s="61"/>
      <c r="P147" s="61"/>
      <c r="Q147" s="61"/>
      <c r="R147" s="61"/>
    </row>
    <row r="148" spans="1:18" x14ac:dyDescent="0.25">
      <c r="A148" s="61"/>
      <c r="B148" s="61"/>
      <c r="C148" s="61"/>
      <c r="D148" s="61"/>
      <c r="E148" s="61"/>
      <c r="F148" s="61"/>
      <c r="G148" s="61"/>
      <c r="H148" s="61"/>
      <c r="I148" s="61"/>
      <c r="J148" s="61"/>
      <c r="K148" s="61"/>
      <c r="L148" s="61"/>
      <c r="M148" s="61"/>
      <c r="N148" s="61"/>
      <c r="O148" s="61"/>
      <c r="P148" s="61"/>
      <c r="Q148" s="61"/>
      <c r="R148" s="61"/>
    </row>
    <row r="149" spans="1:18" x14ac:dyDescent="0.25">
      <c r="A149" s="61"/>
      <c r="B149" s="61"/>
      <c r="C149" s="61"/>
      <c r="D149" s="61"/>
      <c r="E149" s="61"/>
      <c r="F149" s="61"/>
      <c r="G149" s="61"/>
      <c r="H149" s="61"/>
      <c r="I149" s="61"/>
      <c r="J149" s="61"/>
      <c r="K149" s="61"/>
      <c r="L149" s="61"/>
      <c r="M149" s="61"/>
      <c r="N149" s="61"/>
      <c r="O149" s="61"/>
      <c r="P149" s="61"/>
      <c r="Q149" s="61"/>
      <c r="R149" s="61"/>
    </row>
    <row r="150" spans="1:18" x14ac:dyDescent="0.25">
      <c r="A150" s="61"/>
      <c r="B150" s="61"/>
      <c r="C150" s="61"/>
      <c r="D150" s="61"/>
      <c r="E150" s="61"/>
      <c r="F150" s="61"/>
      <c r="G150" s="61"/>
      <c r="H150" s="61"/>
      <c r="I150" s="61"/>
      <c r="J150" s="61"/>
      <c r="K150" s="61"/>
      <c r="L150" s="61"/>
      <c r="M150" s="61"/>
      <c r="N150" s="61"/>
      <c r="O150" s="61"/>
      <c r="P150" s="61"/>
      <c r="Q150" s="61"/>
      <c r="R150" s="61"/>
    </row>
    <row r="151" spans="1:18" x14ac:dyDescent="0.25">
      <c r="A151" s="61"/>
      <c r="B151" s="61"/>
      <c r="C151" s="61"/>
      <c r="D151" s="61"/>
      <c r="E151" s="61"/>
      <c r="F151" s="61"/>
      <c r="G151" s="61"/>
      <c r="H151" s="61"/>
      <c r="I151" s="61"/>
      <c r="J151" s="61"/>
      <c r="K151" s="61"/>
      <c r="L151" s="61"/>
      <c r="M151" s="61"/>
      <c r="N151" s="61"/>
      <c r="O151" s="61"/>
      <c r="P151" s="61"/>
      <c r="Q151" s="61"/>
      <c r="R151" s="61"/>
    </row>
    <row r="152" spans="1:18" x14ac:dyDescent="0.25">
      <c r="A152" s="61"/>
      <c r="B152" s="61"/>
      <c r="C152" s="61"/>
      <c r="D152" s="61"/>
      <c r="E152" s="61"/>
      <c r="F152" s="61"/>
      <c r="G152" s="61"/>
      <c r="H152" s="61"/>
      <c r="I152" s="61"/>
      <c r="J152" s="61"/>
      <c r="K152" s="61"/>
      <c r="L152" s="61"/>
      <c r="M152" s="61"/>
      <c r="N152" s="61"/>
      <c r="O152" s="61"/>
      <c r="P152" s="61"/>
      <c r="Q152" s="61"/>
      <c r="R152" s="61"/>
    </row>
    <row r="153" spans="1:18" x14ac:dyDescent="0.25">
      <c r="A153" s="61"/>
      <c r="B153" s="61"/>
      <c r="C153" s="61"/>
      <c r="D153" s="61"/>
      <c r="E153" s="61"/>
      <c r="F153" s="61"/>
      <c r="G153" s="61"/>
      <c r="H153" s="61"/>
      <c r="I153" s="61"/>
      <c r="J153" s="61"/>
      <c r="K153" s="61"/>
      <c r="L153" s="61"/>
      <c r="M153" s="61"/>
      <c r="N153" s="61"/>
      <c r="O153" s="61"/>
      <c r="P153" s="61"/>
      <c r="Q153" s="61"/>
      <c r="R153" s="61"/>
    </row>
  </sheetData>
  <dataValidations count="1">
    <dataValidation type="list" allowBlank="1" showInputMessage="1" showErrorMessage="1" sqref="C8" xr:uid="{D04AAF92-FA06-411A-8B1B-CE1492491D95}">
      <formula1>$G$4:$G$7</formula1>
    </dataValidation>
  </dataValidation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D05F78-1F6B-49D3-86EB-687ACFBF2A70}">
  <dimension ref="A1:R153"/>
  <sheetViews>
    <sheetView topLeftCell="K19" zoomScale="125" zoomScaleNormal="85" workbookViewId="0"/>
  </sheetViews>
  <sheetFormatPr baseColWidth="10" defaultColWidth="11.42578125" defaultRowHeight="15" x14ac:dyDescent="0.25"/>
  <cols>
    <col min="1" max="4" width="11.42578125" style="60"/>
    <col min="5" max="5" width="13.140625" style="60" bestFit="1" customWidth="1"/>
    <col min="6" max="16384" width="11.42578125" style="60"/>
  </cols>
  <sheetData>
    <row r="1" spans="1:18" x14ac:dyDescent="0.25">
      <c r="A1" s="61"/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</row>
    <row r="2" spans="1:18" x14ac:dyDescent="0.25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</row>
    <row r="3" spans="1:18" ht="15.75" x14ac:dyDescent="0.25">
      <c r="A3" s="61"/>
      <c r="B3" s="70" t="s">
        <v>31</v>
      </c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1"/>
      <c r="P3" s="61"/>
      <c r="Q3" s="61"/>
      <c r="R3" s="61"/>
    </row>
    <row r="4" spans="1:18" x14ac:dyDescent="0.25">
      <c r="A4" s="61"/>
      <c r="B4" s="69" t="s">
        <v>3</v>
      </c>
      <c r="C4" s="62">
        <v>9.81</v>
      </c>
      <c r="D4" s="61"/>
      <c r="E4" s="61"/>
      <c r="F4" s="62" t="s">
        <v>5</v>
      </c>
      <c r="G4" s="62" t="s">
        <v>9</v>
      </c>
      <c r="H4" s="62">
        <v>0.06</v>
      </c>
      <c r="I4" s="61"/>
      <c r="J4" s="61"/>
      <c r="K4" s="61"/>
      <c r="L4" s="61"/>
      <c r="M4" s="61"/>
      <c r="N4" s="61"/>
      <c r="O4" s="61"/>
      <c r="P4" s="61"/>
      <c r="Q4" s="61"/>
      <c r="R4" s="61"/>
    </row>
    <row r="5" spans="1:18" x14ac:dyDescent="0.25">
      <c r="A5" s="61"/>
      <c r="B5" s="69" t="s">
        <v>1</v>
      </c>
      <c r="C5" s="62">
        <v>1000</v>
      </c>
      <c r="D5" s="61"/>
      <c r="E5" s="61"/>
      <c r="F5" s="62" t="s">
        <v>6</v>
      </c>
      <c r="G5" s="62" t="s">
        <v>10</v>
      </c>
      <c r="H5" s="62">
        <v>4.4999999999999998E-2</v>
      </c>
      <c r="I5" s="61"/>
      <c r="J5" s="61"/>
      <c r="K5" s="61"/>
      <c r="L5" s="61"/>
      <c r="M5" s="61"/>
      <c r="N5" s="61"/>
      <c r="O5" s="61"/>
      <c r="P5" s="61"/>
      <c r="Q5" s="61"/>
      <c r="R5" s="61"/>
    </row>
    <row r="6" spans="1:18" x14ac:dyDescent="0.25">
      <c r="A6" s="61"/>
      <c r="B6" s="69" t="s">
        <v>2</v>
      </c>
      <c r="C6" s="62">
        <f>1.02*10^-3</f>
        <v>1.0200000000000001E-3</v>
      </c>
      <c r="D6" s="61"/>
      <c r="E6" s="61"/>
      <c r="F6" s="62" t="s">
        <v>7</v>
      </c>
      <c r="G6" s="62" t="s">
        <v>11</v>
      </c>
      <c r="H6" s="62">
        <f>0.03</f>
        <v>0.03</v>
      </c>
      <c r="I6" s="61"/>
      <c r="J6" s="61"/>
      <c r="K6" s="61"/>
      <c r="L6" s="61"/>
      <c r="M6" s="61"/>
      <c r="N6" s="61"/>
      <c r="O6" s="61"/>
      <c r="P6" s="61"/>
      <c r="Q6" s="61"/>
      <c r="R6" s="61"/>
    </row>
    <row r="7" spans="1:18" x14ac:dyDescent="0.25">
      <c r="A7" s="61"/>
      <c r="B7" s="69" t="s">
        <v>32</v>
      </c>
      <c r="C7" s="62"/>
      <c r="D7" s="61"/>
      <c r="E7" s="61"/>
      <c r="F7" s="62" t="s">
        <v>8</v>
      </c>
      <c r="G7" s="62" t="s">
        <v>12</v>
      </c>
      <c r="H7" s="62">
        <v>7.8E-2</v>
      </c>
      <c r="I7" s="61"/>
      <c r="J7" s="61"/>
      <c r="K7" s="61"/>
      <c r="L7" s="61"/>
      <c r="M7" s="61"/>
      <c r="N7" s="61"/>
      <c r="O7" s="61"/>
      <c r="P7" s="61"/>
      <c r="Q7" s="61"/>
      <c r="R7" s="61"/>
    </row>
    <row r="8" spans="1:18" x14ac:dyDescent="0.25">
      <c r="A8" s="61"/>
      <c r="B8" s="69" t="s">
        <v>29</v>
      </c>
      <c r="C8" s="62" t="s">
        <v>12</v>
      </c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</row>
    <row r="9" spans="1:18" x14ac:dyDescent="0.25">
      <c r="A9" s="61"/>
      <c r="B9" s="69" t="s">
        <v>4</v>
      </c>
      <c r="C9" s="62">
        <f>VLOOKUP(C8,G4:H7,2,FALSE)</f>
        <v>7.8E-2</v>
      </c>
      <c r="D9" s="61"/>
      <c r="E9" s="61"/>
      <c r="F9" s="61"/>
      <c r="G9" s="61"/>
      <c r="H9" s="61"/>
      <c r="I9" s="61"/>
      <c r="J9" s="61"/>
      <c r="K9" s="61"/>
      <c r="L9" s="61"/>
      <c r="M9" s="61"/>
      <c r="N9" s="61"/>
      <c r="O9" s="61"/>
      <c r="P9" s="61"/>
      <c r="Q9" s="61"/>
      <c r="R9" s="61"/>
    </row>
    <row r="10" spans="1:18" x14ac:dyDescent="0.25">
      <c r="A10" s="61"/>
      <c r="B10" s="69" t="s">
        <v>23</v>
      </c>
      <c r="C10" s="62">
        <f>C9</f>
        <v>7.8E-2</v>
      </c>
      <c r="D10" s="61"/>
      <c r="E10" s="61"/>
      <c r="F10" s="61"/>
      <c r="G10" s="61"/>
      <c r="H10" s="61"/>
      <c r="I10" s="61"/>
      <c r="J10" s="61"/>
      <c r="K10" s="61"/>
      <c r="L10" s="61"/>
      <c r="M10" s="61"/>
      <c r="N10" s="61"/>
      <c r="O10" s="61"/>
      <c r="P10" s="61"/>
      <c r="Q10" s="61"/>
      <c r="R10" s="61"/>
    </row>
    <row r="11" spans="1:18" x14ac:dyDescent="0.25">
      <c r="A11" s="61"/>
      <c r="B11" s="61"/>
      <c r="C11" s="61"/>
      <c r="D11" s="61"/>
      <c r="E11" s="61"/>
      <c r="F11" s="61"/>
      <c r="G11" s="61"/>
      <c r="H11" s="61"/>
      <c r="I11" s="61"/>
      <c r="J11" s="61"/>
      <c r="K11" s="61"/>
      <c r="L11" s="61"/>
      <c r="M11" s="61"/>
      <c r="N11" s="61"/>
      <c r="O11" s="61"/>
      <c r="P11" s="61"/>
      <c r="Q11" s="61"/>
      <c r="R11" s="61"/>
    </row>
    <row r="12" spans="1:18" x14ac:dyDescent="0.25">
      <c r="A12" s="61"/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</row>
    <row r="13" spans="1:18" x14ac:dyDescent="0.25">
      <c r="A13" s="61"/>
      <c r="B13" s="61"/>
      <c r="C13" s="61"/>
      <c r="D13" s="61"/>
      <c r="E13" s="61"/>
      <c r="F13" s="61"/>
      <c r="G13" s="61"/>
      <c r="H13" s="61"/>
      <c r="I13" s="61"/>
      <c r="J13" s="61"/>
      <c r="K13" s="61"/>
      <c r="L13" s="61"/>
      <c r="M13" s="61"/>
      <c r="N13" s="61"/>
      <c r="O13" s="61"/>
      <c r="P13" s="61"/>
      <c r="Q13" s="61"/>
      <c r="R13" s="61"/>
    </row>
    <row r="14" spans="1:18" x14ac:dyDescent="0.25">
      <c r="A14" s="61"/>
      <c r="B14" s="61"/>
      <c r="C14" s="61"/>
      <c r="D14" s="61"/>
      <c r="E14" s="61"/>
      <c r="F14" s="61"/>
      <c r="G14" s="61"/>
      <c r="H14" s="61"/>
      <c r="I14" s="61"/>
      <c r="J14" s="61"/>
      <c r="K14" s="61"/>
      <c r="L14" s="61"/>
      <c r="M14" s="61"/>
      <c r="N14" s="61"/>
      <c r="O14" s="61"/>
      <c r="P14" s="61"/>
      <c r="Q14" s="61"/>
      <c r="R14" s="61"/>
    </row>
    <row r="15" spans="1:18" ht="30" x14ac:dyDescent="0.25">
      <c r="A15" s="61"/>
      <c r="B15" s="68" t="s">
        <v>0</v>
      </c>
      <c r="C15" s="68" t="s">
        <v>19</v>
      </c>
      <c r="D15" s="68" t="s">
        <v>22</v>
      </c>
      <c r="E15" s="68" t="s">
        <v>13</v>
      </c>
      <c r="F15" s="68" t="s">
        <v>14</v>
      </c>
      <c r="G15" s="68" t="s">
        <v>15</v>
      </c>
      <c r="H15" s="68" t="s">
        <v>42</v>
      </c>
      <c r="I15" s="68" t="s">
        <v>43</v>
      </c>
      <c r="J15" s="61"/>
      <c r="K15" s="61"/>
      <c r="L15" s="61"/>
      <c r="M15" s="61"/>
      <c r="N15" s="61"/>
      <c r="O15" s="61"/>
      <c r="P15" s="61"/>
      <c r="Q15" s="61"/>
      <c r="R15" s="61"/>
    </row>
    <row r="16" spans="1:18" x14ac:dyDescent="0.25">
      <c r="A16" s="61"/>
      <c r="B16" s="67" t="s">
        <v>17</v>
      </c>
      <c r="C16" s="67" t="s">
        <v>18</v>
      </c>
      <c r="D16" s="67" t="s">
        <v>16</v>
      </c>
      <c r="E16" s="67"/>
      <c r="F16" s="67"/>
      <c r="G16" s="67"/>
      <c r="H16" s="67"/>
      <c r="I16" s="62"/>
      <c r="J16" s="61"/>
      <c r="K16" s="61"/>
      <c r="L16" s="61"/>
      <c r="M16" s="61"/>
      <c r="N16" s="61"/>
      <c r="O16" s="61"/>
      <c r="P16" s="61"/>
      <c r="Q16" s="61"/>
      <c r="R16" s="61"/>
    </row>
    <row r="17" spans="1:18" x14ac:dyDescent="0.25">
      <c r="A17" s="61"/>
      <c r="B17" s="77">
        <v>100</v>
      </c>
      <c r="C17" s="62">
        <f>B17/60</f>
        <v>1.6666666666666667</v>
      </c>
      <c r="D17" s="76">
        <v>10.5</v>
      </c>
      <c r="E17" s="64">
        <f>D17/($C$9^5*C17^3*$C$5)</f>
        <v>785.54313350013763</v>
      </c>
      <c r="F17" s="64">
        <f>(C17*$C$9^2*$C$5)/$C$6</f>
        <v>9941.176470588236</v>
      </c>
      <c r="G17" s="62">
        <f>(C17^2*$C$9)/$C$4</f>
        <v>2.2086306489976216E-2</v>
      </c>
      <c r="H17" s="62">
        <f>LOG10(F17)</f>
        <v>3.9974377832353998</v>
      </c>
      <c r="I17" s="62">
        <f>LOG10(E17)</f>
        <v>2.8951700367684667</v>
      </c>
      <c r="J17" s="61"/>
      <c r="K17" s="61"/>
      <c r="L17" s="61"/>
      <c r="M17" s="61"/>
      <c r="N17" s="61"/>
      <c r="O17" s="61"/>
      <c r="P17" s="61"/>
      <c r="Q17" s="61"/>
      <c r="R17" s="61"/>
    </row>
    <row r="18" spans="1:18" x14ac:dyDescent="0.25">
      <c r="A18" s="61"/>
      <c r="B18" s="77">
        <v>200</v>
      </c>
      <c r="C18" s="62">
        <f>B18/60</f>
        <v>3.3333333333333335</v>
      </c>
      <c r="D18" s="77">
        <v>12.25</v>
      </c>
      <c r="E18" s="64">
        <f>D18/($C$9^5*C18^3*$C$5)</f>
        <v>114.55837363543674</v>
      </c>
      <c r="F18" s="64">
        <f>(C18*$C$9^2*$C$5)/$C$6</f>
        <v>19882.352941176472</v>
      </c>
      <c r="G18" s="62">
        <f>(C18^2*$C$9)/$C$4</f>
        <v>8.8345225959904863E-2</v>
      </c>
      <c r="H18" s="62">
        <f>LOG10(F18)</f>
        <v>4.298467778899381</v>
      </c>
      <c r="I18" s="62">
        <f>LOG10(E18)</f>
        <v>2.0590268394071365</v>
      </c>
      <c r="J18" s="61"/>
      <c r="K18" s="61"/>
      <c r="L18" s="61"/>
      <c r="M18" s="61"/>
      <c r="N18" s="61"/>
      <c r="O18" s="61"/>
      <c r="P18" s="61"/>
      <c r="Q18" s="61"/>
      <c r="R18" s="61"/>
    </row>
    <row r="19" spans="1:18" x14ac:dyDescent="0.25">
      <c r="A19" s="61"/>
      <c r="B19" s="77">
        <v>300</v>
      </c>
      <c r="C19" s="62">
        <f>B19/60</f>
        <v>5</v>
      </c>
      <c r="D19" s="76">
        <v>13.75</v>
      </c>
      <c r="E19" s="64">
        <f>D19/($C$9^5*C19^3*$C$5)</f>
        <v>38.099534693569289</v>
      </c>
      <c r="F19" s="64">
        <f>(C19*$C$9^2*$C$5)/$C$6</f>
        <v>29823.529411764703</v>
      </c>
      <c r="G19" s="62">
        <f>(C19^2*$C$9)/$C$4</f>
        <v>0.19877675840978593</v>
      </c>
      <c r="H19" s="62">
        <f>LOG10(F19)</f>
        <v>4.4745590379550624</v>
      </c>
      <c r="I19" s="62">
        <f>LOG10(E19)</f>
        <v>1.5809196717058229</v>
      </c>
      <c r="J19" s="61"/>
      <c r="K19" s="61"/>
      <c r="L19" s="61"/>
      <c r="M19" s="61"/>
      <c r="N19" s="61"/>
      <c r="O19" s="61"/>
      <c r="P19" s="61"/>
      <c r="Q19" s="61"/>
      <c r="R19" s="61"/>
    </row>
    <row r="20" spans="1:18" x14ac:dyDescent="0.25">
      <c r="A20" s="61"/>
      <c r="B20" s="77">
        <v>400</v>
      </c>
      <c r="C20" s="62">
        <f>B20/60</f>
        <v>6.666666666666667</v>
      </c>
      <c r="D20" s="78">
        <v>16</v>
      </c>
      <c r="E20" s="64">
        <f>D20/($C$9^5*C20^3*$C$5)</f>
        <v>18.703407940479469</v>
      </c>
      <c r="F20" s="64">
        <f>(C20*$C$9^2*$C$5)/$C$6</f>
        <v>39764.705882352944</v>
      </c>
      <c r="G20" s="62">
        <f>(C20^2*$C$9)/$C$4</f>
        <v>0.35338090383961945</v>
      </c>
      <c r="H20" s="62">
        <f>LOG10(F20)</f>
        <v>4.5994977745633623</v>
      </c>
      <c r="I20" s="62">
        <f>LOG10(E20)</f>
        <v>1.2719207463705664</v>
      </c>
      <c r="J20" s="61"/>
      <c r="K20" s="61"/>
      <c r="L20" s="61"/>
      <c r="M20" s="61"/>
      <c r="N20" s="61"/>
      <c r="O20" s="61"/>
      <c r="P20" s="61"/>
      <c r="Q20" s="61"/>
      <c r="R20" s="61"/>
    </row>
    <row r="21" spans="1:18" x14ac:dyDescent="0.25">
      <c r="A21" s="61"/>
      <c r="B21" s="77">
        <v>500</v>
      </c>
      <c r="C21" s="62">
        <f>B21/60</f>
        <v>8.3333333333333339</v>
      </c>
      <c r="D21" s="76">
        <v>18</v>
      </c>
      <c r="E21" s="64">
        <f>D21/($C$9^5*C21^3*$C$5)</f>
        <v>10.773162973716174</v>
      </c>
      <c r="F21" s="64">
        <f>(C21*$C$9^2*$C$5)/$C$6</f>
        <v>49705.882352941175</v>
      </c>
      <c r="G21" s="62">
        <f>(C21^2*$C$9)/$C$4</f>
        <v>0.55215766224940543</v>
      </c>
      <c r="H21" s="62">
        <f>LOG10(F21)</f>
        <v>4.6964077875714185</v>
      </c>
      <c r="I21" s="62">
        <f>LOG10(E21)</f>
        <v>1.0323432297937785</v>
      </c>
      <c r="J21" s="61"/>
      <c r="K21" s="61"/>
      <c r="L21" s="61"/>
      <c r="M21" s="61"/>
      <c r="N21" s="61"/>
      <c r="O21" s="61"/>
      <c r="P21" s="61"/>
      <c r="Q21" s="61"/>
      <c r="R21" s="61"/>
    </row>
    <row r="22" spans="1:18" x14ac:dyDescent="0.25">
      <c r="A22" s="61"/>
      <c r="B22" s="77">
        <v>600</v>
      </c>
      <c r="C22" s="62">
        <f>B22/60</f>
        <v>10</v>
      </c>
      <c r="D22" s="76">
        <v>20.5</v>
      </c>
      <c r="E22" s="64">
        <f>D22/($C$9^5*C22^3*$C$5)</f>
        <v>7.1003678292560952</v>
      </c>
      <c r="F22" s="64">
        <f>(C22*$C$9^2*$C$5)/$C$6</f>
        <v>59647.058823529405</v>
      </c>
      <c r="G22" s="62">
        <f>(C22^2*$C$9)/$C$4</f>
        <v>0.7951070336391437</v>
      </c>
      <c r="H22" s="62">
        <f>LOG10(F22)</f>
        <v>4.7755890336190436</v>
      </c>
      <c r="I22" s="62">
        <f>LOG10(E22)</f>
        <v>0.85128084760335221</v>
      </c>
      <c r="J22" s="61"/>
      <c r="K22" s="61"/>
      <c r="L22" s="61"/>
      <c r="M22" s="61"/>
      <c r="N22" s="61"/>
      <c r="O22" s="61"/>
      <c r="P22" s="61"/>
      <c r="Q22" s="61"/>
      <c r="R22" s="61"/>
    </row>
    <row r="23" spans="1:18" x14ac:dyDescent="0.25">
      <c r="A23" s="61"/>
      <c r="B23" s="77">
        <v>700</v>
      </c>
      <c r="C23" s="62">
        <f>B23/60</f>
        <v>11.666666666666666</v>
      </c>
      <c r="D23" s="76">
        <v>22.75</v>
      </c>
      <c r="E23" s="64">
        <f>D23/($C$9^5*C23^3*$C$5)</f>
        <v>4.962128637270065</v>
      </c>
      <c r="F23" s="64">
        <f>(C23*$C$9^2*$C$5)/$C$6</f>
        <v>69588.23529411765</v>
      </c>
      <c r="G23" s="62">
        <f>(C23^2*$C$9)/$C$4</f>
        <v>1.0822290180088343</v>
      </c>
      <c r="H23" s="62">
        <f>LOG10(F23)</f>
        <v>4.8425358232496567</v>
      </c>
      <c r="I23" s="62">
        <f>LOG10(E23)</f>
        <v>0.69566801864888972</v>
      </c>
      <c r="J23" s="61"/>
      <c r="K23" s="61"/>
      <c r="L23" s="61"/>
      <c r="M23" s="61"/>
      <c r="N23" s="61"/>
      <c r="O23" s="61"/>
      <c r="P23" s="61"/>
      <c r="Q23" s="61"/>
      <c r="R23" s="61"/>
    </row>
    <row r="24" spans="1:18" x14ac:dyDescent="0.25">
      <c r="A24" s="61"/>
      <c r="B24" s="77">
        <v>1100</v>
      </c>
      <c r="C24" s="62">
        <f>B24/60</f>
        <v>18.333333333333332</v>
      </c>
      <c r="D24" s="76">
        <v>31</v>
      </c>
      <c r="E24" s="64">
        <f>D24/($C$9^5*C24^3*$C$5)</f>
        <v>1.7424662544098084</v>
      </c>
      <c r="F24" s="64">
        <f>(C24*$C$9^2*$C$5)/$C$6</f>
        <v>109352.94117647057</v>
      </c>
      <c r="G24" s="62">
        <f>(C24^2*$C$9)/$C$4</f>
        <v>2.6724430852871217</v>
      </c>
      <c r="H24" s="62">
        <f>LOG10(F24)</f>
        <v>5.0388304683936243</v>
      </c>
      <c r="I24" s="62">
        <f>LOG10(E24)</f>
        <v>0.24116437605812654</v>
      </c>
      <c r="J24" s="61"/>
      <c r="K24" s="61"/>
      <c r="L24" s="61"/>
      <c r="M24" s="61"/>
      <c r="N24" s="61"/>
      <c r="O24" s="61"/>
      <c r="P24" s="61"/>
      <c r="Q24" s="61"/>
      <c r="R24" s="61"/>
    </row>
    <row r="25" spans="1:18" x14ac:dyDescent="0.25">
      <c r="A25" s="61"/>
      <c r="B25" s="77">
        <v>1200</v>
      </c>
      <c r="C25" s="62">
        <f>B25/60</f>
        <v>20</v>
      </c>
      <c r="D25" s="76">
        <v>33.5</v>
      </c>
      <c r="E25" s="64">
        <f>D25/($C$9^5*C25^3*$C$5)</f>
        <v>1.4503800139029219</v>
      </c>
      <c r="F25" s="64">
        <f>(C25*$C$9^2*$C$5)/$C$6</f>
        <v>119294.11764705881</v>
      </c>
      <c r="G25" s="62">
        <f>(C25^2*$C$9)/$C$4</f>
        <v>3.1804281345565748</v>
      </c>
      <c r="H25" s="62">
        <f>LOG10(F25)</f>
        <v>5.076619029283024</v>
      </c>
      <c r="I25" s="62">
        <f>LOG10(E25)</f>
        <v>0.16148180659249964</v>
      </c>
      <c r="J25" s="61"/>
      <c r="K25" s="61"/>
      <c r="L25" s="61"/>
      <c r="M25" s="61"/>
      <c r="N25" s="61"/>
      <c r="O25" s="61"/>
      <c r="P25" s="61"/>
      <c r="Q25" s="61"/>
      <c r="R25" s="61"/>
    </row>
    <row r="26" spans="1:18" x14ac:dyDescent="0.25">
      <c r="A26" s="61"/>
      <c r="B26" s="77">
        <v>100</v>
      </c>
      <c r="C26" s="62">
        <f>B26/60</f>
        <v>1.6666666666666667</v>
      </c>
      <c r="D26" s="76">
        <v>11</v>
      </c>
      <c r="E26" s="64">
        <f>D26/($C$9^5*C26^3*$C$5)</f>
        <v>822.94994938109664</v>
      </c>
      <c r="F26" s="64">
        <f>(C26*$C$9^2*$C$5)/$C$6</f>
        <v>9941.176470588236</v>
      </c>
      <c r="G26" s="62">
        <f>(C26^2*$C$9)/$C$4</f>
        <v>2.2086306489976216E-2</v>
      </c>
      <c r="H26" s="62">
        <f>LOG10(F26)</f>
        <v>3.9974377832353998</v>
      </c>
      <c r="I26" s="62">
        <f>LOG10(E26)</f>
        <v>2.9153734228567538</v>
      </c>
      <c r="J26" s="61"/>
      <c r="K26" s="61"/>
      <c r="L26" s="61"/>
      <c r="M26" s="61"/>
      <c r="N26" s="61"/>
      <c r="O26" s="61"/>
      <c r="P26" s="61"/>
      <c r="Q26" s="61"/>
      <c r="R26" s="61"/>
    </row>
    <row r="27" spans="1:18" x14ac:dyDescent="0.25">
      <c r="A27" s="61"/>
      <c r="B27" s="77">
        <v>200</v>
      </c>
      <c r="C27" s="62">
        <f>B27/60</f>
        <v>3.3333333333333335</v>
      </c>
      <c r="D27" s="77">
        <v>12.75</v>
      </c>
      <c r="E27" s="64">
        <f>D27/($C$9^5*C27^3*$C$5)</f>
        <v>119.23422562055661</v>
      </c>
      <c r="F27" s="64">
        <f>(C27*$C$9^2*$C$5)/$C$6</f>
        <v>19882.352941176472</v>
      </c>
      <c r="G27" s="62">
        <f>(C27^2*$C$9)/$C$4</f>
        <v>8.8345225959904863E-2</v>
      </c>
      <c r="H27" s="62">
        <f>LOG10(F27)</f>
        <v>4.298467778899381</v>
      </c>
      <c r="I27" s="62">
        <f>LOG10(E27)</f>
        <v>2.0764009354765594</v>
      </c>
      <c r="J27" s="61"/>
      <c r="K27" s="61"/>
      <c r="L27" s="61"/>
      <c r="M27" s="61"/>
      <c r="N27" s="61"/>
      <c r="O27" s="61"/>
      <c r="P27" s="61"/>
      <c r="Q27" s="61"/>
      <c r="R27" s="61"/>
    </row>
    <row r="28" spans="1:18" x14ac:dyDescent="0.25">
      <c r="A28" s="61"/>
      <c r="B28" s="77">
        <v>300</v>
      </c>
      <c r="C28" s="62">
        <f>B28/60</f>
        <v>5</v>
      </c>
      <c r="D28" s="76">
        <v>14.25</v>
      </c>
      <c r="E28" s="64">
        <f>D28/($C$9^5*C28^3*$C$5)</f>
        <v>39.484972318789993</v>
      </c>
      <c r="F28" s="64">
        <f>(C28*$C$9^2*$C$5)/$C$6</f>
        <v>29823.529411764703</v>
      </c>
      <c r="G28" s="62">
        <f>(C28^2*$C$9)/$C$4</f>
        <v>0.19877675840978593</v>
      </c>
      <c r="H28" s="62">
        <f>LOG10(F28)</f>
        <v>4.4745590379550624</v>
      </c>
      <c r="I28" s="62">
        <f>LOG10(E28)</f>
        <v>1.5964318378840705</v>
      </c>
      <c r="J28" s="61"/>
      <c r="K28" s="61"/>
      <c r="L28" s="61"/>
      <c r="M28" s="61"/>
      <c r="N28" s="61"/>
      <c r="O28" s="61"/>
      <c r="P28" s="61"/>
      <c r="Q28" s="61"/>
      <c r="R28" s="61"/>
    </row>
    <row r="29" spans="1:18" x14ac:dyDescent="0.25">
      <c r="A29" s="61"/>
      <c r="B29" s="77">
        <v>400</v>
      </c>
      <c r="C29" s="62">
        <f>B29/60</f>
        <v>6.666666666666667</v>
      </c>
      <c r="D29" s="78">
        <v>16.5</v>
      </c>
      <c r="E29" s="64">
        <f>D29/($C$9^5*C29^3*$C$5)</f>
        <v>19.287889438619452</v>
      </c>
      <c r="F29" s="64">
        <f>(C29*$C$9^2*$C$5)/$C$6</f>
        <v>39764.705882352944</v>
      </c>
      <c r="G29" s="62">
        <f>(C29^2*$C$9)/$C$4</f>
        <v>0.35338090383961945</v>
      </c>
      <c r="H29" s="62">
        <f>LOG10(F29)</f>
        <v>4.5994977745633623</v>
      </c>
      <c r="I29" s="62">
        <f>LOG10(E29)</f>
        <v>1.2852847079285479</v>
      </c>
      <c r="J29" s="61"/>
      <c r="K29" s="61"/>
      <c r="L29" s="61"/>
      <c r="M29" s="61"/>
      <c r="N29" s="61"/>
      <c r="O29" s="61"/>
      <c r="P29" s="61"/>
      <c r="Q29" s="61"/>
      <c r="R29" s="61"/>
    </row>
    <row r="30" spans="1:18" x14ac:dyDescent="0.25">
      <c r="A30" s="61"/>
      <c r="B30" s="77">
        <v>500</v>
      </c>
      <c r="C30" s="62">
        <f>B30/60</f>
        <v>8.3333333333333339</v>
      </c>
      <c r="D30" s="76">
        <v>18.5</v>
      </c>
      <c r="E30" s="64">
        <f>D30/($C$9^5*C30^3*$C$5)</f>
        <v>11.072417500763846</v>
      </c>
      <c r="F30" s="64">
        <f>(C30*$C$9^2*$C$5)/$C$6</f>
        <v>49705.882352941175</v>
      </c>
      <c r="G30" s="62">
        <f>(C30^2*$C$9)/$C$4</f>
        <v>0.55215766224940543</v>
      </c>
      <c r="H30" s="62">
        <f>LOG10(F30)</f>
        <v>4.6964077875714185</v>
      </c>
      <c r="I30" s="62">
        <f>LOG10(E30)</f>
        <v>1.0442424530934862</v>
      </c>
      <c r="J30" s="61"/>
      <c r="K30" s="61"/>
      <c r="L30" s="61"/>
      <c r="M30" s="61"/>
      <c r="N30" s="61"/>
      <c r="O30" s="61"/>
      <c r="P30" s="61"/>
      <c r="Q30" s="61"/>
      <c r="R30" s="61"/>
    </row>
    <row r="31" spans="1:18" x14ac:dyDescent="0.25">
      <c r="A31" s="61"/>
      <c r="B31" s="77">
        <v>600</v>
      </c>
      <c r="C31" s="62">
        <f>B31/60</f>
        <v>10</v>
      </c>
      <c r="D31" s="76">
        <v>21</v>
      </c>
      <c r="E31" s="64">
        <f>D31/($C$9^5*C31^3*$C$5)</f>
        <v>7.2735475324086831</v>
      </c>
      <c r="F31" s="64">
        <f>(C31*$C$9^2*$C$5)/$C$6</f>
        <v>59647.058823529405</v>
      </c>
      <c r="G31" s="62">
        <f>(C31^2*$C$9)/$C$4</f>
        <v>0.7951070336391437</v>
      </c>
      <c r="H31" s="62">
        <f>LOG10(F31)</f>
        <v>4.7755890336190436</v>
      </c>
      <c r="I31" s="62">
        <f>LOG10(E31)</f>
        <v>0.8617462812815172</v>
      </c>
      <c r="J31" s="61"/>
      <c r="K31" s="61"/>
      <c r="L31" s="61"/>
      <c r="M31" s="61"/>
      <c r="N31" s="61"/>
      <c r="O31" s="61"/>
      <c r="P31" s="61"/>
      <c r="Q31" s="61"/>
      <c r="R31" s="61"/>
    </row>
    <row r="32" spans="1:18" x14ac:dyDescent="0.25">
      <c r="A32" s="61"/>
      <c r="B32" s="77">
        <v>700</v>
      </c>
      <c r="C32" s="62">
        <f>B32/60</f>
        <v>11.666666666666666</v>
      </c>
      <c r="D32" s="76">
        <v>23.25</v>
      </c>
      <c r="E32" s="64">
        <f>D32/($C$9^5*C32^3*$C$5)</f>
        <v>5.0711864095177592</v>
      </c>
      <c r="F32" s="64">
        <f>(C32*$C$9^2*$C$5)/$C$6</f>
        <v>69588.23529411765</v>
      </c>
      <c r="G32" s="62">
        <f>(C32^2*$C$9)/$C$4</f>
        <v>1.0822290180088343</v>
      </c>
      <c r="H32" s="62">
        <f>LOG10(F32)</f>
        <v>4.8425358232496567</v>
      </c>
      <c r="I32" s="62">
        <f>LOG10(E32)</f>
        <v>0.70510957488173132</v>
      </c>
      <c r="J32" s="61"/>
      <c r="K32" s="61"/>
      <c r="L32" s="61"/>
      <c r="M32" s="61"/>
      <c r="N32" s="61"/>
      <c r="O32" s="61"/>
      <c r="P32" s="61"/>
      <c r="Q32" s="61"/>
      <c r="R32" s="61"/>
    </row>
    <row r="33" spans="1:18" x14ac:dyDescent="0.25">
      <c r="A33" s="61"/>
      <c r="B33" s="77">
        <v>1100</v>
      </c>
      <c r="C33" s="62">
        <f>B33/60</f>
        <v>18.333333333333332</v>
      </c>
      <c r="D33" s="76">
        <v>32</v>
      </c>
      <c r="E33" s="64">
        <f>D33/($C$9^5*C33^3*$C$5)</f>
        <v>1.7986748432617377</v>
      </c>
      <c r="F33" s="64">
        <f>(C33*$C$9^2*$C$5)/$C$6</f>
        <v>109352.94117647057</v>
      </c>
      <c r="G33" s="62">
        <f>(C33^2*$C$9)/$C$4</f>
        <v>2.6724430852871217</v>
      </c>
      <c r="H33" s="62">
        <f>LOG10(F33)</f>
        <v>5.0388304683936243</v>
      </c>
      <c r="I33" s="62">
        <f>LOG10(E33)</f>
        <v>0.25495266054375981</v>
      </c>
      <c r="J33" s="61"/>
      <c r="K33" s="61"/>
      <c r="L33" s="61"/>
      <c r="M33" s="61"/>
      <c r="N33" s="61"/>
      <c r="O33" s="61"/>
      <c r="P33" s="61"/>
      <c r="Q33" s="61"/>
      <c r="R33" s="61"/>
    </row>
    <row r="34" spans="1:18" x14ac:dyDescent="0.25">
      <c r="A34" s="61"/>
      <c r="B34" s="77">
        <v>1200</v>
      </c>
      <c r="C34" s="62">
        <f>B34/60</f>
        <v>20</v>
      </c>
      <c r="D34" s="76">
        <v>34.5</v>
      </c>
      <c r="E34" s="64">
        <f>D34/($C$9^5*C34^3*$C$5)</f>
        <v>1.4936749396910689</v>
      </c>
      <c r="F34" s="64">
        <f>(C34*$C$9^2*$C$5)/$C$6</f>
        <v>119294.11764705881</v>
      </c>
      <c r="G34" s="62">
        <f>(C34^2*$C$9)/$C$4</f>
        <v>3.1804281345565748</v>
      </c>
      <c r="H34" s="62">
        <f>LOG10(F34)</f>
        <v>5.076619029283024</v>
      </c>
      <c r="I34" s="62">
        <f>LOG10(E34)</f>
        <v>0.17425609462892852</v>
      </c>
      <c r="J34" s="61"/>
      <c r="K34" s="61"/>
      <c r="L34" s="61"/>
      <c r="M34" s="61"/>
      <c r="N34" s="61"/>
      <c r="O34" s="61"/>
      <c r="P34" s="61"/>
      <c r="Q34" s="61"/>
      <c r="R34" s="61"/>
    </row>
    <row r="35" spans="1:18" x14ac:dyDescent="0.25">
      <c r="A35" s="61"/>
      <c r="B35" s="61"/>
      <c r="C35" s="61"/>
      <c r="D35" s="61"/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</row>
    <row r="36" spans="1:18" x14ac:dyDescent="0.25">
      <c r="A36" s="61"/>
      <c r="B36" s="61"/>
      <c r="C36" s="61"/>
      <c r="D36" s="61"/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</row>
    <row r="37" spans="1:18" x14ac:dyDescent="0.25">
      <c r="A37" s="61"/>
      <c r="B37" s="62" t="s">
        <v>36</v>
      </c>
      <c r="C37" s="62"/>
      <c r="D37" s="62" t="s">
        <v>37</v>
      </c>
      <c r="E37" s="62" t="s">
        <v>38</v>
      </c>
      <c r="F37" s="62" t="s">
        <v>39</v>
      </c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</row>
    <row r="38" spans="1:18" x14ac:dyDescent="0.25">
      <c r="A38" s="61"/>
      <c r="B38" s="61"/>
      <c r="C38" s="61"/>
      <c r="D38" s="62">
        <f>SLOPE(D17:D34,C17:C34)</f>
        <v>1.2844827586206893</v>
      </c>
      <c r="E38" s="62">
        <f>INTERCEPT(D17:D34,C17:C34)</f>
        <v>7.9798850574712681</v>
      </c>
      <c r="F38" s="62">
        <f>RSQ(D17:D34,C17:C34)</f>
        <v>0.99635807137102994</v>
      </c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</row>
    <row r="39" spans="1:18" x14ac:dyDescent="0.25">
      <c r="A39" s="61"/>
      <c r="B39" s="61"/>
      <c r="C39" s="61"/>
      <c r="D39" s="61"/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</row>
    <row r="40" spans="1:18" x14ac:dyDescent="0.25">
      <c r="A40" s="61"/>
      <c r="B40" s="62" t="s">
        <v>40</v>
      </c>
      <c r="C40" s="62"/>
      <c r="D40" s="62" t="s">
        <v>37</v>
      </c>
      <c r="E40" s="62" t="s">
        <v>38</v>
      </c>
      <c r="F40" s="62" t="s">
        <v>39</v>
      </c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</row>
    <row r="41" spans="1:18" x14ac:dyDescent="0.25">
      <c r="A41" s="61"/>
      <c r="B41" s="61"/>
      <c r="C41" s="61"/>
      <c r="D41" s="62">
        <f>SLOPE(I17:I34,H17:H34)</f>
        <v>-2.520987880014133</v>
      </c>
      <c r="E41" s="62">
        <f>INTERCEPT(I17:I34,H17:H34)</f>
        <v>12.914282253644702</v>
      </c>
      <c r="F41" s="63">
        <f>RSQ(I17:I34,H17:H34)</f>
        <v>0.99763092612102033</v>
      </c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</row>
    <row r="42" spans="1:18" x14ac:dyDescent="0.25">
      <c r="A42" s="61"/>
      <c r="B42" s="61"/>
      <c r="C42" s="61"/>
      <c r="D42" s="62" t="s">
        <v>45</v>
      </c>
      <c r="E42" s="62" t="s">
        <v>46</v>
      </c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</row>
    <row r="43" spans="1:18" x14ac:dyDescent="0.25">
      <c r="A43" s="61"/>
      <c r="B43" s="61"/>
      <c r="C43" s="61"/>
      <c r="D43" s="62">
        <f>D41</f>
        <v>-2.520987880014133</v>
      </c>
      <c r="E43" s="62">
        <f>10^E41</f>
        <v>8208848747819.7715</v>
      </c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</row>
    <row r="44" spans="1:18" x14ac:dyDescent="0.25">
      <c r="A44" s="61"/>
      <c r="B44" s="61"/>
      <c r="C44" s="61"/>
      <c r="D44" s="61"/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</row>
    <row r="45" spans="1:18" x14ac:dyDescent="0.25">
      <c r="A45" s="61"/>
      <c r="B45" s="61"/>
      <c r="C45" s="61"/>
      <c r="D45" s="61"/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</row>
    <row r="46" spans="1:18" x14ac:dyDescent="0.25">
      <c r="A46" s="61"/>
      <c r="B46" s="61"/>
      <c r="C46" s="61"/>
      <c r="D46" s="61"/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</row>
    <row r="47" spans="1:18" x14ac:dyDescent="0.25">
      <c r="A47" s="61"/>
      <c r="B47" s="61"/>
      <c r="C47" s="61"/>
      <c r="D47" s="61"/>
      <c r="E47" s="61"/>
      <c r="F47" s="61"/>
      <c r="G47" s="61"/>
      <c r="H47" s="61"/>
      <c r="I47" s="61"/>
      <c r="J47" s="61"/>
      <c r="K47" s="61"/>
      <c r="L47" s="61"/>
      <c r="M47" s="61"/>
      <c r="N47" s="61"/>
      <c r="O47" s="61"/>
      <c r="P47" s="61"/>
      <c r="Q47" s="61"/>
      <c r="R47" s="61"/>
    </row>
    <row r="48" spans="1:18" x14ac:dyDescent="0.25">
      <c r="A48" s="61"/>
      <c r="B48" s="61"/>
      <c r="C48" s="61"/>
      <c r="D48" s="61"/>
      <c r="E48" s="61"/>
      <c r="F48" s="61"/>
      <c r="G48" s="61"/>
      <c r="H48" s="61"/>
      <c r="I48" s="61"/>
      <c r="J48" s="61"/>
      <c r="K48" s="61"/>
      <c r="L48" s="61"/>
      <c r="M48" s="61"/>
      <c r="N48" s="61"/>
      <c r="O48" s="61"/>
      <c r="P48" s="61"/>
      <c r="Q48" s="61"/>
      <c r="R48" s="61"/>
    </row>
    <row r="49" spans="1:18" x14ac:dyDescent="0.25">
      <c r="A49" s="61"/>
      <c r="B49" s="61"/>
      <c r="C49" s="61"/>
      <c r="D49" s="61"/>
      <c r="E49" s="61"/>
      <c r="F49" s="61"/>
      <c r="G49" s="61"/>
      <c r="H49" s="61"/>
      <c r="I49" s="61"/>
      <c r="J49" s="61"/>
      <c r="K49" s="61"/>
      <c r="L49" s="61"/>
      <c r="M49" s="61"/>
      <c r="N49" s="61"/>
      <c r="O49" s="61"/>
      <c r="P49" s="61"/>
      <c r="Q49" s="61"/>
      <c r="R49" s="61"/>
    </row>
    <row r="50" spans="1:18" x14ac:dyDescent="0.25">
      <c r="A50" s="61"/>
      <c r="B50" s="61"/>
      <c r="C50" s="61"/>
      <c r="D50" s="61"/>
      <c r="E50" s="61"/>
      <c r="F50" s="61"/>
      <c r="G50" s="61"/>
      <c r="H50" s="61"/>
      <c r="I50" s="61"/>
      <c r="J50" s="61"/>
      <c r="K50" s="61"/>
      <c r="L50" s="61"/>
      <c r="M50" s="61"/>
      <c r="N50" s="61"/>
      <c r="O50" s="61"/>
      <c r="P50" s="61"/>
      <c r="Q50" s="61"/>
      <c r="R50" s="61"/>
    </row>
    <row r="51" spans="1:18" x14ac:dyDescent="0.25">
      <c r="A51" s="61"/>
      <c r="B51" s="61"/>
      <c r="C51" s="61"/>
      <c r="D51" s="61"/>
      <c r="E51" s="61"/>
      <c r="F51" s="61"/>
      <c r="G51" s="61"/>
      <c r="H51" s="61"/>
      <c r="I51" s="61"/>
      <c r="J51" s="61"/>
      <c r="K51" s="61"/>
      <c r="L51" s="61"/>
      <c r="M51" s="61"/>
      <c r="N51" s="61"/>
      <c r="O51" s="61"/>
      <c r="P51" s="61"/>
      <c r="Q51" s="61"/>
      <c r="R51" s="61"/>
    </row>
    <row r="52" spans="1:18" x14ac:dyDescent="0.25">
      <c r="A52" s="61"/>
      <c r="B52" s="61"/>
      <c r="C52" s="61"/>
      <c r="D52" s="61"/>
      <c r="E52" s="61"/>
      <c r="F52" s="61"/>
      <c r="G52" s="61"/>
      <c r="H52" s="61"/>
      <c r="I52" s="61"/>
      <c r="J52" s="61"/>
      <c r="K52" s="61"/>
      <c r="L52" s="61"/>
      <c r="M52" s="61"/>
      <c r="N52" s="61"/>
      <c r="O52" s="61"/>
      <c r="P52" s="61"/>
      <c r="Q52" s="61"/>
      <c r="R52" s="61"/>
    </row>
    <row r="53" spans="1:18" x14ac:dyDescent="0.25">
      <c r="A53" s="61"/>
      <c r="B53" s="61"/>
      <c r="C53" s="61"/>
      <c r="D53" s="61"/>
      <c r="E53" s="61"/>
      <c r="F53" s="61"/>
      <c r="G53" s="61"/>
      <c r="H53" s="61"/>
      <c r="I53" s="61"/>
      <c r="J53" s="61"/>
      <c r="K53" s="61"/>
      <c r="L53" s="61"/>
      <c r="M53" s="61"/>
      <c r="N53" s="61"/>
      <c r="O53" s="61"/>
      <c r="P53" s="61"/>
      <c r="Q53" s="61"/>
      <c r="R53" s="61"/>
    </row>
    <row r="54" spans="1:18" x14ac:dyDescent="0.25">
      <c r="A54" s="61"/>
      <c r="B54" s="61"/>
      <c r="C54" s="61"/>
      <c r="D54" s="61"/>
      <c r="E54" s="61"/>
      <c r="F54" s="61"/>
      <c r="G54" s="61"/>
      <c r="H54" s="61"/>
      <c r="I54" s="61"/>
      <c r="J54" s="61"/>
      <c r="K54" s="61"/>
      <c r="L54" s="61"/>
      <c r="M54" s="61"/>
      <c r="N54" s="61"/>
      <c r="O54" s="61"/>
      <c r="P54" s="61"/>
      <c r="Q54" s="61"/>
      <c r="R54" s="61"/>
    </row>
    <row r="55" spans="1:18" x14ac:dyDescent="0.25">
      <c r="A55" s="61"/>
      <c r="B55" s="61"/>
      <c r="C55" s="61"/>
      <c r="D55" s="61"/>
      <c r="E55" s="61"/>
      <c r="F55" s="61"/>
      <c r="G55" s="61"/>
      <c r="H55" s="61"/>
      <c r="I55" s="61"/>
      <c r="J55" s="61"/>
      <c r="K55" s="61"/>
      <c r="L55" s="61"/>
      <c r="M55" s="61"/>
      <c r="N55" s="61"/>
      <c r="O55" s="61"/>
      <c r="P55" s="61"/>
      <c r="Q55" s="61"/>
      <c r="R55" s="61"/>
    </row>
    <row r="56" spans="1:18" x14ac:dyDescent="0.25">
      <c r="A56" s="61"/>
      <c r="B56" s="61"/>
      <c r="C56" s="61"/>
      <c r="D56" s="61"/>
      <c r="E56" s="61"/>
      <c r="F56" s="61"/>
      <c r="G56" s="61"/>
      <c r="H56" s="61"/>
      <c r="I56" s="61"/>
      <c r="J56" s="61"/>
      <c r="K56" s="61"/>
      <c r="L56" s="61"/>
      <c r="M56" s="61"/>
      <c r="N56" s="61"/>
      <c r="O56" s="61"/>
      <c r="P56" s="61"/>
      <c r="Q56" s="61"/>
      <c r="R56" s="61"/>
    </row>
    <row r="57" spans="1:18" x14ac:dyDescent="0.25">
      <c r="A57" s="61"/>
      <c r="B57" s="61"/>
      <c r="C57" s="61"/>
      <c r="D57" s="61"/>
      <c r="E57" s="61"/>
      <c r="F57" s="61"/>
      <c r="G57" s="61"/>
      <c r="H57" s="61"/>
      <c r="I57" s="61"/>
      <c r="J57" s="61"/>
      <c r="K57" s="61"/>
      <c r="L57" s="61"/>
      <c r="M57" s="61"/>
      <c r="N57" s="61"/>
      <c r="O57" s="61"/>
      <c r="P57" s="61"/>
      <c r="Q57" s="61"/>
      <c r="R57" s="61"/>
    </row>
    <row r="58" spans="1:18" x14ac:dyDescent="0.25">
      <c r="A58" s="61"/>
      <c r="B58" s="61"/>
      <c r="C58" s="61"/>
      <c r="D58" s="61"/>
      <c r="E58" s="61"/>
      <c r="F58" s="61"/>
      <c r="G58" s="61"/>
      <c r="H58" s="61"/>
      <c r="I58" s="61"/>
      <c r="J58" s="61"/>
      <c r="K58" s="61"/>
      <c r="L58" s="61"/>
      <c r="M58" s="61"/>
      <c r="N58" s="61"/>
      <c r="O58" s="61"/>
      <c r="P58" s="61"/>
      <c r="Q58" s="61"/>
      <c r="R58" s="61"/>
    </row>
    <row r="59" spans="1:18" x14ac:dyDescent="0.25">
      <c r="A59" s="61"/>
      <c r="B59" s="61"/>
      <c r="C59" s="61"/>
      <c r="D59" s="61"/>
      <c r="E59" s="61"/>
      <c r="F59" s="61"/>
      <c r="G59" s="61"/>
      <c r="H59" s="61"/>
      <c r="I59" s="61"/>
      <c r="J59" s="61"/>
      <c r="K59" s="61"/>
      <c r="L59" s="61"/>
      <c r="M59" s="61"/>
      <c r="N59" s="61"/>
      <c r="O59" s="61"/>
      <c r="P59" s="61"/>
      <c r="Q59" s="61"/>
      <c r="R59" s="61"/>
    </row>
    <row r="60" spans="1:18" x14ac:dyDescent="0.25">
      <c r="A60" s="61"/>
      <c r="B60" s="61"/>
      <c r="C60" s="61"/>
      <c r="D60" s="61"/>
      <c r="E60" s="61"/>
      <c r="F60" s="61"/>
      <c r="G60" s="61"/>
      <c r="H60" s="61"/>
      <c r="I60" s="61"/>
      <c r="J60" s="61"/>
      <c r="K60" s="61"/>
      <c r="L60" s="61"/>
      <c r="M60" s="61"/>
      <c r="N60" s="61"/>
      <c r="O60" s="61"/>
      <c r="P60" s="61"/>
      <c r="Q60" s="61"/>
      <c r="R60" s="61"/>
    </row>
    <row r="61" spans="1:18" x14ac:dyDescent="0.25">
      <c r="A61" s="61"/>
      <c r="B61" s="61"/>
      <c r="C61" s="61"/>
      <c r="D61" s="61"/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61"/>
      <c r="Q61" s="61"/>
      <c r="R61" s="61"/>
    </row>
    <row r="62" spans="1:18" x14ac:dyDescent="0.25">
      <c r="A62" s="61"/>
      <c r="B62" s="61"/>
      <c r="C62" s="61"/>
      <c r="D62" s="61"/>
      <c r="E62" s="61"/>
      <c r="F62" s="61"/>
      <c r="G62" s="61"/>
      <c r="H62" s="61"/>
      <c r="I62" s="61"/>
      <c r="J62" s="61"/>
      <c r="K62" s="61"/>
      <c r="L62" s="61"/>
      <c r="M62" s="61"/>
      <c r="N62" s="61"/>
      <c r="O62" s="61"/>
      <c r="P62" s="61"/>
      <c r="Q62" s="61"/>
      <c r="R62" s="61"/>
    </row>
    <row r="63" spans="1:18" x14ac:dyDescent="0.25">
      <c r="A63" s="61"/>
      <c r="B63" s="61"/>
      <c r="C63" s="61"/>
      <c r="D63" s="61"/>
      <c r="E63" s="61"/>
      <c r="F63" s="61"/>
      <c r="G63" s="61"/>
      <c r="H63" s="61"/>
      <c r="I63" s="61"/>
      <c r="J63" s="61"/>
      <c r="K63" s="61"/>
      <c r="L63" s="61"/>
      <c r="M63" s="61"/>
      <c r="N63" s="61"/>
      <c r="O63" s="61"/>
      <c r="P63" s="61"/>
      <c r="Q63" s="61"/>
      <c r="R63" s="61"/>
    </row>
    <row r="64" spans="1:18" x14ac:dyDescent="0.25">
      <c r="A64" s="61"/>
      <c r="B64" s="61"/>
      <c r="C64" s="61"/>
      <c r="D64" s="61"/>
      <c r="E64" s="61"/>
      <c r="F64" s="61"/>
      <c r="G64" s="61"/>
      <c r="H64" s="61"/>
      <c r="I64" s="61"/>
      <c r="J64" s="61"/>
      <c r="K64" s="61"/>
      <c r="L64" s="61"/>
      <c r="M64" s="61"/>
      <c r="N64" s="61"/>
      <c r="O64" s="61"/>
      <c r="P64" s="61"/>
      <c r="Q64" s="61"/>
      <c r="R64" s="61"/>
    </row>
    <row r="65" spans="1:18" x14ac:dyDescent="0.25">
      <c r="A65" s="61"/>
      <c r="B65" s="61"/>
      <c r="C65" s="61"/>
      <c r="D65" s="61"/>
      <c r="E65" s="61"/>
      <c r="F65" s="61"/>
      <c r="G65" s="61"/>
      <c r="H65" s="61"/>
      <c r="I65" s="61"/>
      <c r="J65" s="61"/>
      <c r="K65" s="61"/>
      <c r="L65" s="61"/>
      <c r="M65" s="61"/>
      <c r="N65" s="61"/>
      <c r="O65" s="61"/>
      <c r="P65" s="61"/>
      <c r="Q65" s="61"/>
      <c r="R65" s="61"/>
    </row>
    <row r="66" spans="1:18" x14ac:dyDescent="0.25">
      <c r="A66" s="61"/>
      <c r="B66" s="61"/>
      <c r="C66" s="61"/>
      <c r="D66" s="61"/>
      <c r="E66" s="61"/>
      <c r="F66" s="61"/>
      <c r="G66" s="61"/>
      <c r="H66" s="61"/>
      <c r="I66" s="61"/>
      <c r="J66" s="61"/>
      <c r="K66" s="61"/>
      <c r="L66" s="61"/>
      <c r="M66" s="61"/>
      <c r="N66" s="61"/>
      <c r="O66" s="61"/>
      <c r="P66" s="61"/>
      <c r="Q66" s="61"/>
      <c r="R66" s="61"/>
    </row>
    <row r="67" spans="1:18" x14ac:dyDescent="0.25">
      <c r="A67" s="61"/>
      <c r="B67" s="61"/>
      <c r="C67" s="61"/>
      <c r="D67" s="61"/>
      <c r="E67" s="61"/>
      <c r="F67" s="61"/>
      <c r="G67" s="61"/>
      <c r="H67" s="61"/>
      <c r="I67" s="61"/>
      <c r="J67" s="61"/>
      <c r="K67" s="61"/>
      <c r="L67" s="61"/>
      <c r="M67" s="61"/>
      <c r="N67" s="61"/>
      <c r="O67" s="61"/>
      <c r="P67" s="61"/>
      <c r="Q67" s="61"/>
      <c r="R67" s="61"/>
    </row>
    <row r="68" spans="1:18" x14ac:dyDescent="0.25">
      <c r="A68" s="61"/>
      <c r="B68" s="61"/>
      <c r="C68" s="61"/>
      <c r="D68" s="61"/>
      <c r="E68" s="61"/>
      <c r="F68" s="61"/>
      <c r="G68" s="61"/>
      <c r="H68" s="61"/>
      <c r="I68" s="61"/>
      <c r="J68" s="61"/>
      <c r="K68" s="61"/>
      <c r="L68" s="61"/>
      <c r="M68" s="61"/>
      <c r="N68" s="61"/>
      <c r="O68" s="61"/>
      <c r="P68" s="61"/>
      <c r="Q68" s="61"/>
      <c r="R68" s="61"/>
    </row>
    <row r="69" spans="1:18" x14ac:dyDescent="0.25">
      <c r="A69" s="61"/>
      <c r="B69" s="61"/>
      <c r="C69" s="61"/>
      <c r="D69" s="61"/>
      <c r="E69" s="61"/>
      <c r="F69" s="61"/>
      <c r="G69" s="61"/>
      <c r="H69" s="61"/>
      <c r="I69" s="61"/>
      <c r="J69" s="61"/>
      <c r="K69" s="61"/>
      <c r="L69" s="61"/>
      <c r="M69" s="61"/>
      <c r="N69" s="61"/>
      <c r="O69" s="61"/>
      <c r="P69" s="61"/>
      <c r="Q69" s="61"/>
      <c r="R69" s="61"/>
    </row>
    <row r="70" spans="1:18" x14ac:dyDescent="0.25">
      <c r="A70" s="61"/>
      <c r="B70" s="61"/>
      <c r="C70" s="61"/>
      <c r="D70" s="61"/>
      <c r="E70" s="61"/>
      <c r="F70" s="61"/>
      <c r="G70" s="61"/>
      <c r="H70" s="61"/>
      <c r="I70" s="61"/>
      <c r="J70" s="61"/>
      <c r="K70" s="61"/>
      <c r="L70" s="61"/>
      <c r="M70" s="61"/>
      <c r="N70" s="61"/>
      <c r="O70" s="61"/>
      <c r="P70" s="61"/>
      <c r="Q70" s="61"/>
      <c r="R70" s="61"/>
    </row>
    <row r="71" spans="1:18" x14ac:dyDescent="0.25">
      <c r="A71" s="61"/>
      <c r="B71" s="61"/>
      <c r="C71" s="61"/>
      <c r="D71" s="61"/>
      <c r="E71" s="61"/>
      <c r="F71" s="61"/>
      <c r="G71" s="61"/>
      <c r="H71" s="61"/>
      <c r="I71" s="61"/>
      <c r="J71" s="61"/>
      <c r="K71" s="61"/>
      <c r="L71" s="61"/>
      <c r="M71" s="61"/>
      <c r="N71" s="61"/>
      <c r="O71" s="61"/>
      <c r="P71" s="61"/>
      <c r="Q71" s="61"/>
      <c r="R71" s="61"/>
    </row>
    <row r="72" spans="1:18" x14ac:dyDescent="0.25">
      <c r="A72" s="61"/>
      <c r="B72" s="61"/>
      <c r="C72" s="61"/>
      <c r="D72" s="61"/>
      <c r="E72" s="61"/>
      <c r="F72" s="61"/>
      <c r="G72" s="61"/>
      <c r="H72" s="61"/>
      <c r="I72" s="61"/>
      <c r="J72" s="61"/>
      <c r="K72" s="61"/>
      <c r="L72" s="61"/>
      <c r="M72" s="61"/>
      <c r="N72" s="61"/>
      <c r="O72" s="61"/>
      <c r="P72" s="61"/>
      <c r="Q72" s="61"/>
      <c r="R72" s="61"/>
    </row>
    <row r="73" spans="1:18" x14ac:dyDescent="0.25">
      <c r="A73" s="61"/>
      <c r="B73" s="61"/>
      <c r="C73" s="61"/>
      <c r="D73" s="61"/>
      <c r="E73" s="61"/>
      <c r="F73" s="61"/>
      <c r="G73" s="61"/>
      <c r="H73" s="61"/>
      <c r="I73" s="61"/>
      <c r="J73" s="61"/>
      <c r="K73" s="61"/>
      <c r="L73" s="61"/>
      <c r="M73" s="61"/>
      <c r="N73" s="61"/>
      <c r="O73" s="61"/>
      <c r="P73" s="61"/>
      <c r="Q73" s="61"/>
      <c r="R73" s="61"/>
    </row>
    <row r="74" spans="1:18" x14ac:dyDescent="0.25">
      <c r="A74" s="61"/>
      <c r="B74" s="61"/>
      <c r="C74" s="61"/>
      <c r="D74" s="61"/>
      <c r="E74" s="61"/>
      <c r="F74" s="61"/>
      <c r="G74" s="61"/>
      <c r="H74" s="61"/>
      <c r="I74" s="61"/>
      <c r="J74" s="61"/>
      <c r="K74" s="61"/>
      <c r="L74" s="61"/>
      <c r="M74" s="61"/>
      <c r="N74" s="61"/>
      <c r="O74" s="61"/>
      <c r="P74" s="61"/>
      <c r="Q74" s="61"/>
      <c r="R74" s="61"/>
    </row>
    <row r="75" spans="1:18" x14ac:dyDescent="0.25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</row>
    <row r="76" spans="1:18" x14ac:dyDescent="0.25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</row>
    <row r="77" spans="1:18" x14ac:dyDescent="0.25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</row>
    <row r="78" spans="1:18" x14ac:dyDescent="0.25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</row>
    <row r="79" spans="1:18" x14ac:dyDescent="0.25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</row>
    <row r="80" spans="1:18" x14ac:dyDescent="0.25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</row>
    <row r="81" spans="1:18" x14ac:dyDescent="0.25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</row>
    <row r="82" spans="1:18" x14ac:dyDescent="0.25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</row>
    <row r="83" spans="1:18" x14ac:dyDescent="0.25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</row>
    <row r="84" spans="1:18" x14ac:dyDescent="0.25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</row>
    <row r="85" spans="1:18" x14ac:dyDescent="0.25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</row>
    <row r="86" spans="1:18" x14ac:dyDescent="0.25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</row>
    <row r="87" spans="1:18" x14ac:dyDescent="0.25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</row>
    <row r="88" spans="1:18" x14ac:dyDescent="0.25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</row>
    <row r="89" spans="1:18" x14ac:dyDescent="0.25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</row>
    <row r="90" spans="1:18" x14ac:dyDescent="0.25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</row>
    <row r="91" spans="1:18" x14ac:dyDescent="0.25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</row>
    <row r="92" spans="1:18" x14ac:dyDescent="0.25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</row>
    <row r="93" spans="1:18" x14ac:dyDescent="0.25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</row>
    <row r="94" spans="1:18" x14ac:dyDescent="0.25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</row>
    <row r="95" spans="1:18" x14ac:dyDescent="0.25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</row>
    <row r="96" spans="1:18" x14ac:dyDescent="0.25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</row>
    <row r="97" spans="1:18" x14ac:dyDescent="0.25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</row>
    <row r="98" spans="1:18" x14ac:dyDescent="0.25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</row>
    <row r="99" spans="1:18" x14ac:dyDescent="0.25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</row>
    <row r="100" spans="1:18" x14ac:dyDescent="0.25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</row>
    <row r="101" spans="1:18" x14ac:dyDescent="0.25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</row>
    <row r="102" spans="1:18" x14ac:dyDescent="0.25">
      <c r="A102" s="61"/>
      <c r="B102" s="61"/>
      <c r="C102" s="61"/>
      <c r="D102" s="61"/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</row>
    <row r="103" spans="1:18" x14ac:dyDescent="0.25">
      <c r="A103" s="61"/>
      <c r="B103" s="61"/>
      <c r="C103" s="61"/>
      <c r="D103" s="61"/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</row>
    <row r="104" spans="1:18" x14ac:dyDescent="0.25">
      <c r="A104" s="61"/>
      <c r="B104" s="61"/>
      <c r="C104" s="61"/>
      <c r="D104" s="61"/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</row>
    <row r="105" spans="1:18" x14ac:dyDescent="0.25">
      <c r="A105" s="61"/>
      <c r="B105" s="61"/>
      <c r="C105" s="61"/>
      <c r="D105" s="61"/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</row>
    <row r="106" spans="1:18" x14ac:dyDescent="0.25">
      <c r="A106" s="61"/>
      <c r="B106" s="61"/>
      <c r="C106" s="61"/>
      <c r="D106" s="61"/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</row>
    <row r="107" spans="1:18" x14ac:dyDescent="0.25">
      <c r="A107" s="61"/>
      <c r="B107" s="61"/>
      <c r="C107" s="61"/>
      <c r="D107" s="61"/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</row>
    <row r="108" spans="1:18" x14ac:dyDescent="0.25">
      <c r="A108" s="61"/>
      <c r="B108" s="61"/>
      <c r="C108" s="61"/>
      <c r="D108" s="61"/>
      <c r="E108" s="61"/>
      <c r="F108" s="61"/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</row>
    <row r="109" spans="1:18" x14ac:dyDescent="0.25">
      <c r="A109" s="61"/>
      <c r="B109" s="61"/>
      <c r="C109" s="61"/>
      <c r="D109" s="61"/>
      <c r="E109" s="61"/>
      <c r="F109" s="61"/>
      <c r="G109" s="61"/>
      <c r="H109" s="61"/>
      <c r="I109" s="61"/>
      <c r="J109" s="61"/>
      <c r="K109" s="61"/>
      <c r="L109" s="61"/>
      <c r="M109" s="61"/>
      <c r="N109" s="61"/>
      <c r="O109" s="61"/>
      <c r="P109" s="61"/>
      <c r="Q109" s="61"/>
      <c r="R109" s="61"/>
    </row>
    <row r="110" spans="1:18" x14ac:dyDescent="0.25">
      <c r="A110" s="61"/>
      <c r="B110" s="61"/>
      <c r="C110" s="61"/>
      <c r="D110" s="61"/>
      <c r="E110" s="61"/>
      <c r="F110" s="61"/>
      <c r="G110" s="61"/>
      <c r="H110" s="61"/>
      <c r="I110" s="61"/>
      <c r="J110" s="61"/>
      <c r="K110" s="61"/>
      <c r="L110" s="61"/>
      <c r="M110" s="61"/>
      <c r="N110" s="61"/>
      <c r="O110" s="61"/>
      <c r="P110" s="61"/>
      <c r="Q110" s="61"/>
      <c r="R110" s="61"/>
    </row>
    <row r="111" spans="1:18" x14ac:dyDescent="0.25">
      <c r="A111" s="61"/>
      <c r="B111" s="61"/>
      <c r="C111" s="61"/>
      <c r="D111" s="61"/>
      <c r="E111" s="61"/>
      <c r="F111" s="61"/>
      <c r="G111" s="61"/>
      <c r="H111" s="61"/>
      <c r="I111" s="61"/>
      <c r="J111" s="61"/>
      <c r="K111" s="61"/>
      <c r="L111" s="61"/>
      <c r="M111" s="61"/>
      <c r="N111" s="61"/>
      <c r="O111" s="61"/>
      <c r="P111" s="61"/>
      <c r="Q111" s="61"/>
      <c r="R111" s="61"/>
    </row>
    <row r="112" spans="1:18" x14ac:dyDescent="0.25">
      <c r="A112" s="61"/>
      <c r="B112" s="61"/>
      <c r="C112" s="61"/>
      <c r="D112" s="61"/>
      <c r="E112" s="61"/>
      <c r="F112" s="61"/>
      <c r="G112" s="61"/>
      <c r="H112" s="61"/>
      <c r="I112" s="61"/>
      <c r="J112" s="61"/>
      <c r="K112" s="61"/>
      <c r="L112" s="61"/>
      <c r="M112" s="61"/>
      <c r="N112" s="61"/>
      <c r="O112" s="61"/>
      <c r="P112" s="61"/>
      <c r="Q112" s="61"/>
      <c r="R112" s="61"/>
    </row>
    <row r="113" spans="1:18" x14ac:dyDescent="0.25">
      <c r="A113" s="61"/>
      <c r="B113" s="61"/>
      <c r="C113" s="61"/>
      <c r="D113" s="61"/>
      <c r="E113" s="61"/>
      <c r="F113" s="61"/>
      <c r="G113" s="61"/>
      <c r="H113" s="61"/>
      <c r="I113" s="61"/>
      <c r="J113" s="61"/>
      <c r="K113" s="61"/>
      <c r="L113" s="61"/>
      <c r="M113" s="61"/>
      <c r="N113" s="61"/>
      <c r="O113" s="61"/>
      <c r="P113" s="61"/>
      <c r="Q113" s="61"/>
      <c r="R113" s="61"/>
    </row>
    <row r="114" spans="1:18" x14ac:dyDescent="0.25">
      <c r="A114" s="61"/>
      <c r="B114" s="61"/>
      <c r="C114" s="61"/>
      <c r="D114" s="61"/>
      <c r="E114" s="61"/>
      <c r="F114" s="61"/>
      <c r="G114" s="61"/>
      <c r="H114" s="61"/>
      <c r="I114" s="61"/>
      <c r="J114" s="61"/>
      <c r="K114" s="61"/>
      <c r="L114" s="61"/>
      <c r="M114" s="61"/>
      <c r="N114" s="61"/>
      <c r="O114" s="61"/>
      <c r="P114" s="61"/>
      <c r="Q114" s="61"/>
      <c r="R114" s="61"/>
    </row>
    <row r="115" spans="1:18" x14ac:dyDescent="0.25">
      <c r="A115" s="61"/>
      <c r="B115" s="61"/>
      <c r="C115" s="61"/>
      <c r="D115" s="61"/>
      <c r="E115" s="61"/>
      <c r="F115" s="61"/>
      <c r="G115" s="61"/>
      <c r="H115" s="61"/>
      <c r="I115" s="61"/>
      <c r="J115" s="61"/>
      <c r="K115" s="61"/>
      <c r="L115" s="61"/>
      <c r="M115" s="61"/>
      <c r="N115" s="61"/>
      <c r="O115" s="61"/>
      <c r="P115" s="61"/>
      <c r="Q115" s="61"/>
      <c r="R115" s="61"/>
    </row>
    <row r="116" spans="1:18" x14ac:dyDescent="0.25">
      <c r="A116" s="61"/>
      <c r="B116" s="61"/>
      <c r="C116" s="61"/>
      <c r="D116" s="61"/>
      <c r="E116" s="61"/>
      <c r="F116" s="61"/>
      <c r="G116" s="61"/>
      <c r="H116" s="61"/>
      <c r="I116" s="61"/>
      <c r="J116" s="61"/>
      <c r="K116" s="61"/>
      <c r="L116" s="61"/>
      <c r="M116" s="61"/>
      <c r="N116" s="61"/>
      <c r="O116" s="61"/>
      <c r="P116" s="61"/>
      <c r="Q116" s="61"/>
      <c r="R116" s="61"/>
    </row>
    <row r="117" spans="1:18" x14ac:dyDescent="0.25">
      <c r="A117" s="61"/>
      <c r="B117" s="61"/>
      <c r="C117" s="61"/>
      <c r="D117" s="61"/>
      <c r="E117" s="61"/>
      <c r="F117" s="61"/>
      <c r="G117" s="61"/>
      <c r="H117" s="61"/>
      <c r="I117" s="61"/>
      <c r="J117" s="61"/>
      <c r="K117" s="61"/>
      <c r="L117" s="61"/>
      <c r="M117" s="61"/>
      <c r="N117" s="61"/>
      <c r="O117" s="61"/>
      <c r="P117" s="61"/>
      <c r="Q117" s="61"/>
      <c r="R117" s="61"/>
    </row>
    <row r="118" spans="1:18" x14ac:dyDescent="0.25">
      <c r="A118" s="61"/>
      <c r="B118" s="61"/>
      <c r="C118" s="61"/>
      <c r="D118" s="61"/>
      <c r="E118" s="61"/>
      <c r="F118" s="61"/>
      <c r="G118" s="61"/>
      <c r="H118" s="61"/>
      <c r="I118" s="61"/>
      <c r="J118" s="61"/>
      <c r="K118" s="61"/>
      <c r="L118" s="61"/>
      <c r="M118" s="61"/>
      <c r="N118" s="61"/>
      <c r="O118" s="61"/>
      <c r="P118" s="61"/>
      <c r="Q118" s="61"/>
      <c r="R118" s="61"/>
    </row>
    <row r="119" spans="1:18" x14ac:dyDescent="0.25">
      <c r="A119" s="61"/>
      <c r="B119" s="61"/>
      <c r="C119" s="61"/>
      <c r="D119" s="61"/>
      <c r="E119" s="61"/>
      <c r="F119" s="61"/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61"/>
      <c r="R119" s="61"/>
    </row>
    <row r="120" spans="1:18" x14ac:dyDescent="0.25">
      <c r="A120" s="61"/>
      <c r="B120" s="61"/>
      <c r="C120" s="61"/>
      <c r="D120" s="61"/>
      <c r="E120" s="61"/>
      <c r="F120" s="61"/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  <c r="R120" s="61"/>
    </row>
    <row r="121" spans="1:18" x14ac:dyDescent="0.25">
      <c r="A121" s="61"/>
      <c r="B121" s="61"/>
      <c r="C121" s="61"/>
      <c r="D121" s="61"/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  <c r="R121" s="61"/>
    </row>
    <row r="122" spans="1:18" x14ac:dyDescent="0.25">
      <c r="A122" s="61"/>
      <c r="B122" s="61"/>
      <c r="C122" s="61"/>
      <c r="D122" s="61"/>
      <c r="E122" s="61"/>
      <c r="F122" s="61"/>
      <c r="G122" s="61"/>
      <c r="H122" s="61"/>
      <c r="I122" s="61"/>
      <c r="J122" s="61"/>
      <c r="K122" s="61"/>
      <c r="L122" s="61"/>
      <c r="M122" s="61"/>
      <c r="N122" s="61"/>
      <c r="O122" s="61"/>
      <c r="P122" s="61"/>
      <c r="Q122" s="61"/>
      <c r="R122" s="61"/>
    </row>
    <row r="123" spans="1:18" x14ac:dyDescent="0.25">
      <c r="A123" s="61"/>
      <c r="B123" s="61"/>
      <c r="C123" s="61"/>
      <c r="D123" s="61"/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  <c r="R123" s="61"/>
    </row>
    <row r="124" spans="1:18" x14ac:dyDescent="0.25">
      <c r="A124" s="61"/>
      <c r="B124" s="61"/>
      <c r="C124" s="61"/>
      <c r="D124" s="61"/>
      <c r="E124" s="61"/>
      <c r="F124" s="61"/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  <c r="R124" s="61"/>
    </row>
    <row r="125" spans="1:18" x14ac:dyDescent="0.25">
      <c r="A125" s="61"/>
      <c r="B125" s="61"/>
      <c r="C125" s="61"/>
      <c r="D125" s="61"/>
      <c r="E125" s="61"/>
      <c r="F125" s="61"/>
      <c r="G125" s="61"/>
      <c r="H125" s="61"/>
      <c r="I125" s="61"/>
      <c r="J125" s="61"/>
      <c r="K125" s="61"/>
      <c r="L125" s="61"/>
      <c r="M125" s="61"/>
      <c r="N125" s="61"/>
      <c r="O125" s="61"/>
      <c r="P125" s="61"/>
      <c r="Q125" s="61"/>
      <c r="R125" s="61"/>
    </row>
    <row r="126" spans="1:18" x14ac:dyDescent="0.25">
      <c r="A126" s="61"/>
      <c r="B126" s="61"/>
      <c r="C126" s="61"/>
      <c r="D126" s="61"/>
      <c r="E126" s="61"/>
      <c r="F126" s="61"/>
      <c r="G126" s="61"/>
      <c r="H126" s="61"/>
      <c r="I126" s="61"/>
      <c r="J126" s="61"/>
      <c r="K126" s="61"/>
      <c r="L126" s="61"/>
      <c r="M126" s="61"/>
      <c r="N126" s="61"/>
      <c r="O126" s="61"/>
      <c r="P126" s="61"/>
      <c r="Q126" s="61"/>
      <c r="R126" s="61"/>
    </row>
    <row r="127" spans="1:18" x14ac:dyDescent="0.25">
      <c r="A127" s="61"/>
      <c r="B127" s="61"/>
      <c r="C127" s="61"/>
      <c r="D127" s="61"/>
      <c r="E127" s="61"/>
      <c r="F127" s="61"/>
      <c r="G127" s="61"/>
      <c r="H127" s="61"/>
      <c r="I127" s="61"/>
      <c r="J127" s="61"/>
      <c r="K127" s="61"/>
      <c r="L127" s="61"/>
      <c r="M127" s="61"/>
      <c r="N127" s="61"/>
      <c r="O127" s="61"/>
      <c r="P127" s="61"/>
      <c r="Q127" s="61"/>
      <c r="R127" s="61"/>
    </row>
    <row r="128" spans="1:18" x14ac:dyDescent="0.25">
      <c r="A128" s="61"/>
      <c r="B128" s="61"/>
      <c r="C128" s="61"/>
      <c r="D128" s="61"/>
      <c r="E128" s="61"/>
      <c r="F128" s="61"/>
      <c r="G128" s="61"/>
      <c r="H128" s="61"/>
      <c r="I128" s="61"/>
      <c r="J128" s="61"/>
      <c r="K128" s="61"/>
      <c r="L128" s="61"/>
      <c r="M128" s="61"/>
      <c r="N128" s="61"/>
      <c r="O128" s="61"/>
      <c r="P128" s="61"/>
      <c r="Q128" s="61"/>
      <c r="R128" s="61"/>
    </row>
    <row r="129" spans="1:18" x14ac:dyDescent="0.25">
      <c r="A129" s="61"/>
      <c r="B129" s="61"/>
      <c r="C129" s="61"/>
      <c r="D129" s="61"/>
      <c r="E129" s="61"/>
      <c r="F129" s="61"/>
      <c r="G129" s="61"/>
      <c r="H129" s="61"/>
      <c r="I129" s="61"/>
      <c r="J129" s="61"/>
      <c r="K129" s="61"/>
      <c r="L129" s="61"/>
      <c r="M129" s="61"/>
      <c r="N129" s="61"/>
      <c r="O129" s="61"/>
      <c r="P129" s="61"/>
      <c r="Q129" s="61"/>
      <c r="R129" s="61"/>
    </row>
    <row r="130" spans="1:18" x14ac:dyDescent="0.25">
      <c r="A130" s="61"/>
      <c r="B130" s="61"/>
      <c r="C130" s="61"/>
      <c r="D130" s="61"/>
      <c r="E130" s="61"/>
      <c r="F130" s="61"/>
      <c r="G130" s="61"/>
      <c r="H130" s="61"/>
      <c r="I130" s="61"/>
      <c r="J130" s="61"/>
      <c r="K130" s="61"/>
      <c r="L130" s="61"/>
      <c r="M130" s="61"/>
      <c r="N130" s="61"/>
      <c r="O130" s="61"/>
      <c r="P130" s="61"/>
      <c r="Q130" s="61"/>
      <c r="R130" s="61"/>
    </row>
    <row r="131" spans="1:18" x14ac:dyDescent="0.25">
      <c r="A131" s="61"/>
      <c r="B131" s="61"/>
      <c r="C131" s="61"/>
      <c r="D131" s="61"/>
      <c r="E131" s="61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  <c r="Q131" s="61"/>
      <c r="R131" s="61"/>
    </row>
    <row r="132" spans="1:18" x14ac:dyDescent="0.25">
      <c r="A132" s="61"/>
      <c r="B132" s="61"/>
      <c r="C132" s="61"/>
      <c r="D132" s="61"/>
      <c r="E132" s="61"/>
      <c r="F132" s="61"/>
      <c r="G132" s="61"/>
      <c r="H132" s="61"/>
      <c r="I132" s="61"/>
      <c r="J132" s="61"/>
      <c r="K132" s="61"/>
      <c r="L132" s="61"/>
      <c r="M132" s="61"/>
      <c r="N132" s="61"/>
      <c r="O132" s="61"/>
      <c r="P132" s="61"/>
      <c r="Q132" s="61"/>
      <c r="R132" s="61"/>
    </row>
    <row r="133" spans="1:18" x14ac:dyDescent="0.25">
      <c r="A133" s="61"/>
      <c r="B133" s="61"/>
      <c r="C133" s="61"/>
      <c r="D133" s="61"/>
      <c r="E133" s="61"/>
      <c r="F133" s="61"/>
      <c r="G133" s="61"/>
      <c r="H133" s="61"/>
      <c r="I133" s="61"/>
      <c r="J133" s="61"/>
      <c r="K133" s="61"/>
      <c r="L133" s="61"/>
      <c r="M133" s="61"/>
      <c r="N133" s="61"/>
      <c r="O133" s="61"/>
      <c r="P133" s="61"/>
      <c r="Q133" s="61"/>
      <c r="R133" s="61"/>
    </row>
    <row r="134" spans="1:18" x14ac:dyDescent="0.25">
      <c r="A134" s="61"/>
      <c r="B134" s="61"/>
      <c r="C134" s="61"/>
      <c r="D134" s="61"/>
      <c r="E134" s="61"/>
      <c r="F134" s="61"/>
      <c r="G134" s="61"/>
      <c r="H134" s="61"/>
      <c r="I134" s="61"/>
      <c r="J134" s="61"/>
      <c r="K134" s="61"/>
      <c r="L134" s="61"/>
      <c r="M134" s="61"/>
      <c r="N134" s="61"/>
      <c r="O134" s="61"/>
      <c r="P134" s="61"/>
      <c r="Q134" s="61"/>
      <c r="R134" s="61"/>
    </row>
    <row r="135" spans="1:18" x14ac:dyDescent="0.25">
      <c r="A135" s="61"/>
      <c r="B135" s="61"/>
      <c r="C135" s="61"/>
      <c r="D135" s="61"/>
      <c r="E135" s="61"/>
      <c r="F135" s="61"/>
      <c r="G135" s="61"/>
      <c r="H135" s="61"/>
      <c r="I135" s="61"/>
      <c r="J135" s="61"/>
      <c r="K135" s="61"/>
      <c r="L135" s="61"/>
      <c r="M135" s="61"/>
      <c r="N135" s="61"/>
      <c r="O135" s="61"/>
      <c r="P135" s="61"/>
      <c r="Q135" s="61"/>
      <c r="R135" s="61"/>
    </row>
    <row r="136" spans="1:18" x14ac:dyDescent="0.25">
      <c r="A136" s="61"/>
      <c r="B136" s="61"/>
      <c r="C136" s="61"/>
      <c r="D136" s="61"/>
      <c r="E136" s="61"/>
      <c r="F136" s="61"/>
      <c r="G136" s="61"/>
      <c r="H136" s="61"/>
      <c r="I136" s="61"/>
      <c r="J136" s="61"/>
      <c r="K136" s="61"/>
      <c r="L136" s="61"/>
      <c r="M136" s="61"/>
      <c r="N136" s="61"/>
      <c r="O136" s="61"/>
      <c r="P136" s="61"/>
      <c r="Q136" s="61"/>
      <c r="R136" s="61"/>
    </row>
    <row r="137" spans="1:18" x14ac:dyDescent="0.25">
      <c r="A137" s="61"/>
      <c r="B137" s="61"/>
      <c r="C137" s="61"/>
      <c r="D137" s="61"/>
      <c r="E137" s="61"/>
      <c r="F137" s="61"/>
      <c r="G137" s="61"/>
      <c r="H137" s="61"/>
      <c r="I137" s="61"/>
      <c r="J137" s="61"/>
      <c r="K137" s="61"/>
      <c r="L137" s="61"/>
      <c r="M137" s="61"/>
      <c r="N137" s="61"/>
      <c r="O137" s="61"/>
      <c r="P137" s="61"/>
      <c r="Q137" s="61"/>
      <c r="R137" s="61"/>
    </row>
    <row r="138" spans="1:18" x14ac:dyDescent="0.25">
      <c r="A138" s="61"/>
      <c r="B138" s="61"/>
      <c r="C138" s="61"/>
      <c r="D138" s="61"/>
      <c r="E138" s="61"/>
      <c r="F138" s="61"/>
      <c r="G138" s="61"/>
      <c r="H138" s="61"/>
      <c r="I138" s="61"/>
      <c r="J138" s="61"/>
      <c r="K138" s="61"/>
      <c r="L138" s="61"/>
      <c r="M138" s="61"/>
      <c r="N138" s="61"/>
      <c r="O138" s="61"/>
      <c r="P138" s="61"/>
      <c r="Q138" s="61"/>
      <c r="R138" s="61"/>
    </row>
    <row r="139" spans="1:18" x14ac:dyDescent="0.25">
      <c r="A139" s="61"/>
      <c r="B139" s="61"/>
      <c r="C139" s="61"/>
      <c r="D139" s="61"/>
      <c r="E139" s="61"/>
      <c r="F139" s="61"/>
      <c r="G139" s="61"/>
      <c r="H139" s="61"/>
      <c r="I139" s="61"/>
      <c r="J139" s="61"/>
      <c r="K139" s="61"/>
      <c r="L139" s="61"/>
      <c r="M139" s="61"/>
      <c r="N139" s="61"/>
      <c r="O139" s="61"/>
      <c r="P139" s="61"/>
      <c r="Q139" s="61"/>
      <c r="R139" s="61"/>
    </row>
    <row r="140" spans="1:18" x14ac:dyDescent="0.25">
      <c r="A140" s="61"/>
      <c r="B140" s="61"/>
      <c r="C140" s="61"/>
      <c r="D140" s="61"/>
      <c r="E140" s="61"/>
      <c r="F140" s="61"/>
      <c r="G140" s="61"/>
      <c r="H140" s="61"/>
      <c r="I140" s="61"/>
      <c r="J140" s="61"/>
      <c r="K140" s="61"/>
      <c r="L140" s="61"/>
      <c r="M140" s="61"/>
      <c r="N140" s="61"/>
      <c r="O140" s="61"/>
      <c r="P140" s="61"/>
      <c r="Q140" s="61"/>
      <c r="R140" s="61"/>
    </row>
    <row r="141" spans="1:18" x14ac:dyDescent="0.25">
      <c r="A141" s="61"/>
      <c r="B141" s="61"/>
      <c r="C141" s="61"/>
      <c r="D141" s="61"/>
      <c r="E141" s="61"/>
      <c r="F141" s="61"/>
      <c r="G141" s="61"/>
      <c r="H141" s="61"/>
      <c r="I141" s="61"/>
      <c r="J141" s="61"/>
      <c r="K141" s="61"/>
      <c r="L141" s="61"/>
      <c r="M141" s="61"/>
      <c r="N141" s="61"/>
      <c r="O141" s="61"/>
      <c r="P141" s="61"/>
      <c r="Q141" s="61"/>
      <c r="R141" s="61"/>
    </row>
    <row r="142" spans="1:18" x14ac:dyDescent="0.25">
      <c r="A142" s="61"/>
      <c r="B142" s="61"/>
      <c r="C142" s="61"/>
      <c r="D142" s="61"/>
      <c r="E142" s="61"/>
      <c r="F142" s="61"/>
      <c r="G142" s="61"/>
      <c r="H142" s="61"/>
      <c r="I142" s="61"/>
      <c r="J142" s="61"/>
      <c r="K142" s="61"/>
      <c r="L142" s="61"/>
      <c r="M142" s="61"/>
      <c r="N142" s="61"/>
      <c r="O142" s="61"/>
      <c r="P142" s="61"/>
      <c r="Q142" s="61"/>
      <c r="R142" s="61"/>
    </row>
    <row r="143" spans="1:18" x14ac:dyDescent="0.25">
      <c r="A143" s="61"/>
      <c r="B143" s="61"/>
      <c r="C143" s="61"/>
      <c r="D143" s="61"/>
      <c r="E143" s="61"/>
      <c r="F143" s="61"/>
      <c r="G143" s="61"/>
      <c r="H143" s="61"/>
      <c r="I143" s="61"/>
      <c r="J143" s="61"/>
      <c r="K143" s="61"/>
      <c r="L143" s="61"/>
      <c r="M143" s="61"/>
      <c r="N143" s="61"/>
      <c r="O143" s="61"/>
      <c r="P143" s="61"/>
      <c r="Q143" s="61"/>
      <c r="R143" s="61"/>
    </row>
    <row r="144" spans="1:18" x14ac:dyDescent="0.25">
      <c r="A144" s="61"/>
      <c r="B144" s="61"/>
      <c r="C144" s="61"/>
      <c r="D144" s="61"/>
      <c r="E144" s="61"/>
      <c r="F144" s="61"/>
      <c r="G144" s="61"/>
      <c r="H144" s="61"/>
      <c r="I144" s="61"/>
      <c r="J144" s="61"/>
      <c r="K144" s="61"/>
      <c r="L144" s="61"/>
      <c r="M144" s="61"/>
      <c r="N144" s="61"/>
      <c r="O144" s="61"/>
      <c r="P144" s="61"/>
      <c r="Q144" s="61"/>
      <c r="R144" s="61"/>
    </row>
    <row r="145" spans="1:18" x14ac:dyDescent="0.25">
      <c r="A145" s="61"/>
      <c r="B145" s="61"/>
      <c r="C145" s="61"/>
      <c r="D145" s="61"/>
      <c r="E145" s="61"/>
      <c r="F145" s="61"/>
      <c r="G145" s="61"/>
      <c r="H145" s="61"/>
      <c r="I145" s="61"/>
      <c r="J145" s="61"/>
      <c r="K145" s="61"/>
      <c r="L145" s="61"/>
      <c r="M145" s="61"/>
      <c r="N145" s="61"/>
      <c r="O145" s="61"/>
      <c r="P145" s="61"/>
      <c r="Q145" s="61"/>
      <c r="R145" s="61"/>
    </row>
    <row r="146" spans="1:18" x14ac:dyDescent="0.25">
      <c r="A146" s="61"/>
      <c r="B146" s="61"/>
      <c r="C146" s="61"/>
      <c r="D146" s="61"/>
      <c r="E146" s="61"/>
      <c r="F146" s="61"/>
      <c r="G146" s="61"/>
      <c r="H146" s="61"/>
      <c r="I146" s="61"/>
      <c r="J146" s="61"/>
      <c r="K146" s="61"/>
      <c r="L146" s="61"/>
      <c r="M146" s="61"/>
      <c r="N146" s="61"/>
      <c r="O146" s="61"/>
      <c r="P146" s="61"/>
      <c r="Q146" s="61"/>
      <c r="R146" s="61"/>
    </row>
    <row r="147" spans="1:18" x14ac:dyDescent="0.25">
      <c r="A147" s="61"/>
      <c r="B147" s="61"/>
      <c r="C147" s="61"/>
      <c r="D147" s="61"/>
      <c r="E147" s="61"/>
      <c r="F147" s="61"/>
      <c r="G147" s="61"/>
      <c r="H147" s="61"/>
      <c r="I147" s="61"/>
      <c r="J147" s="61"/>
      <c r="K147" s="61"/>
      <c r="L147" s="61"/>
      <c r="M147" s="61"/>
      <c r="N147" s="61"/>
      <c r="O147" s="61"/>
      <c r="P147" s="61"/>
      <c r="Q147" s="61"/>
      <c r="R147" s="61"/>
    </row>
    <row r="148" spans="1:18" x14ac:dyDescent="0.25">
      <c r="A148" s="61"/>
      <c r="B148" s="61"/>
      <c r="C148" s="61"/>
      <c r="D148" s="61"/>
      <c r="E148" s="61"/>
      <c r="F148" s="61"/>
      <c r="G148" s="61"/>
      <c r="H148" s="61"/>
      <c r="I148" s="61"/>
      <c r="J148" s="61"/>
      <c r="K148" s="61"/>
      <c r="L148" s="61"/>
      <c r="M148" s="61"/>
      <c r="N148" s="61"/>
      <c r="O148" s="61"/>
      <c r="P148" s="61"/>
      <c r="Q148" s="61"/>
      <c r="R148" s="61"/>
    </row>
    <row r="149" spans="1:18" x14ac:dyDescent="0.25">
      <c r="A149" s="61"/>
      <c r="B149" s="61"/>
      <c r="C149" s="61"/>
      <c r="D149" s="61"/>
      <c r="E149" s="61"/>
      <c r="F149" s="61"/>
      <c r="G149" s="61"/>
      <c r="H149" s="61"/>
      <c r="I149" s="61"/>
      <c r="J149" s="61"/>
      <c r="K149" s="61"/>
      <c r="L149" s="61"/>
      <c r="M149" s="61"/>
      <c r="N149" s="61"/>
      <c r="O149" s="61"/>
      <c r="P149" s="61"/>
      <c r="Q149" s="61"/>
      <c r="R149" s="61"/>
    </row>
    <row r="150" spans="1:18" x14ac:dyDescent="0.25">
      <c r="A150" s="61"/>
      <c r="B150" s="61"/>
      <c r="C150" s="61"/>
      <c r="D150" s="61"/>
      <c r="E150" s="61"/>
      <c r="F150" s="61"/>
      <c r="G150" s="61"/>
      <c r="H150" s="61"/>
      <c r="I150" s="61"/>
      <c r="J150" s="61"/>
      <c r="K150" s="61"/>
      <c r="L150" s="61"/>
      <c r="M150" s="61"/>
      <c r="N150" s="61"/>
      <c r="O150" s="61"/>
      <c r="P150" s="61"/>
      <c r="Q150" s="61"/>
      <c r="R150" s="61"/>
    </row>
    <row r="151" spans="1:18" x14ac:dyDescent="0.25">
      <c r="A151" s="61"/>
      <c r="B151" s="61"/>
      <c r="C151" s="61"/>
      <c r="D151" s="61"/>
      <c r="E151" s="61"/>
      <c r="F151" s="61"/>
      <c r="G151" s="61"/>
      <c r="H151" s="61"/>
      <c r="I151" s="61"/>
      <c r="J151" s="61"/>
      <c r="K151" s="61"/>
      <c r="L151" s="61"/>
      <c r="M151" s="61"/>
      <c r="N151" s="61"/>
      <c r="O151" s="61"/>
      <c r="P151" s="61"/>
      <c r="Q151" s="61"/>
      <c r="R151" s="61"/>
    </row>
    <row r="152" spans="1:18" x14ac:dyDescent="0.25">
      <c r="A152" s="61"/>
      <c r="B152" s="61"/>
      <c r="C152" s="61"/>
      <c r="D152" s="61"/>
      <c r="E152" s="61"/>
      <c r="F152" s="61"/>
      <c r="G152" s="61"/>
      <c r="H152" s="61"/>
      <c r="I152" s="61"/>
      <c r="J152" s="61"/>
      <c r="K152" s="61"/>
      <c r="L152" s="61"/>
      <c r="M152" s="61"/>
      <c r="N152" s="61"/>
      <c r="O152" s="61"/>
      <c r="P152" s="61"/>
      <c r="Q152" s="61"/>
      <c r="R152" s="61"/>
    </row>
    <row r="153" spans="1:18" x14ac:dyDescent="0.25">
      <c r="A153" s="61"/>
      <c r="B153" s="61"/>
      <c r="C153" s="61"/>
      <c r="D153" s="61"/>
      <c r="E153" s="61"/>
      <c r="F153" s="61"/>
      <c r="G153" s="61"/>
      <c r="H153" s="61"/>
      <c r="I153" s="61"/>
      <c r="J153" s="61"/>
      <c r="K153" s="61"/>
      <c r="L153" s="61"/>
      <c r="M153" s="61"/>
      <c r="N153" s="61"/>
      <c r="O153" s="61"/>
      <c r="P153" s="61"/>
      <c r="Q153" s="61"/>
      <c r="R153" s="61"/>
    </row>
  </sheetData>
  <dataValidations count="1">
    <dataValidation type="list" allowBlank="1" showInputMessage="1" showErrorMessage="1" sqref="C8" xr:uid="{03F69913-78D9-C849-8258-186ABF215F7C}">
      <formula1>$G$4:$G$7</formula1>
    </dataValidation>
  </dataValidation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05402E-1DDA-49B5-8A03-FAC558A3D93E}">
  <dimension ref="A1:R153"/>
  <sheetViews>
    <sheetView topLeftCell="A13" zoomScale="125" zoomScaleNormal="85" workbookViewId="0">
      <selection activeCell="H40" sqref="H40"/>
    </sheetView>
  </sheetViews>
  <sheetFormatPr baseColWidth="10" defaultColWidth="11.42578125" defaultRowHeight="15" x14ac:dyDescent="0.25"/>
  <cols>
    <col min="1" max="4" width="11.42578125" style="60"/>
    <col min="5" max="5" width="13.140625" style="60" bestFit="1" customWidth="1"/>
    <col min="6" max="16384" width="11.42578125" style="60"/>
  </cols>
  <sheetData>
    <row r="1" spans="1:18" x14ac:dyDescent="0.25">
      <c r="A1" s="61"/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</row>
    <row r="2" spans="1:18" x14ac:dyDescent="0.25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</row>
    <row r="3" spans="1:18" ht="15.75" x14ac:dyDescent="0.25">
      <c r="A3" s="61"/>
      <c r="B3" s="70" t="s">
        <v>31</v>
      </c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1"/>
      <c r="P3" s="61"/>
      <c r="Q3" s="61"/>
      <c r="R3" s="61"/>
    </row>
    <row r="4" spans="1:18" x14ac:dyDescent="0.25">
      <c r="A4" s="61"/>
      <c r="B4" s="69" t="s">
        <v>3</v>
      </c>
      <c r="C4" s="62">
        <v>9.81</v>
      </c>
      <c r="D4" s="61"/>
      <c r="E4" s="61"/>
      <c r="F4" s="62" t="s">
        <v>5</v>
      </c>
      <c r="G4" s="62" t="s">
        <v>9</v>
      </c>
      <c r="H4" s="62">
        <v>0.06</v>
      </c>
      <c r="I4" s="61"/>
      <c r="J4" s="61"/>
      <c r="K4" s="61"/>
      <c r="L4" s="61"/>
      <c r="M4" s="61"/>
      <c r="N4" s="61"/>
      <c r="O4" s="61"/>
      <c r="P4" s="61"/>
      <c r="Q4" s="61"/>
      <c r="R4" s="61"/>
    </row>
    <row r="5" spans="1:18" x14ac:dyDescent="0.25">
      <c r="A5" s="61"/>
      <c r="B5" s="69" t="s">
        <v>1</v>
      </c>
      <c r="C5" s="62">
        <v>1000</v>
      </c>
      <c r="D5" s="61"/>
      <c r="E5" s="61"/>
      <c r="F5" s="62" t="s">
        <v>6</v>
      </c>
      <c r="G5" s="62" t="s">
        <v>10</v>
      </c>
      <c r="H5" s="62">
        <v>4.4999999999999998E-2</v>
      </c>
      <c r="I5" s="61"/>
      <c r="J5" s="61"/>
      <c r="K5" s="61"/>
      <c r="L5" s="61"/>
      <c r="M5" s="61"/>
      <c r="N5" s="61"/>
      <c r="O5" s="61"/>
      <c r="P5" s="61"/>
      <c r="Q5" s="61"/>
      <c r="R5" s="61"/>
    </row>
    <row r="6" spans="1:18" x14ac:dyDescent="0.25">
      <c r="A6" s="61"/>
      <c r="B6" s="69" t="s">
        <v>2</v>
      </c>
      <c r="C6" s="62">
        <f>1.02*10^-3</f>
        <v>1.0200000000000001E-3</v>
      </c>
      <c r="D6" s="61"/>
      <c r="E6" s="61"/>
      <c r="F6" s="62" t="s">
        <v>7</v>
      </c>
      <c r="G6" s="62" t="s">
        <v>11</v>
      </c>
      <c r="H6" s="62">
        <f>0.03</f>
        <v>0.03</v>
      </c>
      <c r="I6" s="61"/>
      <c r="J6" s="61"/>
      <c r="K6" s="61"/>
      <c r="L6" s="61"/>
      <c r="M6" s="61"/>
      <c r="N6" s="61"/>
      <c r="O6" s="61"/>
      <c r="P6" s="61"/>
      <c r="Q6" s="61"/>
      <c r="R6" s="61"/>
    </row>
    <row r="7" spans="1:18" x14ac:dyDescent="0.25">
      <c r="A7" s="61"/>
      <c r="B7" s="69" t="s">
        <v>32</v>
      </c>
      <c r="C7" s="62"/>
      <c r="D7" s="61"/>
      <c r="E7" s="61"/>
      <c r="F7" s="62" t="s">
        <v>8</v>
      </c>
      <c r="G7" s="62" t="s">
        <v>12</v>
      </c>
      <c r="H7" s="62">
        <v>7.8E-2</v>
      </c>
      <c r="I7" s="61"/>
      <c r="J7" s="61"/>
      <c r="K7" s="61"/>
      <c r="L7" s="61"/>
      <c r="M7" s="61"/>
      <c r="N7" s="61"/>
      <c r="O7" s="61"/>
      <c r="P7" s="61"/>
      <c r="Q7" s="61"/>
      <c r="R7" s="61"/>
    </row>
    <row r="8" spans="1:18" x14ac:dyDescent="0.25">
      <c r="A8" s="61"/>
      <c r="B8" s="69" t="s">
        <v>29</v>
      </c>
      <c r="C8" s="62" t="s">
        <v>12</v>
      </c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</row>
    <row r="9" spans="1:18" x14ac:dyDescent="0.25">
      <c r="A9" s="61"/>
      <c r="B9" s="69" t="s">
        <v>4</v>
      </c>
      <c r="C9" s="62">
        <f>VLOOKUP(C8,G4:H7,2,FALSE)</f>
        <v>7.8E-2</v>
      </c>
      <c r="D9" s="61"/>
      <c r="E9" s="61"/>
      <c r="F9" s="61"/>
      <c r="G9" s="61"/>
      <c r="H9" s="61"/>
      <c r="I9" s="61"/>
      <c r="J9" s="61"/>
      <c r="K9" s="61"/>
      <c r="L9" s="61"/>
      <c r="M9" s="61"/>
      <c r="N9" s="61"/>
      <c r="O9" s="61"/>
      <c r="P9" s="61"/>
      <c r="Q9" s="61"/>
      <c r="R9" s="61"/>
    </row>
    <row r="10" spans="1:18" x14ac:dyDescent="0.25">
      <c r="A10" s="61"/>
      <c r="B10" s="69" t="s">
        <v>23</v>
      </c>
      <c r="C10" s="62">
        <f>C9</f>
        <v>7.8E-2</v>
      </c>
      <c r="D10" s="61"/>
      <c r="E10" s="61"/>
      <c r="F10" s="61"/>
      <c r="G10" s="61"/>
      <c r="H10" s="61"/>
      <c r="I10" s="61"/>
      <c r="J10" s="61"/>
      <c r="K10" s="61"/>
      <c r="L10" s="61"/>
      <c r="M10" s="61"/>
      <c r="N10" s="61"/>
      <c r="O10" s="61"/>
      <c r="P10" s="61"/>
      <c r="Q10" s="61"/>
      <c r="R10" s="61"/>
    </row>
    <row r="11" spans="1:18" x14ac:dyDescent="0.25">
      <c r="A11" s="61"/>
      <c r="B11" s="61"/>
      <c r="C11" s="61"/>
      <c r="D11" s="61"/>
      <c r="E11" s="61"/>
      <c r="F11" s="61"/>
      <c r="G11" s="61"/>
      <c r="H11" s="61"/>
      <c r="I11" s="61"/>
      <c r="J11" s="61"/>
      <c r="K11" s="61"/>
      <c r="L11" s="61"/>
      <c r="M11" s="61"/>
      <c r="N11" s="61"/>
      <c r="O11" s="61"/>
      <c r="P11" s="61"/>
      <c r="Q11" s="61"/>
      <c r="R11" s="61"/>
    </row>
    <row r="12" spans="1:18" x14ac:dyDescent="0.25">
      <c r="A12" s="61"/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</row>
    <row r="13" spans="1:18" x14ac:dyDescent="0.25">
      <c r="A13" s="61"/>
      <c r="B13" s="61"/>
      <c r="C13" s="61"/>
      <c r="D13" s="61"/>
      <c r="E13" s="61"/>
      <c r="F13" s="61"/>
      <c r="G13" s="61"/>
      <c r="H13" s="61"/>
      <c r="I13" s="61"/>
      <c r="J13" s="61"/>
      <c r="K13" s="61"/>
      <c r="L13" s="61"/>
      <c r="M13" s="61"/>
      <c r="N13" s="61"/>
      <c r="O13" s="61"/>
      <c r="P13" s="61"/>
      <c r="Q13" s="61"/>
      <c r="R13" s="61"/>
    </row>
    <row r="14" spans="1:18" x14ac:dyDescent="0.25">
      <c r="A14" s="61"/>
      <c r="B14" s="61"/>
      <c r="C14" s="61"/>
      <c r="D14" s="61"/>
      <c r="E14" s="61"/>
      <c r="F14" s="61"/>
      <c r="G14" s="61"/>
      <c r="H14" s="61"/>
      <c r="I14" s="61"/>
      <c r="J14" s="61"/>
      <c r="K14" s="61"/>
      <c r="L14" s="61"/>
      <c r="M14" s="61"/>
      <c r="N14" s="61"/>
      <c r="O14" s="61"/>
      <c r="P14" s="61"/>
      <c r="Q14" s="61"/>
      <c r="R14" s="61"/>
    </row>
    <row r="15" spans="1:18" ht="30" x14ac:dyDescent="0.25">
      <c r="A15" s="61"/>
      <c r="B15" s="68" t="s">
        <v>0</v>
      </c>
      <c r="C15" s="68" t="s">
        <v>19</v>
      </c>
      <c r="D15" s="68" t="s">
        <v>22</v>
      </c>
      <c r="E15" s="68" t="s">
        <v>13</v>
      </c>
      <c r="F15" s="68" t="s">
        <v>14</v>
      </c>
      <c r="G15" s="68" t="s">
        <v>15</v>
      </c>
      <c r="H15" s="68" t="s">
        <v>42</v>
      </c>
      <c r="I15" s="68" t="s">
        <v>43</v>
      </c>
      <c r="J15" s="61"/>
      <c r="K15" s="61"/>
      <c r="L15" s="61"/>
      <c r="M15" s="61"/>
      <c r="N15" s="61"/>
      <c r="O15" s="61"/>
      <c r="P15" s="61"/>
      <c r="Q15" s="61"/>
      <c r="R15" s="61"/>
    </row>
    <row r="16" spans="1:18" x14ac:dyDescent="0.25">
      <c r="A16" s="61"/>
      <c r="B16" s="67" t="s">
        <v>17</v>
      </c>
      <c r="C16" s="67" t="s">
        <v>18</v>
      </c>
      <c r="D16" s="67" t="s">
        <v>16</v>
      </c>
      <c r="E16" s="67"/>
      <c r="F16" s="67"/>
      <c r="G16" s="67"/>
      <c r="H16" s="67"/>
      <c r="I16" s="62"/>
      <c r="J16" s="61"/>
      <c r="K16" s="61"/>
      <c r="L16" s="61"/>
      <c r="M16" s="61"/>
      <c r="N16" s="61"/>
      <c r="O16" s="61"/>
      <c r="P16" s="61"/>
      <c r="Q16" s="61"/>
      <c r="R16" s="61"/>
    </row>
    <row r="17" spans="1:18" x14ac:dyDescent="0.25">
      <c r="A17" s="61"/>
      <c r="B17" s="77">
        <v>100</v>
      </c>
      <c r="C17" s="62">
        <f>B17/60</f>
        <v>1.6666666666666667</v>
      </c>
      <c r="D17" s="76">
        <v>10.5</v>
      </c>
      <c r="E17" s="64">
        <f>D17/($C$9^5*C17^3*$C$5)</f>
        <v>785.54313350013763</v>
      </c>
      <c r="F17" s="64">
        <f>(C17*$C$9^2*$C$5)/$C$6</f>
        <v>9941.176470588236</v>
      </c>
      <c r="G17" s="62">
        <f>(C17^2*$C$9)/$C$4</f>
        <v>2.2086306489976216E-2</v>
      </c>
      <c r="H17" s="62">
        <f>LOG10(F17)</f>
        <v>3.9974377832353998</v>
      </c>
      <c r="I17" s="62">
        <f>LOG10(E17)</f>
        <v>2.8951700367684667</v>
      </c>
      <c r="J17" s="61"/>
      <c r="K17" s="61"/>
      <c r="L17" s="61"/>
      <c r="M17" s="61"/>
      <c r="N17" s="61"/>
      <c r="O17" s="61"/>
      <c r="P17" s="61"/>
      <c r="Q17" s="61"/>
      <c r="R17" s="61"/>
    </row>
    <row r="18" spans="1:18" x14ac:dyDescent="0.25">
      <c r="A18" s="61"/>
      <c r="B18" s="77">
        <v>200</v>
      </c>
      <c r="C18" s="62">
        <f>B18/60</f>
        <v>3.3333333333333335</v>
      </c>
      <c r="D18" s="76">
        <v>12.5</v>
      </c>
      <c r="E18" s="64">
        <f>D18/($C$9^5*C18^3*$C$5)</f>
        <v>116.89629962799668</v>
      </c>
      <c r="F18" s="64">
        <f>(C18*$C$9^2*$C$5)/$C$6</f>
        <v>19882.352941176472</v>
      </c>
      <c r="G18" s="62">
        <f>(C18^2*$C$9)/$C$4</f>
        <v>8.8345225959904863E-2</v>
      </c>
      <c r="H18" s="62">
        <f>LOG10(F18)</f>
        <v>4.298467778899381</v>
      </c>
      <c r="I18" s="62">
        <f>LOG10(E18)</f>
        <v>2.0678007637146418</v>
      </c>
      <c r="J18" s="61"/>
      <c r="K18" s="61"/>
      <c r="L18" s="61"/>
      <c r="M18" s="61"/>
      <c r="N18" s="61"/>
      <c r="O18" s="61"/>
      <c r="P18" s="61"/>
      <c r="Q18" s="61"/>
      <c r="R18" s="61"/>
    </row>
    <row r="19" spans="1:18" x14ac:dyDescent="0.25">
      <c r="A19" s="61"/>
      <c r="B19" s="77">
        <v>300</v>
      </c>
      <c r="C19" s="62">
        <f>B19/60</f>
        <v>5</v>
      </c>
      <c r="D19" s="76">
        <v>14.5</v>
      </c>
      <c r="E19" s="64">
        <f>D19/($C$9^5*C19^3*$C$5)</f>
        <v>40.177691131400344</v>
      </c>
      <c r="F19" s="64">
        <f>(C19*$C$9^2*$C$5)/$C$6</f>
        <v>29823.529411764703</v>
      </c>
      <c r="G19" s="62">
        <f>(C19^2*$C$9)/$C$4</f>
        <v>0.19877675840978593</v>
      </c>
      <c r="H19" s="62">
        <f>LOG10(F19)</f>
        <v>4.4745590379550624</v>
      </c>
      <c r="I19" s="62">
        <f>LOG10(E19)</f>
        <v>1.6039849757745164</v>
      </c>
      <c r="J19" s="61"/>
      <c r="K19" s="61"/>
      <c r="L19" s="61"/>
      <c r="M19" s="61"/>
      <c r="N19" s="61"/>
      <c r="O19" s="61"/>
      <c r="P19" s="61"/>
      <c r="Q19" s="61"/>
      <c r="R19" s="61"/>
    </row>
    <row r="20" spans="1:18" x14ac:dyDescent="0.25">
      <c r="A20" s="61"/>
      <c r="B20" s="77">
        <v>400</v>
      </c>
      <c r="C20" s="62">
        <f>B20/60</f>
        <v>6.666666666666667</v>
      </c>
      <c r="D20" s="76">
        <v>17.25</v>
      </c>
      <c r="E20" s="64">
        <f>D20/($C$9^5*C20^3*$C$5)</f>
        <v>20.164611685829428</v>
      </c>
      <c r="F20" s="64">
        <f>(C20*$C$9^2*$C$5)/$C$6</f>
        <v>39764.705882352944</v>
      </c>
      <c r="G20" s="62">
        <f>(C20^2*$C$9)/$C$4</f>
        <v>0.35338090383961945</v>
      </c>
      <c r="H20" s="62">
        <f>LOG10(F20)</f>
        <v>4.5994977745633623</v>
      </c>
      <c r="I20" s="62">
        <f>LOG10(E20)</f>
        <v>1.3045898631239345</v>
      </c>
      <c r="J20" s="61"/>
      <c r="K20" s="61"/>
      <c r="L20" s="61"/>
      <c r="M20" s="61"/>
      <c r="N20" s="61"/>
      <c r="O20" s="61"/>
      <c r="P20" s="61"/>
      <c r="Q20" s="61"/>
      <c r="R20" s="61"/>
    </row>
    <row r="21" spans="1:18" x14ac:dyDescent="0.25">
      <c r="A21" s="61"/>
      <c r="B21" s="77">
        <v>500</v>
      </c>
      <c r="C21" s="62">
        <f>B21/60</f>
        <v>8.3333333333333339</v>
      </c>
      <c r="D21" s="76">
        <v>19.5</v>
      </c>
      <c r="E21" s="64">
        <f>D21/($C$9^5*C21^3*$C$5)</f>
        <v>11.670926554859189</v>
      </c>
      <c r="F21" s="64">
        <f>(C21*$C$9^2*$C$5)/$C$6</f>
        <v>49705.882352941175</v>
      </c>
      <c r="G21" s="62">
        <f>(C21^2*$C$9)/$C$4</f>
        <v>0.55215766224940543</v>
      </c>
      <c r="H21" s="62">
        <f>LOG10(F21)</f>
        <v>4.6964077875714185</v>
      </c>
      <c r="I21" s="62">
        <f>LOG10(E21)</f>
        <v>1.0671053360529905</v>
      </c>
      <c r="J21" s="61"/>
      <c r="K21" s="61"/>
      <c r="L21" s="61"/>
      <c r="M21" s="61"/>
      <c r="N21" s="61"/>
      <c r="O21" s="61"/>
      <c r="P21" s="61"/>
      <c r="Q21" s="61"/>
      <c r="R21" s="61"/>
    </row>
    <row r="22" spans="1:18" x14ac:dyDescent="0.25">
      <c r="A22" s="61"/>
      <c r="B22" s="77">
        <v>600</v>
      </c>
      <c r="C22" s="62">
        <f>B22/60</f>
        <v>10</v>
      </c>
      <c r="D22" s="76">
        <v>22.5</v>
      </c>
      <c r="E22" s="64">
        <f>D22/($C$9^5*C22^3*$C$5)</f>
        <v>7.793086641866446</v>
      </c>
      <c r="F22" s="64">
        <f>(C22*$C$9^2*$C$5)/$C$6</f>
        <v>59647.058823529405</v>
      </c>
      <c r="G22" s="62">
        <f>(C22^2*$C$9)/$C$4</f>
        <v>0.7951070336391437</v>
      </c>
      <c r="H22" s="62">
        <f>LOG10(F22)</f>
        <v>4.7755890336190436</v>
      </c>
      <c r="I22" s="62">
        <f>LOG10(E22)</f>
        <v>0.89170950465896048</v>
      </c>
      <c r="J22" s="61"/>
      <c r="K22" s="61"/>
      <c r="L22" s="61"/>
      <c r="M22" s="61"/>
      <c r="N22" s="61"/>
      <c r="O22" s="61"/>
      <c r="P22" s="61"/>
      <c r="Q22" s="61"/>
      <c r="R22" s="61"/>
    </row>
    <row r="23" spans="1:18" x14ac:dyDescent="0.25">
      <c r="A23" s="61"/>
      <c r="B23" s="77">
        <v>700</v>
      </c>
      <c r="C23" s="62">
        <f>B23/60</f>
        <v>11.666666666666666</v>
      </c>
      <c r="D23" s="76">
        <v>25.5</v>
      </c>
      <c r="E23" s="64">
        <f>D23/($C$9^5*C23^3*$C$5)</f>
        <v>5.5619463846323809</v>
      </c>
      <c r="F23" s="64">
        <f>(C23*$C$9^2*$C$5)/$C$6</f>
        <v>69588.23529411765</v>
      </c>
      <c r="G23" s="62">
        <f>(C23^2*$C$9)/$C$4</f>
        <v>1.0822290180088343</v>
      </c>
      <c r="H23" s="62">
        <f>LOG10(F23)</f>
        <v>4.8425358232496567</v>
      </c>
      <c r="I23" s="62">
        <f>LOG10(E23)</f>
        <v>0.7452267980897137</v>
      </c>
      <c r="J23" s="61"/>
      <c r="K23" s="61"/>
      <c r="L23" s="61"/>
      <c r="M23" s="61"/>
      <c r="N23" s="61"/>
      <c r="O23" s="61"/>
      <c r="P23" s="61"/>
      <c r="Q23" s="61"/>
      <c r="R23" s="61"/>
    </row>
    <row r="24" spans="1:18" x14ac:dyDescent="0.25">
      <c r="A24" s="61"/>
      <c r="B24" s="77">
        <v>1100</v>
      </c>
      <c r="C24" s="62">
        <f>B24/60</f>
        <v>18.333333333333332</v>
      </c>
      <c r="D24" s="76">
        <v>36</v>
      </c>
      <c r="E24" s="64">
        <f>D24/($C$9^5*C24^3*$C$5)</f>
        <v>2.0235091986694549</v>
      </c>
      <c r="F24" s="64">
        <f>(C24*$C$9^2*$C$5)/$C$6</f>
        <v>109352.94117647057</v>
      </c>
      <c r="G24" s="62">
        <f>(C24^2*$C$9)/$C$4</f>
        <v>2.6724430852871217</v>
      </c>
      <c r="H24" s="62">
        <f>LOG10(F24)</f>
        <v>5.0388304683936243</v>
      </c>
      <c r="I24" s="62">
        <f>LOG10(E24)</f>
        <v>0.30610518299114114</v>
      </c>
      <c r="J24" s="61"/>
      <c r="K24" s="61"/>
      <c r="L24" s="61"/>
      <c r="M24" s="61"/>
      <c r="N24" s="61"/>
      <c r="O24" s="61"/>
      <c r="P24" s="61"/>
      <c r="Q24" s="61"/>
      <c r="R24" s="61"/>
    </row>
    <row r="25" spans="1:18" x14ac:dyDescent="0.25">
      <c r="A25" s="61"/>
      <c r="B25" s="77">
        <v>1200</v>
      </c>
      <c r="C25" s="62">
        <f>B25/60</f>
        <v>20</v>
      </c>
      <c r="D25" s="76">
        <v>40.5</v>
      </c>
      <c r="E25" s="64">
        <f>D25/($C$9^5*C25^3*$C$5)</f>
        <v>1.7534444944199503</v>
      </c>
      <c r="F25" s="64">
        <f>(C25*$C$9^2*$C$5)/$C$6</f>
        <v>119294.11764705881</v>
      </c>
      <c r="G25" s="62">
        <f>(C25^2*$C$9)/$C$4</f>
        <v>3.1804281345565748</v>
      </c>
      <c r="H25" s="62">
        <f>LOG10(F25)</f>
        <v>5.076619029283024</v>
      </c>
      <c r="I25" s="62">
        <f>LOG10(E25)</f>
        <v>0.24389202277032293</v>
      </c>
      <c r="J25" s="61"/>
      <c r="K25" s="61"/>
      <c r="L25" s="61"/>
      <c r="M25" s="61"/>
      <c r="N25" s="61"/>
      <c r="O25" s="61"/>
      <c r="P25" s="61"/>
      <c r="Q25" s="61"/>
      <c r="R25" s="61"/>
    </row>
    <row r="26" spans="1:18" x14ac:dyDescent="0.25">
      <c r="A26" s="61"/>
      <c r="B26" s="77">
        <v>100</v>
      </c>
      <c r="C26" s="62">
        <f>B26/60</f>
        <v>1.6666666666666667</v>
      </c>
      <c r="D26" s="76">
        <v>11</v>
      </c>
      <c r="E26" s="64">
        <f>D26/($C$9^5*C26^3*$C$5)</f>
        <v>822.94994938109664</v>
      </c>
      <c r="F26" s="64">
        <f>(C26*$C$9^2*$C$5)/$C$6</f>
        <v>9941.176470588236</v>
      </c>
      <c r="G26" s="62">
        <f>(C26^2*$C$9)/$C$4</f>
        <v>2.2086306489976216E-2</v>
      </c>
      <c r="H26" s="62">
        <f>LOG10(F26)</f>
        <v>3.9974377832353998</v>
      </c>
      <c r="I26" s="62">
        <f>LOG10(E26)</f>
        <v>2.9153734228567538</v>
      </c>
      <c r="J26" s="61"/>
      <c r="K26" s="61"/>
      <c r="L26" s="61"/>
      <c r="M26" s="61"/>
      <c r="N26" s="61"/>
      <c r="O26" s="61"/>
      <c r="P26" s="61"/>
      <c r="Q26" s="61"/>
      <c r="R26" s="61"/>
    </row>
    <row r="27" spans="1:18" x14ac:dyDescent="0.25">
      <c r="A27" s="61"/>
      <c r="B27" s="77">
        <v>200</v>
      </c>
      <c r="C27" s="62">
        <f>B27/60</f>
        <v>3.3333333333333335</v>
      </c>
      <c r="D27" s="76">
        <v>13.25</v>
      </c>
      <c r="E27" s="64">
        <f>D27/($C$9^5*C27^3*$C$5)</f>
        <v>123.91007760567648</v>
      </c>
      <c r="F27" s="64">
        <f>(C27*$C$9^2*$C$5)/$C$6</f>
        <v>19882.352941176472</v>
      </c>
      <c r="G27" s="62">
        <f>(C27^2*$C$9)/$C$4</f>
        <v>8.8345225959904863E-2</v>
      </c>
      <c r="H27" s="62">
        <f>LOG10(F27)</f>
        <v>4.298467778899381</v>
      </c>
      <c r="I27" s="62">
        <f>LOG10(E27)</f>
        <v>2.0931066289794118</v>
      </c>
      <c r="J27" s="61"/>
      <c r="K27" s="61"/>
      <c r="L27" s="61"/>
      <c r="M27" s="61"/>
      <c r="N27" s="61"/>
      <c r="O27" s="61"/>
      <c r="P27" s="61"/>
      <c r="Q27" s="61"/>
      <c r="R27" s="61"/>
    </row>
    <row r="28" spans="1:18" x14ac:dyDescent="0.25">
      <c r="A28" s="61"/>
      <c r="B28" s="77">
        <v>300</v>
      </c>
      <c r="C28" s="62">
        <f>B28/60</f>
        <v>5</v>
      </c>
      <c r="D28" s="76">
        <v>15.5</v>
      </c>
      <c r="E28" s="64">
        <f>D28/($C$9^5*C28^3*$C$5)</f>
        <v>42.948566381841751</v>
      </c>
      <c r="F28" s="64">
        <f>(C28*$C$9^2*$C$5)/$C$6</f>
        <v>29823.529411764703</v>
      </c>
      <c r="G28" s="62">
        <f>(C28^2*$C$9)/$C$4</f>
        <v>0.19877675840978593</v>
      </c>
      <c r="H28" s="62">
        <f>LOG10(F28)</f>
        <v>4.4745590379550624</v>
      </c>
      <c r="I28" s="62">
        <f>LOG10(E28)</f>
        <v>1.6329486717098332</v>
      </c>
      <c r="J28" s="61"/>
      <c r="K28" s="61"/>
      <c r="L28" s="61"/>
      <c r="M28" s="61"/>
      <c r="N28" s="61"/>
      <c r="O28" s="61"/>
      <c r="P28" s="61"/>
      <c r="Q28" s="61"/>
      <c r="R28" s="61"/>
    </row>
    <row r="29" spans="1:18" x14ac:dyDescent="0.25">
      <c r="A29" s="61"/>
      <c r="B29" s="77">
        <v>400</v>
      </c>
      <c r="C29" s="62">
        <f>B29/60</f>
        <v>6.666666666666667</v>
      </c>
      <c r="D29" s="76">
        <v>18</v>
      </c>
      <c r="E29" s="64">
        <f>D29/($C$9^5*C29^3*$C$5)</f>
        <v>21.0413339330394</v>
      </c>
      <c r="F29" s="64">
        <f>(C29*$C$9^2*$C$5)/$C$6</f>
        <v>39764.705882352944</v>
      </c>
      <c r="G29" s="62">
        <f>(C29^2*$C$9)/$C$4</f>
        <v>0.35338090383961945</v>
      </c>
      <c r="H29" s="62">
        <f>LOG10(F29)</f>
        <v>4.5994977745633623</v>
      </c>
      <c r="I29" s="62">
        <f>LOG10(E29)</f>
        <v>1.3230732688179476</v>
      </c>
      <c r="J29" s="61"/>
      <c r="K29" s="61"/>
      <c r="L29" s="61"/>
      <c r="M29" s="61"/>
      <c r="N29" s="61"/>
      <c r="O29" s="61"/>
      <c r="P29" s="61"/>
      <c r="Q29" s="61"/>
      <c r="R29" s="61"/>
    </row>
    <row r="30" spans="1:18" x14ac:dyDescent="0.25">
      <c r="A30" s="61"/>
      <c r="B30" s="77">
        <v>500</v>
      </c>
      <c r="C30" s="62">
        <f>B30/60</f>
        <v>8.3333333333333339</v>
      </c>
      <c r="D30" s="76">
        <v>20.5</v>
      </c>
      <c r="E30" s="64">
        <f>D30/($C$9^5*C30^3*$C$5)</f>
        <v>12.269435608954533</v>
      </c>
      <c r="F30" s="64">
        <f>(C30*$C$9^2*$C$5)/$C$6</f>
        <v>49705.882352941175</v>
      </c>
      <c r="G30" s="62">
        <f>(C30^2*$C$9)/$C$4</f>
        <v>0.55215766224940543</v>
      </c>
      <c r="H30" s="62">
        <f>LOG10(F30)</f>
        <v>4.6964077875714185</v>
      </c>
      <c r="I30" s="62">
        <f>LOG10(E30)</f>
        <v>1.0888245857462266</v>
      </c>
      <c r="J30" s="61"/>
      <c r="K30" s="61"/>
      <c r="L30" s="61"/>
      <c r="M30" s="61"/>
      <c r="N30" s="61"/>
      <c r="O30" s="61"/>
      <c r="P30" s="61"/>
      <c r="Q30" s="61"/>
      <c r="R30" s="61"/>
    </row>
    <row r="31" spans="1:18" x14ac:dyDescent="0.25">
      <c r="A31" s="61"/>
      <c r="B31" s="77">
        <v>600</v>
      </c>
      <c r="C31" s="62">
        <f>B31/60</f>
        <v>10</v>
      </c>
      <c r="D31" s="76">
        <v>23.75</v>
      </c>
      <c r="E31" s="64">
        <f>D31/($C$9^5*C31^3*$C$5)</f>
        <v>8.2260358997479148</v>
      </c>
      <c r="F31" s="64">
        <f>(C31*$C$9^2*$C$5)/$C$6</f>
        <v>59647.058823529405</v>
      </c>
      <c r="G31" s="62">
        <f>(C31^2*$C$9)/$C$4</f>
        <v>0.7951070336391437</v>
      </c>
      <c r="H31" s="62">
        <f>LOG10(F31)</f>
        <v>4.7755890336190436</v>
      </c>
      <c r="I31" s="62">
        <f>LOG10(E31)</f>
        <v>0.91519060050848333</v>
      </c>
      <c r="J31" s="61"/>
      <c r="K31" s="61"/>
      <c r="L31" s="61"/>
      <c r="M31" s="61"/>
      <c r="N31" s="61"/>
      <c r="O31" s="61"/>
      <c r="P31" s="61"/>
      <c r="Q31" s="61"/>
      <c r="R31" s="61"/>
    </row>
    <row r="32" spans="1:18" x14ac:dyDescent="0.25">
      <c r="A32" s="61"/>
      <c r="B32" s="77">
        <v>700</v>
      </c>
      <c r="C32" s="62">
        <f>B32/60</f>
        <v>11.666666666666666</v>
      </c>
      <c r="D32" s="76">
        <v>26.5</v>
      </c>
      <c r="E32" s="64">
        <f>D32/($C$9^5*C32^3*$C$5)</f>
        <v>5.7800619291277684</v>
      </c>
      <c r="F32" s="64">
        <f>(C32*$C$9^2*$C$5)/$C$6</f>
        <v>69588.23529411765</v>
      </c>
      <c r="G32" s="62">
        <f>(C32^2*$C$9)/$C$4</f>
        <v>1.0822290180088343</v>
      </c>
      <c r="H32" s="62">
        <f>LOG10(F32)</f>
        <v>4.8425358232496567</v>
      </c>
      <c r="I32" s="62">
        <f>LOG10(E32)</f>
        <v>0.76193249159256637</v>
      </c>
      <c r="J32" s="61"/>
      <c r="K32" s="61"/>
      <c r="L32" s="61"/>
      <c r="M32" s="61"/>
      <c r="N32" s="61"/>
      <c r="O32" s="61"/>
      <c r="P32" s="61"/>
      <c r="Q32" s="61"/>
      <c r="R32" s="61"/>
    </row>
    <row r="33" spans="1:18" x14ac:dyDescent="0.25">
      <c r="A33" s="61"/>
      <c r="B33" s="77">
        <v>1100</v>
      </c>
      <c r="C33" s="62">
        <f>B33/60</f>
        <v>18.333333333333332</v>
      </c>
      <c r="D33" s="76">
        <v>37</v>
      </c>
      <c r="E33" s="64">
        <f>D33/($C$9^5*C33^3*$C$5)</f>
        <v>2.0797177875213841</v>
      </c>
      <c r="F33" s="64">
        <f>(C33*$C$9^2*$C$5)/$C$6</f>
        <v>109352.94117647057</v>
      </c>
      <c r="G33" s="62">
        <f>(C33^2*$C$9)/$C$4</f>
        <v>2.6724430852871217</v>
      </c>
      <c r="H33" s="62">
        <f>LOG10(F33)</f>
        <v>5.0388304683936243</v>
      </c>
      <c r="I33" s="62">
        <f>LOG10(E33)</f>
        <v>0.31800440629084886</v>
      </c>
      <c r="J33" s="61"/>
      <c r="K33" s="61"/>
      <c r="L33" s="61"/>
      <c r="M33" s="61"/>
      <c r="N33" s="61"/>
      <c r="O33" s="61"/>
      <c r="P33" s="61"/>
      <c r="Q33" s="61"/>
      <c r="R33" s="61"/>
    </row>
    <row r="34" spans="1:18" x14ac:dyDescent="0.25">
      <c r="A34" s="61"/>
      <c r="B34" s="77">
        <v>1200</v>
      </c>
      <c r="C34" s="62">
        <f>B34/60</f>
        <v>20</v>
      </c>
      <c r="D34" s="76">
        <v>39.5</v>
      </c>
      <c r="E34" s="64">
        <f>D34/($C$9^5*C34^3*$C$5)</f>
        <v>1.7101495686318033</v>
      </c>
      <c r="F34" s="64">
        <f>(C34*$C$9^2*$C$5)/$C$6</f>
        <v>119294.11764705881</v>
      </c>
      <c r="G34" s="62">
        <f>(C34^2*$C$9)/$C$4</f>
        <v>3.1804281345565748</v>
      </c>
      <c r="H34" s="62">
        <f>LOG10(F34)</f>
        <v>5.076619029283024</v>
      </c>
      <c r="I34" s="62">
        <f>LOG10(E34)</f>
        <v>0.2330340951821146</v>
      </c>
      <c r="J34" s="61"/>
      <c r="K34" s="61"/>
      <c r="L34" s="61"/>
      <c r="M34" s="61"/>
      <c r="N34" s="61"/>
      <c r="O34" s="61"/>
      <c r="P34" s="61"/>
      <c r="Q34" s="61"/>
      <c r="R34" s="61"/>
    </row>
    <row r="35" spans="1:18" x14ac:dyDescent="0.25">
      <c r="A35" s="61"/>
      <c r="B35" s="61"/>
      <c r="C35" s="61"/>
      <c r="D35" s="61"/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</row>
    <row r="36" spans="1:18" x14ac:dyDescent="0.25">
      <c r="A36" s="61"/>
      <c r="B36" s="61"/>
      <c r="C36" s="61"/>
      <c r="D36" s="61"/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</row>
    <row r="37" spans="1:18" x14ac:dyDescent="0.25">
      <c r="A37" s="61"/>
      <c r="B37" s="62" t="s">
        <v>36</v>
      </c>
      <c r="C37" s="62"/>
      <c r="D37" s="62" t="s">
        <v>37</v>
      </c>
      <c r="E37" s="62" t="s">
        <v>38</v>
      </c>
      <c r="F37" s="62" t="s">
        <v>39</v>
      </c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</row>
    <row r="38" spans="1:18" x14ac:dyDescent="0.25">
      <c r="A38" s="61"/>
      <c r="B38" s="61"/>
      <c r="C38" s="61"/>
      <c r="D38" s="62">
        <f>SLOPE(D17:D34,C17:C34)</f>
        <v>1.6049568965517238</v>
      </c>
      <c r="E38" s="62">
        <f>INTERCEPT(D17:D34,C17:C34)</f>
        <v>7.2726293103448327</v>
      </c>
      <c r="F38" s="62">
        <f>RSQ(D17:D34,C17:C34)</f>
        <v>0.99545163303237849</v>
      </c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</row>
    <row r="39" spans="1:18" x14ac:dyDescent="0.25">
      <c r="A39" s="61"/>
      <c r="B39" s="61"/>
      <c r="C39" s="61"/>
      <c r="D39" s="61"/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</row>
    <row r="40" spans="1:18" x14ac:dyDescent="0.25">
      <c r="A40" s="61"/>
      <c r="B40" s="62" t="s">
        <v>40</v>
      </c>
      <c r="C40" s="62"/>
      <c r="D40" s="62" t="s">
        <v>37</v>
      </c>
      <c r="E40" s="62" t="s">
        <v>38</v>
      </c>
      <c r="F40" s="62" t="s">
        <v>39</v>
      </c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</row>
    <row r="41" spans="1:18" x14ac:dyDescent="0.25">
      <c r="A41" s="61"/>
      <c r="B41" s="61"/>
      <c r="C41" s="61"/>
      <c r="D41" s="62">
        <f>SLOPE(I17:I34,H17:H34)</f>
        <v>-2.4556176392430351</v>
      </c>
      <c r="E41" s="62">
        <f>INTERCEPT(I17:I34,H17:H34)</f>
        <v>12.649801933619441</v>
      </c>
      <c r="F41" s="63">
        <f>RSQ(I17:I34,H17:H34)</f>
        <v>0.99725567611219923</v>
      </c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</row>
    <row r="42" spans="1:18" x14ac:dyDescent="0.25">
      <c r="A42" s="61"/>
      <c r="B42" s="61"/>
      <c r="C42" s="61"/>
      <c r="D42" s="62" t="s">
        <v>45</v>
      </c>
      <c r="E42" s="62" t="s">
        <v>46</v>
      </c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</row>
    <row r="43" spans="1:18" x14ac:dyDescent="0.25">
      <c r="A43" s="61"/>
      <c r="B43" s="61"/>
      <c r="C43" s="61"/>
      <c r="D43" s="62">
        <f>D41</f>
        <v>-2.4556176392430351</v>
      </c>
      <c r="E43" s="62">
        <f>10^E41</f>
        <v>4464799219815.3213</v>
      </c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</row>
    <row r="44" spans="1:18" x14ac:dyDescent="0.25">
      <c r="A44" s="61"/>
      <c r="B44" s="61"/>
      <c r="C44" s="61"/>
      <c r="D44" s="61"/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</row>
    <row r="45" spans="1:18" x14ac:dyDescent="0.25">
      <c r="A45" s="61"/>
      <c r="B45" s="61"/>
      <c r="C45" s="61"/>
      <c r="D45" s="61"/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</row>
    <row r="46" spans="1:18" x14ac:dyDescent="0.25">
      <c r="A46" s="61"/>
      <c r="B46" s="61"/>
      <c r="C46" s="61"/>
      <c r="D46" s="61"/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</row>
    <row r="47" spans="1:18" x14ac:dyDescent="0.25">
      <c r="A47" s="61"/>
      <c r="B47" s="61"/>
      <c r="C47" s="61"/>
      <c r="D47" s="61"/>
      <c r="E47" s="61"/>
      <c r="F47" s="61"/>
      <c r="G47" s="61"/>
      <c r="H47" s="61"/>
      <c r="I47" s="61"/>
      <c r="J47" s="61"/>
      <c r="K47" s="61"/>
      <c r="L47" s="61"/>
      <c r="M47" s="61"/>
      <c r="N47" s="61"/>
      <c r="O47" s="61"/>
      <c r="P47" s="61"/>
      <c r="Q47" s="61"/>
      <c r="R47" s="61"/>
    </row>
    <row r="48" spans="1:18" x14ac:dyDescent="0.25">
      <c r="A48" s="61"/>
      <c r="B48" s="61"/>
      <c r="C48" s="61"/>
      <c r="D48" s="61"/>
      <c r="E48" s="61"/>
      <c r="F48" s="61"/>
      <c r="G48" s="61"/>
      <c r="H48" s="61"/>
      <c r="I48" s="61"/>
      <c r="J48" s="61"/>
      <c r="K48" s="61"/>
      <c r="L48" s="61"/>
      <c r="M48" s="61"/>
      <c r="N48" s="61"/>
      <c r="O48" s="61"/>
      <c r="P48" s="61"/>
      <c r="Q48" s="61"/>
      <c r="R48" s="61"/>
    </row>
    <row r="49" spans="1:18" x14ac:dyDescent="0.25">
      <c r="A49" s="61"/>
      <c r="B49" s="61"/>
      <c r="C49" s="61"/>
      <c r="D49" s="61"/>
      <c r="E49" s="61"/>
      <c r="F49" s="61"/>
      <c r="G49" s="61"/>
      <c r="H49" s="61"/>
      <c r="I49" s="61"/>
      <c r="J49" s="61"/>
      <c r="K49" s="61"/>
      <c r="L49" s="61"/>
      <c r="M49" s="61"/>
      <c r="N49" s="61"/>
      <c r="O49" s="61"/>
      <c r="P49" s="61"/>
      <c r="Q49" s="61"/>
      <c r="R49" s="61"/>
    </row>
    <row r="50" spans="1:18" x14ac:dyDescent="0.25">
      <c r="A50" s="61"/>
      <c r="B50" s="61"/>
      <c r="C50" s="61"/>
      <c r="D50" s="61"/>
      <c r="E50" s="61"/>
      <c r="F50" s="61"/>
      <c r="G50" s="61"/>
      <c r="H50" s="61"/>
      <c r="I50" s="61"/>
      <c r="J50" s="61"/>
      <c r="K50" s="61"/>
      <c r="L50" s="61"/>
      <c r="M50" s="61"/>
      <c r="N50" s="61"/>
      <c r="O50" s="61"/>
      <c r="P50" s="61"/>
      <c r="Q50" s="61"/>
      <c r="R50" s="61"/>
    </row>
    <row r="51" spans="1:18" x14ac:dyDescent="0.25">
      <c r="A51" s="61"/>
      <c r="B51" s="61"/>
      <c r="C51" s="61"/>
      <c r="D51" s="61"/>
      <c r="E51" s="61"/>
      <c r="F51" s="61"/>
      <c r="G51" s="61"/>
      <c r="H51" s="61"/>
      <c r="I51" s="61"/>
      <c r="J51" s="61"/>
      <c r="K51" s="61"/>
      <c r="L51" s="61"/>
      <c r="M51" s="61"/>
      <c r="N51" s="61"/>
      <c r="O51" s="61"/>
      <c r="P51" s="61"/>
      <c r="Q51" s="61"/>
      <c r="R51" s="61"/>
    </row>
    <row r="52" spans="1:18" x14ac:dyDescent="0.25">
      <c r="A52" s="61"/>
      <c r="B52" s="61"/>
      <c r="C52" s="61"/>
      <c r="D52" s="61"/>
      <c r="E52" s="61"/>
      <c r="F52" s="61"/>
      <c r="G52" s="61"/>
      <c r="H52" s="61"/>
      <c r="I52" s="61"/>
      <c r="J52" s="61"/>
      <c r="K52" s="61"/>
      <c r="L52" s="61"/>
      <c r="M52" s="61"/>
      <c r="N52" s="61"/>
      <c r="O52" s="61"/>
      <c r="P52" s="61"/>
      <c r="Q52" s="61"/>
      <c r="R52" s="61"/>
    </row>
    <row r="53" spans="1:18" x14ac:dyDescent="0.25">
      <c r="A53" s="61"/>
      <c r="B53" s="61"/>
      <c r="C53" s="61"/>
      <c r="D53" s="61"/>
      <c r="E53" s="61"/>
      <c r="F53" s="61"/>
      <c r="G53" s="61"/>
      <c r="H53" s="61"/>
      <c r="I53" s="61"/>
      <c r="J53" s="61"/>
      <c r="K53" s="61"/>
      <c r="L53" s="61"/>
      <c r="M53" s="61"/>
      <c r="N53" s="61"/>
      <c r="O53" s="61"/>
      <c r="P53" s="61"/>
      <c r="Q53" s="61"/>
      <c r="R53" s="61"/>
    </row>
    <row r="54" spans="1:18" x14ac:dyDescent="0.25">
      <c r="A54" s="61"/>
      <c r="B54" s="61"/>
      <c r="C54" s="61"/>
      <c r="D54" s="61"/>
      <c r="E54" s="61"/>
      <c r="F54" s="61"/>
      <c r="G54" s="61"/>
      <c r="H54" s="61"/>
      <c r="I54" s="61"/>
      <c r="J54" s="61"/>
      <c r="K54" s="61"/>
      <c r="L54" s="61"/>
      <c r="M54" s="61"/>
      <c r="N54" s="61"/>
      <c r="O54" s="61"/>
      <c r="P54" s="61"/>
      <c r="Q54" s="61"/>
      <c r="R54" s="61"/>
    </row>
    <row r="55" spans="1:18" x14ac:dyDescent="0.25">
      <c r="A55" s="61"/>
      <c r="B55" s="61"/>
      <c r="C55" s="61"/>
      <c r="D55" s="61"/>
      <c r="E55" s="61"/>
      <c r="F55" s="61"/>
      <c r="G55" s="61"/>
      <c r="H55" s="61"/>
      <c r="I55" s="61"/>
      <c r="J55" s="61"/>
      <c r="K55" s="61"/>
      <c r="L55" s="61"/>
      <c r="M55" s="61"/>
      <c r="N55" s="61"/>
      <c r="O55" s="61"/>
      <c r="P55" s="61"/>
      <c r="Q55" s="61"/>
      <c r="R55" s="61"/>
    </row>
    <row r="56" spans="1:18" x14ac:dyDescent="0.25">
      <c r="A56" s="61"/>
      <c r="B56" s="61"/>
      <c r="C56" s="61"/>
      <c r="D56" s="61"/>
      <c r="E56" s="61"/>
      <c r="F56" s="61"/>
      <c r="G56" s="61"/>
      <c r="H56" s="61"/>
      <c r="I56" s="61"/>
      <c r="J56" s="61"/>
      <c r="K56" s="61"/>
      <c r="L56" s="61"/>
      <c r="M56" s="61"/>
      <c r="N56" s="61"/>
      <c r="O56" s="61"/>
      <c r="P56" s="61"/>
      <c r="Q56" s="61"/>
      <c r="R56" s="61"/>
    </row>
    <row r="57" spans="1:18" x14ac:dyDescent="0.25">
      <c r="A57" s="61"/>
      <c r="B57" s="61"/>
      <c r="C57" s="61"/>
      <c r="D57" s="61"/>
      <c r="E57" s="61"/>
      <c r="F57" s="61"/>
      <c r="G57" s="61"/>
      <c r="H57" s="61"/>
      <c r="I57" s="61"/>
      <c r="J57" s="61"/>
      <c r="K57" s="61"/>
      <c r="L57" s="61"/>
      <c r="M57" s="61"/>
      <c r="N57" s="61"/>
      <c r="O57" s="61"/>
      <c r="P57" s="61"/>
      <c r="Q57" s="61"/>
      <c r="R57" s="61"/>
    </row>
    <row r="58" spans="1:18" x14ac:dyDescent="0.25">
      <c r="A58" s="61"/>
      <c r="B58" s="61"/>
      <c r="C58" s="61"/>
      <c r="D58" s="61"/>
      <c r="E58" s="61"/>
      <c r="F58" s="61"/>
      <c r="G58" s="61"/>
      <c r="H58" s="61"/>
      <c r="I58" s="61"/>
      <c r="J58" s="61"/>
      <c r="K58" s="61"/>
      <c r="L58" s="61"/>
      <c r="M58" s="61"/>
      <c r="N58" s="61"/>
      <c r="O58" s="61"/>
      <c r="P58" s="61"/>
      <c r="Q58" s="61"/>
      <c r="R58" s="61"/>
    </row>
    <row r="59" spans="1:18" x14ac:dyDescent="0.25">
      <c r="A59" s="61"/>
      <c r="B59" s="61"/>
      <c r="C59" s="61"/>
      <c r="D59" s="61"/>
      <c r="E59" s="61"/>
      <c r="F59" s="61"/>
      <c r="G59" s="61"/>
      <c r="H59" s="61"/>
      <c r="I59" s="61"/>
      <c r="J59" s="61"/>
      <c r="K59" s="61"/>
      <c r="L59" s="61"/>
      <c r="M59" s="61"/>
      <c r="N59" s="61"/>
      <c r="O59" s="61"/>
      <c r="P59" s="61"/>
      <c r="Q59" s="61"/>
      <c r="R59" s="61"/>
    </row>
    <row r="60" spans="1:18" x14ac:dyDescent="0.25">
      <c r="A60" s="61"/>
      <c r="B60" s="61"/>
      <c r="C60" s="61"/>
      <c r="D60" s="61"/>
      <c r="E60" s="61"/>
      <c r="F60" s="61"/>
      <c r="G60" s="61"/>
      <c r="H60" s="61"/>
      <c r="I60" s="61"/>
      <c r="J60" s="61"/>
      <c r="K60" s="61"/>
      <c r="L60" s="61"/>
      <c r="M60" s="61"/>
      <c r="N60" s="61"/>
      <c r="O60" s="61"/>
      <c r="P60" s="61"/>
      <c r="Q60" s="61"/>
      <c r="R60" s="61"/>
    </row>
    <row r="61" spans="1:18" x14ac:dyDescent="0.25">
      <c r="A61" s="61"/>
      <c r="B61" s="61"/>
      <c r="C61" s="61"/>
      <c r="D61" s="61"/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61"/>
      <c r="Q61" s="61"/>
      <c r="R61" s="61"/>
    </row>
    <row r="62" spans="1:18" x14ac:dyDescent="0.25">
      <c r="A62" s="61"/>
      <c r="B62" s="61"/>
      <c r="C62" s="61"/>
      <c r="D62" s="61"/>
      <c r="E62" s="61"/>
      <c r="F62" s="61"/>
      <c r="G62" s="61"/>
      <c r="H62" s="61"/>
      <c r="I62" s="61"/>
      <c r="J62" s="61"/>
      <c r="K62" s="61"/>
      <c r="L62" s="61"/>
      <c r="M62" s="61"/>
      <c r="N62" s="61"/>
      <c r="O62" s="61"/>
      <c r="P62" s="61"/>
      <c r="Q62" s="61"/>
      <c r="R62" s="61"/>
    </row>
    <row r="63" spans="1:18" x14ac:dyDescent="0.25">
      <c r="A63" s="61"/>
      <c r="B63" s="61"/>
      <c r="C63" s="61"/>
      <c r="D63" s="61"/>
      <c r="E63" s="61"/>
      <c r="F63" s="61"/>
      <c r="G63" s="61"/>
      <c r="H63" s="61"/>
      <c r="I63" s="61"/>
      <c r="J63" s="61"/>
      <c r="K63" s="61"/>
      <c r="L63" s="61"/>
      <c r="M63" s="61"/>
      <c r="N63" s="61"/>
      <c r="O63" s="61"/>
      <c r="P63" s="61"/>
      <c r="Q63" s="61"/>
      <c r="R63" s="61"/>
    </row>
    <row r="64" spans="1:18" x14ac:dyDescent="0.25">
      <c r="A64" s="61"/>
      <c r="B64" s="61"/>
      <c r="C64" s="61"/>
      <c r="D64" s="61"/>
      <c r="E64" s="61"/>
      <c r="F64" s="61"/>
      <c r="G64" s="61"/>
      <c r="H64" s="61"/>
      <c r="I64" s="61"/>
      <c r="J64" s="61"/>
      <c r="K64" s="61"/>
      <c r="L64" s="61"/>
      <c r="M64" s="61"/>
      <c r="N64" s="61"/>
      <c r="O64" s="61"/>
      <c r="P64" s="61"/>
      <c r="Q64" s="61"/>
      <c r="R64" s="61"/>
    </row>
    <row r="65" spans="1:18" x14ac:dyDescent="0.25">
      <c r="A65" s="61"/>
      <c r="B65" s="61"/>
      <c r="C65" s="61"/>
      <c r="D65" s="61"/>
      <c r="E65" s="61"/>
      <c r="F65" s="61"/>
      <c r="G65" s="61"/>
      <c r="H65" s="61"/>
      <c r="I65" s="61"/>
      <c r="J65" s="61"/>
      <c r="K65" s="61"/>
      <c r="L65" s="61"/>
      <c r="M65" s="61"/>
      <c r="N65" s="61"/>
      <c r="O65" s="61"/>
      <c r="P65" s="61"/>
      <c r="Q65" s="61"/>
      <c r="R65" s="61"/>
    </row>
    <row r="66" spans="1:18" x14ac:dyDescent="0.25">
      <c r="A66" s="61"/>
      <c r="B66" s="61"/>
      <c r="C66" s="61"/>
      <c r="D66" s="61"/>
      <c r="E66" s="61"/>
      <c r="F66" s="61"/>
      <c r="G66" s="61"/>
      <c r="H66" s="61"/>
      <c r="I66" s="61"/>
      <c r="J66" s="61"/>
      <c r="K66" s="61"/>
      <c r="L66" s="61"/>
      <c r="M66" s="61"/>
      <c r="N66" s="61"/>
      <c r="O66" s="61"/>
      <c r="P66" s="61"/>
      <c r="Q66" s="61"/>
      <c r="R66" s="61"/>
    </row>
    <row r="67" spans="1:18" x14ac:dyDescent="0.25">
      <c r="A67" s="61"/>
      <c r="B67" s="61"/>
      <c r="C67" s="61"/>
      <c r="D67" s="61"/>
      <c r="E67" s="61"/>
      <c r="F67" s="61"/>
      <c r="G67" s="61"/>
      <c r="H67" s="61"/>
      <c r="I67" s="61"/>
      <c r="J67" s="61"/>
      <c r="K67" s="61"/>
      <c r="L67" s="61"/>
      <c r="M67" s="61"/>
      <c r="N67" s="61"/>
      <c r="O67" s="61"/>
      <c r="P67" s="61"/>
      <c r="Q67" s="61"/>
      <c r="R67" s="61"/>
    </row>
    <row r="68" spans="1:18" x14ac:dyDescent="0.25">
      <c r="A68" s="61"/>
      <c r="B68" s="61"/>
      <c r="C68" s="61"/>
      <c r="D68" s="61"/>
      <c r="E68" s="61"/>
      <c r="F68" s="61"/>
      <c r="G68" s="61"/>
      <c r="H68" s="61"/>
      <c r="I68" s="61"/>
      <c r="J68" s="61"/>
      <c r="K68" s="61"/>
      <c r="L68" s="61"/>
      <c r="M68" s="61"/>
      <c r="N68" s="61"/>
      <c r="O68" s="61"/>
      <c r="P68" s="61"/>
      <c r="Q68" s="61"/>
      <c r="R68" s="61"/>
    </row>
    <row r="69" spans="1:18" x14ac:dyDescent="0.25">
      <c r="A69" s="61"/>
      <c r="B69" s="61"/>
      <c r="C69" s="61"/>
      <c r="D69" s="61"/>
      <c r="E69" s="61"/>
      <c r="F69" s="61"/>
      <c r="G69" s="61"/>
      <c r="H69" s="61"/>
      <c r="I69" s="61"/>
      <c r="J69" s="61"/>
      <c r="K69" s="61"/>
      <c r="L69" s="61"/>
      <c r="M69" s="61"/>
      <c r="N69" s="61"/>
      <c r="O69" s="61"/>
      <c r="P69" s="61"/>
      <c r="Q69" s="61"/>
      <c r="R69" s="61"/>
    </row>
    <row r="70" spans="1:18" x14ac:dyDescent="0.25">
      <c r="A70" s="61"/>
      <c r="B70" s="61"/>
      <c r="C70" s="61"/>
      <c r="D70" s="61"/>
      <c r="E70" s="61"/>
      <c r="F70" s="61"/>
      <c r="G70" s="61"/>
      <c r="H70" s="61"/>
      <c r="I70" s="61"/>
      <c r="J70" s="61"/>
      <c r="K70" s="61"/>
      <c r="L70" s="61"/>
      <c r="M70" s="61"/>
      <c r="N70" s="61"/>
      <c r="O70" s="61"/>
      <c r="P70" s="61"/>
      <c r="Q70" s="61"/>
      <c r="R70" s="61"/>
    </row>
    <row r="71" spans="1:18" x14ac:dyDescent="0.25">
      <c r="A71" s="61"/>
      <c r="B71" s="61"/>
      <c r="C71" s="61"/>
      <c r="D71" s="61"/>
      <c r="E71" s="61"/>
      <c r="F71" s="61"/>
      <c r="G71" s="61"/>
      <c r="H71" s="61"/>
      <c r="I71" s="61"/>
      <c r="J71" s="61"/>
      <c r="K71" s="61"/>
      <c r="L71" s="61"/>
      <c r="M71" s="61"/>
      <c r="N71" s="61"/>
      <c r="O71" s="61"/>
      <c r="P71" s="61"/>
      <c r="Q71" s="61"/>
      <c r="R71" s="61"/>
    </row>
    <row r="72" spans="1:18" x14ac:dyDescent="0.25">
      <c r="A72" s="61"/>
      <c r="B72" s="61"/>
      <c r="C72" s="61"/>
      <c r="D72" s="61"/>
      <c r="E72" s="61"/>
      <c r="F72" s="61"/>
      <c r="G72" s="61"/>
      <c r="H72" s="61"/>
      <c r="I72" s="61"/>
      <c r="J72" s="61"/>
      <c r="K72" s="61"/>
      <c r="L72" s="61"/>
      <c r="M72" s="61"/>
      <c r="N72" s="61"/>
      <c r="O72" s="61"/>
      <c r="P72" s="61"/>
      <c r="Q72" s="61"/>
      <c r="R72" s="61"/>
    </row>
    <row r="73" spans="1:18" x14ac:dyDescent="0.25">
      <c r="A73" s="61"/>
      <c r="B73" s="61"/>
      <c r="C73" s="61"/>
      <c r="D73" s="61"/>
      <c r="E73" s="61"/>
      <c r="F73" s="61"/>
      <c r="G73" s="61"/>
      <c r="H73" s="61"/>
      <c r="I73" s="61"/>
      <c r="J73" s="61"/>
      <c r="K73" s="61"/>
      <c r="L73" s="61"/>
      <c r="M73" s="61"/>
      <c r="N73" s="61"/>
      <c r="O73" s="61"/>
      <c r="P73" s="61"/>
      <c r="Q73" s="61"/>
      <c r="R73" s="61"/>
    </row>
    <row r="74" spans="1:18" x14ac:dyDescent="0.25">
      <c r="A74" s="61"/>
      <c r="B74" s="61"/>
      <c r="C74" s="61"/>
      <c r="D74" s="61"/>
      <c r="E74" s="61"/>
      <c r="F74" s="61"/>
      <c r="G74" s="61"/>
      <c r="H74" s="61"/>
      <c r="I74" s="61"/>
      <c r="J74" s="61"/>
      <c r="K74" s="61"/>
      <c r="L74" s="61"/>
      <c r="M74" s="61"/>
      <c r="N74" s="61"/>
      <c r="O74" s="61"/>
      <c r="P74" s="61"/>
      <c r="Q74" s="61"/>
      <c r="R74" s="61"/>
    </row>
    <row r="75" spans="1:18" x14ac:dyDescent="0.25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</row>
    <row r="76" spans="1:18" x14ac:dyDescent="0.25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</row>
    <row r="77" spans="1:18" x14ac:dyDescent="0.25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</row>
    <row r="78" spans="1:18" x14ac:dyDescent="0.25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</row>
    <row r="79" spans="1:18" x14ac:dyDescent="0.25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</row>
    <row r="80" spans="1:18" x14ac:dyDescent="0.25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</row>
    <row r="81" spans="1:18" x14ac:dyDescent="0.25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</row>
    <row r="82" spans="1:18" x14ac:dyDescent="0.25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</row>
    <row r="83" spans="1:18" x14ac:dyDescent="0.25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</row>
    <row r="84" spans="1:18" x14ac:dyDescent="0.25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</row>
    <row r="85" spans="1:18" x14ac:dyDescent="0.25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</row>
    <row r="86" spans="1:18" x14ac:dyDescent="0.25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</row>
    <row r="87" spans="1:18" x14ac:dyDescent="0.25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</row>
    <row r="88" spans="1:18" x14ac:dyDescent="0.25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</row>
    <row r="89" spans="1:18" x14ac:dyDescent="0.25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</row>
    <row r="90" spans="1:18" x14ac:dyDescent="0.25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</row>
    <row r="91" spans="1:18" x14ac:dyDescent="0.25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</row>
    <row r="92" spans="1:18" x14ac:dyDescent="0.25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</row>
    <row r="93" spans="1:18" x14ac:dyDescent="0.25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</row>
    <row r="94" spans="1:18" x14ac:dyDescent="0.25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</row>
    <row r="95" spans="1:18" x14ac:dyDescent="0.25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</row>
    <row r="96" spans="1:18" x14ac:dyDescent="0.25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</row>
    <row r="97" spans="1:18" x14ac:dyDescent="0.25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</row>
    <row r="98" spans="1:18" x14ac:dyDescent="0.25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</row>
    <row r="99" spans="1:18" x14ac:dyDescent="0.25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</row>
    <row r="100" spans="1:18" x14ac:dyDescent="0.25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</row>
    <row r="101" spans="1:18" x14ac:dyDescent="0.25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</row>
    <row r="102" spans="1:18" x14ac:dyDescent="0.25">
      <c r="A102" s="61"/>
      <c r="B102" s="61"/>
      <c r="C102" s="61"/>
      <c r="D102" s="61"/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</row>
    <row r="103" spans="1:18" x14ac:dyDescent="0.25">
      <c r="A103" s="61"/>
      <c r="B103" s="61"/>
      <c r="C103" s="61"/>
      <c r="D103" s="61"/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</row>
    <row r="104" spans="1:18" x14ac:dyDescent="0.25">
      <c r="A104" s="61"/>
      <c r="B104" s="61"/>
      <c r="C104" s="61"/>
      <c r="D104" s="61"/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</row>
    <row r="105" spans="1:18" x14ac:dyDescent="0.25">
      <c r="A105" s="61"/>
      <c r="B105" s="61"/>
      <c r="C105" s="61"/>
      <c r="D105" s="61"/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</row>
    <row r="106" spans="1:18" x14ac:dyDescent="0.25">
      <c r="A106" s="61"/>
      <c r="B106" s="61"/>
      <c r="C106" s="61"/>
      <c r="D106" s="61"/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</row>
    <row r="107" spans="1:18" x14ac:dyDescent="0.25">
      <c r="A107" s="61"/>
      <c r="B107" s="61"/>
      <c r="C107" s="61"/>
      <c r="D107" s="61"/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</row>
    <row r="108" spans="1:18" x14ac:dyDescent="0.25">
      <c r="A108" s="61"/>
      <c r="B108" s="61"/>
      <c r="C108" s="61"/>
      <c r="D108" s="61"/>
      <c r="E108" s="61"/>
      <c r="F108" s="61"/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</row>
    <row r="109" spans="1:18" x14ac:dyDescent="0.25">
      <c r="A109" s="61"/>
      <c r="B109" s="61"/>
      <c r="C109" s="61"/>
      <c r="D109" s="61"/>
      <c r="E109" s="61"/>
      <c r="F109" s="61"/>
      <c r="G109" s="61"/>
      <c r="H109" s="61"/>
      <c r="I109" s="61"/>
      <c r="J109" s="61"/>
      <c r="K109" s="61"/>
      <c r="L109" s="61"/>
      <c r="M109" s="61"/>
      <c r="N109" s="61"/>
      <c r="O109" s="61"/>
      <c r="P109" s="61"/>
      <c r="Q109" s="61"/>
      <c r="R109" s="61"/>
    </row>
    <row r="110" spans="1:18" x14ac:dyDescent="0.25">
      <c r="A110" s="61"/>
      <c r="B110" s="61"/>
      <c r="C110" s="61"/>
      <c r="D110" s="61"/>
      <c r="E110" s="61"/>
      <c r="F110" s="61"/>
      <c r="G110" s="61"/>
      <c r="H110" s="61"/>
      <c r="I110" s="61"/>
      <c r="J110" s="61"/>
      <c r="K110" s="61"/>
      <c r="L110" s="61"/>
      <c r="M110" s="61"/>
      <c r="N110" s="61"/>
      <c r="O110" s="61"/>
      <c r="P110" s="61"/>
      <c r="Q110" s="61"/>
      <c r="R110" s="61"/>
    </row>
    <row r="111" spans="1:18" x14ac:dyDescent="0.25">
      <c r="A111" s="61"/>
      <c r="B111" s="61"/>
      <c r="C111" s="61"/>
      <c r="D111" s="61"/>
      <c r="E111" s="61"/>
      <c r="F111" s="61"/>
      <c r="G111" s="61"/>
      <c r="H111" s="61"/>
      <c r="I111" s="61"/>
      <c r="J111" s="61"/>
      <c r="K111" s="61"/>
      <c r="L111" s="61"/>
      <c r="M111" s="61"/>
      <c r="N111" s="61"/>
      <c r="O111" s="61"/>
      <c r="P111" s="61"/>
      <c r="Q111" s="61"/>
      <c r="R111" s="61"/>
    </row>
    <row r="112" spans="1:18" x14ac:dyDescent="0.25">
      <c r="A112" s="61"/>
      <c r="B112" s="61"/>
      <c r="C112" s="61"/>
      <c r="D112" s="61"/>
      <c r="E112" s="61"/>
      <c r="F112" s="61"/>
      <c r="G112" s="61"/>
      <c r="H112" s="61"/>
      <c r="I112" s="61"/>
      <c r="J112" s="61"/>
      <c r="K112" s="61"/>
      <c r="L112" s="61"/>
      <c r="M112" s="61"/>
      <c r="N112" s="61"/>
      <c r="O112" s="61"/>
      <c r="P112" s="61"/>
      <c r="Q112" s="61"/>
      <c r="R112" s="61"/>
    </row>
    <row r="113" spans="1:18" x14ac:dyDescent="0.25">
      <c r="A113" s="61"/>
      <c r="B113" s="61"/>
      <c r="C113" s="61"/>
      <c r="D113" s="61"/>
      <c r="E113" s="61"/>
      <c r="F113" s="61"/>
      <c r="G113" s="61"/>
      <c r="H113" s="61"/>
      <c r="I113" s="61"/>
      <c r="J113" s="61"/>
      <c r="K113" s="61"/>
      <c r="L113" s="61"/>
      <c r="M113" s="61"/>
      <c r="N113" s="61"/>
      <c r="O113" s="61"/>
      <c r="P113" s="61"/>
      <c r="Q113" s="61"/>
      <c r="R113" s="61"/>
    </row>
    <row r="114" spans="1:18" x14ac:dyDescent="0.25">
      <c r="A114" s="61"/>
      <c r="B114" s="61"/>
      <c r="C114" s="61"/>
      <c r="D114" s="61"/>
      <c r="E114" s="61"/>
      <c r="F114" s="61"/>
      <c r="G114" s="61"/>
      <c r="H114" s="61"/>
      <c r="I114" s="61"/>
      <c r="J114" s="61"/>
      <c r="K114" s="61"/>
      <c r="L114" s="61"/>
      <c r="M114" s="61"/>
      <c r="N114" s="61"/>
      <c r="O114" s="61"/>
      <c r="P114" s="61"/>
      <c r="Q114" s="61"/>
      <c r="R114" s="61"/>
    </row>
    <row r="115" spans="1:18" x14ac:dyDescent="0.25">
      <c r="A115" s="61"/>
      <c r="B115" s="61"/>
      <c r="C115" s="61"/>
      <c r="D115" s="61"/>
      <c r="E115" s="61"/>
      <c r="F115" s="61"/>
      <c r="G115" s="61"/>
      <c r="H115" s="61"/>
      <c r="I115" s="61"/>
      <c r="J115" s="61"/>
      <c r="K115" s="61"/>
      <c r="L115" s="61"/>
      <c r="M115" s="61"/>
      <c r="N115" s="61"/>
      <c r="O115" s="61"/>
      <c r="P115" s="61"/>
      <c r="Q115" s="61"/>
      <c r="R115" s="61"/>
    </row>
    <row r="116" spans="1:18" x14ac:dyDescent="0.25">
      <c r="A116" s="61"/>
      <c r="B116" s="61"/>
      <c r="C116" s="61"/>
      <c r="D116" s="61"/>
      <c r="E116" s="61"/>
      <c r="F116" s="61"/>
      <c r="G116" s="61"/>
      <c r="H116" s="61"/>
      <c r="I116" s="61"/>
      <c r="J116" s="61"/>
      <c r="K116" s="61"/>
      <c r="L116" s="61"/>
      <c r="M116" s="61"/>
      <c r="N116" s="61"/>
      <c r="O116" s="61"/>
      <c r="P116" s="61"/>
      <c r="Q116" s="61"/>
      <c r="R116" s="61"/>
    </row>
    <row r="117" spans="1:18" x14ac:dyDescent="0.25">
      <c r="A117" s="61"/>
      <c r="B117" s="61"/>
      <c r="C117" s="61"/>
      <c r="D117" s="61"/>
      <c r="E117" s="61"/>
      <c r="F117" s="61"/>
      <c r="G117" s="61"/>
      <c r="H117" s="61"/>
      <c r="I117" s="61"/>
      <c r="J117" s="61"/>
      <c r="K117" s="61"/>
      <c r="L117" s="61"/>
      <c r="M117" s="61"/>
      <c r="N117" s="61"/>
      <c r="O117" s="61"/>
      <c r="P117" s="61"/>
      <c r="Q117" s="61"/>
      <c r="R117" s="61"/>
    </row>
    <row r="118" spans="1:18" x14ac:dyDescent="0.25">
      <c r="A118" s="61"/>
      <c r="B118" s="61"/>
      <c r="C118" s="61"/>
      <c r="D118" s="61"/>
      <c r="E118" s="61"/>
      <c r="F118" s="61"/>
      <c r="G118" s="61"/>
      <c r="H118" s="61"/>
      <c r="I118" s="61"/>
      <c r="J118" s="61"/>
      <c r="K118" s="61"/>
      <c r="L118" s="61"/>
      <c r="M118" s="61"/>
      <c r="N118" s="61"/>
      <c r="O118" s="61"/>
      <c r="P118" s="61"/>
      <c r="Q118" s="61"/>
      <c r="R118" s="61"/>
    </row>
    <row r="119" spans="1:18" x14ac:dyDescent="0.25">
      <c r="A119" s="61"/>
      <c r="B119" s="61"/>
      <c r="C119" s="61"/>
      <c r="D119" s="61"/>
      <c r="E119" s="61"/>
      <c r="F119" s="61"/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61"/>
      <c r="R119" s="61"/>
    </row>
    <row r="120" spans="1:18" x14ac:dyDescent="0.25">
      <c r="A120" s="61"/>
      <c r="B120" s="61"/>
      <c r="C120" s="61"/>
      <c r="D120" s="61"/>
      <c r="E120" s="61"/>
      <c r="F120" s="61"/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  <c r="R120" s="61"/>
    </row>
    <row r="121" spans="1:18" x14ac:dyDescent="0.25">
      <c r="A121" s="61"/>
      <c r="B121" s="61"/>
      <c r="C121" s="61"/>
      <c r="D121" s="61"/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  <c r="R121" s="61"/>
    </row>
    <row r="122" spans="1:18" x14ac:dyDescent="0.25">
      <c r="A122" s="61"/>
      <c r="B122" s="61"/>
      <c r="C122" s="61"/>
      <c r="D122" s="61"/>
      <c r="E122" s="61"/>
      <c r="F122" s="61"/>
      <c r="G122" s="61"/>
      <c r="H122" s="61"/>
      <c r="I122" s="61"/>
      <c r="J122" s="61"/>
      <c r="K122" s="61"/>
      <c r="L122" s="61"/>
      <c r="M122" s="61"/>
      <c r="N122" s="61"/>
      <c r="O122" s="61"/>
      <c r="P122" s="61"/>
      <c r="Q122" s="61"/>
      <c r="R122" s="61"/>
    </row>
    <row r="123" spans="1:18" x14ac:dyDescent="0.25">
      <c r="A123" s="61"/>
      <c r="B123" s="61"/>
      <c r="C123" s="61"/>
      <c r="D123" s="61"/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  <c r="R123" s="61"/>
    </row>
    <row r="124" spans="1:18" x14ac:dyDescent="0.25">
      <c r="A124" s="61"/>
      <c r="B124" s="61"/>
      <c r="C124" s="61"/>
      <c r="D124" s="61"/>
      <c r="E124" s="61"/>
      <c r="F124" s="61"/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  <c r="R124" s="61"/>
    </row>
    <row r="125" spans="1:18" x14ac:dyDescent="0.25">
      <c r="A125" s="61"/>
      <c r="B125" s="61"/>
      <c r="C125" s="61"/>
      <c r="D125" s="61"/>
      <c r="E125" s="61"/>
      <c r="F125" s="61"/>
      <c r="G125" s="61"/>
      <c r="H125" s="61"/>
      <c r="I125" s="61"/>
      <c r="J125" s="61"/>
      <c r="K125" s="61"/>
      <c r="L125" s="61"/>
      <c r="M125" s="61"/>
      <c r="N125" s="61"/>
      <c r="O125" s="61"/>
      <c r="P125" s="61"/>
      <c r="Q125" s="61"/>
      <c r="R125" s="61"/>
    </row>
    <row r="126" spans="1:18" x14ac:dyDescent="0.25">
      <c r="A126" s="61"/>
      <c r="B126" s="61"/>
      <c r="C126" s="61"/>
      <c r="D126" s="61"/>
      <c r="E126" s="61"/>
      <c r="F126" s="61"/>
      <c r="G126" s="61"/>
      <c r="H126" s="61"/>
      <c r="I126" s="61"/>
      <c r="J126" s="61"/>
      <c r="K126" s="61"/>
      <c r="L126" s="61"/>
      <c r="M126" s="61"/>
      <c r="N126" s="61"/>
      <c r="O126" s="61"/>
      <c r="P126" s="61"/>
      <c r="Q126" s="61"/>
      <c r="R126" s="61"/>
    </row>
    <row r="127" spans="1:18" x14ac:dyDescent="0.25">
      <c r="A127" s="61"/>
      <c r="B127" s="61"/>
      <c r="C127" s="61"/>
      <c r="D127" s="61"/>
      <c r="E127" s="61"/>
      <c r="F127" s="61"/>
      <c r="G127" s="61"/>
      <c r="H127" s="61"/>
      <c r="I127" s="61"/>
      <c r="J127" s="61"/>
      <c r="K127" s="61"/>
      <c r="L127" s="61"/>
      <c r="M127" s="61"/>
      <c r="N127" s="61"/>
      <c r="O127" s="61"/>
      <c r="P127" s="61"/>
      <c r="Q127" s="61"/>
      <c r="R127" s="61"/>
    </row>
    <row r="128" spans="1:18" x14ac:dyDescent="0.25">
      <c r="A128" s="61"/>
      <c r="B128" s="61"/>
      <c r="C128" s="61"/>
      <c r="D128" s="61"/>
      <c r="E128" s="61"/>
      <c r="F128" s="61"/>
      <c r="G128" s="61"/>
      <c r="H128" s="61"/>
      <c r="I128" s="61"/>
      <c r="J128" s="61"/>
      <c r="K128" s="61"/>
      <c r="L128" s="61"/>
      <c r="M128" s="61"/>
      <c r="N128" s="61"/>
      <c r="O128" s="61"/>
      <c r="P128" s="61"/>
      <c r="Q128" s="61"/>
      <c r="R128" s="61"/>
    </row>
    <row r="129" spans="1:18" x14ac:dyDescent="0.25">
      <c r="A129" s="61"/>
      <c r="B129" s="61"/>
      <c r="C129" s="61"/>
      <c r="D129" s="61"/>
      <c r="E129" s="61"/>
      <c r="F129" s="61"/>
      <c r="G129" s="61"/>
      <c r="H129" s="61"/>
      <c r="I129" s="61"/>
      <c r="J129" s="61"/>
      <c r="K129" s="61"/>
      <c r="L129" s="61"/>
      <c r="M129" s="61"/>
      <c r="N129" s="61"/>
      <c r="O129" s="61"/>
      <c r="P129" s="61"/>
      <c r="Q129" s="61"/>
      <c r="R129" s="61"/>
    </row>
    <row r="130" spans="1:18" x14ac:dyDescent="0.25">
      <c r="A130" s="61"/>
      <c r="B130" s="61"/>
      <c r="C130" s="61"/>
      <c r="D130" s="61"/>
      <c r="E130" s="61"/>
      <c r="F130" s="61"/>
      <c r="G130" s="61"/>
      <c r="H130" s="61"/>
      <c r="I130" s="61"/>
      <c r="J130" s="61"/>
      <c r="K130" s="61"/>
      <c r="L130" s="61"/>
      <c r="M130" s="61"/>
      <c r="N130" s="61"/>
      <c r="O130" s="61"/>
      <c r="P130" s="61"/>
      <c r="Q130" s="61"/>
      <c r="R130" s="61"/>
    </row>
    <row r="131" spans="1:18" x14ac:dyDescent="0.25">
      <c r="A131" s="61"/>
      <c r="B131" s="61"/>
      <c r="C131" s="61"/>
      <c r="D131" s="61"/>
      <c r="E131" s="61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  <c r="Q131" s="61"/>
      <c r="R131" s="61"/>
    </row>
    <row r="132" spans="1:18" x14ac:dyDescent="0.25">
      <c r="A132" s="61"/>
      <c r="B132" s="61"/>
      <c r="C132" s="61"/>
      <c r="D132" s="61"/>
      <c r="E132" s="61"/>
      <c r="F132" s="61"/>
      <c r="G132" s="61"/>
      <c r="H132" s="61"/>
      <c r="I132" s="61"/>
      <c r="J132" s="61"/>
      <c r="K132" s="61"/>
      <c r="L132" s="61"/>
      <c r="M132" s="61"/>
      <c r="N132" s="61"/>
      <c r="O132" s="61"/>
      <c r="P132" s="61"/>
      <c r="Q132" s="61"/>
      <c r="R132" s="61"/>
    </row>
    <row r="133" spans="1:18" x14ac:dyDescent="0.25">
      <c r="A133" s="61"/>
      <c r="B133" s="61"/>
      <c r="C133" s="61"/>
      <c r="D133" s="61"/>
      <c r="E133" s="61"/>
      <c r="F133" s="61"/>
      <c r="G133" s="61"/>
      <c r="H133" s="61"/>
      <c r="I133" s="61"/>
      <c r="J133" s="61"/>
      <c r="K133" s="61"/>
      <c r="L133" s="61"/>
      <c r="M133" s="61"/>
      <c r="N133" s="61"/>
      <c r="O133" s="61"/>
      <c r="P133" s="61"/>
      <c r="Q133" s="61"/>
      <c r="R133" s="61"/>
    </row>
    <row r="134" spans="1:18" x14ac:dyDescent="0.25">
      <c r="A134" s="61"/>
      <c r="B134" s="61"/>
      <c r="C134" s="61"/>
      <c r="D134" s="61"/>
      <c r="E134" s="61"/>
      <c r="F134" s="61"/>
      <c r="G134" s="61"/>
      <c r="H134" s="61"/>
      <c r="I134" s="61"/>
      <c r="J134" s="61"/>
      <c r="K134" s="61"/>
      <c r="L134" s="61"/>
      <c r="M134" s="61"/>
      <c r="N134" s="61"/>
      <c r="O134" s="61"/>
      <c r="P134" s="61"/>
      <c r="Q134" s="61"/>
      <c r="R134" s="61"/>
    </row>
    <row r="135" spans="1:18" x14ac:dyDescent="0.25">
      <c r="A135" s="61"/>
      <c r="B135" s="61"/>
      <c r="C135" s="61"/>
      <c r="D135" s="61"/>
      <c r="E135" s="61"/>
      <c r="F135" s="61"/>
      <c r="G135" s="61"/>
      <c r="H135" s="61"/>
      <c r="I135" s="61"/>
      <c r="J135" s="61"/>
      <c r="K135" s="61"/>
      <c r="L135" s="61"/>
      <c r="M135" s="61"/>
      <c r="N135" s="61"/>
      <c r="O135" s="61"/>
      <c r="P135" s="61"/>
      <c r="Q135" s="61"/>
      <c r="R135" s="61"/>
    </row>
    <row r="136" spans="1:18" x14ac:dyDescent="0.25">
      <c r="A136" s="61"/>
      <c r="B136" s="61"/>
      <c r="C136" s="61"/>
      <c r="D136" s="61"/>
      <c r="E136" s="61"/>
      <c r="F136" s="61"/>
      <c r="G136" s="61"/>
      <c r="H136" s="61"/>
      <c r="I136" s="61"/>
      <c r="J136" s="61"/>
      <c r="K136" s="61"/>
      <c r="L136" s="61"/>
      <c r="M136" s="61"/>
      <c r="N136" s="61"/>
      <c r="O136" s="61"/>
      <c r="P136" s="61"/>
      <c r="Q136" s="61"/>
      <c r="R136" s="61"/>
    </row>
    <row r="137" spans="1:18" x14ac:dyDescent="0.25">
      <c r="A137" s="61"/>
      <c r="B137" s="61"/>
      <c r="C137" s="61"/>
      <c r="D137" s="61"/>
      <c r="E137" s="61"/>
      <c r="F137" s="61"/>
      <c r="G137" s="61"/>
      <c r="H137" s="61"/>
      <c r="I137" s="61"/>
      <c r="J137" s="61"/>
      <c r="K137" s="61"/>
      <c r="L137" s="61"/>
      <c r="M137" s="61"/>
      <c r="N137" s="61"/>
      <c r="O137" s="61"/>
      <c r="P137" s="61"/>
      <c r="Q137" s="61"/>
      <c r="R137" s="61"/>
    </row>
    <row r="138" spans="1:18" x14ac:dyDescent="0.25">
      <c r="A138" s="61"/>
      <c r="B138" s="61"/>
      <c r="C138" s="61"/>
      <c r="D138" s="61"/>
      <c r="E138" s="61"/>
      <c r="F138" s="61"/>
      <c r="G138" s="61"/>
      <c r="H138" s="61"/>
      <c r="I138" s="61"/>
      <c r="J138" s="61"/>
      <c r="K138" s="61"/>
      <c r="L138" s="61"/>
      <c r="M138" s="61"/>
      <c r="N138" s="61"/>
      <c r="O138" s="61"/>
      <c r="P138" s="61"/>
      <c r="Q138" s="61"/>
      <c r="R138" s="61"/>
    </row>
    <row r="139" spans="1:18" x14ac:dyDescent="0.25">
      <c r="A139" s="61"/>
      <c r="B139" s="61"/>
      <c r="C139" s="61"/>
      <c r="D139" s="61"/>
      <c r="E139" s="61"/>
      <c r="F139" s="61"/>
      <c r="G139" s="61"/>
      <c r="H139" s="61"/>
      <c r="I139" s="61"/>
      <c r="J139" s="61"/>
      <c r="K139" s="61"/>
      <c r="L139" s="61"/>
      <c r="M139" s="61"/>
      <c r="N139" s="61"/>
      <c r="O139" s="61"/>
      <c r="P139" s="61"/>
      <c r="Q139" s="61"/>
      <c r="R139" s="61"/>
    </row>
    <row r="140" spans="1:18" x14ac:dyDescent="0.25">
      <c r="A140" s="61"/>
      <c r="B140" s="61"/>
      <c r="C140" s="61"/>
      <c r="D140" s="61"/>
      <c r="E140" s="61"/>
      <c r="F140" s="61"/>
      <c r="G140" s="61"/>
      <c r="H140" s="61"/>
      <c r="I140" s="61"/>
      <c r="J140" s="61"/>
      <c r="K140" s="61"/>
      <c r="L140" s="61"/>
      <c r="M140" s="61"/>
      <c r="N140" s="61"/>
      <c r="O140" s="61"/>
      <c r="P140" s="61"/>
      <c r="Q140" s="61"/>
      <c r="R140" s="61"/>
    </row>
    <row r="141" spans="1:18" x14ac:dyDescent="0.25">
      <c r="A141" s="61"/>
      <c r="B141" s="61"/>
      <c r="C141" s="61"/>
      <c r="D141" s="61"/>
      <c r="E141" s="61"/>
      <c r="F141" s="61"/>
      <c r="G141" s="61"/>
      <c r="H141" s="61"/>
      <c r="I141" s="61"/>
      <c r="J141" s="61"/>
      <c r="K141" s="61"/>
      <c r="L141" s="61"/>
      <c r="M141" s="61"/>
      <c r="N141" s="61"/>
      <c r="O141" s="61"/>
      <c r="P141" s="61"/>
      <c r="Q141" s="61"/>
      <c r="R141" s="61"/>
    </row>
    <row r="142" spans="1:18" x14ac:dyDescent="0.25">
      <c r="A142" s="61"/>
      <c r="B142" s="61"/>
      <c r="C142" s="61"/>
      <c r="D142" s="61"/>
      <c r="E142" s="61"/>
      <c r="F142" s="61"/>
      <c r="G142" s="61"/>
      <c r="H142" s="61"/>
      <c r="I142" s="61"/>
      <c r="J142" s="61"/>
      <c r="K142" s="61"/>
      <c r="L142" s="61"/>
      <c r="M142" s="61"/>
      <c r="N142" s="61"/>
      <c r="O142" s="61"/>
      <c r="P142" s="61"/>
      <c r="Q142" s="61"/>
      <c r="R142" s="61"/>
    </row>
    <row r="143" spans="1:18" x14ac:dyDescent="0.25">
      <c r="A143" s="61"/>
      <c r="B143" s="61"/>
      <c r="C143" s="61"/>
      <c r="D143" s="61"/>
      <c r="E143" s="61"/>
      <c r="F143" s="61"/>
      <c r="G143" s="61"/>
      <c r="H143" s="61"/>
      <c r="I143" s="61"/>
      <c r="J143" s="61"/>
      <c r="K143" s="61"/>
      <c r="L143" s="61"/>
      <c r="M143" s="61"/>
      <c r="N143" s="61"/>
      <c r="O143" s="61"/>
      <c r="P143" s="61"/>
      <c r="Q143" s="61"/>
      <c r="R143" s="61"/>
    </row>
    <row r="144" spans="1:18" x14ac:dyDescent="0.25">
      <c r="A144" s="61"/>
      <c r="B144" s="61"/>
      <c r="C144" s="61"/>
      <c r="D144" s="61"/>
      <c r="E144" s="61"/>
      <c r="F144" s="61"/>
      <c r="G144" s="61"/>
      <c r="H144" s="61"/>
      <c r="I144" s="61"/>
      <c r="J144" s="61"/>
      <c r="K144" s="61"/>
      <c r="L144" s="61"/>
      <c r="M144" s="61"/>
      <c r="N144" s="61"/>
      <c r="O144" s="61"/>
      <c r="P144" s="61"/>
      <c r="Q144" s="61"/>
      <c r="R144" s="61"/>
    </row>
    <row r="145" spans="1:18" x14ac:dyDescent="0.25">
      <c r="A145" s="61"/>
      <c r="B145" s="61"/>
      <c r="C145" s="61"/>
      <c r="D145" s="61"/>
      <c r="E145" s="61"/>
      <c r="F145" s="61"/>
      <c r="G145" s="61"/>
      <c r="H145" s="61"/>
      <c r="I145" s="61"/>
      <c r="J145" s="61"/>
      <c r="K145" s="61"/>
      <c r="L145" s="61"/>
      <c r="M145" s="61"/>
      <c r="N145" s="61"/>
      <c r="O145" s="61"/>
      <c r="P145" s="61"/>
      <c r="Q145" s="61"/>
      <c r="R145" s="61"/>
    </row>
    <row r="146" spans="1:18" x14ac:dyDescent="0.25">
      <c r="A146" s="61"/>
      <c r="B146" s="61"/>
      <c r="C146" s="61"/>
      <c r="D146" s="61"/>
      <c r="E146" s="61"/>
      <c r="F146" s="61"/>
      <c r="G146" s="61"/>
      <c r="H146" s="61"/>
      <c r="I146" s="61"/>
      <c r="J146" s="61"/>
      <c r="K146" s="61"/>
      <c r="L146" s="61"/>
      <c r="M146" s="61"/>
      <c r="N146" s="61"/>
      <c r="O146" s="61"/>
      <c r="P146" s="61"/>
      <c r="Q146" s="61"/>
      <c r="R146" s="61"/>
    </row>
    <row r="147" spans="1:18" x14ac:dyDescent="0.25">
      <c r="A147" s="61"/>
      <c r="B147" s="61"/>
      <c r="C147" s="61"/>
      <c r="D147" s="61"/>
      <c r="E147" s="61"/>
      <c r="F147" s="61"/>
      <c r="G147" s="61"/>
      <c r="H147" s="61"/>
      <c r="I147" s="61"/>
      <c r="J147" s="61"/>
      <c r="K147" s="61"/>
      <c r="L147" s="61"/>
      <c r="M147" s="61"/>
      <c r="N147" s="61"/>
      <c r="O147" s="61"/>
      <c r="P147" s="61"/>
      <c r="Q147" s="61"/>
      <c r="R147" s="61"/>
    </row>
    <row r="148" spans="1:18" x14ac:dyDescent="0.25">
      <c r="A148" s="61"/>
      <c r="B148" s="61"/>
      <c r="C148" s="61"/>
      <c r="D148" s="61"/>
      <c r="E148" s="61"/>
      <c r="F148" s="61"/>
      <c r="G148" s="61"/>
      <c r="H148" s="61"/>
      <c r="I148" s="61"/>
      <c r="J148" s="61"/>
      <c r="K148" s="61"/>
      <c r="L148" s="61"/>
      <c r="M148" s="61"/>
      <c r="N148" s="61"/>
      <c r="O148" s="61"/>
      <c r="P148" s="61"/>
      <c r="Q148" s="61"/>
      <c r="R148" s="61"/>
    </row>
    <row r="149" spans="1:18" x14ac:dyDescent="0.25">
      <c r="A149" s="61"/>
      <c r="B149" s="61"/>
      <c r="C149" s="61"/>
      <c r="D149" s="61"/>
      <c r="E149" s="61"/>
      <c r="F149" s="61"/>
      <c r="G149" s="61"/>
      <c r="H149" s="61"/>
      <c r="I149" s="61"/>
      <c r="J149" s="61"/>
      <c r="K149" s="61"/>
      <c r="L149" s="61"/>
      <c r="M149" s="61"/>
      <c r="N149" s="61"/>
      <c r="O149" s="61"/>
      <c r="P149" s="61"/>
      <c r="Q149" s="61"/>
      <c r="R149" s="61"/>
    </row>
    <row r="150" spans="1:18" x14ac:dyDescent="0.25">
      <c r="A150" s="61"/>
      <c r="B150" s="61"/>
      <c r="C150" s="61"/>
      <c r="D150" s="61"/>
      <c r="E150" s="61"/>
      <c r="F150" s="61"/>
      <c r="G150" s="61"/>
      <c r="H150" s="61"/>
      <c r="I150" s="61"/>
      <c r="J150" s="61"/>
      <c r="K150" s="61"/>
      <c r="L150" s="61"/>
      <c r="M150" s="61"/>
      <c r="N150" s="61"/>
      <c r="O150" s="61"/>
      <c r="P150" s="61"/>
      <c r="Q150" s="61"/>
      <c r="R150" s="61"/>
    </row>
    <row r="151" spans="1:18" x14ac:dyDescent="0.25">
      <c r="A151" s="61"/>
      <c r="B151" s="61"/>
      <c r="C151" s="61"/>
      <c r="D151" s="61"/>
      <c r="E151" s="61"/>
      <c r="F151" s="61"/>
      <c r="G151" s="61"/>
      <c r="H151" s="61"/>
      <c r="I151" s="61"/>
      <c r="J151" s="61"/>
      <c r="K151" s="61"/>
      <c r="L151" s="61"/>
      <c r="M151" s="61"/>
      <c r="N151" s="61"/>
      <c r="O151" s="61"/>
      <c r="P151" s="61"/>
      <c r="Q151" s="61"/>
      <c r="R151" s="61"/>
    </row>
    <row r="152" spans="1:18" x14ac:dyDescent="0.25">
      <c r="A152" s="61"/>
      <c r="B152" s="61"/>
      <c r="C152" s="61"/>
      <c r="D152" s="61"/>
      <c r="E152" s="61"/>
      <c r="F152" s="61"/>
      <c r="G152" s="61"/>
      <c r="H152" s="61"/>
      <c r="I152" s="61"/>
      <c r="J152" s="61"/>
      <c r="K152" s="61"/>
      <c r="L152" s="61"/>
      <c r="M152" s="61"/>
      <c r="N152" s="61"/>
      <c r="O152" s="61"/>
      <c r="P152" s="61"/>
      <c r="Q152" s="61"/>
      <c r="R152" s="61"/>
    </row>
    <row r="153" spans="1:18" x14ac:dyDescent="0.25">
      <c r="A153" s="61"/>
      <c r="B153" s="61"/>
      <c r="C153" s="61"/>
      <c r="D153" s="61"/>
      <c r="E153" s="61"/>
      <c r="F153" s="61"/>
      <c r="G153" s="61"/>
      <c r="H153" s="61"/>
      <c r="I153" s="61"/>
      <c r="J153" s="61"/>
      <c r="K153" s="61"/>
      <c r="L153" s="61"/>
      <c r="M153" s="61"/>
      <c r="N153" s="61"/>
      <c r="O153" s="61"/>
      <c r="P153" s="61"/>
      <c r="Q153" s="61"/>
      <c r="R153" s="61"/>
    </row>
  </sheetData>
  <dataValidations count="1">
    <dataValidation type="list" allowBlank="1" showInputMessage="1" showErrorMessage="1" sqref="C8" xr:uid="{8B36A1B9-AF11-4243-ABC1-7D4284A14B19}">
      <formula1>$G$4:$G$7</formula1>
    </dataValidation>
  </dataValidation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F8EAB2-357C-7A4E-B07F-385EC0E966BC}">
  <sheetPr codeName="Hoja14"/>
  <dimension ref="A1:R153"/>
  <sheetViews>
    <sheetView zoomScale="89" zoomScaleNormal="85" workbookViewId="0">
      <selection activeCell="E13" sqref="E13"/>
    </sheetView>
  </sheetViews>
  <sheetFormatPr baseColWidth="10" defaultColWidth="11.42578125" defaultRowHeight="15" x14ac:dyDescent="0.25"/>
  <cols>
    <col min="5" max="5" width="13.140625" bestFit="1" customWidth="1"/>
  </cols>
  <sheetData>
    <row r="1" spans="1:18" x14ac:dyDescent="0.2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</row>
    <row r="2" spans="1:18" x14ac:dyDescent="0.25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</row>
    <row r="3" spans="1:18" ht="15.75" x14ac:dyDescent="0.25">
      <c r="A3" s="7"/>
      <c r="B3" s="8" t="s">
        <v>31</v>
      </c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</row>
    <row r="4" spans="1:18" x14ac:dyDescent="0.25">
      <c r="A4" s="7"/>
      <c r="B4" s="9" t="s">
        <v>3</v>
      </c>
      <c r="C4" s="4">
        <v>9.81</v>
      </c>
      <c r="D4" s="7"/>
      <c r="E4" s="7"/>
      <c r="F4" s="4" t="s">
        <v>5</v>
      </c>
      <c r="G4" s="4" t="s">
        <v>9</v>
      </c>
      <c r="H4" s="4">
        <v>0.06</v>
      </c>
      <c r="I4" s="7"/>
      <c r="J4" s="7"/>
      <c r="K4" s="7"/>
      <c r="L4" s="7"/>
      <c r="M4" s="7"/>
      <c r="N4" s="7"/>
      <c r="O4" s="7"/>
      <c r="P4" s="7"/>
      <c r="Q4" s="7"/>
      <c r="R4" s="7"/>
    </row>
    <row r="5" spans="1:18" x14ac:dyDescent="0.25">
      <c r="A5" s="7"/>
      <c r="B5" s="9" t="s">
        <v>1</v>
      </c>
      <c r="C5" s="4">
        <v>1000</v>
      </c>
      <c r="D5" s="7"/>
      <c r="E5" s="7"/>
      <c r="F5" s="4" t="s">
        <v>6</v>
      </c>
      <c r="G5" s="4" t="s">
        <v>10</v>
      </c>
      <c r="H5" s="4">
        <v>4.4999999999999998E-2</v>
      </c>
      <c r="I5" s="7"/>
      <c r="J5" s="7"/>
      <c r="K5" s="7"/>
      <c r="L5" s="7"/>
      <c r="M5" s="7"/>
      <c r="N5" s="7"/>
      <c r="O5" s="7"/>
      <c r="P5" s="7"/>
      <c r="Q5" s="7"/>
      <c r="R5" s="7"/>
    </row>
    <row r="6" spans="1:18" x14ac:dyDescent="0.25">
      <c r="A6" s="7"/>
      <c r="B6" s="9" t="s">
        <v>2</v>
      </c>
      <c r="C6" s="4">
        <f>1.02*10^-3</f>
        <v>1.0200000000000001E-3</v>
      </c>
      <c r="D6" s="7"/>
      <c r="E6" s="7"/>
      <c r="F6" s="4" t="s">
        <v>7</v>
      </c>
      <c r="G6" s="4" t="s">
        <v>11</v>
      </c>
      <c r="H6" s="4">
        <f>0.03</f>
        <v>0.03</v>
      </c>
      <c r="I6" s="7"/>
      <c r="J6" s="7"/>
      <c r="K6" s="7"/>
      <c r="L6" s="7"/>
      <c r="M6" s="7"/>
      <c r="N6" s="7"/>
      <c r="O6" s="7"/>
      <c r="P6" s="7"/>
      <c r="Q6" s="7"/>
      <c r="R6" s="7"/>
    </row>
    <row r="7" spans="1:18" x14ac:dyDescent="0.25">
      <c r="A7" s="7"/>
      <c r="B7" s="9" t="s">
        <v>32</v>
      </c>
      <c r="C7" s="4"/>
      <c r="D7" s="7"/>
      <c r="E7" s="7"/>
      <c r="F7" s="4" t="s">
        <v>8</v>
      </c>
      <c r="G7" s="4" t="s">
        <v>12</v>
      </c>
      <c r="H7" s="4">
        <v>7.8E-2</v>
      </c>
      <c r="I7" s="7"/>
      <c r="J7" s="7"/>
      <c r="K7" s="7"/>
      <c r="L7" s="7"/>
      <c r="M7" s="7"/>
      <c r="N7" s="7"/>
      <c r="O7" s="7"/>
      <c r="P7" s="7"/>
      <c r="Q7" s="7"/>
      <c r="R7" s="7"/>
    </row>
    <row r="8" spans="1:18" x14ac:dyDescent="0.25">
      <c r="A8" s="7"/>
      <c r="B8" s="9" t="s">
        <v>29</v>
      </c>
      <c r="C8" s="4" t="s">
        <v>12</v>
      </c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</row>
    <row r="9" spans="1:18" x14ac:dyDescent="0.25">
      <c r="A9" s="7"/>
      <c r="B9" s="9" t="s">
        <v>4</v>
      </c>
      <c r="C9" s="4">
        <f>VLOOKUP(C8,G4:H7,2,FALSE)</f>
        <v>7.8E-2</v>
      </c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</row>
    <row r="10" spans="1:18" x14ac:dyDescent="0.25">
      <c r="A10" s="7"/>
      <c r="B10" s="9" t="s">
        <v>23</v>
      </c>
      <c r="C10" s="4">
        <f>C9</f>
        <v>7.8E-2</v>
      </c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</row>
    <row r="11" spans="1:18" x14ac:dyDescent="0.25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</row>
    <row r="12" spans="1:18" x14ac:dyDescent="0.25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</row>
    <row r="13" spans="1:18" x14ac:dyDescent="0.25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</row>
    <row r="14" spans="1:18" x14ac:dyDescent="0.25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</row>
    <row r="15" spans="1:18" ht="30" x14ac:dyDescent="0.25">
      <c r="A15" s="7"/>
      <c r="B15" s="10" t="s">
        <v>0</v>
      </c>
      <c r="C15" s="10" t="s">
        <v>19</v>
      </c>
      <c r="D15" s="10" t="s">
        <v>22</v>
      </c>
      <c r="E15" s="10" t="s">
        <v>13</v>
      </c>
      <c r="F15" s="10" t="s">
        <v>14</v>
      </c>
      <c r="G15" s="10" t="s">
        <v>15</v>
      </c>
      <c r="H15" s="10" t="s">
        <v>42</v>
      </c>
      <c r="I15" s="10" t="s">
        <v>43</v>
      </c>
      <c r="J15" s="7"/>
      <c r="K15" s="7"/>
      <c r="L15" s="7"/>
      <c r="M15" s="7"/>
      <c r="N15" s="7"/>
      <c r="O15" s="7"/>
      <c r="P15" s="7"/>
      <c r="Q15" s="7"/>
      <c r="R15" s="7"/>
    </row>
    <row r="16" spans="1:18" x14ac:dyDescent="0.25">
      <c r="A16" s="7"/>
      <c r="B16" s="2" t="s">
        <v>17</v>
      </c>
      <c r="C16" s="2" t="s">
        <v>18</v>
      </c>
      <c r="D16" s="2" t="s">
        <v>16</v>
      </c>
      <c r="E16" s="2"/>
      <c r="F16" s="2"/>
      <c r="G16" s="2"/>
      <c r="H16" s="2"/>
      <c r="I16" s="4"/>
      <c r="J16" s="7"/>
      <c r="K16" s="7"/>
      <c r="L16" s="7"/>
      <c r="M16" s="7"/>
      <c r="N16" s="7"/>
      <c r="O16" s="7"/>
      <c r="P16" s="7"/>
      <c r="Q16" s="7"/>
      <c r="R16" s="7"/>
    </row>
    <row r="17" spans="1:18" x14ac:dyDescent="0.25">
      <c r="A17" s="7"/>
      <c r="B17" s="13">
        <v>100</v>
      </c>
      <c r="C17" s="4">
        <f>B17/60</f>
        <v>1.6666666666666667</v>
      </c>
      <c r="D17" s="14">
        <v>12</v>
      </c>
      <c r="E17" s="11">
        <f t="shared" ref="E17:E34" si="0">D17/($C$9^5*C17^3*$C$5)</f>
        <v>897.76358114301445</v>
      </c>
      <c r="F17" s="11">
        <f t="shared" ref="F17:F34" si="1">(C17*$C$9^2*$C$5)/$C$6</f>
        <v>9941.176470588236</v>
      </c>
      <c r="G17" s="4">
        <f t="shared" ref="G17:G34" si="2">(C17^2*$C$9)/$C$4</f>
        <v>2.2086306489976216E-2</v>
      </c>
      <c r="H17" s="4">
        <f>LOG10(F17)</f>
        <v>3.9974377832353998</v>
      </c>
      <c r="I17" s="4">
        <f>LOG10(E17)</f>
        <v>2.9531619837461536</v>
      </c>
      <c r="J17" s="7"/>
      <c r="K17" s="7"/>
      <c r="L17" s="7"/>
      <c r="M17" s="7"/>
      <c r="N17" s="7"/>
      <c r="O17" s="7"/>
      <c r="P17" s="7"/>
      <c r="Q17" s="7"/>
      <c r="R17" s="7"/>
    </row>
    <row r="18" spans="1:18" x14ac:dyDescent="0.25">
      <c r="A18" s="7"/>
      <c r="B18" s="13">
        <v>200</v>
      </c>
      <c r="C18" s="4">
        <f t="shared" ref="C18:C25" si="3">B18/60</f>
        <v>3.3333333333333335</v>
      </c>
      <c r="D18" s="14">
        <v>13.75</v>
      </c>
      <c r="E18" s="11">
        <f t="shared" si="0"/>
        <v>128.58592959079635</v>
      </c>
      <c r="F18" s="11">
        <f t="shared" si="1"/>
        <v>19882.352941176472</v>
      </c>
      <c r="G18" s="4">
        <f t="shared" si="2"/>
        <v>8.8345225959904863E-2</v>
      </c>
      <c r="H18" s="4">
        <f t="shared" ref="H18:H34" si="4">LOG10(F18)</f>
        <v>4.298467778899381</v>
      </c>
      <c r="I18" s="4">
        <f t="shared" ref="I18:I34" si="5">LOG10(E18)</f>
        <v>2.1091934488728667</v>
      </c>
      <c r="J18" s="7"/>
      <c r="K18" s="7"/>
      <c r="L18" s="7"/>
      <c r="M18" s="7"/>
      <c r="N18" s="7"/>
      <c r="O18" s="7"/>
      <c r="P18" s="7"/>
      <c r="Q18" s="7"/>
      <c r="R18" s="7"/>
    </row>
    <row r="19" spans="1:18" x14ac:dyDescent="0.25">
      <c r="A19" s="7"/>
      <c r="B19" s="13">
        <v>300</v>
      </c>
      <c r="C19" s="4">
        <f t="shared" si="3"/>
        <v>5</v>
      </c>
      <c r="D19" s="14">
        <v>17</v>
      </c>
      <c r="E19" s="11">
        <f t="shared" si="0"/>
        <v>47.104879257503853</v>
      </c>
      <c r="F19" s="11">
        <f t="shared" si="1"/>
        <v>29823.529411764703</v>
      </c>
      <c r="G19" s="4">
        <f t="shared" si="2"/>
        <v>0.19877675840978593</v>
      </c>
      <c r="H19" s="4">
        <f t="shared" si="4"/>
        <v>4.4745590379550624</v>
      </c>
      <c r="I19" s="4">
        <f t="shared" si="5"/>
        <v>1.6730658949178154</v>
      </c>
      <c r="J19" s="7"/>
      <c r="K19" s="7"/>
      <c r="L19" s="7"/>
      <c r="M19" s="7"/>
      <c r="N19" s="7"/>
      <c r="O19" s="7"/>
      <c r="P19" s="7"/>
      <c r="Q19" s="7"/>
      <c r="R19" s="7"/>
    </row>
    <row r="20" spans="1:18" x14ac:dyDescent="0.25">
      <c r="A20" s="7"/>
      <c r="B20" s="13">
        <v>400</v>
      </c>
      <c r="C20" s="4">
        <f t="shared" si="3"/>
        <v>6.666666666666667</v>
      </c>
      <c r="D20" s="14">
        <v>19</v>
      </c>
      <c r="E20" s="11">
        <f t="shared" si="0"/>
        <v>22.210296929319369</v>
      </c>
      <c r="F20" s="11">
        <f t="shared" si="1"/>
        <v>39764.705882352944</v>
      </c>
      <c r="G20" s="4">
        <f t="shared" si="2"/>
        <v>0.35338090383961945</v>
      </c>
      <c r="H20" s="4">
        <f t="shared" si="4"/>
        <v>4.5994977745633623</v>
      </c>
      <c r="I20" s="4">
        <f t="shared" si="5"/>
        <v>1.3465543646674707</v>
      </c>
      <c r="J20" s="7"/>
      <c r="K20" s="7"/>
      <c r="L20" s="7"/>
      <c r="M20" s="7"/>
      <c r="N20" s="7"/>
      <c r="O20" s="7"/>
      <c r="P20" s="7"/>
      <c r="Q20" s="7"/>
      <c r="R20" s="7"/>
    </row>
    <row r="21" spans="1:18" x14ac:dyDescent="0.25">
      <c r="A21" s="7"/>
      <c r="B21" s="13">
        <v>500</v>
      </c>
      <c r="C21" s="4">
        <f t="shared" si="3"/>
        <v>8.3333333333333339</v>
      </c>
      <c r="D21" s="14">
        <v>21</v>
      </c>
      <c r="E21" s="11">
        <f t="shared" si="0"/>
        <v>12.568690136002203</v>
      </c>
      <c r="F21" s="11">
        <f t="shared" si="1"/>
        <v>49705.882352941175</v>
      </c>
      <c r="G21" s="4">
        <f t="shared" si="2"/>
        <v>0.55215766224940543</v>
      </c>
      <c r="H21" s="4">
        <f t="shared" si="4"/>
        <v>4.6964077875714185</v>
      </c>
      <c r="I21" s="4">
        <f t="shared" si="5"/>
        <v>1.0992900194243918</v>
      </c>
      <c r="J21" s="7"/>
      <c r="K21" s="7"/>
      <c r="L21" s="7"/>
      <c r="M21" s="7"/>
      <c r="N21" s="7"/>
      <c r="O21" s="7"/>
      <c r="P21" s="7"/>
      <c r="Q21" s="7"/>
      <c r="R21" s="7"/>
    </row>
    <row r="22" spans="1:18" x14ac:dyDescent="0.25">
      <c r="A22" s="7"/>
      <c r="B22" s="13">
        <v>600</v>
      </c>
      <c r="C22" s="4">
        <f t="shared" si="3"/>
        <v>10</v>
      </c>
      <c r="D22" s="14">
        <v>23</v>
      </c>
      <c r="E22" s="11">
        <f t="shared" si="0"/>
        <v>7.9662663450190339</v>
      </c>
      <c r="F22" s="11">
        <f t="shared" si="1"/>
        <v>59647.058823529405</v>
      </c>
      <c r="G22" s="4">
        <f t="shared" si="2"/>
        <v>0.7951070336391437</v>
      </c>
      <c r="H22" s="4">
        <f t="shared" si="4"/>
        <v>4.7755890336190436</v>
      </c>
      <c r="I22" s="4">
        <f t="shared" si="5"/>
        <v>0.90125482256519085</v>
      </c>
      <c r="J22" s="7"/>
      <c r="K22" s="7"/>
      <c r="L22" s="7"/>
      <c r="M22" s="7"/>
      <c r="N22" s="7"/>
      <c r="O22" s="7"/>
      <c r="P22" s="7"/>
      <c r="Q22" s="7"/>
      <c r="R22" s="7"/>
    </row>
    <row r="23" spans="1:18" x14ac:dyDescent="0.25">
      <c r="A23" s="7"/>
      <c r="B23" s="13">
        <v>700</v>
      </c>
      <c r="C23" s="4">
        <f t="shared" si="3"/>
        <v>11.666666666666666</v>
      </c>
      <c r="D23" s="14">
        <v>25</v>
      </c>
      <c r="E23" s="11">
        <f t="shared" si="0"/>
        <v>5.4528886123846876</v>
      </c>
      <c r="F23" s="11">
        <f t="shared" si="1"/>
        <v>69588.23529411765</v>
      </c>
      <c r="G23" s="4">
        <f t="shared" si="2"/>
        <v>1.0822290180088343</v>
      </c>
      <c r="H23" s="4">
        <f t="shared" si="4"/>
        <v>4.8425358232496567</v>
      </c>
      <c r="I23" s="4">
        <f t="shared" si="5"/>
        <v>0.73662662632779619</v>
      </c>
      <c r="J23" s="7"/>
      <c r="K23" s="7"/>
      <c r="L23" s="7"/>
      <c r="M23" s="7"/>
      <c r="N23" s="7"/>
      <c r="O23" s="7"/>
      <c r="P23" s="7"/>
      <c r="Q23" s="7"/>
      <c r="R23" s="7"/>
    </row>
    <row r="24" spans="1:18" x14ac:dyDescent="0.25">
      <c r="A24" s="7"/>
      <c r="B24" s="13">
        <v>1100</v>
      </c>
      <c r="C24" s="4">
        <f t="shared" si="3"/>
        <v>18.333333333333332</v>
      </c>
      <c r="D24" s="14">
        <v>35</v>
      </c>
      <c r="E24" s="11">
        <f t="shared" si="0"/>
        <v>1.9673006098175256</v>
      </c>
      <c r="F24" s="11">
        <f t="shared" si="1"/>
        <v>109352.94117647057</v>
      </c>
      <c r="G24" s="4">
        <f t="shared" si="2"/>
        <v>2.6724430852871217</v>
      </c>
      <c r="H24" s="4">
        <f t="shared" si="4"/>
        <v>5.0388304683936243</v>
      </c>
      <c r="I24" s="4">
        <f t="shared" si="5"/>
        <v>0.29387072657412949</v>
      </c>
      <c r="J24" s="7"/>
      <c r="K24" s="7"/>
      <c r="L24" s="7"/>
      <c r="M24" s="7"/>
      <c r="N24" s="7"/>
      <c r="O24" s="7"/>
      <c r="P24" s="7"/>
      <c r="Q24" s="7"/>
      <c r="R24" s="7"/>
    </row>
    <row r="25" spans="1:18" x14ac:dyDescent="0.25">
      <c r="A25" s="7"/>
      <c r="B25" s="13">
        <v>1200</v>
      </c>
      <c r="C25" s="4">
        <f t="shared" si="3"/>
        <v>20</v>
      </c>
      <c r="D25" s="14">
        <v>38.5</v>
      </c>
      <c r="E25" s="11">
        <f t="shared" si="0"/>
        <v>1.6668546428436566</v>
      </c>
      <c r="F25" s="11">
        <f t="shared" si="1"/>
        <v>119294.11764705881</v>
      </c>
      <c r="G25" s="4">
        <f t="shared" si="2"/>
        <v>3.1804281345565748</v>
      </c>
      <c r="H25" s="4">
        <f t="shared" si="4"/>
        <v>5.076619029283024</v>
      </c>
      <c r="I25" s="4">
        <f t="shared" si="5"/>
        <v>0.22189772906415509</v>
      </c>
      <c r="J25" s="7"/>
      <c r="K25" s="7"/>
      <c r="L25" s="7"/>
      <c r="M25" s="7"/>
      <c r="N25" s="7"/>
      <c r="O25" s="7"/>
      <c r="P25" s="7"/>
      <c r="Q25" s="7"/>
      <c r="R25" s="7"/>
    </row>
    <row r="26" spans="1:18" x14ac:dyDescent="0.25">
      <c r="A26" s="7"/>
      <c r="B26" s="13">
        <v>100</v>
      </c>
      <c r="C26" s="4">
        <f>B26/60</f>
        <v>1.6666666666666667</v>
      </c>
      <c r="D26" s="14">
        <v>12.5</v>
      </c>
      <c r="E26" s="11">
        <f t="shared" si="0"/>
        <v>935.17039702397346</v>
      </c>
      <c r="F26" s="11">
        <f t="shared" si="1"/>
        <v>9941.176470588236</v>
      </c>
      <c r="G26" s="4">
        <f t="shared" si="2"/>
        <v>2.2086306489976216E-2</v>
      </c>
      <c r="H26" s="4">
        <f t="shared" si="4"/>
        <v>3.9974377832353998</v>
      </c>
      <c r="I26" s="4">
        <f t="shared" si="5"/>
        <v>2.9708907507065851</v>
      </c>
      <c r="J26" s="7"/>
      <c r="K26" s="7"/>
      <c r="L26" s="7"/>
      <c r="M26" s="7"/>
      <c r="N26" s="7"/>
      <c r="O26" s="7"/>
      <c r="P26" s="7"/>
      <c r="Q26" s="7"/>
      <c r="R26" s="7"/>
    </row>
    <row r="27" spans="1:18" x14ac:dyDescent="0.25">
      <c r="A27" s="7"/>
      <c r="B27" s="13">
        <v>200</v>
      </c>
      <c r="C27" s="4">
        <f t="shared" ref="C27:C34" si="6">B27/60</f>
        <v>3.3333333333333335</v>
      </c>
      <c r="D27" s="14">
        <v>15</v>
      </c>
      <c r="E27" s="11">
        <f t="shared" si="0"/>
        <v>140.27555955359603</v>
      </c>
      <c r="F27" s="11">
        <f t="shared" si="1"/>
        <v>19882.352941176472</v>
      </c>
      <c r="G27" s="4">
        <f t="shared" si="2"/>
        <v>8.8345225959904863E-2</v>
      </c>
      <c r="H27" s="4">
        <f t="shared" si="4"/>
        <v>4.298467778899381</v>
      </c>
      <c r="I27" s="4">
        <f t="shared" si="5"/>
        <v>2.1469820097622665</v>
      </c>
      <c r="J27" s="7"/>
      <c r="K27" s="7"/>
      <c r="L27" s="7"/>
      <c r="M27" s="7"/>
      <c r="N27" s="7"/>
      <c r="O27" s="7"/>
      <c r="P27" s="7"/>
      <c r="Q27" s="7"/>
      <c r="R27" s="7"/>
    </row>
    <row r="28" spans="1:18" x14ac:dyDescent="0.25">
      <c r="A28" s="7"/>
      <c r="B28" s="13">
        <v>300</v>
      </c>
      <c r="C28" s="4">
        <f t="shared" si="6"/>
        <v>5</v>
      </c>
      <c r="D28" s="14">
        <v>16</v>
      </c>
      <c r="E28" s="11">
        <f t="shared" si="0"/>
        <v>44.334004007062447</v>
      </c>
      <c r="F28" s="11">
        <f t="shared" si="1"/>
        <v>29823.529411764703</v>
      </c>
      <c r="G28" s="4">
        <f t="shared" si="2"/>
        <v>0.19877675840978593</v>
      </c>
      <c r="H28" s="4">
        <f t="shared" si="4"/>
        <v>4.4745590379550624</v>
      </c>
      <c r="I28" s="4">
        <f t="shared" si="5"/>
        <v>1.6467369561954663</v>
      </c>
      <c r="J28" s="7"/>
      <c r="K28" s="7"/>
      <c r="L28" s="7"/>
      <c r="M28" s="7"/>
      <c r="N28" s="7"/>
      <c r="O28" s="7"/>
      <c r="P28" s="7"/>
      <c r="Q28" s="7"/>
      <c r="R28" s="7"/>
    </row>
    <row r="29" spans="1:18" x14ac:dyDescent="0.25">
      <c r="A29" s="7"/>
      <c r="B29" s="13">
        <v>400</v>
      </c>
      <c r="C29" s="4">
        <f t="shared" si="6"/>
        <v>6.666666666666667</v>
      </c>
      <c r="D29" s="14">
        <v>17.5</v>
      </c>
      <c r="E29" s="11">
        <f t="shared" si="0"/>
        <v>20.456852434899417</v>
      </c>
      <c r="F29" s="11">
        <f t="shared" si="1"/>
        <v>39764.705882352944</v>
      </c>
      <c r="G29" s="4">
        <f t="shared" si="2"/>
        <v>0.35338090383961945</v>
      </c>
      <c r="H29" s="4">
        <f t="shared" si="4"/>
        <v>4.5994977745633623</v>
      </c>
      <c r="I29" s="4">
        <f t="shared" si="5"/>
        <v>1.310838812400936</v>
      </c>
      <c r="J29" s="7"/>
      <c r="K29" s="7"/>
      <c r="L29" s="7"/>
      <c r="M29" s="7"/>
      <c r="N29" s="7"/>
      <c r="O29" s="7"/>
      <c r="P29" s="7"/>
      <c r="Q29" s="7"/>
      <c r="R29" s="7"/>
    </row>
    <row r="30" spans="1:18" x14ac:dyDescent="0.25">
      <c r="A30" s="7"/>
      <c r="B30" s="13">
        <v>500</v>
      </c>
      <c r="C30" s="4">
        <f t="shared" si="6"/>
        <v>8.3333333333333339</v>
      </c>
      <c r="D30" s="14">
        <v>20</v>
      </c>
      <c r="E30" s="11">
        <f t="shared" si="0"/>
        <v>11.97018108190686</v>
      </c>
      <c r="F30" s="11">
        <f t="shared" si="1"/>
        <v>49705.882352941175</v>
      </c>
      <c r="G30" s="4">
        <f t="shared" si="2"/>
        <v>0.55215766224940543</v>
      </c>
      <c r="H30" s="4">
        <f t="shared" si="4"/>
        <v>4.6964077875714185</v>
      </c>
      <c r="I30" s="4">
        <f t="shared" si="5"/>
        <v>1.0781007203544537</v>
      </c>
      <c r="J30" s="7"/>
      <c r="K30" s="7"/>
      <c r="L30" s="7"/>
      <c r="M30" s="7"/>
      <c r="N30" s="7"/>
      <c r="O30" s="7"/>
      <c r="P30" s="7"/>
      <c r="Q30" s="7"/>
      <c r="R30" s="7"/>
    </row>
    <row r="31" spans="1:18" x14ac:dyDescent="0.25">
      <c r="A31" s="7"/>
      <c r="B31" s="13">
        <v>600</v>
      </c>
      <c r="C31" s="4">
        <f t="shared" si="6"/>
        <v>10</v>
      </c>
      <c r="D31" s="14">
        <v>22</v>
      </c>
      <c r="E31" s="11">
        <f t="shared" si="0"/>
        <v>7.619906938713858</v>
      </c>
      <c r="F31" s="11">
        <f t="shared" si="1"/>
        <v>59647.058823529405</v>
      </c>
      <c r="G31" s="4">
        <f t="shared" si="2"/>
        <v>0.7951070336391437</v>
      </c>
      <c r="H31" s="4">
        <f t="shared" si="4"/>
        <v>4.7755890336190436</v>
      </c>
      <c r="I31" s="4">
        <f t="shared" si="5"/>
        <v>0.88194966736980418</v>
      </c>
      <c r="J31" s="7"/>
      <c r="K31" s="7"/>
      <c r="L31" s="7"/>
      <c r="M31" s="7"/>
      <c r="N31" s="7"/>
      <c r="O31" s="7"/>
      <c r="P31" s="7"/>
      <c r="Q31" s="7"/>
      <c r="R31" s="7"/>
    </row>
    <row r="32" spans="1:18" x14ac:dyDescent="0.25">
      <c r="A32" s="7"/>
      <c r="B32" s="13">
        <v>700</v>
      </c>
      <c r="C32" s="4">
        <f t="shared" si="6"/>
        <v>11.666666666666666</v>
      </c>
      <c r="D32" s="14">
        <v>25.5</v>
      </c>
      <c r="E32" s="11">
        <f t="shared" si="0"/>
        <v>5.5619463846323809</v>
      </c>
      <c r="F32" s="11">
        <f t="shared" si="1"/>
        <v>69588.23529411765</v>
      </c>
      <c r="G32" s="4">
        <f t="shared" si="2"/>
        <v>1.0822290180088343</v>
      </c>
      <c r="H32" s="4">
        <f t="shared" si="4"/>
        <v>4.8425358232496567</v>
      </c>
      <c r="I32" s="4">
        <f t="shared" si="5"/>
        <v>0.7452267980897137</v>
      </c>
      <c r="J32" s="7"/>
      <c r="K32" s="7"/>
      <c r="L32" s="7"/>
      <c r="M32" s="7"/>
      <c r="N32" s="7"/>
      <c r="O32" s="7"/>
      <c r="P32" s="7"/>
      <c r="Q32" s="7"/>
      <c r="R32" s="7"/>
    </row>
    <row r="33" spans="1:18" x14ac:dyDescent="0.25">
      <c r="A33" s="7"/>
      <c r="B33" s="13">
        <v>1100</v>
      </c>
      <c r="C33" s="4">
        <f t="shared" si="6"/>
        <v>18.333333333333332</v>
      </c>
      <c r="D33" s="14">
        <v>36</v>
      </c>
      <c r="E33" s="11">
        <f t="shared" si="0"/>
        <v>2.0235091986694549</v>
      </c>
      <c r="F33" s="11">
        <f t="shared" si="1"/>
        <v>109352.94117647057</v>
      </c>
      <c r="G33" s="4">
        <f t="shared" si="2"/>
        <v>2.6724430852871217</v>
      </c>
      <c r="H33" s="4">
        <f t="shared" si="4"/>
        <v>5.0388304683936243</v>
      </c>
      <c r="I33" s="4">
        <f t="shared" si="5"/>
        <v>0.30610518299114114</v>
      </c>
      <c r="J33" s="7"/>
      <c r="K33" s="7"/>
      <c r="L33" s="7"/>
      <c r="M33" s="7"/>
      <c r="N33" s="7"/>
      <c r="O33" s="7"/>
      <c r="P33" s="7"/>
      <c r="Q33" s="7"/>
      <c r="R33" s="7"/>
    </row>
    <row r="34" spans="1:18" x14ac:dyDescent="0.25">
      <c r="A34" s="7"/>
      <c r="B34" s="13">
        <v>1200</v>
      </c>
      <c r="C34" s="4">
        <f t="shared" si="6"/>
        <v>20</v>
      </c>
      <c r="D34" s="14">
        <v>38.5</v>
      </c>
      <c r="E34" s="11">
        <f t="shared" si="0"/>
        <v>1.6668546428436566</v>
      </c>
      <c r="F34" s="11">
        <f t="shared" si="1"/>
        <v>119294.11764705881</v>
      </c>
      <c r="G34" s="4">
        <f t="shared" si="2"/>
        <v>3.1804281345565748</v>
      </c>
      <c r="H34" s="4">
        <f t="shared" si="4"/>
        <v>5.076619029283024</v>
      </c>
      <c r="I34" s="4">
        <f t="shared" si="5"/>
        <v>0.22189772906415509</v>
      </c>
      <c r="J34" s="7"/>
      <c r="K34" s="7"/>
      <c r="L34" s="7"/>
      <c r="M34" s="7"/>
      <c r="N34" s="7"/>
      <c r="O34" s="7"/>
      <c r="P34" s="7"/>
      <c r="Q34" s="7"/>
      <c r="R34" s="7"/>
    </row>
    <row r="35" spans="1:18" x14ac:dyDescent="0.25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</row>
    <row r="36" spans="1:18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</row>
    <row r="37" spans="1:18" x14ac:dyDescent="0.25">
      <c r="A37" s="7"/>
      <c r="B37" s="4" t="s">
        <v>36</v>
      </c>
      <c r="C37" s="4"/>
      <c r="D37" s="4" t="s">
        <v>37</v>
      </c>
      <c r="E37" s="4" t="s">
        <v>38</v>
      </c>
      <c r="F37" s="4" t="s">
        <v>39</v>
      </c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</row>
    <row r="38" spans="1:18" x14ac:dyDescent="0.25">
      <c r="A38" s="7"/>
      <c r="B38" s="7"/>
      <c r="C38" s="7"/>
      <c r="D38" s="4">
        <f>SLOPE(D17:D34,C17:C34)</f>
        <v>1.4295258620689655</v>
      </c>
      <c r="E38" s="4">
        <f>INTERCEPT(D17:D34,C17:C34)</f>
        <v>9.1239224137931032</v>
      </c>
      <c r="F38" s="4">
        <f>RSQ(D17:D34,C17:C34)</f>
        <v>0.99221675920686281</v>
      </c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</row>
    <row r="39" spans="1:18" x14ac:dyDescent="0.25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</row>
    <row r="40" spans="1:18" x14ac:dyDescent="0.25">
      <c r="A40" s="7"/>
      <c r="B40" s="4" t="s">
        <v>40</v>
      </c>
      <c r="C40" s="4"/>
      <c r="D40" s="4" t="s">
        <v>37</v>
      </c>
      <c r="E40" s="4" t="s">
        <v>38</v>
      </c>
      <c r="F40" s="4" t="s">
        <v>39</v>
      </c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</row>
    <row r="41" spans="1:18" x14ac:dyDescent="0.25">
      <c r="A41" s="7"/>
      <c r="B41" s="7"/>
      <c r="C41" s="7"/>
      <c r="D41" s="4">
        <f>SLOPE(I17:I34,H17:H34)</f>
        <v>-2.5342535117595184</v>
      </c>
      <c r="E41" s="4">
        <f>INTERCEPT(I17:I34,H17:H34)</f>
        <v>13.028164256058284</v>
      </c>
      <c r="F41" s="6">
        <f>RSQ(I17:I34,H17:H34)</f>
        <v>0.99742743738397188</v>
      </c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</row>
    <row r="42" spans="1:18" x14ac:dyDescent="0.25">
      <c r="A42" s="7"/>
      <c r="B42" s="7"/>
      <c r="C42" s="7"/>
      <c r="D42" s="4" t="s">
        <v>45</v>
      </c>
      <c r="E42" s="4" t="s">
        <v>46</v>
      </c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</row>
    <row r="43" spans="1:18" x14ac:dyDescent="0.25">
      <c r="A43" s="7"/>
      <c r="B43" s="7"/>
      <c r="C43" s="7"/>
      <c r="D43" s="4">
        <f>D41</f>
        <v>-2.5342535117595184</v>
      </c>
      <c r="E43" s="4">
        <f>10^E41</f>
        <v>10669995986325.105</v>
      </c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</row>
    <row r="44" spans="1:18" x14ac:dyDescent="0.25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</row>
    <row r="45" spans="1:18" x14ac:dyDescent="0.25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</row>
    <row r="46" spans="1:18" x14ac:dyDescent="0.25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</row>
    <row r="47" spans="1:18" x14ac:dyDescent="0.25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</row>
    <row r="48" spans="1:18" x14ac:dyDescent="0.25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</row>
    <row r="49" spans="1:18" x14ac:dyDescent="0.25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</row>
    <row r="50" spans="1:18" x14ac:dyDescent="0.25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</row>
    <row r="51" spans="1:18" x14ac:dyDescent="0.25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</row>
    <row r="52" spans="1:18" x14ac:dyDescent="0.25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</row>
    <row r="53" spans="1:18" x14ac:dyDescent="0.25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</row>
    <row r="54" spans="1:18" x14ac:dyDescent="0.25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</row>
    <row r="55" spans="1:18" x14ac:dyDescent="0.2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</row>
    <row r="56" spans="1:18" x14ac:dyDescent="0.25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</row>
    <row r="57" spans="1:18" x14ac:dyDescent="0.25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</row>
    <row r="58" spans="1:18" x14ac:dyDescent="0.2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</row>
    <row r="59" spans="1:18" x14ac:dyDescent="0.25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</row>
    <row r="60" spans="1:18" x14ac:dyDescent="0.25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</row>
    <row r="61" spans="1:18" x14ac:dyDescent="0.25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</row>
    <row r="62" spans="1:18" x14ac:dyDescent="0.25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</row>
    <row r="63" spans="1:18" x14ac:dyDescent="0.2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</row>
    <row r="64" spans="1:18" x14ac:dyDescent="0.25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</row>
    <row r="65" spans="1:18" x14ac:dyDescent="0.2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</row>
    <row r="66" spans="1:18" x14ac:dyDescent="0.25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</row>
    <row r="67" spans="1:18" x14ac:dyDescent="0.25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</row>
    <row r="68" spans="1:18" x14ac:dyDescent="0.25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</row>
    <row r="69" spans="1:18" x14ac:dyDescent="0.25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</row>
    <row r="70" spans="1:18" x14ac:dyDescent="0.25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</row>
    <row r="71" spans="1:18" x14ac:dyDescent="0.25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</row>
    <row r="72" spans="1:18" x14ac:dyDescent="0.25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</row>
    <row r="73" spans="1:18" x14ac:dyDescent="0.25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</row>
    <row r="74" spans="1:18" x14ac:dyDescent="0.25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</row>
    <row r="75" spans="1:18" x14ac:dyDescent="0.2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</row>
    <row r="76" spans="1:18" x14ac:dyDescent="0.25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</row>
    <row r="77" spans="1:18" x14ac:dyDescent="0.25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</row>
    <row r="78" spans="1:18" x14ac:dyDescent="0.25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</row>
    <row r="79" spans="1:18" x14ac:dyDescent="0.25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</row>
    <row r="80" spans="1:18" x14ac:dyDescent="0.25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</row>
    <row r="81" spans="1:18" x14ac:dyDescent="0.25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</row>
    <row r="82" spans="1:18" x14ac:dyDescent="0.25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</row>
    <row r="83" spans="1:18" x14ac:dyDescent="0.25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</row>
    <row r="84" spans="1:18" x14ac:dyDescent="0.25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</row>
    <row r="85" spans="1:18" x14ac:dyDescent="0.2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</row>
    <row r="86" spans="1:18" x14ac:dyDescent="0.25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</row>
    <row r="87" spans="1:18" x14ac:dyDescent="0.25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</row>
    <row r="88" spans="1:18" x14ac:dyDescent="0.25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</row>
    <row r="89" spans="1:18" x14ac:dyDescent="0.25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</row>
    <row r="90" spans="1:18" x14ac:dyDescent="0.25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</row>
    <row r="91" spans="1:18" x14ac:dyDescent="0.25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</row>
    <row r="92" spans="1:18" x14ac:dyDescent="0.25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</row>
    <row r="93" spans="1:18" x14ac:dyDescent="0.25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</row>
    <row r="94" spans="1:18" x14ac:dyDescent="0.25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</row>
    <row r="95" spans="1:18" x14ac:dyDescent="0.2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</row>
    <row r="96" spans="1:18" x14ac:dyDescent="0.25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</row>
    <row r="97" spans="1:18" x14ac:dyDescent="0.25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</row>
    <row r="98" spans="1:18" x14ac:dyDescent="0.25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</row>
    <row r="99" spans="1:18" x14ac:dyDescent="0.25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</row>
    <row r="100" spans="1:18" x14ac:dyDescent="0.2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</row>
    <row r="101" spans="1:18" x14ac:dyDescent="0.2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</row>
    <row r="102" spans="1:18" x14ac:dyDescent="0.2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</row>
    <row r="103" spans="1:18" x14ac:dyDescent="0.2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</row>
    <row r="104" spans="1:18" x14ac:dyDescent="0.2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</row>
    <row r="105" spans="1:18" x14ac:dyDescent="0.2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</row>
    <row r="106" spans="1:18" x14ac:dyDescent="0.2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</row>
    <row r="107" spans="1:18" x14ac:dyDescent="0.2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</row>
    <row r="108" spans="1:18" x14ac:dyDescent="0.2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</row>
    <row r="109" spans="1:18" x14ac:dyDescent="0.2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</row>
    <row r="110" spans="1:18" x14ac:dyDescent="0.2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</row>
    <row r="111" spans="1:18" x14ac:dyDescent="0.2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</row>
    <row r="112" spans="1:18" x14ac:dyDescent="0.2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</row>
    <row r="113" spans="1:18" x14ac:dyDescent="0.2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</row>
    <row r="114" spans="1:18" x14ac:dyDescent="0.2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</row>
    <row r="115" spans="1:18" x14ac:dyDescent="0.2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</row>
    <row r="116" spans="1:18" x14ac:dyDescent="0.2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</row>
    <row r="117" spans="1:18" x14ac:dyDescent="0.2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</row>
    <row r="118" spans="1:18" x14ac:dyDescent="0.2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</row>
    <row r="119" spans="1:18" x14ac:dyDescent="0.2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</row>
    <row r="120" spans="1:18" x14ac:dyDescent="0.2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</row>
    <row r="121" spans="1:18" x14ac:dyDescent="0.2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</row>
    <row r="122" spans="1:18" x14ac:dyDescent="0.2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</row>
    <row r="123" spans="1:18" x14ac:dyDescent="0.2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</row>
    <row r="124" spans="1:18" x14ac:dyDescent="0.2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</row>
    <row r="125" spans="1:18" x14ac:dyDescent="0.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</row>
    <row r="126" spans="1:18" x14ac:dyDescent="0.2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</row>
    <row r="127" spans="1:18" x14ac:dyDescent="0.2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</row>
    <row r="128" spans="1:18" x14ac:dyDescent="0.2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</row>
    <row r="129" spans="1:18" x14ac:dyDescent="0.2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</row>
    <row r="130" spans="1:18" x14ac:dyDescent="0.2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</row>
    <row r="131" spans="1:18" x14ac:dyDescent="0.2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</row>
    <row r="132" spans="1:18" x14ac:dyDescent="0.2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</row>
    <row r="133" spans="1:18" x14ac:dyDescent="0.2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</row>
    <row r="134" spans="1:18" x14ac:dyDescent="0.2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</row>
    <row r="135" spans="1:18" x14ac:dyDescent="0.2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</row>
    <row r="136" spans="1:18" x14ac:dyDescent="0.2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</row>
    <row r="137" spans="1:18" x14ac:dyDescent="0.2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</row>
    <row r="138" spans="1:18" x14ac:dyDescent="0.2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</row>
    <row r="139" spans="1:18" x14ac:dyDescent="0.2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</row>
    <row r="140" spans="1:18" x14ac:dyDescent="0.2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</row>
    <row r="141" spans="1:18" x14ac:dyDescent="0.2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</row>
    <row r="142" spans="1:18" x14ac:dyDescent="0.2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</row>
    <row r="143" spans="1:18" x14ac:dyDescent="0.2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</row>
    <row r="144" spans="1:18" x14ac:dyDescent="0.2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</row>
    <row r="145" spans="1:18" x14ac:dyDescent="0.2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</row>
    <row r="146" spans="1:18" x14ac:dyDescent="0.2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</row>
    <row r="147" spans="1:18" x14ac:dyDescent="0.2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</row>
    <row r="148" spans="1:18" x14ac:dyDescent="0.2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</row>
    <row r="149" spans="1:18" x14ac:dyDescent="0.2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</row>
    <row r="150" spans="1:18" x14ac:dyDescent="0.2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</row>
    <row r="151" spans="1:18" x14ac:dyDescent="0.2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</row>
    <row r="152" spans="1:18" x14ac:dyDescent="0.2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</row>
    <row r="153" spans="1:18" x14ac:dyDescent="0.2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</row>
  </sheetData>
  <dataValidations count="1">
    <dataValidation type="list" allowBlank="1" showInputMessage="1" showErrorMessage="1" sqref="C8" xr:uid="{D16B5F90-84E0-E546-9481-1EF25F034331}">
      <formula1>$G$4:$G$7</formula1>
    </dataValidation>
  </dataValidation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3F8D9F-4096-48F9-9E5C-6826CEAF440A}">
  <dimension ref="A1:R153"/>
  <sheetViews>
    <sheetView topLeftCell="A15" zoomScale="89" zoomScaleNormal="85" workbookViewId="0">
      <selection activeCell="B17" sqref="B17:D34"/>
    </sheetView>
  </sheetViews>
  <sheetFormatPr baseColWidth="10" defaultColWidth="11.42578125" defaultRowHeight="15" x14ac:dyDescent="0.25"/>
  <cols>
    <col min="5" max="5" width="13.140625" bestFit="1" customWidth="1"/>
  </cols>
  <sheetData>
    <row r="1" spans="1:18" x14ac:dyDescent="0.2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</row>
    <row r="2" spans="1:18" x14ac:dyDescent="0.25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</row>
    <row r="3" spans="1:18" ht="15.75" x14ac:dyDescent="0.25">
      <c r="A3" s="7"/>
      <c r="B3" s="8" t="s">
        <v>31</v>
      </c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</row>
    <row r="4" spans="1:18" x14ac:dyDescent="0.25">
      <c r="A4" s="7"/>
      <c r="B4" s="9" t="s">
        <v>3</v>
      </c>
      <c r="C4" s="4">
        <v>9.81</v>
      </c>
      <c r="D4" s="7"/>
      <c r="E4" s="7"/>
      <c r="F4" s="4" t="s">
        <v>5</v>
      </c>
      <c r="G4" s="4" t="s">
        <v>9</v>
      </c>
      <c r="H4" s="4">
        <v>0.06</v>
      </c>
      <c r="I4" s="7"/>
      <c r="J4" s="7"/>
      <c r="K4" s="7"/>
      <c r="L4" s="7"/>
      <c r="M4" s="7"/>
      <c r="N4" s="7"/>
      <c r="O4" s="7"/>
      <c r="P4" s="7"/>
      <c r="Q4" s="7"/>
      <c r="R4" s="7"/>
    </row>
    <row r="5" spans="1:18" x14ac:dyDescent="0.25">
      <c r="A5" s="7"/>
      <c r="B5" s="9" t="s">
        <v>1</v>
      </c>
      <c r="C5" s="4">
        <v>1000</v>
      </c>
      <c r="D5" s="7"/>
      <c r="E5" s="7"/>
      <c r="F5" s="4" t="s">
        <v>6</v>
      </c>
      <c r="G5" s="4" t="s">
        <v>10</v>
      </c>
      <c r="H5" s="4">
        <v>4.4999999999999998E-2</v>
      </c>
      <c r="I5" s="7"/>
      <c r="J5" s="7"/>
      <c r="K5" s="7"/>
      <c r="L5" s="7"/>
      <c r="M5" s="7"/>
      <c r="N5" s="7"/>
      <c r="O5" s="7"/>
      <c r="P5" s="7"/>
      <c r="Q5" s="7"/>
      <c r="R5" s="7"/>
    </row>
    <row r="6" spans="1:18" x14ac:dyDescent="0.25">
      <c r="A6" s="7"/>
      <c r="B6" s="9" t="s">
        <v>2</v>
      </c>
      <c r="C6" s="4">
        <f>1.02*10^-3</f>
        <v>1.0200000000000001E-3</v>
      </c>
      <c r="D6" s="7"/>
      <c r="E6" s="7"/>
      <c r="F6" s="4" t="s">
        <v>7</v>
      </c>
      <c r="G6" s="4" t="s">
        <v>11</v>
      </c>
      <c r="H6" s="4">
        <f>0.03</f>
        <v>0.03</v>
      </c>
      <c r="I6" s="7"/>
      <c r="J6" s="7"/>
      <c r="K6" s="7"/>
      <c r="L6" s="7"/>
      <c r="M6" s="7"/>
      <c r="N6" s="7"/>
      <c r="O6" s="7"/>
      <c r="P6" s="7"/>
      <c r="Q6" s="7"/>
      <c r="R6" s="7"/>
    </row>
    <row r="7" spans="1:18" x14ac:dyDescent="0.25">
      <c r="A7" s="7"/>
      <c r="B7" s="9" t="s">
        <v>32</v>
      </c>
      <c r="C7" s="4"/>
      <c r="D7" s="7"/>
      <c r="E7" s="7"/>
      <c r="F7" s="4" t="s">
        <v>8</v>
      </c>
      <c r="G7" s="4" t="s">
        <v>12</v>
      </c>
      <c r="H7" s="4">
        <v>7.8E-2</v>
      </c>
      <c r="I7" s="7"/>
      <c r="J7" s="7"/>
      <c r="K7" s="7"/>
      <c r="L7" s="7"/>
      <c r="M7" s="7"/>
      <c r="N7" s="7"/>
      <c r="O7" s="7"/>
      <c r="P7" s="7"/>
      <c r="Q7" s="7"/>
      <c r="R7" s="7"/>
    </row>
    <row r="8" spans="1:18" x14ac:dyDescent="0.25">
      <c r="A8" s="7"/>
      <c r="B8" s="9" t="s">
        <v>29</v>
      </c>
      <c r="C8" s="4" t="s">
        <v>12</v>
      </c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</row>
    <row r="9" spans="1:18" x14ac:dyDescent="0.25">
      <c r="A9" s="7"/>
      <c r="B9" s="9" t="s">
        <v>4</v>
      </c>
      <c r="C9" s="4">
        <f>VLOOKUP(C8,G4:H7,2,FALSE)</f>
        <v>7.8E-2</v>
      </c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</row>
    <row r="10" spans="1:18" x14ac:dyDescent="0.25">
      <c r="A10" s="7"/>
      <c r="B10" s="9" t="s">
        <v>23</v>
      </c>
      <c r="C10" s="4">
        <f>C9</f>
        <v>7.8E-2</v>
      </c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</row>
    <row r="11" spans="1:18" x14ac:dyDescent="0.25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</row>
    <row r="12" spans="1:18" x14ac:dyDescent="0.25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</row>
    <row r="13" spans="1:18" x14ac:dyDescent="0.25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</row>
    <row r="14" spans="1:18" x14ac:dyDescent="0.25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</row>
    <row r="15" spans="1:18" ht="30" x14ac:dyDescent="0.25">
      <c r="A15" s="7"/>
      <c r="B15" s="10" t="s">
        <v>0</v>
      </c>
      <c r="C15" s="10" t="s">
        <v>19</v>
      </c>
      <c r="D15" s="10" t="s">
        <v>22</v>
      </c>
      <c r="E15" s="10" t="s">
        <v>13</v>
      </c>
      <c r="F15" s="10" t="s">
        <v>14</v>
      </c>
      <c r="G15" s="10" t="s">
        <v>15</v>
      </c>
      <c r="H15" s="10" t="s">
        <v>42</v>
      </c>
      <c r="I15" s="10" t="s">
        <v>43</v>
      </c>
      <c r="J15" s="7"/>
      <c r="K15" s="7"/>
      <c r="L15" s="7"/>
      <c r="M15" s="7"/>
      <c r="N15" s="7"/>
      <c r="O15" s="7"/>
      <c r="P15" s="7"/>
      <c r="Q15" s="7"/>
      <c r="R15" s="7"/>
    </row>
    <row r="16" spans="1:18" x14ac:dyDescent="0.25">
      <c r="A16" s="7"/>
      <c r="B16" s="2" t="s">
        <v>17</v>
      </c>
      <c r="C16" s="2" t="s">
        <v>18</v>
      </c>
      <c r="D16" s="2" t="s">
        <v>16</v>
      </c>
      <c r="E16" s="2"/>
      <c r="F16" s="2"/>
      <c r="G16" s="2"/>
      <c r="H16" s="2"/>
      <c r="I16" s="4"/>
      <c r="J16" s="7"/>
      <c r="K16" s="7"/>
      <c r="L16" s="7"/>
      <c r="M16" s="7"/>
      <c r="N16" s="7"/>
      <c r="O16" s="7"/>
      <c r="P16" s="7"/>
      <c r="Q16" s="7"/>
      <c r="R16" s="7"/>
    </row>
    <row r="17" spans="1:18" x14ac:dyDescent="0.25">
      <c r="A17" s="7"/>
      <c r="B17" s="13">
        <v>100</v>
      </c>
      <c r="C17" s="4">
        <f>B17/60</f>
        <v>1.6666666666666667</v>
      </c>
      <c r="D17" s="40">
        <v>12.5</v>
      </c>
      <c r="E17" s="11">
        <f t="shared" ref="E17:E34" si="0">D17/($C$9^5*C17^3*$C$5)</f>
        <v>935.17039702397346</v>
      </c>
      <c r="F17" s="11">
        <f t="shared" ref="F17:F34" si="1">(C17*$C$9^2*$C$5)/$C$6</f>
        <v>9941.176470588236</v>
      </c>
      <c r="G17" s="4">
        <f t="shared" ref="G17:G34" si="2">(C17^2*$C$9)/$C$4</f>
        <v>2.2086306489976216E-2</v>
      </c>
      <c r="H17" s="4">
        <f>LOG10(F17)</f>
        <v>3.9974377832353998</v>
      </c>
      <c r="I17" s="4">
        <f>LOG10(E17)</f>
        <v>2.9708907507065851</v>
      </c>
      <c r="J17" s="7"/>
      <c r="K17" s="7"/>
      <c r="L17" s="7"/>
      <c r="M17" s="7"/>
      <c r="N17" s="7"/>
      <c r="O17" s="7"/>
      <c r="P17" s="7"/>
      <c r="Q17" s="7"/>
      <c r="R17" s="7"/>
    </row>
    <row r="18" spans="1:18" x14ac:dyDescent="0.25">
      <c r="A18" s="7"/>
      <c r="B18" s="13">
        <v>200</v>
      </c>
      <c r="C18" s="4">
        <f t="shared" ref="C18:C25" si="3">B18/60</f>
        <v>3.3333333333333335</v>
      </c>
      <c r="D18" s="40">
        <v>14.5</v>
      </c>
      <c r="E18" s="11">
        <f t="shared" si="0"/>
        <v>135.59970756847613</v>
      </c>
      <c r="F18" s="11">
        <f t="shared" si="1"/>
        <v>19882.352941176472</v>
      </c>
      <c r="G18" s="4">
        <f t="shared" si="2"/>
        <v>8.8345225959904863E-2</v>
      </c>
      <c r="H18" s="4">
        <f t="shared" ref="H18:H34" si="4">LOG10(F18)</f>
        <v>4.298467778899381</v>
      </c>
      <c r="I18" s="4">
        <f t="shared" ref="I18:I34" si="5">LOG10(E18)</f>
        <v>2.13225875294156</v>
      </c>
      <c r="J18" s="7"/>
      <c r="K18" s="7"/>
      <c r="L18" s="7"/>
      <c r="M18" s="7"/>
      <c r="N18" s="7"/>
      <c r="O18" s="7"/>
      <c r="P18" s="7"/>
      <c r="Q18" s="7"/>
      <c r="R18" s="7"/>
    </row>
    <row r="19" spans="1:18" x14ac:dyDescent="0.25">
      <c r="A19" s="7"/>
      <c r="B19" s="13">
        <v>300</v>
      </c>
      <c r="C19" s="4">
        <f t="shared" si="3"/>
        <v>5</v>
      </c>
      <c r="D19" s="40">
        <v>17.5</v>
      </c>
      <c r="E19" s="11">
        <f t="shared" si="0"/>
        <v>48.490316882724557</v>
      </c>
      <c r="F19" s="11">
        <f t="shared" si="1"/>
        <v>29823.529411764703</v>
      </c>
      <c r="G19" s="4">
        <f t="shared" si="2"/>
        <v>0.19877675840978593</v>
      </c>
      <c r="H19" s="4">
        <f t="shared" si="4"/>
        <v>4.4745590379550624</v>
      </c>
      <c r="I19" s="4">
        <f t="shared" si="5"/>
        <v>1.685655022225836</v>
      </c>
      <c r="J19" s="7"/>
      <c r="K19" s="7"/>
      <c r="L19" s="7"/>
      <c r="M19" s="7"/>
      <c r="N19" s="7"/>
      <c r="O19" s="7"/>
      <c r="P19" s="7"/>
      <c r="Q19" s="7"/>
      <c r="R19" s="7"/>
    </row>
    <row r="20" spans="1:18" x14ac:dyDescent="0.25">
      <c r="A20" s="7"/>
      <c r="B20" s="13">
        <v>400</v>
      </c>
      <c r="C20" s="4">
        <f t="shared" si="3"/>
        <v>6.666666666666667</v>
      </c>
      <c r="D20" s="40">
        <v>20.5</v>
      </c>
      <c r="E20" s="11">
        <f t="shared" si="0"/>
        <v>23.963741423739318</v>
      </c>
      <c r="F20" s="11">
        <f t="shared" si="1"/>
        <v>39764.705882352944</v>
      </c>
      <c r="G20" s="4">
        <f t="shared" si="2"/>
        <v>0.35338090383961945</v>
      </c>
      <c r="H20" s="4">
        <f t="shared" si="4"/>
        <v>4.5994977745633623</v>
      </c>
      <c r="I20" s="4">
        <f t="shared" si="5"/>
        <v>1.379554624770396</v>
      </c>
      <c r="J20" s="7"/>
      <c r="K20" s="7"/>
      <c r="L20" s="7"/>
      <c r="M20" s="7"/>
      <c r="N20" s="7"/>
      <c r="O20" s="7"/>
      <c r="P20" s="7"/>
      <c r="Q20" s="7"/>
      <c r="R20" s="7"/>
    </row>
    <row r="21" spans="1:18" x14ac:dyDescent="0.25">
      <c r="A21" s="7"/>
      <c r="B21" s="13">
        <v>500</v>
      </c>
      <c r="C21" s="4">
        <f t="shared" si="3"/>
        <v>8.3333333333333339</v>
      </c>
      <c r="D21" s="40">
        <v>23.5</v>
      </c>
      <c r="E21" s="11">
        <f t="shared" si="0"/>
        <v>14.064962771240561</v>
      </c>
      <c r="F21" s="11">
        <f t="shared" si="1"/>
        <v>49705.882352941175</v>
      </c>
      <c r="G21" s="4">
        <f t="shared" si="2"/>
        <v>0.55215766224940543</v>
      </c>
      <c r="H21" s="4">
        <f t="shared" si="4"/>
        <v>4.6964077875714185</v>
      </c>
      <c r="I21" s="4">
        <f t="shared" si="5"/>
        <v>1.1481385869622087</v>
      </c>
      <c r="J21" s="7"/>
      <c r="K21" s="7"/>
      <c r="L21" s="7"/>
      <c r="M21" s="7"/>
      <c r="N21" s="7"/>
      <c r="O21" s="7"/>
      <c r="P21" s="7"/>
      <c r="Q21" s="7"/>
      <c r="R21" s="7"/>
    </row>
    <row r="22" spans="1:18" x14ac:dyDescent="0.25">
      <c r="A22" s="7"/>
      <c r="B22" s="13">
        <v>600</v>
      </c>
      <c r="C22" s="4">
        <f t="shared" si="3"/>
        <v>10</v>
      </c>
      <c r="D22" s="40">
        <v>26</v>
      </c>
      <c r="E22" s="11">
        <f t="shared" si="0"/>
        <v>9.0053445639345604</v>
      </c>
      <c r="F22" s="11">
        <f t="shared" si="1"/>
        <v>59647.058823529405</v>
      </c>
      <c r="G22" s="4">
        <f t="shared" si="2"/>
        <v>0.7951070336391437</v>
      </c>
      <c r="H22" s="4">
        <f t="shared" si="4"/>
        <v>4.7755890336190436</v>
      </c>
      <c r="I22" s="4">
        <f t="shared" si="5"/>
        <v>0.95450033451841598</v>
      </c>
      <c r="J22" s="7"/>
      <c r="K22" s="7"/>
      <c r="L22" s="7"/>
      <c r="M22" s="7"/>
      <c r="N22" s="7"/>
      <c r="O22" s="7"/>
      <c r="P22" s="7"/>
      <c r="Q22" s="7"/>
      <c r="R22" s="7"/>
    </row>
    <row r="23" spans="1:18" x14ac:dyDescent="0.25">
      <c r="A23" s="7"/>
      <c r="B23" s="13">
        <v>700</v>
      </c>
      <c r="C23" s="4">
        <f t="shared" si="3"/>
        <v>11.666666666666666</v>
      </c>
      <c r="D23" s="40">
        <v>28</v>
      </c>
      <c r="E23" s="11">
        <f t="shared" si="0"/>
        <v>6.1072352458708501</v>
      </c>
      <c r="F23" s="11">
        <f t="shared" si="1"/>
        <v>69588.23529411765</v>
      </c>
      <c r="G23" s="4">
        <f t="shared" si="2"/>
        <v>1.0822290180088343</v>
      </c>
      <c r="H23" s="4">
        <f t="shared" si="4"/>
        <v>4.8425358232496567</v>
      </c>
      <c r="I23" s="4">
        <f t="shared" si="5"/>
        <v>0.78584464899797779</v>
      </c>
      <c r="J23" s="7"/>
      <c r="K23" s="7"/>
      <c r="L23" s="7"/>
      <c r="M23" s="7"/>
      <c r="N23" s="7"/>
      <c r="O23" s="7"/>
      <c r="P23" s="7"/>
      <c r="Q23" s="7"/>
      <c r="R23" s="7"/>
    </row>
    <row r="24" spans="1:18" x14ac:dyDescent="0.25">
      <c r="A24" s="7"/>
      <c r="B24" s="13">
        <v>1100</v>
      </c>
      <c r="C24" s="4">
        <f t="shared" si="3"/>
        <v>18.333333333333332</v>
      </c>
      <c r="D24" s="40">
        <v>38</v>
      </c>
      <c r="E24" s="11">
        <f t="shared" si="0"/>
        <v>2.1359263763733134</v>
      </c>
      <c r="F24" s="11">
        <f t="shared" si="1"/>
        <v>109352.94117647057</v>
      </c>
      <c r="G24" s="4">
        <f t="shared" si="2"/>
        <v>2.6724430852871217</v>
      </c>
      <c r="H24" s="4">
        <f t="shared" si="4"/>
        <v>5.0388304683936243</v>
      </c>
      <c r="I24" s="4">
        <f t="shared" si="5"/>
        <v>0.32958627884066399</v>
      </c>
      <c r="J24" s="7"/>
      <c r="K24" s="7"/>
      <c r="L24" s="7"/>
      <c r="M24" s="7"/>
      <c r="N24" s="7"/>
      <c r="O24" s="7"/>
      <c r="P24" s="7"/>
      <c r="Q24" s="7"/>
      <c r="R24" s="7"/>
    </row>
    <row r="25" spans="1:18" x14ac:dyDescent="0.25">
      <c r="A25" s="7"/>
      <c r="B25" s="13">
        <v>1200</v>
      </c>
      <c r="C25" s="4">
        <f t="shared" si="3"/>
        <v>20</v>
      </c>
      <c r="D25" s="40">
        <v>41</v>
      </c>
      <c r="E25" s="11">
        <f t="shared" si="0"/>
        <v>1.7750919573140238</v>
      </c>
      <c r="F25" s="11">
        <f t="shared" si="1"/>
        <v>119294.11764705881</v>
      </c>
      <c r="G25" s="4">
        <f t="shared" si="2"/>
        <v>3.1804281345565748</v>
      </c>
      <c r="H25" s="4">
        <f t="shared" si="4"/>
        <v>5.076619029283024</v>
      </c>
      <c r="I25" s="4">
        <f t="shared" si="5"/>
        <v>0.24922085627538987</v>
      </c>
      <c r="J25" s="7"/>
      <c r="K25" s="7"/>
      <c r="L25" s="7"/>
      <c r="M25" s="7"/>
      <c r="N25" s="7"/>
      <c r="O25" s="7"/>
      <c r="P25" s="7"/>
      <c r="Q25" s="7"/>
      <c r="R25" s="7"/>
    </row>
    <row r="26" spans="1:18" x14ac:dyDescent="0.25">
      <c r="A26" s="7"/>
      <c r="B26" s="13">
        <v>100</v>
      </c>
      <c r="C26" s="4">
        <f>B26/60</f>
        <v>1.6666666666666667</v>
      </c>
      <c r="D26" s="41">
        <v>12.5</v>
      </c>
      <c r="E26" s="11">
        <f t="shared" si="0"/>
        <v>935.17039702397346</v>
      </c>
      <c r="F26" s="11">
        <f t="shared" si="1"/>
        <v>9941.176470588236</v>
      </c>
      <c r="G26" s="4">
        <f t="shared" si="2"/>
        <v>2.2086306489976216E-2</v>
      </c>
      <c r="H26" s="4">
        <f t="shared" si="4"/>
        <v>3.9974377832353998</v>
      </c>
      <c r="I26" s="4">
        <f t="shared" si="5"/>
        <v>2.9708907507065851</v>
      </c>
      <c r="J26" s="7"/>
      <c r="K26" s="7"/>
      <c r="L26" s="7"/>
      <c r="M26" s="7"/>
      <c r="N26" s="7"/>
      <c r="O26" s="7"/>
      <c r="P26" s="7"/>
      <c r="Q26" s="7"/>
      <c r="R26" s="7"/>
    </row>
    <row r="27" spans="1:18" x14ac:dyDescent="0.25">
      <c r="A27" s="7"/>
      <c r="B27" s="13">
        <v>200</v>
      </c>
      <c r="C27" s="4">
        <f t="shared" ref="C27:C34" si="6">B27/60</f>
        <v>3.3333333333333335</v>
      </c>
      <c r="D27" s="41">
        <v>14.75</v>
      </c>
      <c r="E27" s="11">
        <f t="shared" si="0"/>
        <v>137.93763356103608</v>
      </c>
      <c r="F27" s="11">
        <f t="shared" si="1"/>
        <v>19882.352941176472</v>
      </c>
      <c r="G27" s="4">
        <f t="shared" si="2"/>
        <v>8.8345225959904863E-2</v>
      </c>
      <c r="H27" s="4">
        <f t="shared" si="4"/>
        <v>4.298467778899381</v>
      </c>
      <c r="I27" s="4">
        <f t="shared" si="5"/>
        <v>2.1396827710207669</v>
      </c>
      <c r="J27" s="7"/>
      <c r="K27" s="7"/>
      <c r="L27" s="7"/>
      <c r="M27" s="7"/>
      <c r="N27" s="7"/>
      <c r="O27" s="7"/>
      <c r="P27" s="7"/>
      <c r="Q27" s="7"/>
      <c r="R27" s="7"/>
    </row>
    <row r="28" spans="1:18" x14ac:dyDescent="0.25">
      <c r="A28" s="7"/>
      <c r="B28" s="13">
        <v>300</v>
      </c>
      <c r="C28" s="4">
        <f t="shared" si="6"/>
        <v>5</v>
      </c>
      <c r="D28" s="41">
        <v>17</v>
      </c>
      <c r="E28" s="11">
        <f t="shared" si="0"/>
        <v>47.104879257503853</v>
      </c>
      <c r="F28" s="11">
        <f t="shared" si="1"/>
        <v>29823.529411764703</v>
      </c>
      <c r="G28" s="4">
        <f t="shared" si="2"/>
        <v>0.19877675840978593</v>
      </c>
      <c r="H28" s="4">
        <f t="shared" si="4"/>
        <v>4.4745590379550624</v>
      </c>
      <c r="I28" s="4">
        <f t="shared" si="5"/>
        <v>1.6730658949178154</v>
      </c>
      <c r="J28" s="7"/>
      <c r="K28" s="7"/>
      <c r="L28" s="7"/>
      <c r="M28" s="7"/>
      <c r="N28" s="7"/>
      <c r="O28" s="7"/>
      <c r="P28" s="7"/>
      <c r="Q28" s="7"/>
      <c r="R28" s="7"/>
    </row>
    <row r="29" spans="1:18" x14ac:dyDescent="0.25">
      <c r="A29" s="7"/>
      <c r="B29" s="13">
        <v>400</v>
      </c>
      <c r="C29" s="4">
        <f t="shared" si="6"/>
        <v>6.666666666666667</v>
      </c>
      <c r="D29" s="41">
        <v>20</v>
      </c>
      <c r="E29" s="11">
        <f t="shared" si="0"/>
        <v>23.379259925599335</v>
      </c>
      <c r="F29" s="11">
        <f t="shared" si="1"/>
        <v>39764.705882352944</v>
      </c>
      <c r="G29" s="4">
        <f t="shared" si="2"/>
        <v>0.35338090383961945</v>
      </c>
      <c r="H29" s="4">
        <f t="shared" si="4"/>
        <v>4.5994977745633623</v>
      </c>
      <c r="I29" s="4">
        <f t="shared" si="5"/>
        <v>1.3688307593786229</v>
      </c>
      <c r="J29" s="7"/>
      <c r="K29" s="7"/>
      <c r="L29" s="7"/>
      <c r="M29" s="7"/>
      <c r="N29" s="7"/>
      <c r="O29" s="7"/>
      <c r="P29" s="7"/>
      <c r="Q29" s="7"/>
      <c r="R29" s="7"/>
    </row>
    <row r="30" spans="1:18" x14ac:dyDescent="0.25">
      <c r="A30" s="7"/>
      <c r="B30" s="13">
        <v>500</v>
      </c>
      <c r="C30" s="4">
        <f t="shared" si="6"/>
        <v>8.3333333333333339</v>
      </c>
      <c r="D30" s="41">
        <v>24</v>
      </c>
      <c r="E30" s="11">
        <f t="shared" si="0"/>
        <v>14.364217298288233</v>
      </c>
      <c r="F30" s="11">
        <f t="shared" si="1"/>
        <v>49705.882352941175</v>
      </c>
      <c r="G30" s="4">
        <f t="shared" si="2"/>
        <v>0.55215766224940543</v>
      </c>
      <c r="H30" s="4">
        <f t="shared" si="4"/>
        <v>4.6964077875714185</v>
      </c>
      <c r="I30" s="4">
        <f t="shared" si="5"/>
        <v>1.1572819664020784</v>
      </c>
      <c r="J30" s="7"/>
      <c r="K30" s="7"/>
      <c r="L30" s="7"/>
      <c r="M30" s="7"/>
      <c r="N30" s="7"/>
      <c r="O30" s="7"/>
      <c r="P30" s="7"/>
      <c r="Q30" s="7"/>
      <c r="R30" s="7"/>
    </row>
    <row r="31" spans="1:18" x14ac:dyDescent="0.25">
      <c r="A31" s="7"/>
      <c r="B31" s="13">
        <v>600</v>
      </c>
      <c r="C31" s="4">
        <f t="shared" si="6"/>
        <v>10</v>
      </c>
      <c r="D31" s="41">
        <v>26.75</v>
      </c>
      <c r="E31" s="11">
        <f t="shared" si="0"/>
        <v>9.2651141186634423</v>
      </c>
      <c r="F31" s="11">
        <f t="shared" si="1"/>
        <v>59647.058823529405</v>
      </c>
      <c r="G31" s="4">
        <f t="shared" si="2"/>
        <v>0.7951070336391437</v>
      </c>
      <c r="H31" s="4">
        <f t="shared" si="4"/>
        <v>4.7755890336190436</v>
      </c>
      <c r="I31" s="4">
        <f t="shared" si="5"/>
        <v>0.96685077290484522</v>
      </c>
      <c r="J31" s="7"/>
      <c r="K31" s="7"/>
      <c r="L31" s="7"/>
      <c r="M31" s="7"/>
      <c r="N31" s="7"/>
      <c r="O31" s="7"/>
      <c r="P31" s="7"/>
      <c r="Q31" s="7"/>
      <c r="R31" s="7"/>
    </row>
    <row r="32" spans="1:18" x14ac:dyDescent="0.25">
      <c r="A32" s="7"/>
      <c r="B32" s="13">
        <v>700</v>
      </c>
      <c r="C32" s="4">
        <f t="shared" si="6"/>
        <v>11.666666666666666</v>
      </c>
      <c r="D32" s="41">
        <v>28.5</v>
      </c>
      <c r="E32" s="11">
        <f t="shared" si="0"/>
        <v>6.2162930181185434</v>
      </c>
      <c r="F32" s="11">
        <f t="shared" si="1"/>
        <v>69588.23529411765</v>
      </c>
      <c r="G32" s="4">
        <f t="shared" si="2"/>
        <v>1.0822290180088343</v>
      </c>
      <c r="H32" s="4">
        <f t="shared" si="4"/>
        <v>4.8425358232496567</v>
      </c>
      <c r="I32" s="4">
        <f t="shared" si="5"/>
        <v>0.79353147766426868</v>
      </c>
      <c r="J32" s="7"/>
      <c r="K32" s="7"/>
      <c r="L32" s="7"/>
      <c r="M32" s="7"/>
      <c r="N32" s="7"/>
      <c r="O32" s="7"/>
      <c r="P32" s="7"/>
      <c r="Q32" s="7"/>
      <c r="R32" s="7"/>
    </row>
    <row r="33" spans="1:18" x14ac:dyDescent="0.25">
      <c r="A33" s="7"/>
      <c r="B33" s="13">
        <v>1100</v>
      </c>
      <c r="C33" s="4">
        <f t="shared" si="6"/>
        <v>18.333333333333332</v>
      </c>
      <c r="D33" s="41">
        <v>37.5</v>
      </c>
      <c r="E33" s="11">
        <f t="shared" si="0"/>
        <v>2.107822081947349</v>
      </c>
      <c r="F33" s="11">
        <f t="shared" si="1"/>
        <v>109352.94117647057</v>
      </c>
      <c r="G33" s="4">
        <f t="shared" si="2"/>
        <v>2.6724430852871217</v>
      </c>
      <c r="H33" s="4">
        <f t="shared" si="4"/>
        <v>5.0388304683936243</v>
      </c>
      <c r="I33" s="4">
        <f t="shared" si="5"/>
        <v>0.32383394995157272</v>
      </c>
      <c r="J33" s="7"/>
      <c r="K33" s="7"/>
      <c r="L33" s="7"/>
      <c r="M33" s="7"/>
      <c r="N33" s="7"/>
      <c r="O33" s="7"/>
      <c r="P33" s="7"/>
      <c r="Q33" s="7"/>
      <c r="R33" s="7"/>
    </row>
    <row r="34" spans="1:18" x14ac:dyDescent="0.25">
      <c r="A34" s="7"/>
      <c r="B34" s="13">
        <v>1200</v>
      </c>
      <c r="C34" s="4">
        <f t="shared" si="6"/>
        <v>20</v>
      </c>
      <c r="D34" s="41">
        <v>40.75</v>
      </c>
      <c r="E34" s="11">
        <f t="shared" si="0"/>
        <v>1.7642682258669871</v>
      </c>
      <c r="F34" s="11">
        <f t="shared" si="1"/>
        <v>119294.11764705881</v>
      </c>
      <c r="G34" s="4">
        <f t="shared" si="2"/>
        <v>3.1804281345565748</v>
      </c>
      <c r="H34" s="4">
        <f t="shared" si="4"/>
        <v>5.076619029283024</v>
      </c>
      <c r="I34" s="4">
        <f t="shared" si="5"/>
        <v>0.2465646126316498</v>
      </c>
      <c r="J34" s="7"/>
      <c r="K34" s="7"/>
      <c r="L34" s="7"/>
      <c r="M34" s="7"/>
      <c r="N34" s="7"/>
      <c r="O34" s="7"/>
      <c r="P34" s="7"/>
      <c r="Q34" s="7"/>
      <c r="R34" s="7"/>
    </row>
    <row r="35" spans="1:18" x14ac:dyDescent="0.25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</row>
    <row r="36" spans="1:18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</row>
    <row r="37" spans="1:18" x14ac:dyDescent="0.25">
      <c r="A37" s="7"/>
      <c r="B37" s="4" t="s">
        <v>36</v>
      </c>
      <c r="C37" s="4"/>
      <c r="D37" s="4" t="s">
        <v>37</v>
      </c>
      <c r="E37" s="4" t="s">
        <v>38</v>
      </c>
      <c r="F37" s="4" t="s">
        <v>39</v>
      </c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</row>
    <row r="38" spans="1:18" x14ac:dyDescent="0.25">
      <c r="A38" s="7"/>
      <c r="B38" s="7"/>
      <c r="C38" s="7"/>
      <c r="D38" s="4">
        <f>SLOPE(D17:D34,C17:C34)</f>
        <v>1.5471982758620688</v>
      </c>
      <c r="E38" s="4">
        <f>INTERCEPT(D17:D34,C17:C34)</f>
        <v>10.012571839080461</v>
      </c>
      <c r="F38" s="4">
        <f>RSQ(D17:D34,C17:C34)</f>
        <v>0.99614463456570013</v>
      </c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</row>
    <row r="39" spans="1:18" x14ac:dyDescent="0.25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</row>
    <row r="40" spans="1:18" x14ac:dyDescent="0.25">
      <c r="A40" s="7"/>
      <c r="B40" s="4" t="s">
        <v>40</v>
      </c>
      <c r="C40" s="4"/>
      <c r="D40" s="4" t="s">
        <v>37</v>
      </c>
      <c r="E40" s="4" t="s">
        <v>38</v>
      </c>
      <c r="F40" s="4" t="s">
        <v>39</v>
      </c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</row>
    <row r="41" spans="1:18" x14ac:dyDescent="0.25">
      <c r="A41" s="7"/>
      <c r="B41" s="7"/>
      <c r="C41" s="7"/>
      <c r="D41" s="4">
        <f>SLOPE(I17:I34,H17:H34)</f>
        <v>-2.5033402731566583</v>
      </c>
      <c r="E41" s="4">
        <f>INTERCEPT(I17:I34,H17:H34)</f>
        <v>12.919730658939191</v>
      </c>
      <c r="F41" s="6">
        <f>RSQ(I17:I34,H17:H34)</f>
        <v>0.99859573420716385</v>
      </c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</row>
    <row r="42" spans="1:18" x14ac:dyDescent="0.25">
      <c r="A42" s="7"/>
      <c r="B42" s="7"/>
      <c r="C42" s="7"/>
      <c r="D42" s="4" t="s">
        <v>45</v>
      </c>
      <c r="E42" s="4" t="s">
        <v>46</v>
      </c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</row>
    <row r="43" spans="1:18" x14ac:dyDescent="0.25">
      <c r="A43" s="7"/>
      <c r="B43" s="7"/>
      <c r="C43" s="7"/>
      <c r="D43" s="4">
        <f>D41</f>
        <v>-2.5033402731566583</v>
      </c>
      <c r="E43" s="4">
        <f>10^E41</f>
        <v>8312480871804.0723</v>
      </c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</row>
    <row r="44" spans="1:18" x14ac:dyDescent="0.25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</row>
    <row r="45" spans="1:18" x14ac:dyDescent="0.25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</row>
    <row r="46" spans="1:18" x14ac:dyDescent="0.25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</row>
    <row r="47" spans="1:18" x14ac:dyDescent="0.25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</row>
    <row r="48" spans="1:18" x14ac:dyDescent="0.25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</row>
    <row r="49" spans="1:18" x14ac:dyDescent="0.25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</row>
    <row r="50" spans="1:18" x14ac:dyDescent="0.25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</row>
    <row r="51" spans="1:18" x14ac:dyDescent="0.25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</row>
    <row r="52" spans="1:18" x14ac:dyDescent="0.25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</row>
    <row r="53" spans="1:18" x14ac:dyDescent="0.25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</row>
    <row r="54" spans="1:18" x14ac:dyDescent="0.25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</row>
    <row r="55" spans="1:18" x14ac:dyDescent="0.2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</row>
    <row r="56" spans="1:18" x14ac:dyDescent="0.25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</row>
    <row r="57" spans="1:18" x14ac:dyDescent="0.25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</row>
    <row r="58" spans="1:18" x14ac:dyDescent="0.2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</row>
    <row r="59" spans="1:18" x14ac:dyDescent="0.25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</row>
    <row r="60" spans="1:18" x14ac:dyDescent="0.25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</row>
    <row r="61" spans="1:18" x14ac:dyDescent="0.25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</row>
    <row r="62" spans="1:18" x14ac:dyDescent="0.25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</row>
    <row r="63" spans="1:18" x14ac:dyDescent="0.2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</row>
    <row r="64" spans="1:18" x14ac:dyDescent="0.25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</row>
    <row r="65" spans="1:18" x14ac:dyDescent="0.2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</row>
    <row r="66" spans="1:18" x14ac:dyDescent="0.25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</row>
    <row r="67" spans="1:18" x14ac:dyDescent="0.25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</row>
    <row r="68" spans="1:18" x14ac:dyDescent="0.25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</row>
    <row r="69" spans="1:18" x14ac:dyDescent="0.25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</row>
    <row r="70" spans="1:18" x14ac:dyDescent="0.25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</row>
    <row r="71" spans="1:18" x14ac:dyDescent="0.25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</row>
    <row r="72" spans="1:18" x14ac:dyDescent="0.25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</row>
    <row r="73" spans="1:18" x14ac:dyDescent="0.25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</row>
    <row r="74" spans="1:18" x14ac:dyDescent="0.25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</row>
    <row r="75" spans="1:18" x14ac:dyDescent="0.2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</row>
    <row r="76" spans="1:18" x14ac:dyDescent="0.25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</row>
    <row r="77" spans="1:18" x14ac:dyDescent="0.25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</row>
    <row r="78" spans="1:18" x14ac:dyDescent="0.25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</row>
    <row r="79" spans="1:18" x14ac:dyDescent="0.25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</row>
    <row r="80" spans="1:18" x14ac:dyDescent="0.25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</row>
    <row r="81" spans="1:18" x14ac:dyDescent="0.25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</row>
    <row r="82" spans="1:18" x14ac:dyDescent="0.25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</row>
    <row r="83" spans="1:18" x14ac:dyDescent="0.25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</row>
    <row r="84" spans="1:18" x14ac:dyDescent="0.25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</row>
    <row r="85" spans="1:18" x14ac:dyDescent="0.2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</row>
    <row r="86" spans="1:18" x14ac:dyDescent="0.25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</row>
    <row r="87" spans="1:18" x14ac:dyDescent="0.25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</row>
    <row r="88" spans="1:18" x14ac:dyDescent="0.25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</row>
    <row r="89" spans="1:18" x14ac:dyDescent="0.25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</row>
    <row r="90" spans="1:18" x14ac:dyDescent="0.25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</row>
    <row r="91" spans="1:18" x14ac:dyDescent="0.25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</row>
    <row r="92" spans="1:18" x14ac:dyDescent="0.25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</row>
    <row r="93" spans="1:18" x14ac:dyDescent="0.25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</row>
    <row r="94" spans="1:18" x14ac:dyDescent="0.25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</row>
    <row r="95" spans="1:18" x14ac:dyDescent="0.2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</row>
    <row r="96" spans="1:18" x14ac:dyDescent="0.25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</row>
    <row r="97" spans="1:18" x14ac:dyDescent="0.25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</row>
    <row r="98" spans="1:18" x14ac:dyDescent="0.25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</row>
    <row r="99" spans="1:18" x14ac:dyDescent="0.25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</row>
    <row r="100" spans="1:18" x14ac:dyDescent="0.2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</row>
    <row r="101" spans="1:18" x14ac:dyDescent="0.2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</row>
    <row r="102" spans="1:18" x14ac:dyDescent="0.2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</row>
    <row r="103" spans="1:18" x14ac:dyDescent="0.2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</row>
    <row r="104" spans="1:18" x14ac:dyDescent="0.2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</row>
    <row r="105" spans="1:18" x14ac:dyDescent="0.2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</row>
    <row r="106" spans="1:18" x14ac:dyDescent="0.2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</row>
    <row r="107" spans="1:18" x14ac:dyDescent="0.2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</row>
    <row r="108" spans="1:18" x14ac:dyDescent="0.2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</row>
    <row r="109" spans="1:18" x14ac:dyDescent="0.2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</row>
    <row r="110" spans="1:18" x14ac:dyDescent="0.2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</row>
    <row r="111" spans="1:18" x14ac:dyDescent="0.2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</row>
    <row r="112" spans="1:18" x14ac:dyDescent="0.2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</row>
    <row r="113" spans="1:18" x14ac:dyDescent="0.2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</row>
    <row r="114" spans="1:18" x14ac:dyDescent="0.2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</row>
    <row r="115" spans="1:18" x14ac:dyDescent="0.2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</row>
    <row r="116" spans="1:18" x14ac:dyDescent="0.2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</row>
    <row r="117" spans="1:18" x14ac:dyDescent="0.2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</row>
    <row r="118" spans="1:18" x14ac:dyDescent="0.2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</row>
    <row r="119" spans="1:18" x14ac:dyDescent="0.2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</row>
    <row r="120" spans="1:18" x14ac:dyDescent="0.2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</row>
    <row r="121" spans="1:18" x14ac:dyDescent="0.2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</row>
    <row r="122" spans="1:18" x14ac:dyDescent="0.2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</row>
    <row r="123" spans="1:18" x14ac:dyDescent="0.2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</row>
    <row r="124" spans="1:18" x14ac:dyDescent="0.2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</row>
    <row r="125" spans="1:18" x14ac:dyDescent="0.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</row>
    <row r="126" spans="1:18" x14ac:dyDescent="0.2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</row>
    <row r="127" spans="1:18" x14ac:dyDescent="0.2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</row>
    <row r="128" spans="1:18" x14ac:dyDescent="0.2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</row>
    <row r="129" spans="1:18" x14ac:dyDescent="0.2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</row>
    <row r="130" spans="1:18" x14ac:dyDescent="0.2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</row>
    <row r="131" spans="1:18" x14ac:dyDescent="0.2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</row>
    <row r="132" spans="1:18" x14ac:dyDescent="0.2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</row>
    <row r="133" spans="1:18" x14ac:dyDescent="0.2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</row>
    <row r="134" spans="1:18" x14ac:dyDescent="0.2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</row>
    <row r="135" spans="1:18" x14ac:dyDescent="0.2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</row>
    <row r="136" spans="1:18" x14ac:dyDescent="0.2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</row>
    <row r="137" spans="1:18" x14ac:dyDescent="0.2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</row>
    <row r="138" spans="1:18" x14ac:dyDescent="0.2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</row>
    <row r="139" spans="1:18" x14ac:dyDescent="0.2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</row>
    <row r="140" spans="1:18" x14ac:dyDescent="0.2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</row>
    <row r="141" spans="1:18" x14ac:dyDescent="0.2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</row>
    <row r="142" spans="1:18" x14ac:dyDescent="0.2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</row>
    <row r="143" spans="1:18" x14ac:dyDescent="0.2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</row>
    <row r="144" spans="1:18" x14ac:dyDescent="0.2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</row>
    <row r="145" spans="1:18" x14ac:dyDescent="0.2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</row>
    <row r="146" spans="1:18" x14ac:dyDescent="0.2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</row>
    <row r="147" spans="1:18" x14ac:dyDescent="0.2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</row>
    <row r="148" spans="1:18" x14ac:dyDescent="0.2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</row>
    <row r="149" spans="1:18" x14ac:dyDescent="0.2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</row>
    <row r="150" spans="1:18" x14ac:dyDescent="0.2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</row>
    <row r="151" spans="1:18" x14ac:dyDescent="0.2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</row>
    <row r="152" spans="1:18" x14ac:dyDescent="0.2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</row>
    <row r="153" spans="1:18" x14ac:dyDescent="0.2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</row>
  </sheetData>
  <dataValidations count="1">
    <dataValidation type="list" allowBlank="1" showInputMessage="1" showErrorMessage="1" sqref="C8" xr:uid="{8BA42D1B-1461-4F39-A884-5174169DD29F}">
      <formula1>$G$4:$G$7</formula1>
    </dataValidation>
  </dataValidation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E1261-0B49-436A-8F5B-5F1F82988672}">
  <dimension ref="A1:R153"/>
  <sheetViews>
    <sheetView zoomScale="89" zoomScaleNormal="85" workbookViewId="0">
      <selection activeCell="B17" sqref="B17:D34"/>
    </sheetView>
  </sheetViews>
  <sheetFormatPr baseColWidth="10" defaultColWidth="11.42578125" defaultRowHeight="15" x14ac:dyDescent="0.25"/>
  <cols>
    <col min="1" max="4" width="11.42578125" style="60"/>
    <col min="5" max="5" width="13.140625" style="60" bestFit="1" customWidth="1"/>
    <col min="6" max="16384" width="11.42578125" style="60"/>
  </cols>
  <sheetData>
    <row r="1" spans="1:18" x14ac:dyDescent="0.25">
      <c r="A1" s="61"/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</row>
    <row r="2" spans="1:18" x14ac:dyDescent="0.25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</row>
    <row r="3" spans="1:18" ht="15.75" x14ac:dyDescent="0.25">
      <c r="A3" s="61"/>
      <c r="B3" s="70" t="s">
        <v>31</v>
      </c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1"/>
      <c r="P3" s="61"/>
      <c r="Q3" s="61"/>
      <c r="R3" s="61"/>
    </row>
    <row r="4" spans="1:18" x14ac:dyDescent="0.25">
      <c r="A4" s="61"/>
      <c r="B4" s="69" t="s">
        <v>3</v>
      </c>
      <c r="C4" s="62">
        <v>9.81</v>
      </c>
      <c r="D4" s="61"/>
      <c r="E4" s="61"/>
      <c r="F4" s="62" t="s">
        <v>5</v>
      </c>
      <c r="G4" s="62" t="s">
        <v>9</v>
      </c>
      <c r="H4" s="62">
        <v>0.06</v>
      </c>
      <c r="I4" s="61"/>
      <c r="J4" s="61"/>
      <c r="K4" s="61"/>
      <c r="L4" s="61"/>
      <c r="M4" s="61"/>
      <c r="N4" s="61"/>
      <c r="O4" s="61"/>
      <c r="P4" s="61"/>
      <c r="Q4" s="61"/>
      <c r="R4" s="61"/>
    </row>
    <row r="5" spans="1:18" x14ac:dyDescent="0.25">
      <c r="A5" s="61"/>
      <c r="B5" s="69" t="s">
        <v>1</v>
      </c>
      <c r="C5" s="62">
        <v>1000</v>
      </c>
      <c r="D5" s="61"/>
      <c r="E5" s="61"/>
      <c r="F5" s="62" t="s">
        <v>6</v>
      </c>
      <c r="G5" s="62" t="s">
        <v>10</v>
      </c>
      <c r="H5" s="62">
        <v>4.4999999999999998E-2</v>
      </c>
      <c r="I5" s="61"/>
      <c r="J5" s="61"/>
      <c r="K5" s="61"/>
      <c r="L5" s="61"/>
      <c r="M5" s="61"/>
      <c r="N5" s="61"/>
      <c r="O5" s="61"/>
      <c r="P5" s="61"/>
      <c r="Q5" s="61"/>
      <c r="R5" s="61"/>
    </row>
    <row r="6" spans="1:18" x14ac:dyDescent="0.25">
      <c r="A6" s="61"/>
      <c r="B6" s="69" t="s">
        <v>2</v>
      </c>
      <c r="C6" s="62">
        <f>1.02*10^-3</f>
        <v>1.0200000000000001E-3</v>
      </c>
      <c r="D6" s="61"/>
      <c r="E6" s="61"/>
      <c r="F6" s="62" t="s">
        <v>7</v>
      </c>
      <c r="G6" s="62" t="s">
        <v>11</v>
      </c>
      <c r="H6" s="62">
        <f>0.03</f>
        <v>0.03</v>
      </c>
      <c r="I6" s="61"/>
      <c r="J6" s="61"/>
      <c r="K6" s="61"/>
      <c r="L6" s="61"/>
      <c r="M6" s="61"/>
      <c r="N6" s="61"/>
      <c r="O6" s="61"/>
      <c r="P6" s="61"/>
      <c r="Q6" s="61"/>
      <c r="R6" s="61"/>
    </row>
    <row r="7" spans="1:18" x14ac:dyDescent="0.25">
      <c r="A7" s="61"/>
      <c r="B7" s="69" t="s">
        <v>32</v>
      </c>
      <c r="C7" s="62"/>
      <c r="D7" s="61"/>
      <c r="E7" s="61"/>
      <c r="F7" s="62" t="s">
        <v>8</v>
      </c>
      <c r="G7" s="62" t="s">
        <v>12</v>
      </c>
      <c r="H7" s="62">
        <v>7.8E-2</v>
      </c>
      <c r="I7" s="61"/>
      <c r="J7" s="61"/>
      <c r="K7" s="61"/>
      <c r="L7" s="61"/>
      <c r="M7" s="61"/>
      <c r="N7" s="61"/>
      <c r="O7" s="61"/>
      <c r="P7" s="61"/>
      <c r="Q7" s="61"/>
      <c r="R7" s="61"/>
    </row>
    <row r="8" spans="1:18" x14ac:dyDescent="0.25">
      <c r="A8" s="61"/>
      <c r="B8" s="69" t="s">
        <v>29</v>
      </c>
      <c r="C8" s="62" t="s">
        <v>12</v>
      </c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</row>
    <row r="9" spans="1:18" x14ac:dyDescent="0.25">
      <c r="A9" s="61"/>
      <c r="B9" s="69" t="s">
        <v>4</v>
      </c>
      <c r="C9" s="62">
        <f>VLOOKUP(C8,G4:H7,2,FALSE)</f>
        <v>7.8E-2</v>
      </c>
      <c r="D9" s="61"/>
      <c r="E9" s="61"/>
      <c r="F9" s="61"/>
      <c r="G9" s="61"/>
      <c r="H9" s="61"/>
      <c r="I9" s="61"/>
      <c r="J9" s="61"/>
      <c r="K9" s="61"/>
      <c r="L9" s="61"/>
      <c r="M9" s="61"/>
      <c r="N9" s="61"/>
      <c r="O9" s="61"/>
      <c r="P9" s="61"/>
      <c r="Q9" s="61"/>
      <c r="R9" s="61"/>
    </row>
    <row r="10" spans="1:18" x14ac:dyDescent="0.25">
      <c r="A10" s="61"/>
      <c r="B10" s="69" t="s">
        <v>23</v>
      </c>
      <c r="C10" s="62">
        <f>C9</f>
        <v>7.8E-2</v>
      </c>
      <c r="D10" s="61"/>
      <c r="E10" s="61"/>
      <c r="F10" s="61"/>
      <c r="G10" s="61"/>
      <c r="H10" s="61"/>
      <c r="I10" s="61"/>
      <c r="J10" s="61"/>
      <c r="K10" s="61"/>
      <c r="L10" s="61"/>
      <c r="M10" s="61"/>
      <c r="N10" s="61"/>
      <c r="O10" s="61"/>
      <c r="P10" s="61"/>
      <c r="Q10" s="61"/>
      <c r="R10" s="61"/>
    </row>
    <row r="11" spans="1:18" x14ac:dyDescent="0.25">
      <c r="A11" s="61"/>
      <c r="B11" s="61"/>
      <c r="C11" s="61"/>
      <c r="D11" s="61"/>
      <c r="E11" s="61"/>
      <c r="F11" s="61"/>
      <c r="G11" s="61"/>
      <c r="H11" s="61"/>
      <c r="I11" s="61"/>
      <c r="J11" s="61"/>
      <c r="K11" s="61"/>
      <c r="L11" s="61"/>
      <c r="M11" s="61"/>
      <c r="N11" s="61"/>
      <c r="O11" s="61"/>
      <c r="P11" s="61"/>
      <c r="Q11" s="61"/>
      <c r="R11" s="61"/>
    </row>
    <row r="12" spans="1:18" x14ac:dyDescent="0.25">
      <c r="A12" s="61"/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</row>
    <row r="13" spans="1:18" x14ac:dyDescent="0.25">
      <c r="A13" s="61"/>
      <c r="B13" s="61"/>
      <c r="C13" s="61"/>
      <c r="D13" s="61"/>
      <c r="E13" s="61"/>
      <c r="F13" s="61"/>
      <c r="G13" s="61"/>
      <c r="H13" s="61"/>
      <c r="I13" s="61"/>
      <c r="J13" s="61"/>
      <c r="K13" s="61"/>
      <c r="L13" s="61"/>
      <c r="M13" s="61"/>
      <c r="N13" s="61"/>
      <c r="O13" s="61"/>
      <c r="P13" s="61"/>
      <c r="Q13" s="61"/>
      <c r="R13" s="61"/>
    </row>
    <row r="14" spans="1:18" x14ac:dyDescent="0.25">
      <c r="A14" s="61"/>
      <c r="B14" s="61"/>
      <c r="C14" s="61"/>
      <c r="D14" s="61"/>
      <c r="E14" s="61"/>
      <c r="F14" s="61"/>
      <c r="G14" s="61"/>
      <c r="H14" s="61"/>
      <c r="I14" s="61"/>
      <c r="J14" s="61"/>
      <c r="K14" s="61"/>
      <c r="L14" s="61"/>
      <c r="M14" s="61"/>
      <c r="N14" s="61"/>
      <c r="O14" s="61"/>
      <c r="P14" s="61"/>
      <c r="Q14" s="61"/>
      <c r="R14" s="61"/>
    </row>
    <row r="15" spans="1:18" ht="30" x14ac:dyDescent="0.25">
      <c r="A15" s="61"/>
      <c r="B15" s="68" t="s">
        <v>0</v>
      </c>
      <c r="C15" s="68" t="s">
        <v>19</v>
      </c>
      <c r="D15" s="68" t="s">
        <v>22</v>
      </c>
      <c r="E15" s="68" t="s">
        <v>13</v>
      </c>
      <c r="F15" s="68" t="s">
        <v>14</v>
      </c>
      <c r="G15" s="68" t="s">
        <v>15</v>
      </c>
      <c r="H15" s="68" t="s">
        <v>42</v>
      </c>
      <c r="I15" s="68" t="s">
        <v>43</v>
      </c>
      <c r="J15" s="61"/>
      <c r="K15" s="61"/>
      <c r="L15" s="61"/>
      <c r="M15" s="61"/>
      <c r="N15" s="61"/>
      <c r="O15" s="61"/>
      <c r="P15" s="61"/>
      <c r="Q15" s="61"/>
      <c r="R15" s="61"/>
    </row>
    <row r="16" spans="1:18" x14ac:dyDescent="0.25">
      <c r="A16" s="61"/>
      <c r="B16" s="67" t="s">
        <v>17</v>
      </c>
      <c r="C16" s="67" t="s">
        <v>18</v>
      </c>
      <c r="D16" s="67" t="s">
        <v>16</v>
      </c>
      <c r="E16" s="67"/>
      <c r="F16" s="67"/>
      <c r="G16" s="67"/>
      <c r="H16" s="67"/>
      <c r="I16" s="62"/>
      <c r="J16" s="61"/>
      <c r="K16" s="61"/>
      <c r="L16" s="61"/>
      <c r="M16" s="61"/>
      <c r="N16" s="61"/>
      <c r="O16" s="61"/>
      <c r="P16" s="61"/>
      <c r="Q16" s="61"/>
      <c r="R16" s="61"/>
    </row>
    <row r="17" spans="1:18" x14ac:dyDescent="0.25">
      <c r="A17" s="61"/>
      <c r="B17" s="62">
        <v>100</v>
      </c>
      <c r="C17" s="62">
        <f t="shared" ref="C17:C34" si="0">B17/60</f>
        <v>1.6666666666666667</v>
      </c>
      <c r="D17" s="62">
        <v>12.5</v>
      </c>
      <c r="E17" s="64">
        <f t="shared" ref="E17:E34" si="1">D17/($C$9^5*C17^3*$C$5)</f>
        <v>935.17039702397346</v>
      </c>
      <c r="F17" s="64">
        <f t="shared" ref="F17:F34" si="2">(C17*$C$9^2*$C$5)/$C$6</f>
        <v>9941.176470588236</v>
      </c>
      <c r="G17" s="62">
        <f t="shared" ref="G17:G34" si="3">(C17^2*$C$9)/$C$4</f>
        <v>2.2086306489976216E-2</v>
      </c>
      <c r="H17" s="62">
        <f t="shared" ref="H17:H34" si="4">LOG10(F17)</f>
        <v>3.9974377832353998</v>
      </c>
      <c r="I17" s="62">
        <f t="shared" ref="I17:I34" si="5">LOG10(E17)</f>
        <v>2.9708907507065851</v>
      </c>
      <c r="J17" s="61"/>
      <c r="K17" s="61"/>
      <c r="L17" s="61"/>
      <c r="M17" s="61"/>
      <c r="N17" s="61"/>
      <c r="O17" s="61"/>
      <c r="P17" s="61"/>
      <c r="Q17" s="61"/>
      <c r="R17" s="61"/>
    </row>
    <row r="18" spans="1:18" x14ac:dyDescent="0.25">
      <c r="A18" s="61"/>
      <c r="B18" s="62">
        <f t="shared" ref="B18:B23" si="6">B17+100</f>
        <v>200</v>
      </c>
      <c r="C18" s="62">
        <f t="shared" si="0"/>
        <v>3.3333333333333335</v>
      </c>
      <c r="D18" s="62">
        <v>14.5</v>
      </c>
      <c r="E18" s="64">
        <f t="shared" si="1"/>
        <v>135.59970756847613</v>
      </c>
      <c r="F18" s="64">
        <f t="shared" si="2"/>
        <v>19882.352941176472</v>
      </c>
      <c r="G18" s="62">
        <f t="shared" si="3"/>
        <v>8.8345225959904863E-2</v>
      </c>
      <c r="H18" s="62">
        <f t="shared" si="4"/>
        <v>4.298467778899381</v>
      </c>
      <c r="I18" s="62">
        <f t="shared" si="5"/>
        <v>2.13225875294156</v>
      </c>
      <c r="J18" s="61"/>
      <c r="K18" s="61"/>
      <c r="L18" s="61"/>
      <c r="M18" s="61"/>
      <c r="N18" s="61"/>
      <c r="O18" s="61"/>
      <c r="P18" s="61"/>
      <c r="Q18" s="61"/>
      <c r="R18" s="61"/>
    </row>
    <row r="19" spans="1:18" x14ac:dyDescent="0.25">
      <c r="A19" s="61"/>
      <c r="B19" s="62">
        <f t="shared" si="6"/>
        <v>300</v>
      </c>
      <c r="C19" s="62">
        <f t="shared" si="0"/>
        <v>5</v>
      </c>
      <c r="D19" s="62">
        <v>17.5</v>
      </c>
      <c r="E19" s="64">
        <f t="shared" si="1"/>
        <v>48.490316882724557</v>
      </c>
      <c r="F19" s="64">
        <f t="shared" si="2"/>
        <v>29823.529411764703</v>
      </c>
      <c r="G19" s="62">
        <f t="shared" si="3"/>
        <v>0.19877675840978593</v>
      </c>
      <c r="H19" s="62">
        <f t="shared" si="4"/>
        <v>4.4745590379550624</v>
      </c>
      <c r="I19" s="62">
        <f t="shared" si="5"/>
        <v>1.685655022225836</v>
      </c>
      <c r="J19" s="61"/>
      <c r="K19" s="61"/>
      <c r="L19" s="61"/>
      <c r="M19" s="61"/>
      <c r="N19" s="61"/>
      <c r="O19" s="61"/>
      <c r="P19" s="61"/>
      <c r="Q19" s="61"/>
      <c r="R19" s="61"/>
    </row>
    <row r="20" spans="1:18" x14ac:dyDescent="0.25">
      <c r="A20" s="61"/>
      <c r="B20" s="62">
        <f t="shared" si="6"/>
        <v>400</v>
      </c>
      <c r="C20" s="62">
        <f t="shared" si="0"/>
        <v>6.666666666666667</v>
      </c>
      <c r="D20" s="62">
        <v>20.5</v>
      </c>
      <c r="E20" s="64">
        <f t="shared" si="1"/>
        <v>23.963741423739318</v>
      </c>
      <c r="F20" s="64">
        <f t="shared" si="2"/>
        <v>39764.705882352944</v>
      </c>
      <c r="G20" s="62">
        <f t="shared" si="3"/>
        <v>0.35338090383961945</v>
      </c>
      <c r="H20" s="62">
        <f t="shared" si="4"/>
        <v>4.5994977745633623</v>
      </c>
      <c r="I20" s="62">
        <f t="shared" si="5"/>
        <v>1.379554624770396</v>
      </c>
      <c r="J20" s="61"/>
      <c r="K20" s="61"/>
      <c r="L20" s="61"/>
      <c r="M20" s="61"/>
      <c r="N20" s="61"/>
      <c r="O20" s="61"/>
      <c r="P20" s="61"/>
      <c r="Q20" s="61"/>
      <c r="R20" s="61"/>
    </row>
    <row r="21" spans="1:18" x14ac:dyDescent="0.25">
      <c r="A21" s="61"/>
      <c r="B21" s="62">
        <f t="shared" si="6"/>
        <v>500</v>
      </c>
      <c r="C21" s="62">
        <f t="shared" si="0"/>
        <v>8.3333333333333339</v>
      </c>
      <c r="D21" s="62">
        <v>23.5</v>
      </c>
      <c r="E21" s="64">
        <f t="shared" si="1"/>
        <v>14.064962771240561</v>
      </c>
      <c r="F21" s="64">
        <f t="shared" si="2"/>
        <v>49705.882352941175</v>
      </c>
      <c r="G21" s="62">
        <f t="shared" si="3"/>
        <v>0.55215766224940543</v>
      </c>
      <c r="H21" s="62">
        <f t="shared" si="4"/>
        <v>4.6964077875714185</v>
      </c>
      <c r="I21" s="62">
        <f t="shared" si="5"/>
        <v>1.1481385869622087</v>
      </c>
      <c r="J21" s="61"/>
      <c r="K21" s="61"/>
      <c r="L21" s="61"/>
      <c r="M21" s="61"/>
      <c r="N21" s="61"/>
      <c r="O21" s="61"/>
      <c r="P21" s="61"/>
      <c r="Q21" s="61"/>
      <c r="R21" s="61"/>
    </row>
    <row r="22" spans="1:18" x14ac:dyDescent="0.25">
      <c r="A22" s="61"/>
      <c r="B22" s="62">
        <f t="shared" si="6"/>
        <v>600</v>
      </c>
      <c r="C22" s="62">
        <f t="shared" si="0"/>
        <v>10</v>
      </c>
      <c r="D22" s="62">
        <v>26</v>
      </c>
      <c r="E22" s="64">
        <f t="shared" si="1"/>
        <v>9.0053445639345604</v>
      </c>
      <c r="F22" s="64">
        <f t="shared" si="2"/>
        <v>59647.058823529405</v>
      </c>
      <c r="G22" s="62">
        <f t="shared" si="3"/>
        <v>0.7951070336391437</v>
      </c>
      <c r="H22" s="62">
        <f t="shared" si="4"/>
        <v>4.7755890336190436</v>
      </c>
      <c r="I22" s="62">
        <f t="shared" si="5"/>
        <v>0.95450033451841598</v>
      </c>
      <c r="J22" s="61"/>
      <c r="K22" s="61"/>
      <c r="L22" s="61"/>
      <c r="M22" s="61"/>
      <c r="N22" s="61"/>
      <c r="O22" s="61"/>
      <c r="P22" s="61"/>
      <c r="Q22" s="61"/>
      <c r="R22" s="61"/>
    </row>
    <row r="23" spans="1:18" x14ac:dyDescent="0.25">
      <c r="A23" s="61"/>
      <c r="B23" s="62">
        <f t="shared" si="6"/>
        <v>700</v>
      </c>
      <c r="C23" s="62">
        <f t="shared" si="0"/>
        <v>11.666666666666666</v>
      </c>
      <c r="D23" s="62">
        <v>28</v>
      </c>
      <c r="E23" s="64">
        <f t="shared" si="1"/>
        <v>6.1072352458708501</v>
      </c>
      <c r="F23" s="64">
        <f t="shared" si="2"/>
        <v>69588.23529411765</v>
      </c>
      <c r="G23" s="62">
        <f t="shared" si="3"/>
        <v>1.0822290180088343</v>
      </c>
      <c r="H23" s="62">
        <f t="shared" si="4"/>
        <v>4.8425358232496567</v>
      </c>
      <c r="I23" s="62">
        <f t="shared" si="5"/>
        <v>0.78584464899797779</v>
      </c>
      <c r="J23" s="61"/>
      <c r="K23" s="61"/>
      <c r="L23" s="61"/>
      <c r="M23" s="61"/>
      <c r="N23" s="61"/>
      <c r="O23" s="61"/>
      <c r="P23" s="61"/>
      <c r="Q23" s="61"/>
      <c r="R23" s="61"/>
    </row>
    <row r="24" spans="1:18" x14ac:dyDescent="0.25">
      <c r="A24" s="61"/>
      <c r="B24" s="62">
        <v>1100</v>
      </c>
      <c r="C24" s="62">
        <f t="shared" si="0"/>
        <v>18.333333333333332</v>
      </c>
      <c r="D24" s="62">
        <v>38</v>
      </c>
      <c r="E24" s="64">
        <f t="shared" si="1"/>
        <v>2.1359263763733134</v>
      </c>
      <c r="F24" s="64">
        <f t="shared" si="2"/>
        <v>109352.94117647057</v>
      </c>
      <c r="G24" s="62">
        <f t="shared" si="3"/>
        <v>2.6724430852871217</v>
      </c>
      <c r="H24" s="62">
        <f t="shared" si="4"/>
        <v>5.0388304683936243</v>
      </c>
      <c r="I24" s="62">
        <f t="shared" si="5"/>
        <v>0.32958627884066399</v>
      </c>
      <c r="J24" s="61"/>
      <c r="K24" s="61"/>
      <c r="L24" s="61"/>
      <c r="M24" s="61"/>
      <c r="N24" s="61"/>
      <c r="O24" s="61"/>
      <c r="P24" s="61"/>
      <c r="Q24" s="61"/>
      <c r="R24" s="61"/>
    </row>
    <row r="25" spans="1:18" x14ac:dyDescent="0.25">
      <c r="A25" s="61"/>
      <c r="B25" s="62">
        <f>B24+100</f>
        <v>1200</v>
      </c>
      <c r="C25" s="62">
        <f t="shared" si="0"/>
        <v>20</v>
      </c>
      <c r="D25" s="62">
        <v>41</v>
      </c>
      <c r="E25" s="64">
        <f t="shared" si="1"/>
        <v>1.7750919573140238</v>
      </c>
      <c r="F25" s="64">
        <f t="shared" si="2"/>
        <v>119294.11764705881</v>
      </c>
      <c r="G25" s="62">
        <f t="shared" si="3"/>
        <v>3.1804281345565748</v>
      </c>
      <c r="H25" s="62">
        <f t="shared" si="4"/>
        <v>5.076619029283024</v>
      </c>
      <c r="I25" s="62">
        <f t="shared" si="5"/>
        <v>0.24922085627538987</v>
      </c>
      <c r="J25" s="61"/>
      <c r="K25" s="61"/>
      <c r="L25" s="61"/>
      <c r="M25" s="61"/>
      <c r="N25" s="61"/>
      <c r="O25" s="61"/>
      <c r="P25" s="61"/>
      <c r="Q25" s="61"/>
      <c r="R25" s="61"/>
    </row>
    <row r="26" spans="1:18" x14ac:dyDescent="0.25">
      <c r="A26" s="61"/>
      <c r="B26" s="62">
        <v>1200</v>
      </c>
      <c r="C26" s="62">
        <f t="shared" si="0"/>
        <v>20</v>
      </c>
      <c r="D26" s="62">
        <v>40.75</v>
      </c>
      <c r="E26" s="64">
        <f t="shared" si="1"/>
        <v>1.7642682258669871</v>
      </c>
      <c r="F26" s="64">
        <f t="shared" si="2"/>
        <v>119294.11764705881</v>
      </c>
      <c r="G26" s="62">
        <f t="shared" si="3"/>
        <v>3.1804281345565748</v>
      </c>
      <c r="H26" s="62">
        <f t="shared" si="4"/>
        <v>5.076619029283024</v>
      </c>
      <c r="I26" s="62">
        <f t="shared" si="5"/>
        <v>0.2465646126316498</v>
      </c>
      <c r="J26" s="61"/>
      <c r="K26" s="61"/>
      <c r="L26" s="61"/>
      <c r="M26" s="61"/>
      <c r="N26" s="61"/>
      <c r="O26" s="61"/>
      <c r="P26" s="61"/>
      <c r="Q26" s="61"/>
      <c r="R26" s="61"/>
    </row>
    <row r="27" spans="1:18" x14ac:dyDescent="0.25">
      <c r="A27" s="61"/>
      <c r="B27" s="62">
        <v>1100</v>
      </c>
      <c r="C27" s="62">
        <f t="shared" si="0"/>
        <v>18.333333333333332</v>
      </c>
      <c r="D27" s="62">
        <v>37.5</v>
      </c>
      <c r="E27" s="64">
        <f t="shared" si="1"/>
        <v>2.107822081947349</v>
      </c>
      <c r="F27" s="64">
        <f t="shared" si="2"/>
        <v>109352.94117647057</v>
      </c>
      <c r="G27" s="62">
        <f t="shared" si="3"/>
        <v>2.6724430852871217</v>
      </c>
      <c r="H27" s="62">
        <f t="shared" si="4"/>
        <v>5.0388304683936243</v>
      </c>
      <c r="I27" s="62">
        <f t="shared" si="5"/>
        <v>0.32383394995157272</v>
      </c>
      <c r="J27" s="61"/>
      <c r="K27" s="61"/>
      <c r="L27" s="61"/>
      <c r="M27" s="61"/>
      <c r="N27" s="61"/>
      <c r="O27" s="61"/>
      <c r="P27" s="61"/>
      <c r="Q27" s="61"/>
      <c r="R27" s="61"/>
    </row>
    <row r="28" spans="1:18" x14ac:dyDescent="0.25">
      <c r="A28" s="61"/>
      <c r="B28" s="62">
        <v>700</v>
      </c>
      <c r="C28" s="62">
        <f t="shared" si="0"/>
        <v>11.666666666666666</v>
      </c>
      <c r="D28" s="62">
        <v>28.5</v>
      </c>
      <c r="E28" s="64">
        <f t="shared" si="1"/>
        <v>6.2162930181185434</v>
      </c>
      <c r="F28" s="64">
        <f t="shared" si="2"/>
        <v>69588.23529411765</v>
      </c>
      <c r="G28" s="62">
        <f t="shared" si="3"/>
        <v>1.0822290180088343</v>
      </c>
      <c r="H28" s="62">
        <f t="shared" si="4"/>
        <v>4.8425358232496567</v>
      </c>
      <c r="I28" s="62">
        <f t="shared" si="5"/>
        <v>0.79353147766426868</v>
      </c>
      <c r="J28" s="61"/>
      <c r="K28" s="61"/>
      <c r="L28" s="61"/>
      <c r="M28" s="61"/>
      <c r="N28" s="61"/>
      <c r="O28" s="61"/>
      <c r="P28" s="61"/>
      <c r="Q28" s="61"/>
      <c r="R28" s="61"/>
    </row>
    <row r="29" spans="1:18" x14ac:dyDescent="0.25">
      <c r="A29" s="61"/>
      <c r="B29" s="62">
        <f t="shared" ref="B29:B34" si="7">B28-100</f>
        <v>600</v>
      </c>
      <c r="C29" s="62">
        <f t="shared" si="0"/>
        <v>10</v>
      </c>
      <c r="D29" s="62">
        <v>26.75</v>
      </c>
      <c r="E29" s="64">
        <f t="shared" si="1"/>
        <v>9.2651141186634423</v>
      </c>
      <c r="F29" s="64">
        <f t="shared" si="2"/>
        <v>59647.058823529405</v>
      </c>
      <c r="G29" s="62">
        <f t="shared" si="3"/>
        <v>0.7951070336391437</v>
      </c>
      <c r="H29" s="62">
        <f t="shared" si="4"/>
        <v>4.7755890336190436</v>
      </c>
      <c r="I29" s="62">
        <f t="shared" si="5"/>
        <v>0.96685077290484522</v>
      </c>
      <c r="J29" s="61"/>
      <c r="K29" s="61"/>
      <c r="L29" s="61"/>
      <c r="M29" s="61"/>
      <c r="N29" s="61"/>
      <c r="O29" s="61"/>
      <c r="P29" s="61"/>
      <c r="Q29" s="61"/>
      <c r="R29" s="61"/>
    </row>
    <row r="30" spans="1:18" x14ac:dyDescent="0.25">
      <c r="A30" s="61"/>
      <c r="B30" s="62">
        <f t="shared" si="7"/>
        <v>500</v>
      </c>
      <c r="C30" s="62">
        <f t="shared" si="0"/>
        <v>8.3333333333333339</v>
      </c>
      <c r="D30" s="62">
        <v>24</v>
      </c>
      <c r="E30" s="64">
        <f t="shared" si="1"/>
        <v>14.364217298288233</v>
      </c>
      <c r="F30" s="64">
        <f t="shared" si="2"/>
        <v>49705.882352941175</v>
      </c>
      <c r="G30" s="62">
        <f t="shared" si="3"/>
        <v>0.55215766224940543</v>
      </c>
      <c r="H30" s="62">
        <f t="shared" si="4"/>
        <v>4.6964077875714185</v>
      </c>
      <c r="I30" s="62">
        <f t="shared" si="5"/>
        <v>1.1572819664020784</v>
      </c>
      <c r="J30" s="61"/>
      <c r="K30" s="61"/>
      <c r="L30" s="61"/>
      <c r="M30" s="61"/>
      <c r="N30" s="61"/>
      <c r="O30" s="61"/>
      <c r="P30" s="61"/>
      <c r="Q30" s="61"/>
      <c r="R30" s="61"/>
    </row>
    <row r="31" spans="1:18" x14ac:dyDescent="0.25">
      <c r="A31" s="61"/>
      <c r="B31" s="62">
        <f t="shared" si="7"/>
        <v>400</v>
      </c>
      <c r="C31" s="62">
        <f t="shared" si="0"/>
        <v>6.666666666666667</v>
      </c>
      <c r="D31" s="62">
        <v>20</v>
      </c>
      <c r="E31" s="64">
        <f t="shared" si="1"/>
        <v>23.379259925599335</v>
      </c>
      <c r="F31" s="64">
        <f t="shared" si="2"/>
        <v>39764.705882352944</v>
      </c>
      <c r="G31" s="62">
        <f t="shared" si="3"/>
        <v>0.35338090383961945</v>
      </c>
      <c r="H31" s="62">
        <f t="shared" si="4"/>
        <v>4.5994977745633623</v>
      </c>
      <c r="I31" s="62">
        <f t="shared" si="5"/>
        <v>1.3688307593786229</v>
      </c>
      <c r="J31" s="61"/>
      <c r="K31" s="61"/>
      <c r="L31" s="61"/>
      <c r="M31" s="61"/>
      <c r="N31" s="61"/>
      <c r="O31" s="61"/>
      <c r="P31" s="61"/>
      <c r="Q31" s="61"/>
      <c r="R31" s="61"/>
    </row>
    <row r="32" spans="1:18" x14ac:dyDescent="0.25">
      <c r="A32" s="61"/>
      <c r="B32" s="62">
        <f t="shared" si="7"/>
        <v>300</v>
      </c>
      <c r="C32" s="62">
        <f t="shared" si="0"/>
        <v>5</v>
      </c>
      <c r="D32" s="62">
        <v>17</v>
      </c>
      <c r="E32" s="64">
        <f t="shared" si="1"/>
        <v>47.104879257503853</v>
      </c>
      <c r="F32" s="64">
        <f t="shared" si="2"/>
        <v>29823.529411764703</v>
      </c>
      <c r="G32" s="62">
        <f t="shared" si="3"/>
        <v>0.19877675840978593</v>
      </c>
      <c r="H32" s="62">
        <f t="shared" si="4"/>
        <v>4.4745590379550624</v>
      </c>
      <c r="I32" s="62">
        <f t="shared" si="5"/>
        <v>1.6730658949178154</v>
      </c>
      <c r="J32" s="61"/>
      <c r="K32" s="61"/>
      <c r="L32" s="61"/>
      <c r="M32" s="61"/>
      <c r="N32" s="61"/>
      <c r="O32" s="61"/>
      <c r="P32" s="61"/>
      <c r="Q32" s="61"/>
      <c r="R32" s="61"/>
    </row>
    <row r="33" spans="1:18" x14ac:dyDescent="0.25">
      <c r="A33" s="61"/>
      <c r="B33" s="62">
        <f t="shared" si="7"/>
        <v>200</v>
      </c>
      <c r="C33" s="62">
        <f t="shared" si="0"/>
        <v>3.3333333333333335</v>
      </c>
      <c r="D33" s="62">
        <v>14.75</v>
      </c>
      <c r="E33" s="64">
        <f t="shared" si="1"/>
        <v>137.93763356103608</v>
      </c>
      <c r="F33" s="64">
        <f t="shared" si="2"/>
        <v>19882.352941176472</v>
      </c>
      <c r="G33" s="62">
        <f t="shared" si="3"/>
        <v>8.8345225959904863E-2</v>
      </c>
      <c r="H33" s="62">
        <f t="shared" si="4"/>
        <v>4.298467778899381</v>
      </c>
      <c r="I33" s="62">
        <f t="shared" si="5"/>
        <v>2.1396827710207669</v>
      </c>
      <c r="J33" s="61"/>
      <c r="K33" s="61"/>
      <c r="L33" s="61"/>
      <c r="M33" s="61"/>
      <c r="N33" s="61"/>
      <c r="O33" s="61"/>
      <c r="P33" s="61"/>
      <c r="Q33" s="61"/>
      <c r="R33" s="61"/>
    </row>
    <row r="34" spans="1:18" x14ac:dyDescent="0.25">
      <c r="A34" s="61"/>
      <c r="B34" s="62">
        <f t="shared" si="7"/>
        <v>100</v>
      </c>
      <c r="C34" s="62">
        <f t="shared" si="0"/>
        <v>1.6666666666666667</v>
      </c>
      <c r="D34" s="62">
        <v>12.5</v>
      </c>
      <c r="E34" s="64">
        <f t="shared" si="1"/>
        <v>935.17039702397346</v>
      </c>
      <c r="F34" s="64">
        <f t="shared" si="2"/>
        <v>9941.176470588236</v>
      </c>
      <c r="G34" s="62">
        <f t="shared" si="3"/>
        <v>2.2086306489976216E-2</v>
      </c>
      <c r="H34" s="62">
        <f t="shared" si="4"/>
        <v>3.9974377832353998</v>
      </c>
      <c r="I34" s="62">
        <f t="shared" si="5"/>
        <v>2.9708907507065851</v>
      </c>
      <c r="J34" s="61"/>
      <c r="K34" s="61"/>
      <c r="L34" s="61"/>
      <c r="M34" s="61"/>
      <c r="N34" s="61"/>
      <c r="O34" s="61"/>
      <c r="P34" s="61"/>
      <c r="Q34" s="61"/>
      <c r="R34" s="61"/>
    </row>
    <row r="35" spans="1:18" x14ac:dyDescent="0.25">
      <c r="A35" s="61"/>
      <c r="B35" s="61"/>
      <c r="C35" s="61"/>
      <c r="D35" s="61"/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</row>
    <row r="36" spans="1:18" x14ac:dyDescent="0.25">
      <c r="A36" s="61"/>
      <c r="B36" s="61"/>
      <c r="C36" s="61"/>
      <c r="D36" s="61"/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</row>
    <row r="37" spans="1:18" x14ac:dyDescent="0.25">
      <c r="A37" s="61"/>
      <c r="B37" s="62" t="s">
        <v>36</v>
      </c>
      <c r="C37" s="62"/>
      <c r="D37" s="62" t="s">
        <v>37</v>
      </c>
      <c r="E37" s="62" t="s">
        <v>38</v>
      </c>
      <c r="F37" s="62" t="s">
        <v>39</v>
      </c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</row>
    <row r="38" spans="1:18" x14ac:dyDescent="0.25">
      <c r="A38" s="61"/>
      <c r="B38" s="61"/>
      <c r="C38" s="61"/>
      <c r="D38" s="62">
        <f>SLOPE(D17:D34,C17:C34)</f>
        <v>1.547198275862069</v>
      </c>
      <c r="E38" s="62">
        <f>INTERCEPT(D17:D34,C17:C34)</f>
        <v>10.012571839080458</v>
      </c>
      <c r="F38" s="62">
        <f>RSQ(D17:D34,C17:C34)</f>
        <v>0.99614463456570035</v>
      </c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</row>
    <row r="39" spans="1:18" x14ac:dyDescent="0.25">
      <c r="A39" s="61"/>
      <c r="B39" s="61"/>
      <c r="C39" s="61"/>
      <c r="D39" s="61"/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</row>
    <row r="40" spans="1:18" x14ac:dyDescent="0.25">
      <c r="A40" s="61"/>
      <c r="B40" s="62" t="s">
        <v>40</v>
      </c>
      <c r="C40" s="62"/>
      <c r="D40" s="62" t="s">
        <v>37</v>
      </c>
      <c r="E40" s="62" t="s">
        <v>38</v>
      </c>
      <c r="F40" s="62" t="s">
        <v>39</v>
      </c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</row>
    <row r="41" spans="1:18" x14ac:dyDescent="0.25">
      <c r="A41" s="61"/>
      <c r="B41" s="61"/>
      <c r="C41" s="61"/>
      <c r="D41" s="62">
        <f>SLOPE(I17:I34,H17:H34)</f>
        <v>-2.5033402731566583</v>
      </c>
      <c r="E41" s="62">
        <f>INTERCEPT(I17:I34,H17:H34)</f>
        <v>12.919730658939191</v>
      </c>
      <c r="F41" s="63">
        <f>RSQ(I17:I34,H17:H34)</f>
        <v>0.99859573420716341</v>
      </c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</row>
    <row r="42" spans="1:18" x14ac:dyDescent="0.25">
      <c r="A42" s="61"/>
      <c r="B42" s="61"/>
      <c r="C42" s="61"/>
      <c r="D42" s="62" t="s">
        <v>45</v>
      </c>
      <c r="E42" s="62" t="s">
        <v>46</v>
      </c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</row>
    <row r="43" spans="1:18" x14ac:dyDescent="0.25">
      <c r="A43" s="61"/>
      <c r="B43" s="61"/>
      <c r="C43" s="61"/>
      <c r="D43" s="62">
        <f>D41</f>
        <v>-2.5033402731566583</v>
      </c>
      <c r="E43" s="62">
        <f>10^E41</f>
        <v>8312480871804.0723</v>
      </c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</row>
    <row r="44" spans="1:18" x14ac:dyDescent="0.25">
      <c r="A44" s="61"/>
      <c r="B44" s="61"/>
      <c r="C44" s="61"/>
      <c r="D44" s="61"/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</row>
    <row r="45" spans="1:18" x14ac:dyDescent="0.25">
      <c r="A45" s="61"/>
      <c r="B45" s="61"/>
      <c r="C45" s="61"/>
      <c r="D45" s="61"/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</row>
    <row r="46" spans="1:18" x14ac:dyDescent="0.25">
      <c r="A46" s="61"/>
      <c r="B46" s="61"/>
      <c r="C46" s="61"/>
      <c r="D46" s="61"/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</row>
    <row r="47" spans="1:18" x14ac:dyDescent="0.25">
      <c r="A47" s="61"/>
      <c r="B47" s="61"/>
      <c r="C47" s="61"/>
      <c r="D47" s="61"/>
      <c r="E47" s="61"/>
      <c r="F47" s="61"/>
      <c r="G47" s="61"/>
      <c r="H47" s="61"/>
      <c r="I47" s="61"/>
      <c r="J47" s="61"/>
      <c r="K47" s="61"/>
      <c r="L47" s="61"/>
      <c r="M47" s="61"/>
      <c r="N47" s="61"/>
      <c r="O47" s="61"/>
      <c r="P47" s="61"/>
      <c r="Q47" s="61"/>
      <c r="R47" s="61"/>
    </row>
    <row r="48" spans="1:18" x14ac:dyDescent="0.25">
      <c r="A48" s="61"/>
      <c r="B48" s="61"/>
      <c r="C48" s="61"/>
      <c r="D48" s="61"/>
      <c r="E48" s="61"/>
      <c r="F48" s="61"/>
      <c r="G48" s="61"/>
      <c r="H48" s="61"/>
      <c r="I48" s="61"/>
      <c r="J48" s="61"/>
      <c r="K48" s="61"/>
      <c r="L48" s="61"/>
      <c r="M48" s="61"/>
      <c r="N48" s="61"/>
      <c r="O48" s="61"/>
      <c r="P48" s="61"/>
      <c r="Q48" s="61"/>
      <c r="R48" s="61"/>
    </row>
    <row r="49" spans="1:18" x14ac:dyDescent="0.25">
      <c r="A49" s="61"/>
      <c r="B49" s="61"/>
      <c r="C49" s="61"/>
      <c r="D49" s="61"/>
      <c r="E49" s="61"/>
      <c r="F49" s="61"/>
      <c r="G49" s="61"/>
      <c r="H49" s="61"/>
      <c r="I49" s="61"/>
      <c r="J49" s="61"/>
      <c r="K49" s="61"/>
      <c r="L49" s="61"/>
      <c r="M49" s="61"/>
      <c r="N49" s="61"/>
      <c r="O49" s="61"/>
      <c r="P49" s="61"/>
      <c r="Q49" s="61"/>
      <c r="R49" s="61"/>
    </row>
    <row r="50" spans="1:18" x14ac:dyDescent="0.25">
      <c r="A50" s="61"/>
      <c r="B50" s="61"/>
      <c r="C50" s="61"/>
      <c r="D50" s="61"/>
      <c r="E50" s="61"/>
      <c r="F50" s="61"/>
      <c r="G50" s="61"/>
      <c r="H50" s="61"/>
      <c r="I50" s="61"/>
      <c r="J50" s="61"/>
      <c r="K50" s="61"/>
      <c r="L50" s="61"/>
      <c r="M50" s="61"/>
      <c r="N50" s="61"/>
      <c r="O50" s="61"/>
      <c r="P50" s="61"/>
      <c r="Q50" s="61"/>
      <c r="R50" s="61"/>
    </row>
    <row r="51" spans="1:18" x14ac:dyDescent="0.25">
      <c r="A51" s="61"/>
      <c r="B51" s="61"/>
      <c r="C51" s="61"/>
      <c r="D51" s="61"/>
      <c r="E51" s="61"/>
      <c r="F51" s="61"/>
      <c r="G51" s="61"/>
      <c r="H51" s="61"/>
      <c r="I51" s="61"/>
      <c r="J51" s="61"/>
      <c r="K51" s="61"/>
      <c r="L51" s="61"/>
      <c r="M51" s="61"/>
      <c r="N51" s="61"/>
      <c r="O51" s="61"/>
      <c r="P51" s="61"/>
      <c r="Q51" s="61"/>
      <c r="R51" s="61"/>
    </row>
    <row r="52" spans="1:18" x14ac:dyDescent="0.25">
      <c r="A52" s="61"/>
      <c r="B52" s="61"/>
      <c r="C52" s="61"/>
      <c r="D52" s="61"/>
      <c r="E52" s="61"/>
      <c r="F52" s="61"/>
      <c r="G52" s="61"/>
      <c r="H52" s="61"/>
      <c r="I52" s="61"/>
      <c r="J52" s="61"/>
      <c r="K52" s="61"/>
      <c r="L52" s="61"/>
      <c r="M52" s="61"/>
      <c r="N52" s="61"/>
      <c r="O52" s="61"/>
      <c r="P52" s="61"/>
      <c r="Q52" s="61"/>
      <c r="R52" s="61"/>
    </row>
    <row r="53" spans="1:18" x14ac:dyDescent="0.25">
      <c r="A53" s="61"/>
      <c r="B53" s="61"/>
      <c r="C53" s="61"/>
      <c r="D53" s="61"/>
      <c r="E53" s="61"/>
      <c r="F53" s="61"/>
      <c r="G53" s="61"/>
      <c r="H53" s="61"/>
      <c r="I53" s="61"/>
      <c r="J53" s="61"/>
      <c r="K53" s="61"/>
      <c r="L53" s="61"/>
      <c r="M53" s="61"/>
      <c r="N53" s="61"/>
      <c r="O53" s="61"/>
      <c r="P53" s="61"/>
      <c r="Q53" s="61"/>
      <c r="R53" s="61"/>
    </row>
    <row r="54" spans="1:18" x14ac:dyDescent="0.25">
      <c r="A54" s="61"/>
      <c r="B54" s="61"/>
      <c r="C54" s="61"/>
      <c r="D54" s="61"/>
      <c r="E54" s="61"/>
      <c r="F54" s="61"/>
      <c r="G54" s="61"/>
      <c r="H54" s="61"/>
      <c r="I54" s="61"/>
      <c r="J54" s="61"/>
      <c r="K54" s="61"/>
      <c r="L54" s="61"/>
      <c r="M54" s="61"/>
      <c r="N54" s="61"/>
      <c r="O54" s="61"/>
      <c r="P54" s="61"/>
      <c r="Q54" s="61"/>
      <c r="R54" s="61"/>
    </row>
    <row r="55" spans="1:18" x14ac:dyDescent="0.25">
      <c r="A55" s="61"/>
      <c r="B55" s="61"/>
      <c r="C55" s="61"/>
      <c r="D55" s="61"/>
      <c r="E55" s="61"/>
      <c r="F55" s="61"/>
      <c r="G55" s="61"/>
      <c r="H55" s="61"/>
      <c r="I55" s="61"/>
      <c r="J55" s="61"/>
      <c r="K55" s="61"/>
      <c r="L55" s="61"/>
      <c r="M55" s="61"/>
      <c r="N55" s="61"/>
      <c r="O55" s="61"/>
      <c r="P55" s="61"/>
      <c r="Q55" s="61"/>
      <c r="R55" s="61"/>
    </row>
    <row r="56" spans="1:18" x14ac:dyDescent="0.25">
      <c r="A56" s="61"/>
      <c r="B56" s="61"/>
      <c r="C56" s="61"/>
      <c r="D56" s="61"/>
      <c r="E56" s="61"/>
      <c r="F56" s="61"/>
      <c r="G56" s="61"/>
      <c r="H56" s="61"/>
      <c r="I56" s="61"/>
      <c r="J56" s="61"/>
      <c r="K56" s="61"/>
      <c r="L56" s="61"/>
      <c r="M56" s="61"/>
      <c r="N56" s="61"/>
      <c r="O56" s="61"/>
      <c r="P56" s="61"/>
      <c r="Q56" s="61"/>
      <c r="R56" s="61"/>
    </row>
    <row r="57" spans="1:18" x14ac:dyDescent="0.25">
      <c r="A57" s="61"/>
      <c r="B57" s="61"/>
      <c r="C57" s="61"/>
      <c r="D57" s="61"/>
      <c r="E57" s="61"/>
      <c r="F57" s="61"/>
      <c r="G57" s="61"/>
      <c r="H57" s="61"/>
      <c r="I57" s="61"/>
      <c r="J57" s="61"/>
      <c r="K57" s="61"/>
      <c r="L57" s="61"/>
      <c r="M57" s="61"/>
      <c r="N57" s="61"/>
      <c r="O57" s="61"/>
      <c r="P57" s="61"/>
      <c r="Q57" s="61"/>
      <c r="R57" s="61"/>
    </row>
    <row r="58" spans="1:18" x14ac:dyDescent="0.25">
      <c r="A58" s="61"/>
      <c r="B58" s="61"/>
      <c r="C58" s="61"/>
      <c r="D58" s="61"/>
      <c r="E58" s="61"/>
      <c r="F58" s="61"/>
      <c r="G58" s="61"/>
      <c r="H58" s="61"/>
      <c r="I58" s="61"/>
      <c r="J58" s="61"/>
      <c r="K58" s="61"/>
      <c r="L58" s="61"/>
      <c r="M58" s="61"/>
      <c r="N58" s="61"/>
      <c r="O58" s="61"/>
      <c r="P58" s="61"/>
      <c r="Q58" s="61"/>
      <c r="R58" s="61"/>
    </row>
    <row r="59" spans="1:18" x14ac:dyDescent="0.25">
      <c r="A59" s="61"/>
      <c r="B59" s="61"/>
      <c r="C59" s="61"/>
      <c r="D59" s="61"/>
      <c r="E59" s="61"/>
      <c r="F59" s="61"/>
      <c r="G59" s="61"/>
      <c r="H59" s="61"/>
      <c r="I59" s="61"/>
      <c r="J59" s="61"/>
      <c r="K59" s="61"/>
      <c r="L59" s="61"/>
      <c r="M59" s="61"/>
      <c r="N59" s="61"/>
      <c r="O59" s="61"/>
      <c r="P59" s="61"/>
      <c r="Q59" s="61"/>
      <c r="R59" s="61"/>
    </row>
    <row r="60" spans="1:18" x14ac:dyDescent="0.25">
      <c r="A60" s="61"/>
      <c r="B60" s="61"/>
      <c r="C60" s="61"/>
      <c r="D60" s="61"/>
      <c r="E60" s="61"/>
      <c r="F60" s="61"/>
      <c r="G60" s="61"/>
      <c r="H60" s="61"/>
      <c r="I60" s="61"/>
      <c r="J60" s="61"/>
      <c r="K60" s="61"/>
      <c r="L60" s="61"/>
      <c r="M60" s="61"/>
      <c r="N60" s="61"/>
      <c r="O60" s="61"/>
      <c r="P60" s="61"/>
      <c r="Q60" s="61"/>
      <c r="R60" s="61"/>
    </row>
    <row r="61" spans="1:18" x14ac:dyDescent="0.25">
      <c r="A61" s="61"/>
      <c r="B61" s="61"/>
      <c r="C61" s="61"/>
      <c r="D61" s="61"/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61"/>
      <c r="Q61" s="61"/>
      <c r="R61" s="61"/>
    </row>
    <row r="62" spans="1:18" x14ac:dyDescent="0.25">
      <c r="A62" s="61"/>
      <c r="B62" s="61"/>
      <c r="C62" s="61"/>
      <c r="D62" s="61"/>
      <c r="E62" s="61"/>
      <c r="F62" s="61"/>
      <c r="G62" s="61"/>
      <c r="H62" s="61"/>
      <c r="I62" s="61"/>
      <c r="J62" s="61"/>
      <c r="K62" s="61"/>
      <c r="L62" s="61"/>
      <c r="M62" s="61"/>
      <c r="N62" s="61"/>
      <c r="O62" s="61"/>
      <c r="P62" s="61"/>
      <c r="Q62" s="61"/>
      <c r="R62" s="61"/>
    </row>
    <row r="63" spans="1:18" x14ac:dyDescent="0.25">
      <c r="A63" s="61"/>
      <c r="B63" s="61"/>
      <c r="C63" s="61"/>
      <c r="D63" s="61"/>
      <c r="E63" s="61"/>
      <c r="F63" s="61"/>
      <c r="G63" s="61"/>
      <c r="H63" s="61"/>
      <c r="I63" s="61"/>
      <c r="J63" s="61"/>
      <c r="K63" s="61"/>
      <c r="L63" s="61"/>
      <c r="M63" s="61"/>
      <c r="N63" s="61"/>
      <c r="O63" s="61"/>
      <c r="P63" s="61"/>
      <c r="Q63" s="61"/>
      <c r="R63" s="61"/>
    </row>
    <row r="64" spans="1:18" x14ac:dyDescent="0.25">
      <c r="A64" s="61"/>
      <c r="B64" s="61"/>
      <c r="C64" s="61"/>
      <c r="D64" s="61"/>
      <c r="E64" s="61"/>
      <c r="F64" s="61"/>
      <c r="G64" s="61"/>
      <c r="H64" s="61"/>
      <c r="I64" s="61"/>
      <c r="J64" s="61"/>
      <c r="K64" s="61"/>
      <c r="L64" s="61"/>
      <c r="M64" s="61"/>
      <c r="N64" s="61"/>
      <c r="O64" s="61"/>
      <c r="P64" s="61"/>
      <c r="Q64" s="61"/>
      <c r="R64" s="61"/>
    </row>
    <row r="65" spans="1:18" x14ac:dyDescent="0.25">
      <c r="A65" s="61"/>
      <c r="B65" s="61"/>
      <c r="C65" s="61"/>
      <c r="D65" s="61"/>
      <c r="E65" s="61"/>
      <c r="F65" s="61"/>
      <c r="G65" s="61"/>
      <c r="H65" s="61"/>
      <c r="I65" s="61"/>
      <c r="J65" s="61"/>
      <c r="K65" s="61"/>
      <c r="L65" s="61"/>
      <c r="M65" s="61"/>
      <c r="N65" s="61"/>
      <c r="O65" s="61"/>
      <c r="P65" s="61"/>
      <c r="Q65" s="61"/>
      <c r="R65" s="61"/>
    </row>
    <row r="66" spans="1:18" x14ac:dyDescent="0.25">
      <c r="A66" s="61"/>
      <c r="B66" s="61"/>
      <c r="C66" s="61"/>
      <c r="D66" s="61"/>
      <c r="E66" s="61"/>
      <c r="F66" s="61"/>
      <c r="G66" s="61"/>
      <c r="H66" s="61"/>
      <c r="I66" s="61"/>
      <c r="J66" s="61"/>
      <c r="K66" s="61"/>
      <c r="L66" s="61"/>
      <c r="M66" s="61"/>
      <c r="N66" s="61"/>
      <c r="O66" s="61"/>
      <c r="P66" s="61"/>
      <c r="Q66" s="61"/>
      <c r="R66" s="61"/>
    </row>
    <row r="67" spans="1:18" x14ac:dyDescent="0.25">
      <c r="A67" s="61"/>
      <c r="B67" s="61"/>
      <c r="C67" s="61"/>
      <c r="D67" s="61"/>
      <c r="E67" s="61"/>
      <c r="F67" s="61"/>
      <c r="G67" s="61"/>
      <c r="H67" s="61"/>
      <c r="I67" s="61"/>
      <c r="J67" s="61"/>
      <c r="K67" s="61"/>
      <c r="L67" s="61"/>
      <c r="M67" s="61"/>
      <c r="N67" s="61"/>
      <c r="O67" s="61"/>
      <c r="P67" s="61"/>
      <c r="Q67" s="61"/>
      <c r="R67" s="61"/>
    </row>
    <row r="68" spans="1:18" x14ac:dyDescent="0.25">
      <c r="A68" s="61"/>
      <c r="B68" s="61"/>
      <c r="C68" s="61"/>
      <c r="D68" s="61"/>
      <c r="E68" s="61"/>
      <c r="F68" s="61"/>
      <c r="G68" s="61"/>
      <c r="H68" s="61"/>
      <c r="I68" s="61"/>
      <c r="J68" s="61"/>
      <c r="K68" s="61"/>
      <c r="L68" s="61"/>
      <c r="M68" s="61"/>
      <c r="N68" s="61"/>
      <c r="O68" s="61"/>
      <c r="P68" s="61"/>
      <c r="Q68" s="61"/>
      <c r="R68" s="61"/>
    </row>
    <row r="69" spans="1:18" x14ac:dyDescent="0.25">
      <c r="A69" s="61"/>
      <c r="B69" s="61"/>
      <c r="C69" s="61"/>
      <c r="D69" s="61"/>
      <c r="E69" s="61"/>
      <c r="F69" s="61"/>
      <c r="G69" s="61"/>
      <c r="H69" s="61"/>
      <c r="I69" s="61"/>
      <c r="J69" s="61"/>
      <c r="K69" s="61"/>
      <c r="L69" s="61"/>
      <c r="M69" s="61"/>
      <c r="N69" s="61"/>
      <c r="O69" s="61"/>
      <c r="P69" s="61"/>
      <c r="Q69" s="61"/>
      <c r="R69" s="61"/>
    </row>
    <row r="70" spans="1:18" x14ac:dyDescent="0.25">
      <c r="A70" s="61"/>
      <c r="B70" s="61"/>
      <c r="C70" s="61"/>
      <c r="D70" s="61"/>
      <c r="E70" s="61"/>
      <c r="F70" s="61"/>
      <c r="G70" s="61"/>
      <c r="H70" s="61"/>
      <c r="I70" s="61"/>
      <c r="J70" s="61"/>
      <c r="K70" s="61"/>
      <c r="L70" s="61"/>
      <c r="M70" s="61"/>
      <c r="N70" s="61"/>
      <c r="O70" s="61"/>
      <c r="P70" s="61"/>
      <c r="Q70" s="61"/>
      <c r="R70" s="61"/>
    </row>
    <row r="71" spans="1:18" x14ac:dyDescent="0.25">
      <c r="A71" s="61"/>
      <c r="B71" s="61"/>
      <c r="C71" s="61"/>
      <c r="D71" s="61"/>
      <c r="E71" s="61"/>
      <c r="F71" s="61"/>
      <c r="G71" s="61"/>
      <c r="H71" s="61"/>
      <c r="I71" s="61"/>
      <c r="J71" s="61"/>
      <c r="K71" s="61"/>
      <c r="L71" s="61"/>
      <c r="M71" s="61"/>
      <c r="N71" s="61"/>
      <c r="O71" s="61"/>
      <c r="P71" s="61"/>
      <c r="Q71" s="61"/>
      <c r="R71" s="61"/>
    </row>
    <row r="72" spans="1:18" x14ac:dyDescent="0.25">
      <c r="A72" s="61"/>
      <c r="B72" s="61"/>
      <c r="C72" s="61"/>
      <c r="D72" s="61"/>
      <c r="E72" s="61"/>
      <c r="F72" s="61"/>
      <c r="G72" s="61"/>
      <c r="H72" s="61"/>
      <c r="I72" s="61"/>
      <c r="J72" s="61"/>
      <c r="K72" s="61"/>
      <c r="L72" s="61"/>
      <c r="M72" s="61"/>
      <c r="N72" s="61"/>
      <c r="O72" s="61"/>
      <c r="P72" s="61"/>
      <c r="Q72" s="61"/>
      <c r="R72" s="61"/>
    </row>
    <row r="73" spans="1:18" x14ac:dyDescent="0.25">
      <c r="A73" s="61"/>
      <c r="B73" s="61"/>
      <c r="C73" s="61"/>
      <c r="D73" s="61"/>
      <c r="E73" s="61"/>
      <c r="F73" s="61"/>
      <c r="G73" s="61"/>
      <c r="H73" s="61"/>
      <c r="I73" s="61"/>
      <c r="J73" s="61"/>
      <c r="K73" s="61"/>
      <c r="L73" s="61"/>
      <c r="M73" s="61"/>
      <c r="N73" s="61"/>
      <c r="O73" s="61"/>
      <c r="P73" s="61"/>
      <c r="Q73" s="61"/>
      <c r="R73" s="61"/>
    </row>
    <row r="74" spans="1:18" x14ac:dyDescent="0.25">
      <c r="A74" s="61"/>
      <c r="B74" s="61"/>
      <c r="C74" s="61"/>
      <c r="D74" s="61"/>
      <c r="E74" s="61"/>
      <c r="F74" s="61"/>
      <c r="G74" s="61"/>
      <c r="H74" s="61"/>
      <c r="I74" s="61"/>
      <c r="J74" s="61"/>
      <c r="K74" s="61"/>
      <c r="L74" s="61"/>
      <c r="M74" s="61"/>
      <c r="N74" s="61"/>
      <c r="O74" s="61"/>
      <c r="P74" s="61"/>
      <c r="Q74" s="61"/>
      <c r="R74" s="61"/>
    </row>
    <row r="75" spans="1:18" x14ac:dyDescent="0.25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</row>
    <row r="76" spans="1:18" x14ac:dyDescent="0.25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</row>
    <row r="77" spans="1:18" x14ac:dyDescent="0.25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</row>
    <row r="78" spans="1:18" x14ac:dyDescent="0.25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</row>
    <row r="79" spans="1:18" x14ac:dyDescent="0.25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</row>
    <row r="80" spans="1:18" x14ac:dyDescent="0.25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</row>
    <row r="81" spans="1:18" x14ac:dyDescent="0.25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</row>
    <row r="82" spans="1:18" x14ac:dyDescent="0.25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</row>
    <row r="83" spans="1:18" x14ac:dyDescent="0.25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</row>
    <row r="84" spans="1:18" x14ac:dyDescent="0.25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</row>
    <row r="85" spans="1:18" x14ac:dyDescent="0.25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</row>
    <row r="86" spans="1:18" x14ac:dyDescent="0.25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</row>
    <row r="87" spans="1:18" x14ac:dyDescent="0.25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</row>
    <row r="88" spans="1:18" x14ac:dyDescent="0.25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</row>
    <row r="89" spans="1:18" x14ac:dyDescent="0.25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</row>
    <row r="90" spans="1:18" x14ac:dyDescent="0.25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</row>
    <row r="91" spans="1:18" x14ac:dyDescent="0.25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</row>
    <row r="92" spans="1:18" x14ac:dyDescent="0.25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</row>
    <row r="93" spans="1:18" x14ac:dyDescent="0.25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</row>
    <row r="94" spans="1:18" x14ac:dyDescent="0.25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</row>
    <row r="95" spans="1:18" x14ac:dyDescent="0.25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</row>
    <row r="96" spans="1:18" x14ac:dyDescent="0.25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</row>
    <row r="97" spans="1:18" x14ac:dyDescent="0.25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</row>
    <row r="98" spans="1:18" x14ac:dyDescent="0.25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</row>
    <row r="99" spans="1:18" x14ac:dyDescent="0.25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</row>
    <row r="100" spans="1:18" x14ac:dyDescent="0.25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</row>
    <row r="101" spans="1:18" x14ac:dyDescent="0.25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</row>
    <row r="102" spans="1:18" x14ac:dyDescent="0.25">
      <c r="A102" s="61"/>
      <c r="B102" s="61"/>
      <c r="C102" s="61"/>
      <c r="D102" s="61"/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</row>
    <row r="103" spans="1:18" x14ac:dyDescent="0.25">
      <c r="A103" s="61"/>
      <c r="B103" s="61"/>
      <c r="C103" s="61"/>
      <c r="D103" s="61"/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</row>
    <row r="104" spans="1:18" x14ac:dyDescent="0.25">
      <c r="A104" s="61"/>
      <c r="B104" s="61"/>
      <c r="C104" s="61"/>
      <c r="D104" s="61"/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</row>
    <row r="105" spans="1:18" x14ac:dyDescent="0.25">
      <c r="A105" s="61"/>
      <c r="B105" s="61"/>
      <c r="C105" s="61"/>
      <c r="D105" s="61"/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</row>
    <row r="106" spans="1:18" x14ac:dyDescent="0.25">
      <c r="A106" s="61"/>
      <c r="B106" s="61"/>
      <c r="C106" s="61"/>
      <c r="D106" s="61"/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</row>
    <row r="107" spans="1:18" x14ac:dyDescent="0.25">
      <c r="A107" s="61"/>
      <c r="B107" s="61"/>
      <c r="C107" s="61"/>
      <c r="D107" s="61"/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</row>
    <row r="108" spans="1:18" x14ac:dyDescent="0.25">
      <c r="A108" s="61"/>
      <c r="B108" s="61"/>
      <c r="C108" s="61"/>
      <c r="D108" s="61"/>
      <c r="E108" s="61"/>
      <c r="F108" s="61"/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</row>
    <row r="109" spans="1:18" x14ac:dyDescent="0.25">
      <c r="A109" s="61"/>
      <c r="B109" s="61"/>
      <c r="C109" s="61"/>
      <c r="D109" s="61"/>
      <c r="E109" s="61"/>
      <c r="F109" s="61"/>
      <c r="G109" s="61"/>
      <c r="H109" s="61"/>
      <c r="I109" s="61"/>
      <c r="J109" s="61"/>
      <c r="K109" s="61"/>
      <c r="L109" s="61"/>
      <c r="M109" s="61"/>
      <c r="N109" s="61"/>
      <c r="O109" s="61"/>
      <c r="P109" s="61"/>
      <c r="Q109" s="61"/>
      <c r="R109" s="61"/>
    </row>
    <row r="110" spans="1:18" x14ac:dyDescent="0.25">
      <c r="A110" s="61"/>
      <c r="B110" s="61"/>
      <c r="C110" s="61"/>
      <c r="D110" s="61"/>
      <c r="E110" s="61"/>
      <c r="F110" s="61"/>
      <c r="G110" s="61"/>
      <c r="H110" s="61"/>
      <c r="I110" s="61"/>
      <c r="J110" s="61"/>
      <c r="K110" s="61"/>
      <c r="L110" s="61"/>
      <c r="M110" s="61"/>
      <c r="N110" s="61"/>
      <c r="O110" s="61"/>
      <c r="P110" s="61"/>
      <c r="Q110" s="61"/>
      <c r="R110" s="61"/>
    </row>
    <row r="111" spans="1:18" x14ac:dyDescent="0.25">
      <c r="A111" s="61"/>
      <c r="B111" s="61"/>
      <c r="C111" s="61"/>
      <c r="D111" s="61"/>
      <c r="E111" s="61"/>
      <c r="F111" s="61"/>
      <c r="G111" s="61"/>
      <c r="H111" s="61"/>
      <c r="I111" s="61"/>
      <c r="J111" s="61"/>
      <c r="K111" s="61"/>
      <c r="L111" s="61"/>
      <c r="M111" s="61"/>
      <c r="N111" s="61"/>
      <c r="O111" s="61"/>
      <c r="P111" s="61"/>
      <c r="Q111" s="61"/>
      <c r="R111" s="61"/>
    </row>
    <row r="112" spans="1:18" x14ac:dyDescent="0.25">
      <c r="A112" s="61"/>
      <c r="B112" s="61"/>
      <c r="C112" s="61"/>
      <c r="D112" s="61"/>
      <c r="E112" s="61"/>
      <c r="F112" s="61"/>
      <c r="G112" s="61"/>
      <c r="H112" s="61"/>
      <c r="I112" s="61"/>
      <c r="J112" s="61"/>
      <c r="K112" s="61"/>
      <c r="L112" s="61"/>
      <c r="M112" s="61"/>
      <c r="N112" s="61"/>
      <c r="O112" s="61"/>
      <c r="P112" s="61"/>
      <c r="Q112" s="61"/>
      <c r="R112" s="61"/>
    </row>
    <row r="113" spans="1:18" x14ac:dyDescent="0.25">
      <c r="A113" s="61"/>
      <c r="B113" s="61"/>
      <c r="C113" s="61"/>
      <c r="D113" s="61"/>
      <c r="E113" s="61"/>
      <c r="F113" s="61"/>
      <c r="G113" s="61"/>
      <c r="H113" s="61"/>
      <c r="I113" s="61"/>
      <c r="J113" s="61"/>
      <c r="K113" s="61"/>
      <c r="L113" s="61"/>
      <c r="M113" s="61"/>
      <c r="N113" s="61"/>
      <c r="O113" s="61"/>
      <c r="P113" s="61"/>
      <c r="Q113" s="61"/>
      <c r="R113" s="61"/>
    </row>
    <row r="114" spans="1:18" x14ac:dyDescent="0.25">
      <c r="A114" s="61"/>
      <c r="B114" s="61"/>
      <c r="C114" s="61"/>
      <c r="D114" s="61"/>
      <c r="E114" s="61"/>
      <c r="F114" s="61"/>
      <c r="G114" s="61"/>
      <c r="H114" s="61"/>
      <c r="I114" s="61"/>
      <c r="J114" s="61"/>
      <c r="K114" s="61"/>
      <c r="L114" s="61"/>
      <c r="M114" s="61"/>
      <c r="N114" s="61"/>
      <c r="O114" s="61"/>
      <c r="P114" s="61"/>
      <c r="Q114" s="61"/>
      <c r="R114" s="61"/>
    </row>
    <row r="115" spans="1:18" x14ac:dyDescent="0.25">
      <c r="A115" s="61"/>
      <c r="B115" s="61"/>
      <c r="C115" s="61"/>
      <c r="D115" s="61"/>
      <c r="E115" s="61"/>
      <c r="F115" s="61"/>
      <c r="G115" s="61"/>
      <c r="H115" s="61"/>
      <c r="I115" s="61"/>
      <c r="J115" s="61"/>
      <c r="K115" s="61"/>
      <c r="L115" s="61"/>
      <c r="M115" s="61"/>
      <c r="N115" s="61"/>
      <c r="O115" s="61"/>
      <c r="P115" s="61"/>
      <c r="Q115" s="61"/>
      <c r="R115" s="61"/>
    </row>
    <row r="116" spans="1:18" x14ac:dyDescent="0.25">
      <c r="A116" s="61"/>
      <c r="B116" s="61"/>
      <c r="C116" s="61"/>
      <c r="D116" s="61"/>
      <c r="E116" s="61"/>
      <c r="F116" s="61"/>
      <c r="G116" s="61"/>
      <c r="H116" s="61"/>
      <c r="I116" s="61"/>
      <c r="J116" s="61"/>
      <c r="K116" s="61"/>
      <c r="L116" s="61"/>
      <c r="M116" s="61"/>
      <c r="N116" s="61"/>
      <c r="O116" s="61"/>
      <c r="P116" s="61"/>
      <c r="Q116" s="61"/>
      <c r="R116" s="61"/>
    </row>
    <row r="117" spans="1:18" x14ac:dyDescent="0.25">
      <c r="A117" s="61"/>
      <c r="B117" s="61"/>
      <c r="C117" s="61"/>
      <c r="D117" s="61"/>
      <c r="E117" s="61"/>
      <c r="F117" s="61"/>
      <c r="G117" s="61"/>
      <c r="H117" s="61"/>
      <c r="I117" s="61"/>
      <c r="J117" s="61"/>
      <c r="K117" s="61"/>
      <c r="L117" s="61"/>
      <c r="M117" s="61"/>
      <c r="N117" s="61"/>
      <c r="O117" s="61"/>
      <c r="P117" s="61"/>
      <c r="Q117" s="61"/>
      <c r="R117" s="61"/>
    </row>
    <row r="118" spans="1:18" x14ac:dyDescent="0.25">
      <c r="A118" s="61"/>
      <c r="B118" s="61"/>
      <c r="C118" s="61"/>
      <c r="D118" s="61"/>
      <c r="E118" s="61"/>
      <c r="F118" s="61"/>
      <c r="G118" s="61"/>
      <c r="H118" s="61"/>
      <c r="I118" s="61"/>
      <c r="J118" s="61"/>
      <c r="K118" s="61"/>
      <c r="L118" s="61"/>
      <c r="M118" s="61"/>
      <c r="N118" s="61"/>
      <c r="O118" s="61"/>
      <c r="P118" s="61"/>
      <c r="Q118" s="61"/>
      <c r="R118" s="61"/>
    </row>
    <row r="119" spans="1:18" x14ac:dyDescent="0.25">
      <c r="A119" s="61"/>
      <c r="B119" s="61"/>
      <c r="C119" s="61"/>
      <c r="D119" s="61"/>
      <c r="E119" s="61"/>
      <c r="F119" s="61"/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61"/>
      <c r="R119" s="61"/>
    </row>
    <row r="120" spans="1:18" x14ac:dyDescent="0.25">
      <c r="A120" s="61"/>
      <c r="B120" s="61"/>
      <c r="C120" s="61"/>
      <c r="D120" s="61"/>
      <c r="E120" s="61"/>
      <c r="F120" s="61"/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  <c r="R120" s="61"/>
    </row>
    <row r="121" spans="1:18" x14ac:dyDescent="0.25">
      <c r="A121" s="61"/>
      <c r="B121" s="61"/>
      <c r="C121" s="61"/>
      <c r="D121" s="61"/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  <c r="R121" s="61"/>
    </row>
    <row r="122" spans="1:18" x14ac:dyDescent="0.25">
      <c r="A122" s="61"/>
      <c r="B122" s="61"/>
      <c r="C122" s="61"/>
      <c r="D122" s="61"/>
      <c r="E122" s="61"/>
      <c r="F122" s="61"/>
      <c r="G122" s="61"/>
      <c r="H122" s="61"/>
      <c r="I122" s="61"/>
      <c r="J122" s="61"/>
      <c r="K122" s="61"/>
      <c r="L122" s="61"/>
      <c r="M122" s="61"/>
      <c r="N122" s="61"/>
      <c r="O122" s="61"/>
      <c r="P122" s="61"/>
      <c r="Q122" s="61"/>
      <c r="R122" s="61"/>
    </row>
    <row r="123" spans="1:18" x14ac:dyDescent="0.25">
      <c r="A123" s="61"/>
      <c r="B123" s="61"/>
      <c r="C123" s="61"/>
      <c r="D123" s="61"/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  <c r="R123" s="61"/>
    </row>
    <row r="124" spans="1:18" x14ac:dyDescent="0.25">
      <c r="A124" s="61"/>
      <c r="B124" s="61"/>
      <c r="C124" s="61"/>
      <c r="D124" s="61"/>
      <c r="E124" s="61"/>
      <c r="F124" s="61"/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  <c r="R124" s="61"/>
    </row>
    <row r="125" spans="1:18" x14ac:dyDescent="0.25">
      <c r="A125" s="61"/>
      <c r="B125" s="61"/>
      <c r="C125" s="61"/>
      <c r="D125" s="61"/>
      <c r="E125" s="61"/>
      <c r="F125" s="61"/>
      <c r="G125" s="61"/>
      <c r="H125" s="61"/>
      <c r="I125" s="61"/>
      <c r="J125" s="61"/>
      <c r="K125" s="61"/>
      <c r="L125" s="61"/>
      <c r="M125" s="61"/>
      <c r="N125" s="61"/>
      <c r="O125" s="61"/>
      <c r="P125" s="61"/>
      <c r="Q125" s="61"/>
      <c r="R125" s="61"/>
    </row>
    <row r="126" spans="1:18" x14ac:dyDescent="0.25">
      <c r="A126" s="61"/>
      <c r="B126" s="61"/>
      <c r="C126" s="61"/>
      <c r="D126" s="61"/>
      <c r="E126" s="61"/>
      <c r="F126" s="61"/>
      <c r="G126" s="61"/>
      <c r="H126" s="61"/>
      <c r="I126" s="61"/>
      <c r="J126" s="61"/>
      <c r="K126" s="61"/>
      <c r="L126" s="61"/>
      <c r="M126" s="61"/>
      <c r="N126" s="61"/>
      <c r="O126" s="61"/>
      <c r="P126" s="61"/>
      <c r="Q126" s="61"/>
      <c r="R126" s="61"/>
    </row>
    <row r="127" spans="1:18" x14ac:dyDescent="0.25">
      <c r="A127" s="61"/>
      <c r="B127" s="61"/>
      <c r="C127" s="61"/>
      <c r="D127" s="61"/>
      <c r="E127" s="61"/>
      <c r="F127" s="61"/>
      <c r="G127" s="61"/>
      <c r="H127" s="61"/>
      <c r="I127" s="61"/>
      <c r="J127" s="61"/>
      <c r="K127" s="61"/>
      <c r="L127" s="61"/>
      <c r="M127" s="61"/>
      <c r="N127" s="61"/>
      <c r="O127" s="61"/>
      <c r="P127" s="61"/>
      <c r="Q127" s="61"/>
      <c r="R127" s="61"/>
    </row>
    <row r="128" spans="1:18" x14ac:dyDescent="0.25">
      <c r="A128" s="61"/>
      <c r="B128" s="61"/>
      <c r="C128" s="61"/>
      <c r="D128" s="61"/>
      <c r="E128" s="61"/>
      <c r="F128" s="61"/>
      <c r="G128" s="61"/>
      <c r="H128" s="61"/>
      <c r="I128" s="61"/>
      <c r="J128" s="61"/>
      <c r="K128" s="61"/>
      <c r="L128" s="61"/>
      <c r="M128" s="61"/>
      <c r="N128" s="61"/>
      <c r="O128" s="61"/>
      <c r="P128" s="61"/>
      <c r="Q128" s="61"/>
      <c r="R128" s="61"/>
    </row>
    <row r="129" spans="1:18" x14ac:dyDescent="0.25">
      <c r="A129" s="61"/>
      <c r="B129" s="61"/>
      <c r="C129" s="61"/>
      <c r="D129" s="61"/>
      <c r="E129" s="61"/>
      <c r="F129" s="61"/>
      <c r="G129" s="61"/>
      <c r="H129" s="61"/>
      <c r="I129" s="61"/>
      <c r="J129" s="61"/>
      <c r="K129" s="61"/>
      <c r="L129" s="61"/>
      <c r="M129" s="61"/>
      <c r="N129" s="61"/>
      <c r="O129" s="61"/>
      <c r="P129" s="61"/>
      <c r="Q129" s="61"/>
      <c r="R129" s="61"/>
    </row>
    <row r="130" spans="1:18" x14ac:dyDescent="0.25">
      <c r="A130" s="61"/>
      <c r="B130" s="61"/>
      <c r="C130" s="61"/>
      <c r="D130" s="61"/>
      <c r="E130" s="61"/>
      <c r="F130" s="61"/>
      <c r="G130" s="61"/>
      <c r="H130" s="61"/>
      <c r="I130" s="61"/>
      <c r="J130" s="61"/>
      <c r="K130" s="61"/>
      <c r="L130" s="61"/>
      <c r="M130" s="61"/>
      <c r="N130" s="61"/>
      <c r="O130" s="61"/>
      <c r="P130" s="61"/>
      <c r="Q130" s="61"/>
      <c r="R130" s="61"/>
    </row>
    <row r="131" spans="1:18" x14ac:dyDescent="0.25">
      <c r="A131" s="61"/>
      <c r="B131" s="61"/>
      <c r="C131" s="61"/>
      <c r="D131" s="61"/>
      <c r="E131" s="61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  <c r="Q131" s="61"/>
      <c r="R131" s="61"/>
    </row>
    <row r="132" spans="1:18" x14ac:dyDescent="0.25">
      <c r="A132" s="61"/>
      <c r="B132" s="61"/>
      <c r="C132" s="61"/>
      <c r="D132" s="61"/>
      <c r="E132" s="61"/>
      <c r="F132" s="61"/>
      <c r="G132" s="61"/>
      <c r="H132" s="61"/>
      <c r="I132" s="61"/>
      <c r="J132" s="61"/>
      <c r="K132" s="61"/>
      <c r="L132" s="61"/>
      <c r="M132" s="61"/>
      <c r="N132" s="61"/>
      <c r="O132" s="61"/>
      <c r="P132" s="61"/>
      <c r="Q132" s="61"/>
      <c r="R132" s="61"/>
    </row>
    <row r="133" spans="1:18" x14ac:dyDescent="0.25">
      <c r="A133" s="61"/>
      <c r="B133" s="61"/>
      <c r="C133" s="61"/>
      <c r="D133" s="61"/>
      <c r="E133" s="61"/>
      <c r="F133" s="61"/>
      <c r="G133" s="61"/>
      <c r="H133" s="61"/>
      <c r="I133" s="61"/>
      <c r="J133" s="61"/>
      <c r="K133" s="61"/>
      <c r="L133" s="61"/>
      <c r="M133" s="61"/>
      <c r="N133" s="61"/>
      <c r="O133" s="61"/>
      <c r="P133" s="61"/>
      <c r="Q133" s="61"/>
      <c r="R133" s="61"/>
    </row>
    <row r="134" spans="1:18" x14ac:dyDescent="0.25">
      <c r="A134" s="61"/>
      <c r="B134" s="61"/>
      <c r="C134" s="61"/>
      <c r="D134" s="61"/>
      <c r="E134" s="61"/>
      <c r="F134" s="61"/>
      <c r="G134" s="61"/>
      <c r="H134" s="61"/>
      <c r="I134" s="61"/>
      <c r="J134" s="61"/>
      <c r="K134" s="61"/>
      <c r="L134" s="61"/>
      <c r="M134" s="61"/>
      <c r="N134" s="61"/>
      <c r="O134" s="61"/>
      <c r="P134" s="61"/>
      <c r="Q134" s="61"/>
      <c r="R134" s="61"/>
    </row>
    <row r="135" spans="1:18" x14ac:dyDescent="0.25">
      <c r="A135" s="61"/>
      <c r="B135" s="61"/>
      <c r="C135" s="61"/>
      <c r="D135" s="61"/>
      <c r="E135" s="61"/>
      <c r="F135" s="61"/>
      <c r="G135" s="61"/>
      <c r="H135" s="61"/>
      <c r="I135" s="61"/>
      <c r="J135" s="61"/>
      <c r="K135" s="61"/>
      <c r="L135" s="61"/>
      <c r="M135" s="61"/>
      <c r="N135" s="61"/>
      <c r="O135" s="61"/>
      <c r="P135" s="61"/>
      <c r="Q135" s="61"/>
      <c r="R135" s="61"/>
    </row>
    <row r="136" spans="1:18" x14ac:dyDescent="0.25">
      <c r="A136" s="61"/>
      <c r="B136" s="61"/>
      <c r="C136" s="61"/>
      <c r="D136" s="61"/>
      <c r="E136" s="61"/>
      <c r="F136" s="61"/>
      <c r="G136" s="61"/>
      <c r="H136" s="61"/>
      <c r="I136" s="61"/>
      <c r="J136" s="61"/>
      <c r="K136" s="61"/>
      <c r="L136" s="61"/>
      <c r="M136" s="61"/>
      <c r="N136" s="61"/>
      <c r="O136" s="61"/>
      <c r="P136" s="61"/>
      <c r="Q136" s="61"/>
      <c r="R136" s="61"/>
    </row>
    <row r="137" spans="1:18" x14ac:dyDescent="0.25">
      <c r="A137" s="61"/>
      <c r="B137" s="61"/>
      <c r="C137" s="61"/>
      <c r="D137" s="61"/>
      <c r="E137" s="61"/>
      <c r="F137" s="61"/>
      <c r="G137" s="61"/>
      <c r="H137" s="61"/>
      <c r="I137" s="61"/>
      <c r="J137" s="61"/>
      <c r="K137" s="61"/>
      <c r="L137" s="61"/>
      <c r="M137" s="61"/>
      <c r="N137" s="61"/>
      <c r="O137" s="61"/>
      <c r="P137" s="61"/>
      <c r="Q137" s="61"/>
      <c r="R137" s="61"/>
    </row>
    <row r="138" spans="1:18" x14ac:dyDescent="0.25">
      <c r="A138" s="61"/>
      <c r="B138" s="61"/>
      <c r="C138" s="61"/>
      <c r="D138" s="61"/>
      <c r="E138" s="61"/>
      <c r="F138" s="61"/>
      <c r="G138" s="61"/>
      <c r="H138" s="61"/>
      <c r="I138" s="61"/>
      <c r="J138" s="61"/>
      <c r="K138" s="61"/>
      <c r="L138" s="61"/>
      <c r="M138" s="61"/>
      <c r="N138" s="61"/>
      <c r="O138" s="61"/>
      <c r="P138" s="61"/>
      <c r="Q138" s="61"/>
      <c r="R138" s="61"/>
    </row>
    <row r="139" spans="1:18" x14ac:dyDescent="0.25">
      <c r="A139" s="61"/>
      <c r="B139" s="61"/>
      <c r="C139" s="61"/>
      <c r="D139" s="61"/>
      <c r="E139" s="61"/>
      <c r="F139" s="61"/>
      <c r="G139" s="61"/>
      <c r="H139" s="61"/>
      <c r="I139" s="61"/>
      <c r="J139" s="61"/>
      <c r="K139" s="61"/>
      <c r="L139" s="61"/>
      <c r="M139" s="61"/>
      <c r="N139" s="61"/>
      <c r="O139" s="61"/>
      <c r="P139" s="61"/>
      <c r="Q139" s="61"/>
      <c r="R139" s="61"/>
    </row>
    <row r="140" spans="1:18" x14ac:dyDescent="0.25">
      <c r="A140" s="61"/>
      <c r="B140" s="61"/>
      <c r="C140" s="61"/>
      <c r="D140" s="61"/>
      <c r="E140" s="61"/>
      <c r="F140" s="61"/>
      <c r="G140" s="61"/>
      <c r="H140" s="61"/>
      <c r="I140" s="61"/>
      <c r="J140" s="61"/>
      <c r="K140" s="61"/>
      <c r="L140" s="61"/>
      <c r="M140" s="61"/>
      <c r="N140" s="61"/>
      <c r="O140" s="61"/>
      <c r="P140" s="61"/>
      <c r="Q140" s="61"/>
      <c r="R140" s="61"/>
    </row>
    <row r="141" spans="1:18" x14ac:dyDescent="0.25">
      <c r="A141" s="61"/>
      <c r="B141" s="61"/>
      <c r="C141" s="61"/>
      <c r="D141" s="61"/>
      <c r="E141" s="61"/>
      <c r="F141" s="61"/>
      <c r="G141" s="61"/>
      <c r="H141" s="61"/>
      <c r="I141" s="61"/>
      <c r="J141" s="61"/>
      <c r="K141" s="61"/>
      <c r="L141" s="61"/>
      <c r="M141" s="61"/>
      <c r="N141" s="61"/>
      <c r="O141" s="61"/>
      <c r="P141" s="61"/>
      <c r="Q141" s="61"/>
      <c r="R141" s="61"/>
    </row>
    <row r="142" spans="1:18" x14ac:dyDescent="0.25">
      <c r="A142" s="61"/>
      <c r="B142" s="61"/>
      <c r="C142" s="61"/>
      <c r="D142" s="61"/>
      <c r="E142" s="61"/>
      <c r="F142" s="61"/>
      <c r="G142" s="61"/>
      <c r="H142" s="61"/>
      <c r="I142" s="61"/>
      <c r="J142" s="61"/>
      <c r="K142" s="61"/>
      <c r="L142" s="61"/>
      <c r="M142" s="61"/>
      <c r="N142" s="61"/>
      <c r="O142" s="61"/>
      <c r="P142" s="61"/>
      <c r="Q142" s="61"/>
      <c r="R142" s="61"/>
    </row>
    <row r="143" spans="1:18" x14ac:dyDescent="0.25">
      <c r="A143" s="61"/>
      <c r="B143" s="61"/>
      <c r="C143" s="61"/>
      <c r="D143" s="61"/>
      <c r="E143" s="61"/>
      <c r="F143" s="61"/>
      <c r="G143" s="61"/>
      <c r="H143" s="61"/>
      <c r="I143" s="61"/>
      <c r="J143" s="61"/>
      <c r="K143" s="61"/>
      <c r="L143" s="61"/>
      <c r="M143" s="61"/>
      <c r="N143" s="61"/>
      <c r="O143" s="61"/>
      <c r="P143" s="61"/>
      <c r="Q143" s="61"/>
      <c r="R143" s="61"/>
    </row>
    <row r="144" spans="1:18" x14ac:dyDescent="0.25">
      <c r="A144" s="61"/>
      <c r="B144" s="61"/>
      <c r="C144" s="61"/>
      <c r="D144" s="61"/>
      <c r="E144" s="61"/>
      <c r="F144" s="61"/>
      <c r="G144" s="61"/>
      <c r="H144" s="61"/>
      <c r="I144" s="61"/>
      <c r="J144" s="61"/>
      <c r="K144" s="61"/>
      <c r="L144" s="61"/>
      <c r="M144" s="61"/>
      <c r="N144" s="61"/>
      <c r="O144" s="61"/>
      <c r="P144" s="61"/>
      <c r="Q144" s="61"/>
      <c r="R144" s="61"/>
    </row>
    <row r="145" spans="1:18" x14ac:dyDescent="0.25">
      <c r="A145" s="61"/>
      <c r="B145" s="61"/>
      <c r="C145" s="61"/>
      <c r="D145" s="61"/>
      <c r="E145" s="61"/>
      <c r="F145" s="61"/>
      <c r="G145" s="61"/>
      <c r="H145" s="61"/>
      <c r="I145" s="61"/>
      <c r="J145" s="61"/>
      <c r="K145" s="61"/>
      <c r="L145" s="61"/>
      <c r="M145" s="61"/>
      <c r="N145" s="61"/>
      <c r="O145" s="61"/>
      <c r="P145" s="61"/>
      <c r="Q145" s="61"/>
      <c r="R145" s="61"/>
    </row>
    <row r="146" spans="1:18" x14ac:dyDescent="0.25">
      <c r="A146" s="61"/>
      <c r="B146" s="61"/>
      <c r="C146" s="61"/>
      <c r="D146" s="61"/>
      <c r="E146" s="61"/>
      <c r="F146" s="61"/>
      <c r="G146" s="61"/>
      <c r="H146" s="61"/>
      <c r="I146" s="61"/>
      <c r="J146" s="61"/>
      <c r="K146" s="61"/>
      <c r="L146" s="61"/>
      <c r="M146" s="61"/>
      <c r="N146" s="61"/>
      <c r="O146" s="61"/>
      <c r="P146" s="61"/>
      <c r="Q146" s="61"/>
      <c r="R146" s="61"/>
    </row>
    <row r="147" spans="1:18" x14ac:dyDescent="0.25">
      <c r="A147" s="61"/>
      <c r="B147" s="61"/>
      <c r="C147" s="61"/>
      <c r="D147" s="61"/>
      <c r="E147" s="61"/>
      <c r="F147" s="61"/>
      <c r="G147" s="61"/>
      <c r="H147" s="61"/>
      <c r="I147" s="61"/>
      <c r="J147" s="61"/>
      <c r="K147" s="61"/>
      <c r="L147" s="61"/>
      <c r="M147" s="61"/>
      <c r="N147" s="61"/>
      <c r="O147" s="61"/>
      <c r="P147" s="61"/>
      <c r="Q147" s="61"/>
      <c r="R147" s="61"/>
    </row>
    <row r="148" spans="1:18" x14ac:dyDescent="0.25">
      <c r="A148" s="61"/>
      <c r="B148" s="61"/>
      <c r="C148" s="61"/>
      <c r="D148" s="61"/>
      <c r="E148" s="61"/>
      <c r="F148" s="61"/>
      <c r="G148" s="61"/>
      <c r="H148" s="61"/>
      <c r="I148" s="61"/>
      <c r="J148" s="61"/>
      <c r="K148" s="61"/>
      <c r="L148" s="61"/>
      <c r="M148" s="61"/>
      <c r="N148" s="61"/>
      <c r="O148" s="61"/>
      <c r="P148" s="61"/>
      <c r="Q148" s="61"/>
      <c r="R148" s="61"/>
    </row>
    <row r="149" spans="1:18" x14ac:dyDescent="0.25">
      <c r="A149" s="61"/>
      <c r="B149" s="61"/>
      <c r="C149" s="61"/>
      <c r="D149" s="61"/>
      <c r="E149" s="61"/>
      <c r="F149" s="61"/>
      <c r="G149" s="61"/>
      <c r="H149" s="61"/>
      <c r="I149" s="61"/>
      <c r="J149" s="61"/>
      <c r="K149" s="61"/>
      <c r="L149" s="61"/>
      <c r="M149" s="61"/>
      <c r="N149" s="61"/>
      <c r="O149" s="61"/>
      <c r="P149" s="61"/>
      <c r="Q149" s="61"/>
      <c r="R149" s="61"/>
    </row>
    <row r="150" spans="1:18" x14ac:dyDescent="0.25">
      <c r="A150" s="61"/>
      <c r="B150" s="61"/>
      <c r="C150" s="61"/>
      <c r="D150" s="61"/>
      <c r="E150" s="61"/>
      <c r="F150" s="61"/>
      <c r="G150" s="61"/>
      <c r="H150" s="61"/>
      <c r="I150" s="61"/>
      <c r="J150" s="61"/>
      <c r="K150" s="61"/>
      <c r="L150" s="61"/>
      <c r="M150" s="61"/>
      <c r="N150" s="61"/>
      <c r="O150" s="61"/>
      <c r="P150" s="61"/>
      <c r="Q150" s="61"/>
      <c r="R150" s="61"/>
    </row>
    <row r="151" spans="1:18" x14ac:dyDescent="0.25">
      <c r="A151" s="61"/>
      <c r="B151" s="61"/>
      <c r="C151" s="61"/>
      <c r="D151" s="61"/>
      <c r="E151" s="61"/>
      <c r="F151" s="61"/>
      <c r="G151" s="61"/>
      <c r="H151" s="61"/>
      <c r="I151" s="61"/>
      <c r="J151" s="61"/>
      <c r="K151" s="61"/>
      <c r="L151" s="61"/>
      <c r="M151" s="61"/>
      <c r="N151" s="61"/>
      <c r="O151" s="61"/>
      <c r="P151" s="61"/>
      <c r="Q151" s="61"/>
      <c r="R151" s="61"/>
    </row>
    <row r="152" spans="1:18" x14ac:dyDescent="0.25">
      <c r="A152" s="61"/>
      <c r="B152" s="61"/>
      <c r="C152" s="61"/>
      <c r="D152" s="61"/>
      <c r="E152" s="61"/>
      <c r="F152" s="61"/>
      <c r="G152" s="61"/>
      <c r="H152" s="61"/>
      <c r="I152" s="61"/>
      <c r="J152" s="61"/>
      <c r="K152" s="61"/>
      <c r="L152" s="61"/>
      <c r="M152" s="61"/>
      <c r="N152" s="61"/>
      <c r="O152" s="61"/>
      <c r="P152" s="61"/>
      <c r="Q152" s="61"/>
      <c r="R152" s="61"/>
    </row>
    <row r="153" spans="1:18" x14ac:dyDescent="0.25">
      <c r="A153" s="61"/>
      <c r="B153" s="61"/>
      <c r="C153" s="61"/>
      <c r="D153" s="61"/>
      <c r="E153" s="61"/>
      <c r="F153" s="61"/>
      <c r="G153" s="61"/>
      <c r="H153" s="61"/>
      <c r="I153" s="61"/>
      <c r="J153" s="61"/>
      <c r="K153" s="61"/>
      <c r="L153" s="61"/>
      <c r="M153" s="61"/>
      <c r="N153" s="61"/>
      <c r="O153" s="61"/>
      <c r="P153" s="61"/>
      <c r="Q153" s="61"/>
      <c r="R153" s="61"/>
    </row>
  </sheetData>
  <dataValidations count="1">
    <dataValidation type="list" allowBlank="1" showInputMessage="1" showErrorMessage="1" sqref="C8" xr:uid="{D0E9F140-A5DA-4786-9E30-877CB0578D24}">
      <formula1>$G$4:$G$7</formula1>
    </dataValidation>
  </dataValidation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25FB36-4782-496C-983C-430B2B6558B4}">
  <dimension ref="A1:R153"/>
  <sheetViews>
    <sheetView topLeftCell="I22" zoomScale="125" zoomScaleNormal="85" workbookViewId="0"/>
  </sheetViews>
  <sheetFormatPr baseColWidth="10" defaultColWidth="11.42578125" defaultRowHeight="15" x14ac:dyDescent="0.25"/>
  <cols>
    <col min="1" max="4" width="11.42578125" style="60"/>
    <col min="5" max="5" width="13.140625" style="60" bestFit="1" customWidth="1"/>
    <col min="6" max="16384" width="11.42578125" style="60"/>
  </cols>
  <sheetData>
    <row r="1" spans="1:18" x14ac:dyDescent="0.25">
      <c r="A1" s="61"/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</row>
    <row r="2" spans="1:18" x14ac:dyDescent="0.25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</row>
    <row r="3" spans="1:18" ht="15.75" x14ac:dyDescent="0.25">
      <c r="A3" s="61"/>
      <c r="B3" s="70" t="s">
        <v>31</v>
      </c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1"/>
      <c r="P3" s="61"/>
      <c r="Q3" s="61"/>
      <c r="R3" s="61"/>
    </row>
    <row r="4" spans="1:18" x14ac:dyDescent="0.25">
      <c r="A4" s="61"/>
      <c r="B4" s="69" t="s">
        <v>3</v>
      </c>
      <c r="C4" s="62">
        <v>9.81</v>
      </c>
      <c r="D4" s="61"/>
      <c r="E4" s="61"/>
      <c r="F4" s="62" t="s">
        <v>5</v>
      </c>
      <c r="G4" s="62" t="s">
        <v>9</v>
      </c>
      <c r="H4" s="62">
        <v>0.06</v>
      </c>
      <c r="I4" s="61"/>
      <c r="J4" s="61"/>
      <c r="K4" s="61"/>
      <c r="L4" s="61"/>
      <c r="M4" s="61"/>
      <c r="N4" s="61"/>
      <c r="O4" s="61"/>
      <c r="P4" s="61"/>
      <c r="Q4" s="61"/>
      <c r="R4" s="61"/>
    </row>
    <row r="5" spans="1:18" x14ac:dyDescent="0.25">
      <c r="A5" s="61"/>
      <c r="B5" s="69" t="s">
        <v>1</v>
      </c>
      <c r="C5" s="62">
        <v>1000</v>
      </c>
      <c r="D5" s="61"/>
      <c r="E5" s="61"/>
      <c r="F5" s="62" t="s">
        <v>6</v>
      </c>
      <c r="G5" s="62" t="s">
        <v>10</v>
      </c>
      <c r="H5" s="62">
        <v>4.4999999999999998E-2</v>
      </c>
      <c r="I5" s="61"/>
      <c r="J5" s="61"/>
      <c r="K5" s="61"/>
      <c r="L5" s="61"/>
      <c r="M5" s="61"/>
      <c r="N5" s="61"/>
      <c r="O5" s="61"/>
      <c r="P5" s="61"/>
      <c r="Q5" s="61"/>
      <c r="R5" s="61"/>
    </row>
    <row r="6" spans="1:18" x14ac:dyDescent="0.25">
      <c r="A6" s="61"/>
      <c r="B6" s="69" t="s">
        <v>2</v>
      </c>
      <c r="C6" s="62">
        <f>1.02*10^-3</f>
        <v>1.0200000000000001E-3</v>
      </c>
      <c r="D6" s="61"/>
      <c r="E6" s="61"/>
      <c r="F6" s="62" t="s">
        <v>7</v>
      </c>
      <c r="G6" s="62" t="s">
        <v>11</v>
      </c>
      <c r="H6" s="62">
        <f>0.03</f>
        <v>0.03</v>
      </c>
      <c r="I6" s="61"/>
      <c r="J6" s="61"/>
      <c r="K6" s="61"/>
      <c r="L6" s="61"/>
      <c r="M6" s="61"/>
      <c r="N6" s="61"/>
      <c r="O6" s="61"/>
      <c r="P6" s="61"/>
      <c r="Q6" s="61"/>
      <c r="R6" s="61"/>
    </row>
    <row r="7" spans="1:18" x14ac:dyDescent="0.25">
      <c r="A7" s="61"/>
      <c r="B7" s="69" t="s">
        <v>32</v>
      </c>
      <c r="C7" s="62"/>
      <c r="D7" s="61"/>
      <c r="E7" s="61"/>
      <c r="F7" s="62" t="s">
        <v>8</v>
      </c>
      <c r="G7" s="62" t="s">
        <v>12</v>
      </c>
      <c r="H7" s="62">
        <v>7.8E-2</v>
      </c>
      <c r="I7" s="61"/>
      <c r="J7" s="61"/>
      <c r="K7" s="61"/>
      <c r="L7" s="61"/>
      <c r="M7" s="61"/>
      <c r="N7" s="61"/>
      <c r="O7" s="61"/>
      <c r="P7" s="61"/>
      <c r="Q7" s="61"/>
      <c r="R7" s="61"/>
    </row>
    <row r="8" spans="1:18" x14ac:dyDescent="0.25">
      <c r="A8" s="61"/>
      <c r="B8" s="69" t="s">
        <v>29</v>
      </c>
      <c r="C8" s="62" t="s">
        <v>12</v>
      </c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</row>
    <row r="9" spans="1:18" x14ac:dyDescent="0.25">
      <c r="A9" s="61"/>
      <c r="B9" s="69" t="s">
        <v>4</v>
      </c>
      <c r="C9" s="62">
        <f>VLOOKUP(C8,G4:H7,2,FALSE)</f>
        <v>7.8E-2</v>
      </c>
      <c r="D9" s="61"/>
      <c r="E9" s="61"/>
      <c r="F9" s="61"/>
      <c r="G9" s="61"/>
      <c r="H9" s="61"/>
      <c r="I9" s="61"/>
      <c r="J9" s="61"/>
      <c r="K9" s="61"/>
      <c r="L9" s="61"/>
      <c r="M9" s="61"/>
      <c r="N9" s="61"/>
      <c r="O9" s="61"/>
      <c r="P9" s="61"/>
      <c r="Q9" s="61"/>
      <c r="R9" s="61"/>
    </row>
    <row r="10" spans="1:18" x14ac:dyDescent="0.25">
      <c r="A10" s="61"/>
      <c r="B10" s="69" t="s">
        <v>23</v>
      </c>
      <c r="C10" s="62">
        <f>C9</f>
        <v>7.8E-2</v>
      </c>
      <c r="D10" s="61"/>
      <c r="E10" s="61"/>
      <c r="F10" s="61"/>
      <c r="G10" s="61"/>
      <c r="H10" s="61"/>
      <c r="I10" s="61"/>
      <c r="J10" s="61"/>
      <c r="K10" s="61"/>
      <c r="L10" s="61"/>
      <c r="M10" s="61"/>
      <c r="N10" s="61"/>
      <c r="O10" s="61"/>
      <c r="P10" s="61"/>
      <c r="Q10" s="61"/>
      <c r="R10" s="61"/>
    </row>
    <row r="11" spans="1:18" x14ac:dyDescent="0.25">
      <c r="A11" s="61"/>
      <c r="B11" s="61"/>
      <c r="C11" s="61"/>
      <c r="D11" s="61"/>
      <c r="E11" s="61"/>
      <c r="F11" s="61"/>
      <c r="G11" s="61"/>
      <c r="H11" s="61"/>
      <c r="I11" s="61"/>
      <c r="J11" s="61"/>
      <c r="K11" s="61"/>
      <c r="L11" s="61"/>
      <c r="M11" s="61"/>
      <c r="N11" s="61"/>
      <c r="O11" s="61"/>
      <c r="P11" s="61"/>
      <c r="Q11" s="61"/>
      <c r="R11" s="61"/>
    </row>
    <row r="12" spans="1:18" x14ac:dyDescent="0.25">
      <c r="A12" s="61"/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</row>
    <row r="13" spans="1:18" x14ac:dyDescent="0.25">
      <c r="A13" s="61"/>
      <c r="B13" s="61"/>
      <c r="C13" s="61"/>
      <c r="D13" s="61"/>
      <c r="E13" s="61"/>
      <c r="F13" s="61"/>
      <c r="G13" s="61"/>
      <c r="H13" s="61"/>
      <c r="I13" s="61"/>
      <c r="J13" s="61"/>
      <c r="K13" s="61"/>
      <c r="L13" s="61"/>
      <c r="M13" s="61"/>
      <c r="N13" s="61"/>
      <c r="O13" s="61"/>
      <c r="P13" s="61"/>
      <c r="Q13" s="61"/>
      <c r="R13" s="61"/>
    </row>
    <row r="14" spans="1:18" x14ac:dyDescent="0.25">
      <c r="A14" s="61"/>
      <c r="B14" s="61"/>
      <c r="C14" s="61"/>
      <c r="D14" s="61"/>
      <c r="E14" s="61"/>
      <c r="F14" s="61"/>
      <c r="G14" s="61"/>
      <c r="H14" s="61"/>
      <c r="I14" s="61"/>
      <c r="J14" s="61"/>
      <c r="K14" s="61"/>
      <c r="L14" s="61"/>
      <c r="M14" s="61"/>
      <c r="N14" s="61"/>
      <c r="O14" s="61"/>
      <c r="P14" s="61"/>
      <c r="Q14" s="61"/>
      <c r="R14" s="61"/>
    </row>
    <row r="15" spans="1:18" ht="30" x14ac:dyDescent="0.25">
      <c r="A15" s="61"/>
      <c r="B15" s="68" t="s">
        <v>0</v>
      </c>
      <c r="C15" s="68" t="s">
        <v>19</v>
      </c>
      <c r="D15" s="68" t="s">
        <v>22</v>
      </c>
      <c r="E15" s="68" t="s">
        <v>13</v>
      </c>
      <c r="F15" s="68" t="s">
        <v>14</v>
      </c>
      <c r="G15" s="68" t="s">
        <v>15</v>
      </c>
      <c r="H15" s="68" t="s">
        <v>42</v>
      </c>
      <c r="I15" s="68" t="s">
        <v>43</v>
      </c>
      <c r="J15" s="61"/>
      <c r="K15" s="61"/>
      <c r="L15" s="61"/>
      <c r="M15" s="61"/>
      <c r="N15" s="61"/>
      <c r="O15" s="61"/>
      <c r="P15" s="61"/>
      <c r="Q15" s="61"/>
      <c r="R15" s="61"/>
    </row>
    <row r="16" spans="1:18" x14ac:dyDescent="0.25">
      <c r="A16" s="61"/>
      <c r="B16" s="67" t="s">
        <v>17</v>
      </c>
      <c r="C16" s="67" t="s">
        <v>18</v>
      </c>
      <c r="D16" s="67" t="s">
        <v>16</v>
      </c>
      <c r="E16" s="67"/>
      <c r="F16" s="67"/>
      <c r="G16" s="67"/>
      <c r="H16" s="67"/>
      <c r="I16" s="62"/>
      <c r="J16" s="61"/>
      <c r="K16" s="61"/>
      <c r="L16" s="61"/>
      <c r="M16" s="61"/>
      <c r="N16" s="61"/>
      <c r="O16" s="61"/>
      <c r="P16" s="61"/>
      <c r="Q16" s="61"/>
      <c r="R16" s="61"/>
    </row>
    <row r="17" spans="1:18" x14ac:dyDescent="0.25">
      <c r="A17" s="61"/>
      <c r="B17" s="77">
        <v>100</v>
      </c>
      <c r="C17" s="62">
        <f>B17/60</f>
        <v>1.6666666666666667</v>
      </c>
      <c r="D17" s="76">
        <v>11</v>
      </c>
      <c r="E17" s="64">
        <f>D17/($C$9^5*C17^3*$C$5)</f>
        <v>822.94994938109664</v>
      </c>
      <c r="F17" s="64">
        <f>(C17*$C$9^2*$C$5)/$C$6</f>
        <v>9941.176470588236</v>
      </c>
      <c r="G17" s="62">
        <f>(C17^2*$C$9)/$C$4</f>
        <v>2.2086306489976216E-2</v>
      </c>
      <c r="H17" s="62">
        <f>LOG10(F17)</f>
        <v>3.9974377832353998</v>
      </c>
      <c r="I17" s="62">
        <f>LOG10(E17)</f>
        <v>2.9153734228567538</v>
      </c>
      <c r="J17" s="61"/>
      <c r="K17" s="61"/>
      <c r="L17" s="61"/>
      <c r="M17" s="61"/>
      <c r="N17" s="61"/>
      <c r="O17" s="61"/>
      <c r="P17" s="61"/>
      <c r="Q17" s="61"/>
      <c r="R17" s="61"/>
    </row>
    <row r="18" spans="1:18" x14ac:dyDescent="0.25">
      <c r="A18" s="61"/>
      <c r="B18" s="77">
        <v>200</v>
      </c>
      <c r="C18" s="62">
        <f>B18/60</f>
        <v>3.3333333333333335</v>
      </c>
      <c r="D18" s="76">
        <v>12.25</v>
      </c>
      <c r="E18" s="64">
        <f>D18/($C$9^5*C18^3*$C$5)</f>
        <v>114.55837363543674</v>
      </c>
      <c r="F18" s="64">
        <f>(C18*$C$9^2*$C$5)/$C$6</f>
        <v>19882.352941176472</v>
      </c>
      <c r="G18" s="62">
        <f>(C18^2*$C$9)/$C$4</f>
        <v>8.8345225959904863E-2</v>
      </c>
      <c r="H18" s="62">
        <f>LOG10(F18)</f>
        <v>4.298467778899381</v>
      </c>
      <c r="I18" s="62">
        <f>LOG10(E18)</f>
        <v>2.0590268394071365</v>
      </c>
      <c r="J18" s="61"/>
      <c r="K18" s="61"/>
      <c r="L18" s="61"/>
      <c r="M18" s="61"/>
      <c r="N18" s="61"/>
      <c r="O18" s="61"/>
      <c r="P18" s="61"/>
      <c r="Q18" s="61"/>
      <c r="R18" s="61"/>
    </row>
    <row r="19" spans="1:18" x14ac:dyDescent="0.25">
      <c r="A19" s="61"/>
      <c r="B19" s="77">
        <v>300</v>
      </c>
      <c r="C19" s="62">
        <f>B19/60</f>
        <v>5</v>
      </c>
      <c r="D19" s="76">
        <v>13.5</v>
      </c>
      <c r="E19" s="64">
        <f>D19/($C$9^5*C19^3*$C$5)</f>
        <v>37.406815880958938</v>
      </c>
      <c r="F19" s="64">
        <f>(C19*$C$9^2*$C$5)/$C$6</f>
        <v>29823.529411764703</v>
      </c>
      <c r="G19" s="62">
        <f>(C19^2*$C$9)/$C$4</f>
        <v>0.19877675840978593</v>
      </c>
      <c r="H19" s="62">
        <f>LOG10(F19)</f>
        <v>4.4745590379550624</v>
      </c>
      <c r="I19" s="62">
        <f>LOG10(E19)</f>
        <v>1.5729507420345477</v>
      </c>
      <c r="J19" s="61"/>
      <c r="K19" s="61"/>
      <c r="L19" s="61"/>
      <c r="M19" s="61"/>
      <c r="N19" s="61"/>
      <c r="O19" s="61"/>
      <c r="P19" s="61"/>
      <c r="Q19" s="61"/>
      <c r="R19" s="61"/>
    </row>
    <row r="20" spans="1:18" x14ac:dyDescent="0.25">
      <c r="A20" s="61"/>
      <c r="B20" s="77">
        <v>400</v>
      </c>
      <c r="C20" s="62">
        <f>B20/60</f>
        <v>6.666666666666667</v>
      </c>
      <c r="D20" s="76">
        <v>15.5</v>
      </c>
      <c r="E20" s="64">
        <f>D20/($C$9^5*C20^3*$C$5)</f>
        <v>18.118926442339486</v>
      </c>
      <c r="F20" s="64">
        <f>(C20*$C$9^2*$C$5)/$C$6</f>
        <v>39764.705882352944</v>
      </c>
      <c r="G20" s="62">
        <f>(C20^2*$C$9)/$C$4</f>
        <v>0.35338090383961945</v>
      </c>
      <c r="H20" s="62">
        <f>LOG10(F20)</f>
        <v>4.5994977745633623</v>
      </c>
      <c r="I20" s="62">
        <f>LOG10(E20)</f>
        <v>1.2581324618849332</v>
      </c>
      <c r="J20" s="61"/>
      <c r="K20" s="61"/>
      <c r="L20" s="61"/>
      <c r="M20" s="61"/>
      <c r="N20" s="61"/>
      <c r="O20" s="61"/>
      <c r="P20" s="61"/>
      <c r="Q20" s="61"/>
      <c r="R20" s="61"/>
    </row>
    <row r="21" spans="1:18" x14ac:dyDescent="0.25">
      <c r="A21" s="61"/>
      <c r="B21" s="77">
        <v>500</v>
      </c>
      <c r="C21" s="62">
        <f>B21/60</f>
        <v>8.3333333333333339</v>
      </c>
      <c r="D21" s="76">
        <v>17.5</v>
      </c>
      <c r="E21" s="64">
        <f>D21/($C$9^5*C21^3*$C$5)</f>
        <v>10.473908446668503</v>
      </c>
      <c r="F21" s="64">
        <f>(C21*$C$9^2*$C$5)/$C$6</f>
        <v>49705.882352941175</v>
      </c>
      <c r="G21" s="62">
        <f>(C21^2*$C$9)/$C$4</f>
        <v>0.55215766224940543</v>
      </c>
      <c r="H21" s="62">
        <f>LOG10(F21)</f>
        <v>4.6964077875714185</v>
      </c>
      <c r="I21" s="62">
        <f>LOG10(E21)</f>
        <v>1.0201087733767669</v>
      </c>
      <c r="J21" s="61"/>
      <c r="K21" s="61"/>
      <c r="L21" s="61"/>
      <c r="M21" s="61"/>
      <c r="N21" s="61"/>
      <c r="O21" s="61"/>
      <c r="P21" s="61"/>
      <c r="Q21" s="61"/>
      <c r="R21" s="61"/>
    </row>
    <row r="22" spans="1:18" x14ac:dyDescent="0.25">
      <c r="A22" s="61"/>
      <c r="B22" s="77">
        <v>600</v>
      </c>
      <c r="C22" s="62">
        <f>B22/60</f>
        <v>10</v>
      </c>
      <c r="D22" s="76">
        <v>20</v>
      </c>
      <c r="E22" s="64">
        <f>D22/($C$9^5*C22^3*$C$5)</f>
        <v>6.9271881261035073</v>
      </c>
      <c r="F22" s="64">
        <f>(C22*$C$9^2*$C$5)/$C$6</f>
        <v>59647.058823529405</v>
      </c>
      <c r="G22" s="62">
        <f>(C22^2*$C$9)/$C$4</f>
        <v>0.7951070336391437</v>
      </c>
      <c r="H22" s="62">
        <f>LOG10(F22)</f>
        <v>4.7755890336190436</v>
      </c>
      <c r="I22" s="62">
        <f>LOG10(E22)</f>
        <v>0.84055698221157915</v>
      </c>
      <c r="J22" s="61"/>
      <c r="K22" s="61"/>
      <c r="L22" s="61"/>
      <c r="M22" s="61"/>
      <c r="N22" s="61"/>
      <c r="O22" s="61"/>
      <c r="P22" s="61"/>
      <c r="Q22" s="61"/>
      <c r="R22" s="61"/>
    </row>
    <row r="23" spans="1:18" x14ac:dyDescent="0.25">
      <c r="A23" s="61"/>
      <c r="B23" s="77">
        <v>700</v>
      </c>
      <c r="C23" s="62">
        <f>B23/60</f>
        <v>11.666666666666666</v>
      </c>
      <c r="D23" s="76">
        <v>22.75</v>
      </c>
      <c r="E23" s="64">
        <f>D23/($C$9^5*C23^3*$C$5)</f>
        <v>4.962128637270065</v>
      </c>
      <c r="F23" s="64">
        <f>(C23*$C$9^2*$C$5)/$C$6</f>
        <v>69588.23529411765</v>
      </c>
      <c r="G23" s="62">
        <f>(C23^2*$C$9)/$C$4</f>
        <v>1.0822290180088343</v>
      </c>
      <c r="H23" s="62">
        <f>LOG10(F23)</f>
        <v>4.8425358232496567</v>
      </c>
      <c r="I23" s="62">
        <f>LOG10(E23)</f>
        <v>0.69566801864888972</v>
      </c>
      <c r="J23" s="61"/>
      <c r="K23" s="61"/>
      <c r="L23" s="61"/>
      <c r="M23" s="61"/>
      <c r="N23" s="61"/>
      <c r="O23" s="61"/>
      <c r="P23" s="61"/>
      <c r="Q23" s="61"/>
      <c r="R23" s="61"/>
    </row>
    <row r="24" spans="1:18" x14ac:dyDescent="0.25">
      <c r="A24" s="61"/>
      <c r="B24" s="77">
        <v>1100</v>
      </c>
      <c r="C24" s="62">
        <f>B24/60</f>
        <v>18.333333333333332</v>
      </c>
      <c r="D24" s="76">
        <v>31</v>
      </c>
      <c r="E24" s="64">
        <f>D24/($C$9^5*C24^3*$C$5)</f>
        <v>1.7424662544098084</v>
      </c>
      <c r="F24" s="64">
        <f>(C24*$C$9^2*$C$5)/$C$6</f>
        <v>109352.94117647057</v>
      </c>
      <c r="G24" s="62">
        <f>(C24^2*$C$9)/$C$4</f>
        <v>2.6724430852871217</v>
      </c>
      <c r="H24" s="62">
        <f>LOG10(F24)</f>
        <v>5.0388304683936243</v>
      </c>
      <c r="I24" s="62">
        <f>LOG10(E24)</f>
        <v>0.24116437605812654</v>
      </c>
      <c r="J24" s="61"/>
      <c r="K24" s="61"/>
      <c r="L24" s="61"/>
      <c r="M24" s="61"/>
      <c r="N24" s="61"/>
      <c r="O24" s="61"/>
      <c r="P24" s="61"/>
      <c r="Q24" s="61"/>
      <c r="R24" s="61"/>
    </row>
    <row r="25" spans="1:18" x14ac:dyDescent="0.25">
      <c r="A25" s="61"/>
      <c r="B25" s="77">
        <v>1200</v>
      </c>
      <c r="C25" s="62">
        <f>B25/60</f>
        <v>20</v>
      </c>
      <c r="D25" s="76">
        <v>33.75</v>
      </c>
      <c r="E25" s="64">
        <f>D25/($C$9^5*C25^3*$C$5)</f>
        <v>1.4612037453499587</v>
      </c>
      <c r="F25" s="64">
        <f>(C25*$C$9^2*$C$5)/$C$6</f>
        <v>119294.11764705881</v>
      </c>
      <c r="G25" s="62">
        <f>(C25^2*$C$9)/$C$4</f>
        <v>3.1804281345565748</v>
      </c>
      <c r="H25" s="62">
        <f>LOG10(F25)</f>
        <v>5.076619029283024</v>
      </c>
      <c r="I25" s="62">
        <f>LOG10(E25)</f>
        <v>0.16471077672269813</v>
      </c>
      <c r="J25" s="61"/>
      <c r="K25" s="61"/>
      <c r="L25" s="61"/>
      <c r="M25" s="61"/>
      <c r="N25" s="61"/>
      <c r="O25" s="61"/>
      <c r="P25" s="61"/>
      <c r="Q25" s="61"/>
      <c r="R25" s="61"/>
    </row>
    <row r="26" spans="1:18" x14ac:dyDescent="0.25">
      <c r="A26" s="61"/>
      <c r="B26" s="77">
        <v>100</v>
      </c>
      <c r="C26" s="62">
        <f>B26/60</f>
        <v>1.6666666666666667</v>
      </c>
      <c r="D26" s="76">
        <v>10.5</v>
      </c>
      <c r="E26" s="64">
        <f>D26/($C$9^5*C26^3*$C$5)</f>
        <v>785.54313350013763</v>
      </c>
      <c r="F26" s="64">
        <f>(C26*$C$9^2*$C$5)/$C$6</f>
        <v>9941.176470588236</v>
      </c>
      <c r="G26" s="62">
        <f>(C26^2*$C$9)/$C$4</f>
        <v>2.2086306489976216E-2</v>
      </c>
      <c r="H26" s="62">
        <f>LOG10(F26)</f>
        <v>3.9974377832353998</v>
      </c>
      <c r="I26" s="62">
        <f>LOG10(E26)</f>
        <v>2.8951700367684667</v>
      </c>
      <c r="J26" s="61"/>
      <c r="K26" s="61"/>
      <c r="L26" s="61"/>
      <c r="M26" s="61"/>
      <c r="N26" s="61"/>
      <c r="O26" s="61"/>
      <c r="P26" s="61"/>
      <c r="Q26" s="61"/>
      <c r="R26" s="61"/>
    </row>
    <row r="27" spans="1:18" x14ac:dyDescent="0.25">
      <c r="A27" s="61"/>
      <c r="B27" s="77">
        <v>200</v>
      </c>
      <c r="C27" s="62">
        <f>B27/60</f>
        <v>3.3333333333333335</v>
      </c>
      <c r="D27" s="76">
        <v>12.5</v>
      </c>
      <c r="E27" s="64">
        <f>D27/($C$9^5*C27^3*$C$5)</f>
        <v>116.89629962799668</v>
      </c>
      <c r="F27" s="64">
        <f>(C27*$C$9^2*$C$5)/$C$6</f>
        <v>19882.352941176472</v>
      </c>
      <c r="G27" s="62">
        <f>(C27^2*$C$9)/$C$4</f>
        <v>8.8345225959904863E-2</v>
      </c>
      <c r="H27" s="62">
        <f>LOG10(F27)</f>
        <v>4.298467778899381</v>
      </c>
      <c r="I27" s="62">
        <f>LOG10(E27)</f>
        <v>2.0678007637146418</v>
      </c>
      <c r="J27" s="61"/>
      <c r="K27" s="61"/>
      <c r="L27" s="61"/>
      <c r="M27" s="61"/>
      <c r="N27" s="61"/>
      <c r="O27" s="61"/>
      <c r="P27" s="61"/>
      <c r="Q27" s="61"/>
      <c r="R27" s="61"/>
    </row>
    <row r="28" spans="1:18" x14ac:dyDescent="0.25">
      <c r="A28" s="61"/>
      <c r="B28" s="77">
        <v>300</v>
      </c>
      <c r="C28" s="62">
        <f>B28/60</f>
        <v>5</v>
      </c>
      <c r="D28" s="76">
        <v>14.5</v>
      </c>
      <c r="E28" s="64">
        <f>D28/($C$9^5*C28^3*$C$5)</f>
        <v>40.177691131400344</v>
      </c>
      <c r="F28" s="64">
        <f>(C28*$C$9^2*$C$5)/$C$6</f>
        <v>29823.529411764703</v>
      </c>
      <c r="G28" s="62">
        <f>(C28^2*$C$9)/$C$4</f>
        <v>0.19877675840978593</v>
      </c>
      <c r="H28" s="62">
        <f>LOG10(F28)</f>
        <v>4.4745590379550624</v>
      </c>
      <c r="I28" s="62">
        <f>LOG10(E28)</f>
        <v>1.6039849757745164</v>
      </c>
      <c r="J28" s="61"/>
      <c r="K28" s="61"/>
      <c r="L28" s="61"/>
      <c r="M28" s="61"/>
      <c r="N28" s="61"/>
      <c r="O28" s="61"/>
      <c r="P28" s="61"/>
      <c r="Q28" s="61"/>
      <c r="R28" s="61"/>
    </row>
    <row r="29" spans="1:18" x14ac:dyDescent="0.25">
      <c r="A29" s="61"/>
      <c r="B29" s="77">
        <v>400</v>
      </c>
      <c r="C29" s="62">
        <f>B29/60</f>
        <v>6.666666666666667</v>
      </c>
      <c r="D29" s="76">
        <v>15.75</v>
      </c>
      <c r="E29" s="64">
        <f>D29/($C$9^5*C29^3*$C$5)</f>
        <v>18.411167191409476</v>
      </c>
      <c r="F29" s="64">
        <f>(C29*$C$9^2*$C$5)/$C$6</f>
        <v>39764.705882352944</v>
      </c>
      <c r="G29" s="62">
        <f>(C29^2*$C$9)/$C$4</f>
        <v>0.35338090383961945</v>
      </c>
      <c r="H29" s="62">
        <f>LOG10(F29)</f>
        <v>4.5994977745633623</v>
      </c>
      <c r="I29" s="62">
        <f>LOG10(E29)</f>
        <v>1.265081321840261</v>
      </c>
      <c r="J29" s="61"/>
      <c r="K29" s="61"/>
      <c r="L29" s="61"/>
      <c r="M29" s="61"/>
      <c r="N29" s="61"/>
      <c r="O29" s="61"/>
      <c r="P29" s="61"/>
      <c r="Q29" s="61"/>
      <c r="R29" s="61"/>
    </row>
    <row r="30" spans="1:18" x14ac:dyDescent="0.25">
      <c r="A30" s="61"/>
      <c r="B30" s="77">
        <v>500</v>
      </c>
      <c r="C30" s="62">
        <f>B30/60</f>
        <v>8.3333333333333339</v>
      </c>
      <c r="D30" s="76">
        <v>18.5</v>
      </c>
      <c r="E30" s="64">
        <f>D30/($C$9^5*C30^3*$C$5)</f>
        <v>11.072417500763846</v>
      </c>
      <c r="F30" s="64">
        <f>(C30*$C$9^2*$C$5)/$C$6</f>
        <v>49705.882352941175</v>
      </c>
      <c r="G30" s="62">
        <f>(C30^2*$C$9)/$C$4</f>
        <v>0.55215766224940543</v>
      </c>
      <c r="H30" s="62">
        <f>LOG10(F30)</f>
        <v>4.6964077875714185</v>
      </c>
      <c r="I30" s="62">
        <f>LOG10(E30)</f>
        <v>1.0442424530934862</v>
      </c>
      <c r="J30" s="61"/>
      <c r="K30" s="61"/>
      <c r="L30" s="61"/>
      <c r="M30" s="61"/>
      <c r="N30" s="61"/>
      <c r="O30" s="61"/>
      <c r="P30" s="61"/>
      <c r="Q30" s="61"/>
      <c r="R30" s="61"/>
    </row>
    <row r="31" spans="1:18" x14ac:dyDescent="0.25">
      <c r="A31" s="61"/>
      <c r="B31" s="77">
        <v>600</v>
      </c>
      <c r="C31" s="62">
        <f>B31/60</f>
        <v>10</v>
      </c>
      <c r="D31" s="76">
        <v>20.75</v>
      </c>
      <c r="E31" s="64">
        <f>D31/($C$9^5*C31^3*$C$5)</f>
        <v>7.1869576808323892</v>
      </c>
      <c r="F31" s="64">
        <f>(C31*$C$9^2*$C$5)/$C$6</f>
        <v>59647.058823529405</v>
      </c>
      <c r="G31" s="62">
        <f>(C31^2*$C$9)/$C$4</f>
        <v>0.7951070336391437</v>
      </c>
      <c r="H31" s="62">
        <f>LOG10(F31)</f>
        <v>4.7755890336190436</v>
      </c>
      <c r="I31" s="62">
        <f>LOG10(E31)</f>
        <v>0.85654508759570946</v>
      </c>
      <c r="J31" s="61"/>
      <c r="K31" s="61"/>
      <c r="L31" s="61"/>
      <c r="M31" s="61"/>
      <c r="N31" s="61"/>
      <c r="O31" s="61"/>
      <c r="P31" s="61"/>
      <c r="Q31" s="61"/>
      <c r="R31" s="61"/>
    </row>
    <row r="32" spans="1:18" x14ac:dyDescent="0.25">
      <c r="A32" s="61"/>
      <c r="B32" s="77">
        <v>700</v>
      </c>
      <c r="C32" s="62">
        <f>B32/60</f>
        <v>11.666666666666666</v>
      </c>
      <c r="D32" s="76">
        <v>23.25</v>
      </c>
      <c r="E32" s="64">
        <f>D32/($C$9^5*C32^3*$C$5)</f>
        <v>5.0711864095177592</v>
      </c>
      <c r="F32" s="64">
        <f>(C32*$C$9^2*$C$5)/$C$6</f>
        <v>69588.23529411765</v>
      </c>
      <c r="G32" s="62">
        <f>(C32^2*$C$9)/$C$4</f>
        <v>1.0822290180088343</v>
      </c>
      <c r="H32" s="62">
        <f>LOG10(F32)</f>
        <v>4.8425358232496567</v>
      </c>
      <c r="I32" s="62">
        <f>LOG10(E32)</f>
        <v>0.70510957488173132</v>
      </c>
      <c r="J32" s="61"/>
      <c r="K32" s="61"/>
      <c r="L32" s="61"/>
      <c r="M32" s="61"/>
      <c r="N32" s="61"/>
      <c r="O32" s="61"/>
      <c r="P32" s="61"/>
      <c r="Q32" s="61"/>
      <c r="R32" s="61"/>
    </row>
    <row r="33" spans="1:18" x14ac:dyDescent="0.25">
      <c r="A33" s="61"/>
      <c r="B33" s="77">
        <v>1100</v>
      </c>
      <c r="C33" s="62">
        <f>B33/60</f>
        <v>18.333333333333332</v>
      </c>
      <c r="D33" s="76">
        <v>31.5</v>
      </c>
      <c r="E33" s="64">
        <f>D33/($C$9^5*C33^3*$C$5)</f>
        <v>1.770570548835773</v>
      </c>
      <c r="F33" s="64">
        <f>(C33*$C$9^2*$C$5)/$C$6</f>
        <v>109352.94117647057</v>
      </c>
      <c r="G33" s="62">
        <f>(C33^2*$C$9)/$C$4</f>
        <v>2.6724430852871217</v>
      </c>
      <c r="H33" s="62">
        <f>LOG10(F33)</f>
        <v>5.0388304683936243</v>
      </c>
      <c r="I33" s="62">
        <f>LOG10(E33)</f>
        <v>0.24811323601345436</v>
      </c>
      <c r="J33" s="61"/>
      <c r="K33" s="61"/>
      <c r="L33" s="61"/>
      <c r="M33" s="61"/>
      <c r="N33" s="61"/>
      <c r="O33" s="61"/>
      <c r="P33" s="61"/>
      <c r="Q33" s="61"/>
      <c r="R33" s="61"/>
    </row>
    <row r="34" spans="1:18" x14ac:dyDescent="0.25">
      <c r="A34" s="61"/>
      <c r="B34" s="77">
        <v>1200</v>
      </c>
      <c r="C34" s="62">
        <f>B34/60</f>
        <v>20</v>
      </c>
      <c r="D34" s="76">
        <v>34.25</v>
      </c>
      <c r="E34" s="64">
        <f>D34/($C$9^5*C34^3*$C$5)</f>
        <v>1.4828512082440322</v>
      </c>
      <c r="F34" s="64">
        <f>(C34*$C$9^2*$C$5)/$C$6</f>
        <v>119294.11764705881</v>
      </c>
      <c r="G34" s="62">
        <f>(C34^2*$C$9)/$C$4</f>
        <v>3.1804281345565748</v>
      </c>
      <c r="H34" s="62">
        <f>LOG10(F34)</f>
        <v>5.076619029283024</v>
      </c>
      <c r="I34" s="62">
        <f>LOG10(E34)</f>
        <v>0.17109757538409878</v>
      </c>
      <c r="J34" s="61"/>
      <c r="K34" s="61"/>
      <c r="L34" s="61"/>
      <c r="M34" s="61"/>
      <c r="N34" s="61"/>
      <c r="O34" s="61"/>
      <c r="P34" s="61"/>
      <c r="Q34" s="61"/>
      <c r="R34" s="61"/>
    </row>
    <row r="35" spans="1:18" x14ac:dyDescent="0.25">
      <c r="A35" s="61"/>
      <c r="B35" s="61"/>
      <c r="C35" s="61"/>
      <c r="D35" s="61"/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</row>
    <row r="36" spans="1:18" x14ac:dyDescent="0.25">
      <c r="A36" s="61"/>
      <c r="B36" s="61"/>
      <c r="C36" s="61"/>
      <c r="D36" s="61"/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</row>
    <row r="37" spans="1:18" x14ac:dyDescent="0.25">
      <c r="A37" s="61"/>
      <c r="B37" s="62" t="s">
        <v>36</v>
      </c>
      <c r="C37" s="62"/>
      <c r="D37" s="62" t="s">
        <v>37</v>
      </c>
      <c r="E37" s="62" t="s">
        <v>38</v>
      </c>
      <c r="F37" s="62" t="s">
        <v>39</v>
      </c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</row>
    <row r="38" spans="1:18" x14ac:dyDescent="0.25">
      <c r="A38" s="61"/>
      <c r="B38" s="61"/>
      <c r="C38" s="61"/>
      <c r="D38" s="62">
        <f>SLOPE(D17:D34,C17:C34)</f>
        <v>1.2855603448275861</v>
      </c>
      <c r="E38" s="62">
        <f>INTERCEPT(D17:D34,C17:C34)</f>
        <v>7.7891522988505777</v>
      </c>
      <c r="F38" s="62">
        <f>RSQ(D17:D34,C17:C34)</f>
        <v>0.99458406405817668</v>
      </c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</row>
    <row r="39" spans="1:18" x14ac:dyDescent="0.25">
      <c r="A39" s="61"/>
      <c r="B39" s="61"/>
      <c r="C39" s="61"/>
      <c r="D39" s="61"/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</row>
    <row r="40" spans="1:18" x14ac:dyDescent="0.25">
      <c r="A40" s="61"/>
      <c r="B40" s="62" t="s">
        <v>40</v>
      </c>
      <c r="C40" s="62"/>
      <c r="D40" s="62" t="s">
        <v>37</v>
      </c>
      <c r="E40" s="62" t="s">
        <v>38</v>
      </c>
      <c r="F40" s="62" t="s">
        <v>39</v>
      </c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</row>
    <row r="41" spans="1:18" x14ac:dyDescent="0.25">
      <c r="A41" s="61"/>
      <c r="B41" s="61"/>
      <c r="C41" s="61"/>
      <c r="D41" s="62">
        <f>SLOPE(I17:I34,H17:H34)</f>
        <v>-2.5214091052743837</v>
      </c>
      <c r="E41" s="62">
        <f>INTERCEPT(I17:I34,H17:H34)</f>
        <v>12.911908823742417</v>
      </c>
      <c r="F41" s="63">
        <f>RSQ(I17:I34,H17:H34)</f>
        <v>0.99724518018830766</v>
      </c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</row>
    <row r="42" spans="1:18" x14ac:dyDescent="0.25">
      <c r="A42" s="61"/>
      <c r="B42" s="61"/>
      <c r="C42" s="61"/>
      <c r="D42" s="62" t="s">
        <v>45</v>
      </c>
      <c r="E42" s="62" t="s">
        <v>46</v>
      </c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</row>
    <row r="43" spans="1:18" x14ac:dyDescent="0.25">
      <c r="A43" s="61"/>
      <c r="B43" s="61"/>
      <c r="C43" s="61"/>
      <c r="D43" s="62">
        <f>D41</f>
        <v>-2.5214091052743837</v>
      </c>
      <c r="E43" s="62">
        <f>10^E41</f>
        <v>8164109551584.9736</v>
      </c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</row>
    <row r="44" spans="1:18" x14ac:dyDescent="0.25">
      <c r="A44" s="61"/>
      <c r="B44" s="61"/>
      <c r="C44" s="61"/>
      <c r="D44" s="61"/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</row>
    <row r="45" spans="1:18" x14ac:dyDescent="0.25">
      <c r="A45" s="61"/>
      <c r="B45" s="61"/>
      <c r="C45" s="61"/>
      <c r="D45" s="61"/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</row>
    <row r="46" spans="1:18" x14ac:dyDescent="0.25">
      <c r="A46" s="61"/>
      <c r="B46" s="61"/>
      <c r="C46" s="61"/>
      <c r="D46" s="61"/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</row>
    <row r="47" spans="1:18" x14ac:dyDescent="0.25">
      <c r="A47" s="61"/>
      <c r="B47" s="61"/>
      <c r="C47" s="61"/>
      <c r="D47" s="61"/>
      <c r="E47" s="61"/>
      <c r="F47" s="61"/>
      <c r="G47" s="61"/>
      <c r="H47" s="61"/>
      <c r="I47" s="61"/>
      <c r="J47" s="61"/>
      <c r="K47" s="61"/>
      <c r="L47" s="61"/>
      <c r="M47" s="61"/>
      <c r="N47" s="61"/>
      <c r="O47" s="61"/>
      <c r="P47" s="61"/>
      <c r="Q47" s="61"/>
      <c r="R47" s="61"/>
    </row>
    <row r="48" spans="1:18" x14ac:dyDescent="0.25">
      <c r="A48" s="61"/>
      <c r="B48" s="61"/>
      <c r="C48" s="61"/>
      <c r="D48" s="61"/>
      <c r="E48" s="61"/>
      <c r="F48" s="61"/>
      <c r="G48" s="61"/>
      <c r="H48" s="61"/>
      <c r="I48" s="61"/>
      <c r="J48" s="61"/>
      <c r="K48" s="61"/>
      <c r="L48" s="61"/>
      <c r="M48" s="61"/>
      <c r="N48" s="61"/>
      <c r="O48" s="61"/>
      <c r="P48" s="61"/>
      <c r="Q48" s="61"/>
      <c r="R48" s="61"/>
    </row>
    <row r="49" spans="1:18" x14ac:dyDescent="0.25">
      <c r="A49" s="61"/>
      <c r="B49" s="61"/>
      <c r="C49" s="61"/>
      <c r="D49" s="61"/>
      <c r="E49" s="61"/>
      <c r="F49" s="61"/>
      <c r="G49" s="61"/>
      <c r="H49" s="61"/>
      <c r="I49" s="61"/>
      <c r="J49" s="61"/>
      <c r="K49" s="61"/>
      <c r="L49" s="61"/>
      <c r="M49" s="61"/>
      <c r="N49" s="61"/>
      <c r="O49" s="61"/>
      <c r="P49" s="61"/>
      <c r="Q49" s="61"/>
      <c r="R49" s="61"/>
    </row>
    <row r="50" spans="1:18" x14ac:dyDescent="0.25">
      <c r="A50" s="61"/>
      <c r="B50" s="61"/>
      <c r="C50" s="61"/>
      <c r="D50" s="61"/>
      <c r="E50" s="61"/>
      <c r="F50" s="61"/>
      <c r="G50" s="61"/>
      <c r="H50" s="61"/>
      <c r="I50" s="61"/>
      <c r="J50" s="61"/>
      <c r="K50" s="61"/>
      <c r="L50" s="61"/>
      <c r="M50" s="61"/>
      <c r="N50" s="61"/>
      <c r="O50" s="61"/>
      <c r="P50" s="61"/>
      <c r="Q50" s="61"/>
      <c r="R50" s="61"/>
    </row>
    <row r="51" spans="1:18" x14ac:dyDescent="0.25">
      <c r="A51" s="61"/>
      <c r="B51" s="61"/>
      <c r="C51" s="61"/>
      <c r="D51" s="61"/>
      <c r="E51" s="61"/>
      <c r="F51" s="61"/>
      <c r="G51" s="61"/>
      <c r="H51" s="61"/>
      <c r="I51" s="61"/>
      <c r="J51" s="61"/>
      <c r="K51" s="61"/>
      <c r="L51" s="61"/>
      <c r="M51" s="61"/>
      <c r="N51" s="61"/>
      <c r="O51" s="61"/>
      <c r="P51" s="61"/>
      <c r="Q51" s="61"/>
      <c r="R51" s="61"/>
    </row>
    <row r="52" spans="1:18" x14ac:dyDescent="0.25">
      <c r="A52" s="61"/>
      <c r="B52" s="61"/>
      <c r="C52" s="61"/>
      <c r="D52" s="61"/>
      <c r="E52" s="61"/>
      <c r="F52" s="61"/>
      <c r="G52" s="61"/>
      <c r="H52" s="61"/>
      <c r="I52" s="61"/>
      <c r="J52" s="61"/>
      <c r="K52" s="61"/>
      <c r="L52" s="61"/>
      <c r="M52" s="61"/>
      <c r="N52" s="61"/>
      <c r="O52" s="61"/>
      <c r="P52" s="61"/>
      <c r="Q52" s="61"/>
      <c r="R52" s="61"/>
    </row>
    <row r="53" spans="1:18" x14ac:dyDescent="0.25">
      <c r="A53" s="61"/>
      <c r="B53" s="61"/>
      <c r="C53" s="61"/>
      <c r="D53" s="61"/>
      <c r="E53" s="61"/>
      <c r="F53" s="61"/>
      <c r="G53" s="61"/>
      <c r="H53" s="61"/>
      <c r="I53" s="61"/>
      <c r="J53" s="61"/>
      <c r="K53" s="61"/>
      <c r="L53" s="61"/>
      <c r="M53" s="61"/>
      <c r="N53" s="61"/>
      <c r="O53" s="61"/>
      <c r="P53" s="61"/>
      <c r="Q53" s="61"/>
      <c r="R53" s="61"/>
    </row>
    <row r="54" spans="1:18" x14ac:dyDescent="0.25">
      <c r="A54" s="61"/>
      <c r="B54" s="61"/>
      <c r="C54" s="61"/>
      <c r="D54" s="61"/>
      <c r="E54" s="61"/>
      <c r="F54" s="61"/>
      <c r="G54" s="61"/>
      <c r="H54" s="61"/>
      <c r="I54" s="61"/>
      <c r="J54" s="61"/>
      <c r="K54" s="61"/>
      <c r="L54" s="61"/>
      <c r="M54" s="61"/>
      <c r="N54" s="61"/>
      <c r="O54" s="61"/>
      <c r="P54" s="61"/>
      <c r="Q54" s="61"/>
      <c r="R54" s="61"/>
    </row>
    <row r="55" spans="1:18" x14ac:dyDescent="0.25">
      <c r="A55" s="61"/>
      <c r="B55" s="61"/>
      <c r="C55" s="61"/>
      <c r="D55" s="61"/>
      <c r="E55" s="61"/>
      <c r="F55" s="61"/>
      <c r="G55" s="61"/>
      <c r="H55" s="61"/>
      <c r="I55" s="61"/>
      <c r="J55" s="61"/>
      <c r="K55" s="61"/>
      <c r="L55" s="61"/>
      <c r="M55" s="61"/>
      <c r="N55" s="61"/>
      <c r="O55" s="61"/>
      <c r="P55" s="61"/>
      <c r="Q55" s="61"/>
      <c r="R55" s="61"/>
    </row>
    <row r="56" spans="1:18" x14ac:dyDescent="0.25">
      <c r="A56" s="61"/>
      <c r="B56" s="61"/>
      <c r="C56" s="61"/>
      <c r="D56" s="61"/>
      <c r="E56" s="61"/>
      <c r="F56" s="61"/>
      <c r="G56" s="61"/>
      <c r="H56" s="61"/>
      <c r="I56" s="61"/>
      <c r="J56" s="61"/>
      <c r="K56" s="61"/>
      <c r="L56" s="61"/>
      <c r="M56" s="61"/>
      <c r="N56" s="61"/>
      <c r="O56" s="61"/>
      <c r="P56" s="61"/>
      <c r="Q56" s="61"/>
      <c r="R56" s="61"/>
    </row>
    <row r="57" spans="1:18" x14ac:dyDescent="0.25">
      <c r="A57" s="61"/>
      <c r="B57" s="61"/>
      <c r="C57" s="61"/>
      <c r="D57" s="61"/>
      <c r="E57" s="61"/>
      <c r="F57" s="61"/>
      <c r="G57" s="61"/>
      <c r="H57" s="61"/>
      <c r="I57" s="61"/>
      <c r="J57" s="61"/>
      <c r="K57" s="61"/>
      <c r="L57" s="61"/>
      <c r="M57" s="61"/>
      <c r="N57" s="61"/>
      <c r="O57" s="61"/>
      <c r="P57" s="61"/>
      <c r="Q57" s="61"/>
      <c r="R57" s="61"/>
    </row>
    <row r="58" spans="1:18" x14ac:dyDescent="0.25">
      <c r="A58" s="61"/>
      <c r="B58" s="61"/>
      <c r="C58" s="61"/>
      <c r="D58" s="61"/>
      <c r="E58" s="61"/>
      <c r="F58" s="61"/>
      <c r="G58" s="61"/>
      <c r="H58" s="61"/>
      <c r="I58" s="61"/>
      <c r="J58" s="61"/>
      <c r="K58" s="61"/>
      <c r="L58" s="61"/>
      <c r="M58" s="61"/>
      <c r="N58" s="61"/>
      <c r="O58" s="61"/>
      <c r="P58" s="61"/>
      <c r="Q58" s="61"/>
      <c r="R58" s="61"/>
    </row>
    <row r="59" spans="1:18" x14ac:dyDescent="0.25">
      <c r="A59" s="61"/>
      <c r="B59" s="61"/>
      <c r="C59" s="61"/>
      <c r="D59" s="61"/>
      <c r="E59" s="61"/>
      <c r="F59" s="61"/>
      <c r="G59" s="61"/>
      <c r="H59" s="61"/>
      <c r="I59" s="61"/>
      <c r="J59" s="61"/>
      <c r="K59" s="61"/>
      <c r="L59" s="61"/>
      <c r="M59" s="61"/>
      <c r="N59" s="61"/>
      <c r="O59" s="61"/>
      <c r="P59" s="61"/>
      <c r="Q59" s="61"/>
      <c r="R59" s="61"/>
    </row>
    <row r="60" spans="1:18" x14ac:dyDescent="0.25">
      <c r="A60" s="61"/>
      <c r="B60" s="61"/>
      <c r="C60" s="61"/>
      <c r="D60" s="61"/>
      <c r="E60" s="61"/>
      <c r="F60" s="61"/>
      <c r="G60" s="61"/>
      <c r="H60" s="61"/>
      <c r="I60" s="61"/>
      <c r="J60" s="61"/>
      <c r="K60" s="61"/>
      <c r="L60" s="61"/>
      <c r="M60" s="61"/>
      <c r="N60" s="61"/>
      <c r="O60" s="61"/>
      <c r="P60" s="61"/>
      <c r="Q60" s="61"/>
      <c r="R60" s="61"/>
    </row>
    <row r="61" spans="1:18" x14ac:dyDescent="0.25">
      <c r="A61" s="61"/>
      <c r="B61" s="61"/>
      <c r="C61" s="61"/>
      <c r="D61" s="61"/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61"/>
      <c r="Q61" s="61"/>
      <c r="R61" s="61"/>
    </row>
    <row r="62" spans="1:18" x14ac:dyDescent="0.25">
      <c r="A62" s="61"/>
      <c r="B62" s="61"/>
      <c r="C62" s="61"/>
      <c r="D62" s="61"/>
      <c r="E62" s="61"/>
      <c r="F62" s="61"/>
      <c r="G62" s="61"/>
      <c r="H62" s="61"/>
      <c r="I62" s="61"/>
      <c r="J62" s="61"/>
      <c r="K62" s="61"/>
      <c r="L62" s="61"/>
      <c r="M62" s="61"/>
      <c r="N62" s="61"/>
      <c r="O62" s="61"/>
      <c r="P62" s="61"/>
      <c r="Q62" s="61"/>
      <c r="R62" s="61"/>
    </row>
    <row r="63" spans="1:18" x14ac:dyDescent="0.25">
      <c r="A63" s="61"/>
      <c r="B63" s="61"/>
      <c r="C63" s="61"/>
      <c r="D63" s="61"/>
      <c r="E63" s="61"/>
      <c r="F63" s="61"/>
      <c r="G63" s="61"/>
      <c r="H63" s="61"/>
      <c r="I63" s="61"/>
      <c r="J63" s="61"/>
      <c r="K63" s="61"/>
      <c r="L63" s="61"/>
      <c r="M63" s="61"/>
      <c r="N63" s="61"/>
      <c r="O63" s="61"/>
      <c r="P63" s="61"/>
      <c r="Q63" s="61"/>
      <c r="R63" s="61"/>
    </row>
    <row r="64" spans="1:18" x14ac:dyDescent="0.25">
      <c r="A64" s="61"/>
      <c r="B64" s="61"/>
      <c r="C64" s="61"/>
      <c r="D64" s="61"/>
      <c r="E64" s="61"/>
      <c r="F64" s="61"/>
      <c r="G64" s="61"/>
      <c r="H64" s="61"/>
      <c r="I64" s="61"/>
      <c r="J64" s="61"/>
      <c r="K64" s="61"/>
      <c r="L64" s="61"/>
      <c r="M64" s="61"/>
      <c r="N64" s="61"/>
      <c r="O64" s="61"/>
      <c r="P64" s="61"/>
      <c r="Q64" s="61"/>
      <c r="R64" s="61"/>
    </row>
    <row r="65" spans="1:18" x14ac:dyDescent="0.25">
      <c r="A65" s="61"/>
      <c r="B65" s="61"/>
      <c r="C65" s="61"/>
      <c r="D65" s="61"/>
      <c r="E65" s="61"/>
      <c r="F65" s="61"/>
      <c r="G65" s="61"/>
      <c r="H65" s="61"/>
      <c r="I65" s="61"/>
      <c r="J65" s="61"/>
      <c r="K65" s="61"/>
      <c r="L65" s="61"/>
      <c r="M65" s="61"/>
      <c r="N65" s="61"/>
      <c r="O65" s="61"/>
      <c r="P65" s="61"/>
      <c r="Q65" s="61"/>
      <c r="R65" s="61"/>
    </row>
    <row r="66" spans="1:18" x14ac:dyDescent="0.25">
      <c r="A66" s="61"/>
      <c r="B66" s="61"/>
      <c r="C66" s="61"/>
      <c r="D66" s="61"/>
      <c r="E66" s="61"/>
      <c r="F66" s="61"/>
      <c r="G66" s="61"/>
      <c r="H66" s="61"/>
      <c r="I66" s="61"/>
      <c r="J66" s="61"/>
      <c r="K66" s="61"/>
      <c r="L66" s="61"/>
      <c r="M66" s="61"/>
      <c r="N66" s="61"/>
      <c r="O66" s="61"/>
      <c r="P66" s="61"/>
      <c r="Q66" s="61"/>
      <c r="R66" s="61"/>
    </row>
    <row r="67" spans="1:18" x14ac:dyDescent="0.25">
      <c r="A67" s="61"/>
      <c r="B67" s="61"/>
      <c r="C67" s="61"/>
      <c r="D67" s="61"/>
      <c r="E67" s="61"/>
      <c r="F67" s="61"/>
      <c r="G67" s="61"/>
      <c r="H67" s="61"/>
      <c r="I67" s="61"/>
      <c r="J67" s="61"/>
      <c r="K67" s="61"/>
      <c r="L67" s="61"/>
      <c r="M67" s="61"/>
      <c r="N67" s="61"/>
      <c r="O67" s="61"/>
      <c r="P67" s="61"/>
      <c r="Q67" s="61"/>
      <c r="R67" s="61"/>
    </row>
    <row r="68" spans="1:18" x14ac:dyDescent="0.25">
      <c r="A68" s="61"/>
      <c r="B68" s="61"/>
      <c r="C68" s="61"/>
      <c r="D68" s="61"/>
      <c r="E68" s="61"/>
      <c r="F68" s="61"/>
      <c r="G68" s="61"/>
      <c r="H68" s="61"/>
      <c r="I68" s="61"/>
      <c r="J68" s="61"/>
      <c r="K68" s="61"/>
      <c r="L68" s="61"/>
      <c r="M68" s="61"/>
      <c r="N68" s="61"/>
      <c r="O68" s="61"/>
      <c r="P68" s="61"/>
      <c r="Q68" s="61"/>
      <c r="R68" s="61"/>
    </row>
    <row r="69" spans="1:18" x14ac:dyDescent="0.25">
      <c r="A69" s="61"/>
      <c r="B69" s="61"/>
      <c r="C69" s="61"/>
      <c r="D69" s="61"/>
      <c r="E69" s="61"/>
      <c r="F69" s="61"/>
      <c r="G69" s="61"/>
      <c r="H69" s="61"/>
      <c r="I69" s="61"/>
      <c r="J69" s="61"/>
      <c r="K69" s="61"/>
      <c r="L69" s="61"/>
      <c r="M69" s="61"/>
      <c r="N69" s="61"/>
      <c r="O69" s="61"/>
      <c r="P69" s="61"/>
      <c r="Q69" s="61"/>
      <c r="R69" s="61"/>
    </row>
    <row r="70" spans="1:18" x14ac:dyDescent="0.25">
      <c r="A70" s="61"/>
      <c r="B70" s="61"/>
      <c r="C70" s="61"/>
      <c r="D70" s="61"/>
      <c r="E70" s="61"/>
      <c r="F70" s="61"/>
      <c r="G70" s="61"/>
      <c r="H70" s="61"/>
      <c r="I70" s="61"/>
      <c r="J70" s="61"/>
      <c r="K70" s="61"/>
      <c r="L70" s="61"/>
      <c r="M70" s="61"/>
      <c r="N70" s="61"/>
      <c r="O70" s="61"/>
      <c r="P70" s="61"/>
      <c r="Q70" s="61"/>
      <c r="R70" s="61"/>
    </row>
    <row r="71" spans="1:18" x14ac:dyDescent="0.25">
      <c r="A71" s="61"/>
      <c r="B71" s="61"/>
      <c r="C71" s="61"/>
      <c r="D71" s="61"/>
      <c r="E71" s="61"/>
      <c r="F71" s="61"/>
      <c r="G71" s="61"/>
      <c r="H71" s="61"/>
      <c r="I71" s="61"/>
      <c r="J71" s="61"/>
      <c r="K71" s="61"/>
      <c r="L71" s="61"/>
      <c r="M71" s="61"/>
      <c r="N71" s="61"/>
      <c r="O71" s="61"/>
      <c r="P71" s="61"/>
      <c r="Q71" s="61"/>
      <c r="R71" s="61"/>
    </row>
    <row r="72" spans="1:18" x14ac:dyDescent="0.25">
      <c r="A72" s="61"/>
      <c r="B72" s="61"/>
      <c r="C72" s="61"/>
      <c r="D72" s="61"/>
      <c r="E72" s="61"/>
      <c r="F72" s="61"/>
      <c r="G72" s="61"/>
      <c r="H72" s="61"/>
      <c r="I72" s="61"/>
      <c r="J72" s="61"/>
      <c r="K72" s="61"/>
      <c r="L72" s="61"/>
      <c r="M72" s="61"/>
      <c r="N72" s="61"/>
      <c r="O72" s="61"/>
      <c r="P72" s="61"/>
      <c r="Q72" s="61"/>
      <c r="R72" s="61"/>
    </row>
    <row r="73" spans="1:18" x14ac:dyDescent="0.25">
      <c r="A73" s="61"/>
      <c r="B73" s="61"/>
      <c r="C73" s="61"/>
      <c r="D73" s="61"/>
      <c r="E73" s="61"/>
      <c r="F73" s="61"/>
      <c r="G73" s="61"/>
      <c r="H73" s="61"/>
      <c r="I73" s="61"/>
      <c r="J73" s="61"/>
      <c r="K73" s="61"/>
      <c r="L73" s="61"/>
      <c r="M73" s="61"/>
      <c r="N73" s="61"/>
      <c r="O73" s="61"/>
      <c r="P73" s="61"/>
      <c r="Q73" s="61"/>
      <c r="R73" s="61"/>
    </row>
    <row r="74" spans="1:18" x14ac:dyDescent="0.25">
      <c r="A74" s="61"/>
      <c r="B74" s="61"/>
      <c r="C74" s="61"/>
      <c r="D74" s="61"/>
      <c r="E74" s="61"/>
      <c r="F74" s="61"/>
      <c r="G74" s="61"/>
      <c r="H74" s="61"/>
      <c r="I74" s="61"/>
      <c r="J74" s="61"/>
      <c r="K74" s="61"/>
      <c r="L74" s="61"/>
      <c r="M74" s="61"/>
      <c r="N74" s="61"/>
      <c r="O74" s="61"/>
      <c r="P74" s="61"/>
      <c r="Q74" s="61"/>
      <c r="R74" s="61"/>
    </row>
    <row r="75" spans="1:18" x14ac:dyDescent="0.25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</row>
    <row r="76" spans="1:18" x14ac:dyDescent="0.25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</row>
    <row r="77" spans="1:18" x14ac:dyDescent="0.25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</row>
    <row r="78" spans="1:18" x14ac:dyDescent="0.25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</row>
    <row r="79" spans="1:18" x14ac:dyDescent="0.25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</row>
    <row r="80" spans="1:18" x14ac:dyDescent="0.25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</row>
    <row r="81" spans="1:18" x14ac:dyDescent="0.25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</row>
    <row r="82" spans="1:18" x14ac:dyDescent="0.25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</row>
    <row r="83" spans="1:18" x14ac:dyDescent="0.25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</row>
    <row r="84" spans="1:18" x14ac:dyDescent="0.25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</row>
    <row r="85" spans="1:18" x14ac:dyDescent="0.25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</row>
    <row r="86" spans="1:18" x14ac:dyDescent="0.25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</row>
    <row r="87" spans="1:18" x14ac:dyDescent="0.25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</row>
    <row r="88" spans="1:18" x14ac:dyDescent="0.25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</row>
    <row r="89" spans="1:18" x14ac:dyDescent="0.25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</row>
    <row r="90" spans="1:18" x14ac:dyDescent="0.25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</row>
    <row r="91" spans="1:18" x14ac:dyDescent="0.25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</row>
    <row r="92" spans="1:18" x14ac:dyDescent="0.25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</row>
    <row r="93" spans="1:18" x14ac:dyDescent="0.25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</row>
    <row r="94" spans="1:18" x14ac:dyDescent="0.25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</row>
    <row r="95" spans="1:18" x14ac:dyDescent="0.25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</row>
    <row r="96" spans="1:18" x14ac:dyDescent="0.25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</row>
    <row r="97" spans="1:18" x14ac:dyDescent="0.25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</row>
    <row r="98" spans="1:18" x14ac:dyDescent="0.25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</row>
    <row r="99" spans="1:18" x14ac:dyDescent="0.25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</row>
    <row r="100" spans="1:18" x14ac:dyDescent="0.25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</row>
    <row r="101" spans="1:18" x14ac:dyDescent="0.25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</row>
    <row r="102" spans="1:18" x14ac:dyDescent="0.25">
      <c r="A102" s="61"/>
      <c r="B102" s="61"/>
      <c r="C102" s="61"/>
      <c r="D102" s="61"/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</row>
    <row r="103" spans="1:18" x14ac:dyDescent="0.25">
      <c r="A103" s="61"/>
      <c r="B103" s="61"/>
      <c r="C103" s="61"/>
      <c r="D103" s="61"/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</row>
    <row r="104" spans="1:18" x14ac:dyDescent="0.25">
      <c r="A104" s="61"/>
      <c r="B104" s="61"/>
      <c r="C104" s="61"/>
      <c r="D104" s="61"/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</row>
    <row r="105" spans="1:18" x14ac:dyDescent="0.25">
      <c r="A105" s="61"/>
      <c r="B105" s="61"/>
      <c r="C105" s="61"/>
      <c r="D105" s="61"/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</row>
    <row r="106" spans="1:18" x14ac:dyDescent="0.25">
      <c r="A106" s="61"/>
      <c r="B106" s="61"/>
      <c r="C106" s="61"/>
      <c r="D106" s="61"/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</row>
    <row r="107" spans="1:18" x14ac:dyDescent="0.25">
      <c r="A107" s="61"/>
      <c r="B107" s="61"/>
      <c r="C107" s="61"/>
      <c r="D107" s="61"/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</row>
    <row r="108" spans="1:18" x14ac:dyDescent="0.25">
      <c r="A108" s="61"/>
      <c r="B108" s="61"/>
      <c r="C108" s="61"/>
      <c r="D108" s="61"/>
      <c r="E108" s="61"/>
      <c r="F108" s="61"/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</row>
    <row r="109" spans="1:18" x14ac:dyDescent="0.25">
      <c r="A109" s="61"/>
      <c r="B109" s="61"/>
      <c r="C109" s="61"/>
      <c r="D109" s="61"/>
      <c r="E109" s="61"/>
      <c r="F109" s="61"/>
      <c r="G109" s="61"/>
      <c r="H109" s="61"/>
      <c r="I109" s="61"/>
      <c r="J109" s="61"/>
      <c r="K109" s="61"/>
      <c r="L109" s="61"/>
      <c r="M109" s="61"/>
      <c r="N109" s="61"/>
      <c r="O109" s="61"/>
      <c r="P109" s="61"/>
      <c r="Q109" s="61"/>
      <c r="R109" s="61"/>
    </row>
    <row r="110" spans="1:18" x14ac:dyDescent="0.25">
      <c r="A110" s="61"/>
      <c r="B110" s="61"/>
      <c r="C110" s="61"/>
      <c r="D110" s="61"/>
      <c r="E110" s="61"/>
      <c r="F110" s="61"/>
      <c r="G110" s="61"/>
      <c r="H110" s="61"/>
      <c r="I110" s="61"/>
      <c r="J110" s="61"/>
      <c r="K110" s="61"/>
      <c r="L110" s="61"/>
      <c r="M110" s="61"/>
      <c r="N110" s="61"/>
      <c r="O110" s="61"/>
      <c r="P110" s="61"/>
      <c r="Q110" s="61"/>
      <c r="R110" s="61"/>
    </row>
    <row r="111" spans="1:18" x14ac:dyDescent="0.25">
      <c r="A111" s="61"/>
      <c r="B111" s="61"/>
      <c r="C111" s="61"/>
      <c r="D111" s="61"/>
      <c r="E111" s="61"/>
      <c r="F111" s="61"/>
      <c r="G111" s="61"/>
      <c r="H111" s="61"/>
      <c r="I111" s="61"/>
      <c r="J111" s="61"/>
      <c r="K111" s="61"/>
      <c r="L111" s="61"/>
      <c r="M111" s="61"/>
      <c r="N111" s="61"/>
      <c r="O111" s="61"/>
      <c r="P111" s="61"/>
      <c r="Q111" s="61"/>
      <c r="R111" s="61"/>
    </row>
    <row r="112" spans="1:18" x14ac:dyDescent="0.25">
      <c r="A112" s="61"/>
      <c r="B112" s="61"/>
      <c r="C112" s="61"/>
      <c r="D112" s="61"/>
      <c r="E112" s="61"/>
      <c r="F112" s="61"/>
      <c r="G112" s="61"/>
      <c r="H112" s="61"/>
      <c r="I112" s="61"/>
      <c r="J112" s="61"/>
      <c r="K112" s="61"/>
      <c r="L112" s="61"/>
      <c r="M112" s="61"/>
      <c r="N112" s="61"/>
      <c r="O112" s="61"/>
      <c r="P112" s="61"/>
      <c r="Q112" s="61"/>
      <c r="R112" s="61"/>
    </row>
    <row r="113" spans="1:18" x14ac:dyDescent="0.25">
      <c r="A113" s="61"/>
      <c r="B113" s="61"/>
      <c r="C113" s="61"/>
      <c r="D113" s="61"/>
      <c r="E113" s="61"/>
      <c r="F113" s="61"/>
      <c r="G113" s="61"/>
      <c r="H113" s="61"/>
      <c r="I113" s="61"/>
      <c r="J113" s="61"/>
      <c r="K113" s="61"/>
      <c r="L113" s="61"/>
      <c r="M113" s="61"/>
      <c r="N113" s="61"/>
      <c r="O113" s="61"/>
      <c r="P113" s="61"/>
      <c r="Q113" s="61"/>
      <c r="R113" s="61"/>
    </row>
    <row r="114" spans="1:18" x14ac:dyDescent="0.25">
      <c r="A114" s="61"/>
      <c r="B114" s="61"/>
      <c r="C114" s="61"/>
      <c r="D114" s="61"/>
      <c r="E114" s="61"/>
      <c r="F114" s="61"/>
      <c r="G114" s="61"/>
      <c r="H114" s="61"/>
      <c r="I114" s="61"/>
      <c r="J114" s="61"/>
      <c r="K114" s="61"/>
      <c r="L114" s="61"/>
      <c r="M114" s="61"/>
      <c r="N114" s="61"/>
      <c r="O114" s="61"/>
      <c r="P114" s="61"/>
      <c r="Q114" s="61"/>
      <c r="R114" s="61"/>
    </row>
    <row r="115" spans="1:18" x14ac:dyDescent="0.25">
      <c r="A115" s="61"/>
      <c r="B115" s="61"/>
      <c r="C115" s="61"/>
      <c r="D115" s="61"/>
      <c r="E115" s="61"/>
      <c r="F115" s="61"/>
      <c r="G115" s="61"/>
      <c r="H115" s="61"/>
      <c r="I115" s="61"/>
      <c r="J115" s="61"/>
      <c r="K115" s="61"/>
      <c r="L115" s="61"/>
      <c r="M115" s="61"/>
      <c r="N115" s="61"/>
      <c r="O115" s="61"/>
      <c r="P115" s="61"/>
      <c r="Q115" s="61"/>
      <c r="R115" s="61"/>
    </row>
    <row r="116" spans="1:18" x14ac:dyDescent="0.25">
      <c r="A116" s="61"/>
      <c r="B116" s="61"/>
      <c r="C116" s="61"/>
      <c r="D116" s="61"/>
      <c r="E116" s="61"/>
      <c r="F116" s="61"/>
      <c r="G116" s="61"/>
      <c r="H116" s="61"/>
      <c r="I116" s="61"/>
      <c r="J116" s="61"/>
      <c r="K116" s="61"/>
      <c r="L116" s="61"/>
      <c r="M116" s="61"/>
      <c r="N116" s="61"/>
      <c r="O116" s="61"/>
      <c r="P116" s="61"/>
      <c r="Q116" s="61"/>
      <c r="R116" s="61"/>
    </row>
    <row r="117" spans="1:18" x14ac:dyDescent="0.25">
      <c r="A117" s="61"/>
      <c r="B117" s="61"/>
      <c r="C117" s="61"/>
      <c r="D117" s="61"/>
      <c r="E117" s="61"/>
      <c r="F117" s="61"/>
      <c r="G117" s="61"/>
      <c r="H117" s="61"/>
      <c r="I117" s="61"/>
      <c r="J117" s="61"/>
      <c r="K117" s="61"/>
      <c r="L117" s="61"/>
      <c r="M117" s="61"/>
      <c r="N117" s="61"/>
      <c r="O117" s="61"/>
      <c r="P117" s="61"/>
      <c r="Q117" s="61"/>
      <c r="R117" s="61"/>
    </row>
    <row r="118" spans="1:18" x14ac:dyDescent="0.25">
      <c r="A118" s="61"/>
      <c r="B118" s="61"/>
      <c r="C118" s="61"/>
      <c r="D118" s="61"/>
      <c r="E118" s="61"/>
      <c r="F118" s="61"/>
      <c r="G118" s="61"/>
      <c r="H118" s="61"/>
      <c r="I118" s="61"/>
      <c r="J118" s="61"/>
      <c r="K118" s="61"/>
      <c r="L118" s="61"/>
      <c r="M118" s="61"/>
      <c r="N118" s="61"/>
      <c r="O118" s="61"/>
      <c r="P118" s="61"/>
      <c r="Q118" s="61"/>
      <c r="R118" s="61"/>
    </row>
    <row r="119" spans="1:18" x14ac:dyDescent="0.25">
      <c r="A119" s="61"/>
      <c r="B119" s="61"/>
      <c r="C119" s="61"/>
      <c r="D119" s="61"/>
      <c r="E119" s="61"/>
      <c r="F119" s="61"/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61"/>
      <c r="R119" s="61"/>
    </row>
    <row r="120" spans="1:18" x14ac:dyDescent="0.25">
      <c r="A120" s="61"/>
      <c r="B120" s="61"/>
      <c r="C120" s="61"/>
      <c r="D120" s="61"/>
      <c r="E120" s="61"/>
      <c r="F120" s="61"/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  <c r="R120" s="61"/>
    </row>
    <row r="121" spans="1:18" x14ac:dyDescent="0.25">
      <c r="A121" s="61"/>
      <c r="B121" s="61"/>
      <c r="C121" s="61"/>
      <c r="D121" s="61"/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  <c r="R121" s="61"/>
    </row>
    <row r="122" spans="1:18" x14ac:dyDescent="0.25">
      <c r="A122" s="61"/>
      <c r="B122" s="61"/>
      <c r="C122" s="61"/>
      <c r="D122" s="61"/>
      <c r="E122" s="61"/>
      <c r="F122" s="61"/>
      <c r="G122" s="61"/>
      <c r="H122" s="61"/>
      <c r="I122" s="61"/>
      <c r="J122" s="61"/>
      <c r="K122" s="61"/>
      <c r="L122" s="61"/>
      <c r="M122" s="61"/>
      <c r="N122" s="61"/>
      <c r="O122" s="61"/>
      <c r="P122" s="61"/>
      <c r="Q122" s="61"/>
      <c r="R122" s="61"/>
    </row>
    <row r="123" spans="1:18" x14ac:dyDescent="0.25">
      <c r="A123" s="61"/>
      <c r="B123" s="61"/>
      <c r="C123" s="61"/>
      <c r="D123" s="61"/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  <c r="R123" s="61"/>
    </row>
    <row r="124" spans="1:18" x14ac:dyDescent="0.25">
      <c r="A124" s="61"/>
      <c r="B124" s="61"/>
      <c r="C124" s="61"/>
      <c r="D124" s="61"/>
      <c r="E124" s="61"/>
      <c r="F124" s="61"/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  <c r="R124" s="61"/>
    </row>
    <row r="125" spans="1:18" x14ac:dyDescent="0.25">
      <c r="A125" s="61"/>
      <c r="B125" s="61"/>
      <c r="C125" s="61"/>
      <c r="D125" s="61"/>
      <c r="E125" s="61"/>
      <c r="F125" s="61"/>
      <c r="G125" s="61"/>
      <c r="H125" s="61"/>
      <c r="I125" s="61"/>
      <c r="J125" s="61"/>
      <c r="K125" s="61"/>
      <c r="L125" s="61"/>
      <c r="M125" s="61"/>
      <c r="N125" s="61"/>
      <c r="O125" s="61"/>
      <c r="P125" s="61"/>
      <c r="Q125" s="61"/>
      <c r="R125" s="61"/>
    </row>
    <row r="126" spans="1:18" x14ac:dyDescent="0.25">
      <c r="A126" s="61"/>
      <c r="B126" s="61"/>
      <c r="C126" s="61"/>
      <c r="D126" s="61"/>
      <c r="E126" s="61"/>
      <c r="F126" s="61"/>
      <c r="G126" s="61"/>
      <c r="H126" s="61"/>
      <c r="I126" s="61"/>
      <c r="J126" s="61"/>
      <c r="K126" s="61"/>
      <c r="L126" s="61"/>
      <c r="M126" s="61"/>
      <c r="N126" s="61"/>
      <c r="O126" s="61"/>
      <c r="P126" s="61"/>
      <c r="Q126" s="61"/>
      <c r="R126" s="61"/>
    </row>
    <row r="127" spans="1:18" x14ac:dyDescent="0.25">
      <c r="A127" s="61"/>
      <c r="B127" s="61"/>
      <c r="C127" s="61"/>
      <c r="D127" s="61"/>
      <c r="E127" s="61"/>
      <c r="F127" s="61"/>
      <c r="G127" s="61"/>
      <c r="H127" s="61"/>
      <c r="I127" s="61"/>
      <c r="J127" s="61"/>
      <c r="K127" s="61"/>
      <c r="L127" s="61"/>
      <c r="M127" s="61"/>
      <c r="N127" s="61"/>
      <c r="O127" s="61"/>
      <c r="P127" s="61"/>
      <c r="Q127" s="61"/>
      <c r="R127" s="61"/>
    </row>
    <row r="128" spans="1:18" x14ac:dyDescent="0.25">
      <c r="A128" s="61"/>
      <c r="B128" s="61"/>
      <c r="C128" s="61"/>
      <c r="D128" s="61"/>
      <c r="E128" s="61"/>
      <c r="F128" s="61"/>
      <c r="G128" s="61"/>
      <c r="H128" s="61"/>
      <c r="I128" s="61"/>
      <c r="J128" s="61"/>
      <c r="K128" s="61"/>
      <c r="L128" s="61"/>
      <c r="M128" s="61"/>
      <c r="N128" s="61"/>
      <c r="O128" s="61"/>
      <c r="P128" s="61"/>
      <c r="Q128" s="61"/>
      <c r="R128" s="61"/>
    </row>
    <row r="129" spans="1:18" x14ac:dyDescent="0.25">
      <c r="A129" s="61"/>
      <c r="B129" s="61"/>
      <c r="C129" s="61"/>
      <c r="D129" s="61"/>
      <c r="E129" s="61"/>
      <c r="F129" s="61"/>
      <c r="G129" s="61"/>
      <c r="H129" s="61"/>
      <c r="I129" s="61"/>
      <c r="J129" s="61"/>
      <c r="K129" s="61"/>
      <c r="L129" s="61"/>
      <c r="M129" s="61"/>
      <c r="N129" s="61"/>
      <c r="O129" s="61"/>
      <c r="P129" s="61"/>
      <c r="Q129" s="61"/>
      <c r="R129" s="61"/>
    </row>
    <row r="130" spans="1:18" x14ac:dyDescent="0.25">
      <c r="A130" s="61"/>
      <c r="B130" s="61"/>
      <c r="C130" s="61"/>
      <c r="D130" s="61"/>
      <c r="E130" s="61"/>
      <c r="F130" s="61"/>
      <c r="G130" s="61"/>
      <c r="H130" s="61"/>
      <c r="I130" s="61"/>
      <c r="J130" s="61"/>
      <c r="K130" s="61"/>
      <c r="L130" s="61"/>
      <c r="M130" s="61"/>
      <c r="N130" s="61"/>
      <c r="O130" s="61"/>
      <c r="P130" s="61"/>
      <c r="Q130" s="61"/>
      <c r="R130" s="61"/>
    </row>
    <row r="131" spans="1:18" x14ac:dyDescent="0.25">
      <c r="A131" s="61"/>
      <c r="B131" s="61"/>
      <c r="C131" s="61"/>
      <c r="D131" s="61"/>
      <c r="E131" s="61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  <c r="Q131" s="61"/>
      <c r="R131" s="61"/>
    </row>
    <row r="132" spans="1:18" x14ac:dyDescent="0.25">
      <c r="A132" s="61"/>
      <c r="B132" s="61"/>
      <c r="C132" s="61"/>
      <c r="D132" s="61"/>
      <c r="E132" s="61"/>
      <c r="F132" s="61"/>
      <c r="G132" s="61"/>
      <c r="H132" s="61"/>
      <c r="I132" s="61"/>
      <c r="J132" s="61"/>
      <c r="K132" s="61"/>
      <c r="L132" s="61"/>
      <c r="M132" s="61"/>
      <c r="N132" s="61"/>
      <c r="O132" s="61"/>
      <c r="P132" s="61"/>
      <c r="Q132" s="61"/>
      <c r="R132" s="61"/>
    </row>
    <row r="133" spans="1:18" x14ac:dyDescent="0.25">
      <c r="A133" s="61"/>
      <c r="B133" s="61"/>
      <c r="C133" s="61"/>
      <c r="D133" s="61"/>
      <c r="E133" s="61"/>
      <c r="F133" s="61"/>
      <c r="G133" s="61"/>
      <c r="H133" s="61"/>
      <c r="I133" s="61"/>
      <c r="J133" s="61"/>
      <c r="K133" s="61"/>
      <c r="L133" s="61"/>
      <c r="M133" s="61"/>
      <c r="N133" s="61"/>
      <c r="O133" s="61"/>
      <c r="P133" s="61"/>
      <c r="Q133" s="61"/>
      <c r="R133" s="61"/>
    </row>
    <row r="134" spans="1:18" x14ac:dyDescent="0.25">
      <c r="A134" s="61"/>
      <c r="B134" s="61"/>
      <c r="C134" s="61"/>
      <c r="D134" s="61"/>
      <c r="E134" s="61"/>
      <c r="F134" s="61"/>
      <c r="G134" s="61"/>
      <c r="H134" s="61"/>
      <c r="I134" s="61"/>
      <c r="J134" s="61"/>
      <c r="K134" s="61"/>
      <c r="L134" s="61"/>
      <c r="M134" s="61"/>
      <c r="N134" s="61"/>
      <c r="O134" s="61"/>
      <c r="P134" s="61"/>
      <c r="Q134" s="61"/>
      <c r="R134" s="61"/>
    </row>
    <row r="135" spans="1:18" x14ac:dyDescent="0.25">
      <c r="A135" s="61"/>
      <c r="B135" s="61"/>
      <c r="C135" s="61"/>
      <c r="D135" s="61"/>
      <c r="E135" s="61"/>
      <c r="F135" s="61"/>
      <c r="G135" s="61"/>
      <c r="H135" s="61"/>
      <c r="I135" s="61"/>
      <c r="J135" s="61"/>
      <c r="K135" s="61"/>
      <c r="L135" s="61"/>
      <c r="M135" s="61"/>
      <c r="N135" s="61"/>
      <c r="O135" s="61"/>
      <c r="P135" s="61"/>
      <c r="Q135" s="61"/>
      <c r="R135" s="61"/>
    </row>
    <row r="136" spans="1:18" x14ac:dyDescent="0.25">
      <c r="A136" s="61"/>
      <c r="B136" s="61"/>
      <c r="C136" s="61"/>
      <c r="D136" s="61"/>
      <c r="E136" s="61"/>
      <c r="F136" s="61"/>
      <c r="G136" s="61"/>
      <c r="H136" s="61"/>
      <c r="I136" s="61"/>
      <c r="J136" s="61"/>
      <c r="K136" s="61"/>
      <c r="L136" s="61"/>
      <c r="M136" s="61"/>
      <c r="N136" s="61"/>
      <c r="O136" s="61"/>
      <c r="P136" s="61"/>
      <c r="Q136" s="61"/>
      <c r="R136" s="61"/>
    </row>
    <row r="137" spans="1:18" x14ac:dyDescent="0.25">
      <c r="A137" s="61"/>
      <c r="B137" s="61"/>
      <c r="C137" s="61"/>
      <c r="D137" s="61"/>
      <c r="E137" s="61"/>
      <c r="F137" s="61"/>
      <c r="G137" s="61"/>
      <c r="H137" s="61"/>
      <c r="I137" s="61"/>
      <c r="J137" s="61"/>
      <c r="K137" s="61"/>
      <c r="L137" s="61"/>
      <c r="M137" s="61"/>
      <c r="N137" s="61"/>
      <c r="O137" s="61"/>
      <c r="P137" s="61"/>
      <c r="Q137" s="61"/>
      <c r="R137" s="61"/>
    </row>
    <row r="138" spans="1:18" x14ac:dyDescent="0.25">
      <c r="A138" s="61"/>
      <c r="B138" s="61"/>
      <c r="C138" s="61"/>
      <c r="D138" s="61"/>
      <c r="E138" s="61"/>
      <c r="F138" s="61"/>
      <c r="G138" s="61"/>
      <c r="H138" s="61"/>
      <c r="I138" s="61"/>
      <c r="J138" s="61"/>
      <c r="K138" s="61"/>
      <c r="L138" s="61"/>
      <c r="M138" s="61"/>
      <c r="N138" s="61"/>
      <c r="O138" s="61"/>
      <c r="P138" s="61"/>
      <c r="Q138" s="61"/>
      <c r="R138" s="61"/>
    </row>
    <row r="139" spans="1:18" x14ac:dyDescent="0.25">
      <c r="A139" s="61"/>
      <c r="B139" s="61"/>
      <c r="C139" s="61"/>
      <c r="D139" s="61"/>
      <c r="E139" s="61"/>
      <c r="F139" s="61"/>
      <c r="G139" s="61"/>
      <c r="H139" s="61"/>
      <c r="I139" s="61"/>
      <c r="J139" s="61"/>
      <c r="K139" s="61"/>
      <c r="L139" s="61"/>
      <c r="M139" s="61"/>
      <c r="N139" s="61"/>
      <c r="O139" s="61"/>
      <c r="P139" s="61"/>
      <c r="Q139" s="61"/>
      <c r="R139" s="61"/>
    </row>
    <row r="140" spans="1:18" x14ac:dyDescent="0.25">
      <c r="A140" s="61"/>
      <c r="B140" s="61"/>
      <c r="C140" s="61"/>
      <c r="D140" s="61"/>
      <c r="E140" s="61"/>
      <c r="F140" s="61"/>
      <c r="G140" s="61"/>
      <c r="H140" s="61"/>
      <c r="I140" s="61"/>
      <c r="J140" s="61"/>
      <c r="K140" s="61"/>
      <c r="L140" s="61"/>
      <c r="M140" s="61"/>
      <c r="N140" s="61"/>
      <c r="O140" s="61"/>
      <c r="P140" s="61"/>
      <c r="Q140" s="61"/>
      <c r="R140" s="61"/>
    </row>
    <row r="141" spans="1:18" x14ac:dyDescent="0.25">
      <c r="A141" s="61"/>
      <c r="B141" s="61"/>
      <c r="C141" s="61"/>
      <c r="D141" s="61"/>
      <c r="E141" s="61"/>
      <c r="F141" s="61"/>
      <c r="G141" s="61"/>
      <c r="H141" s="61"/>
      <c r="I141" s="61"/>
      <c r="J141" s="61"/>
      <c r="K141" s="61"/>
      <c r="L141" s="61"/>
      <c r="M141" s="61"/>
      <c r="N141" s="61"/>
      <c r="O141" s="61"/>
      <c r="P141" s="61"/>
      <c r="Q141" s="61"/>
      <c r="R141" s="61"/>
    </row>
    <row r="142" spans="1:18" x14ac:dyDescent="0.25">
      <c r="A142" s="61"/>
      <c r="B142" s="61"/>
      <c r="C142" s="61"/>
      <c r="D142" s="61"/>
      <c r="E142" s="61"/>
      <c r="F142" s="61"/>
      <c r="G142" s="61"/>
      <c r="H142" s="61"/>
      <c r="I142" s="61"/>
      <c r="J142" s="61"/>
      <c r="K142" s="61"/>
      <c r="L142" s="61"/>
      <c r="M142" s="61"/>
      <c r="N142" s="61"/>
      <c r="O142" s="61"/>
      <c r="P142" s="61"/>
      <c r="Q142" s="61"/>
      <c r="R142" s="61"/>
    </row>
    <row r="143" spans="1:18" x14ac:dyDescent="0.25">
      <c r="A143" s="61"/>
      <c r="B143" s="61"/>
      <c r="C143" s="61"/>
      <c r="D143" s="61"/>
      <c r="E143" s="61"/>
      <c r="F143" s="61"/>
      <c r="G143" s="61"/>
      <c r="H143" s="61"/>
      <c r="I143" s="61"/>
      <c r="J143" s="61"/>
      <c r="K143" s="61"/>
      <c r="L143" s="61"/>
      <c r="M143" s="61"/>
      <c r="N143" s="61"/>
      <c r="O143" s="61"/>
      <c r="P143" s="61"/>
      <c r="Q143" s="61"/>
      <c r="R143" s="61"/>
    </row>
    <row r="144" spans="1:18" x14ac:dyDescent="0.25">
      <c r="A144" s="61"/>
      <c r="B144" s="61"/>
      <c r="C144" s="61"/>
      <c r="D144" s="61"/>
      <c r="E144" s="61"/>
      <c r="F144" s="61"/>
      <c r="G144" s="61"/>
      <c r="H144" s="61"/>
      <c r="I144" s="61"/>
      <c r="J144" s="61"/>
      <c r="K144" s="61"/>
      <c r="L144" s="61"/>
      <c r="M144" s="61"/>
      <c r="N144" s="61"/>
      <c r="O144" s="61"/>
      <c r="P144" s="61"/>
      <c r="Q144" s="61"/>
      <c r="R144" s="61"/>
    </row>
    <row r="145" spans="1:18" x14ac:dyDescent="0.25">
      <c r="A145" s="61"/>
      <c r="B145" s="61"/>
      <c r="C145" s="61"/>
      <c r="D145" s="61"/>
      <c r="E145" s="61"/>
      <c r="F145" s="61"/>
      <c r="G145" s="61"/>
      <c r="H145" s="61"/>
      <c r="I145" s="61"/>
      <c r="J145" s="61"/>
      <c r="K145" s="61"/>
      <c r="L145" s="61"/>
      <c r="M145" s="61"/>
      <c r="N145" s="61"/>
      <c r="O145" s="61"/>
      <c r="P145" s="61"/>
      <c r="Q145" s="61"/>
      <c r="R145" s="61"/>
    </row>
    <row r="146" spans="1:18" x14ac:dyDescent="0.25">
      <c r="A146" s="61"/>
      <c r="B146" s="61"/>
      <c r="C146" s="61"/>
      <c r="D146" s="61"/>
      <c r="E146" s="61"/>
      <c r="F146" s="61"/>
      <c r="G146" s="61"/>
      <c r="H146" s="61"/>
      <c r="I146" s="61"/>
      <c r="J146" s="61"/>
      <c r="K146" s="61"/>
      <c r="L146" s="61"/>
      <c r="M146" s="61"/>
      <c r="N146" s="61"/>
      <c r="O146" s="61"/>
      <c r="P146" s="61"/>
      <c r="Q146" s="61"/>
      <c r="R146" s="61"/>
    </row>
    <row r="147" spans="1:18" x14ac:dyDescent="0.25">
      <c r="A147" s="61"/>
      <c r="B147" s="61"/>
      <c r="C147" s="61"/>
      <c r="D147" s="61"/>
      <c r="E147" s="61"/>
      <c r="F147" s="61"/>
      <c r="G147" s="61"/>
      <c r="H147" s="61"/>
      <c r="I147" s="61"/>
      <c r="J147" s="61"/>
      <c r="K147" s="61"/>
      <c r="L147" s="61"/>
      <c r="M147" s="61"/>
      <c r="N147" s="61"/>
      <c r="O147" s="61"/>
      <c r="P147" s="61"/>
      <c r="Q147" s="61"/>
      <c r="R147" s="61"/>
    </row>
    <row r="148" spans="1:18" x14ac:dyDescent="0.25">
      <c r="A148" s="61"/>
      <c r="B148" s="61"/>
      <c r="C148" s="61"/>
      <c r="D148" s="61"/>
      <c r="E148" s="61"/>
      <c r="F148" s="61"/>
      <c r="G148" s="61"/>
      <c r="H148" s="61"/>
      <c r="I148" s="61"/>
      <c r="J148" s="61"/>
      <c r="K148" s="61"/>
      <c r="L148" s="61"/>
      <c r="M148" s="61"/>
      <c r="N148" s="61"/>
      <c r="O148" s="61"/>
      <c r="P148" s="61"/>
      <c r="Q148" s="61"/>
      <c r="R148" s="61"/>
    </row>
    <row r="149" spans="1:18" x14ac:dyDescent="0.25">
      <c r="A149" s="61"/>
      <c r="B149" s="61"/>
      <c r="C149" s="61"/>
      <c r="D149" s="61"/>
      <c r="E149" s="61"/>
      <c r="F149" s="61"/>
      <c r="G149" s="61"/>
      <c r="H149" s="61"/>
      <c r="I149" s="61"/>
      <c r="J149" s="61"/>
      <c r="K149" s="61"/>
      <c r="L149" s="61"/>
      <c r="M149" s="61"/>
      <c r="N149" s="61"/>
      <c r="O149" s="61"/>
      <c r="P149" s="61"/>
      <c r="Q149" s="61"/>
      <c r="R149" s="61"/>
    </row>
    <row r="150" spans="1:18" x14ac:dyDescent="0.25">
      <c r="A150" s="61"/>
      <c r="B150" s="61"/>
      <c r="C150" s="61"/>
      <c r="D150" s="61"/>
      <c r="E150" s="61"/>
      <c r="F150" s="61"/>
      <c r="G150" s="61"/>
      <c r="H150" s="61"/>
      <c r="I150" s="61"/>
      <c r="J150" s="61"/>
      <c r="K150" s="61"/>
      <c r="L150" s="61"/>
      <c r="M150" s="61"/>
      <c r="N150" s="61"/>
      <c r="O150" s="61"/>
      <c r="P150" s="61"/>
      <c r="Q150" s="61"/>
      <c r="R150" s="61"/>
    </row>
    <row r="151" spans="1:18" x14ac:dyDescent="0.25">
      <c r="A151" s="61"/>
      <c r="B151" s="61"/>
      <c r="C151" s="61"/>
      <c r="D151" s="61"/>
      <c r="E151" s="61"/>
      <c r="F151" s="61"/>
      <c r="G151" s="61"/>
      <c r="H151" s="61"/>
      <c r="I151" s="61"/>
      <c r="J151" s="61"/>
      <c r="K151" s="61"/>
      <c r="L151" s="61"/>
      <c r="M151" s="61"/>
      <c r="N151" s="61"/>
      <c r="O151" s="61"/>
      <c r="P151" s="61"/>
      <c r="Q151" s="61"/>
      <c r="R151" s="61"/>
    </row>
    <row r="152" spans="1:18" x14ac:dyDescent="0.25">
      <c r="A152" s="61"/>
      <c r="B152" s="61"/>
      <c r="C152" s="61"/>
      <c r="D152" s="61"/>
      <c r="E152" s="61"/>
      <c r="F152" s="61"/>
      <c r="G152" s="61"/>
      <c r="H152" s="61"/>
      <c r="I152" s="61"/>
      <c r="J152" s="61"/>
      <c r="K152" s="61"/>
      <c r="L152" s="61"/>
      <c r="M152" s="61"/>
      <c r="N152" s="61"/>
      <c r="O152" s="61"/>
      <c r="P152" s="61"/>
      <c r="Q152" s="61"/>
      <c r="R152" s="61"/>
    </row>
    <row r="153" spans="1:18" x14ac:dyDescent="0.25">
      <c r="A153" s="61"/>
      <c r="B153" s="61"/>
      <c r="C153" s="61"/>
      <c r="D153" s="61"/>
      <c r="E153" s="61"/>
      <c r="F153" s="61"/>
      <c r="G153" s="61"/>
      <c r="H153" s="61"/>
      <c r="I153" s="61"/>
      <c r="J153" s="61"/>
      <c r="K153" s="61"/>
      <c r="L153" s="61"/>
      <c r="M153" s="61"/>
      <c r="N153" s="61"/>
      <c r="O153" s="61"/>
      <c r="P153" s="61"/>
      <c r="Q153" s="61"/>
      <c r="R153" s="61"/>
    </row>
  </sheetData>
  <dataValidations count="1">
    <dataValidation type="list" allowBlank="1" showInputMessage="1" showErrorMessage="1" sqref="C8" xr:uid="{3CFF00FC-EEA6-5941-B44F-4E9191E390E8}">
      <formula1>$G$4:$G$7</formula1>
    </dataValidation>
  </dataValidation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486A49-825C-457C-A965-AFDDE77C06C1}">
  <dimension ref="A1:R153"/>
  <sheetViews>
    <sheetView topLeftCell="J19" zoomScale="125" zoomScaleNormal="85" workbookViewId="0"/>
  </sheetViews>
  <sheetFormatPr baseColWidth="10" defaultColWidth="11.42578125" defaultRowHeight="15" x14ac:dyDescent="0.25"/>
  <cols>
    <col min="1" max="4" width="11.42578125" style="60"/>
    <col min="5" max="5" width="13.140625" style="60" bestFit="1" customWidth="1"/>
    <col min="6" max="16384" width="11.42578125" style="60"/>
  </cols>
  <sheetData>
    <row r="1" spans="1:18" x14ac:dyDescent="0.25">
      <c r="A1" s="61"/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</row>
    <row r="2" spans="1:18" x14ac:dyDescent="0.25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</row>
    <row r="3" spans="1:18" ht="15.75" x14ac:dyDescent="0.25">
      <c r="A3" s="61"/>
      <c r="B3" s="70" t="s">
        <v>31</v>
      </c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1"/>
      <c r="P3" s="61"/>
      <c r="Q3" s="61"/>
      <c r="R3" s="61"/>
    </row>
    <row r="4" spans="1:18" x14ac:dyDescent="0.25">
      <c r="A4" s="61"/>
      <c r="B4" s="69" t="s">
        <v>3</v>
      </c>
      <c r="C4" s="62">
        <v>9.81</v>
      </c>
      <c r="D4" s="61"/>
      <c r="E4" s="61"/>
      <c r="F4" s="62" t="s">
        <v>5</v>
      </c>
      <c r="G4" s="62" t="s">
        <v>9</v>
      </c>
      <c r="H4" s="62">
        <v>0.06</v>
      </c>
      <c r="I4" s="61"/>
      <c r="J4" s="61"/>
      <c r="K4" s="61"/>
      <c r="L4" s="61"/>
      <c r="M4" s="61"/>
      <c r="N4" s="61"/>
      <c r="O4" s="61"/>
      <c r="P4" s="61"/>
      <c r="Q4" s="61"/>
      <c r="R4" s="61"/>
    </row>
    <row r="5" spans="1:18" x14ac:dyDescent="0.25">
      <c r="A5" s="61"/>
      <c r="B5" s="69" t="s">
        <v>1</v>
      </c>
      <c r="C5" s="62">
        <v>1000</v>
      </c>
      <c r="D5" s="61"/>
      <c r="E5" s="61"/>
      <c r="F5" s="62" t="s">
        <v>6</v>
      </c>
      <c r="G5" s="62" t="s">
        <v>10</v>
      </c>
      <c r="H5" s="62">
        <v>4.4999999999999998E-2</v>
      </c>
      <c r="I5" s="61"/>
      <c r="J5" s="61"/>
      <c r="K5" s="61"/>
      <c r="L5" s="61"/>
      <c r="M5" s="61"/>
      <c r="N5" s="61"/>
      <c r="O5" s="61"/>
      <c r="P5" s="61"/>
      <c r="Q5" s="61"/>
      <c r="R5" s="61"/>
    </row>
    <row r="6" spans="1:18" x14ac:dyDescent="0.25">
      <c r="A6" s="61"/>
      <c r="B6" s="69" t="s">
        <v>2</v>
      </c>
      <c r="C6" s="62">
        <f>1.02*10^-3</f>
        <v>1.0200000000000001E-3</v>
      </c>
      <c r="D6" s="61"/>
      <c r="E6" s="61"/>
      <c r="F6" s="62" t="s">
        <v>7</v>
      </c>
      <c r="G6" s="62" t="s">
        <v>11</v>
      </c>
      <c r="H6" s="62">
        <f>0.03</f>
        <v>0.03</v>
      </c>
      <c r="I6" s="61"/>
      <c r="J6" s="61"/>
      <c r="K6" s="61"/>
      <c r="L6" s="61"/>
      <c r="M6" s="61"/>
      <c r="N6" s="61"/>
      <c r="O6" s="61"/>
      <c r="P6" s="61"/>
      <c r="Q6" s="61"/>
      <c r="R6" s="61"/>
    </row>
    <row r="7" spans="1:18" x14ac:dyDescent="0.25">
      <c r="A7" s="61"/>
      <c r="B7" s="69" t="s">
        <v>32</v>
      </c>
      <c r="C7" s="62"/>
      <c r="D7" s="61"/>
      <c r="E7" s="61"/>
      <c r="F7" s="62" t="s">
        <v>8</v>
      </c>
      <c r="G7" s="62" t="s">
        <v>12</v>
      </c>
      <c r="H7" s="62">
        <v>7.8E-2</v>
      </c>
      <c r="I7" s="61"/>
      <c r="J7" s="61"/>
      <c r="K7" s="61"/>
      <c r="L7" s="61"/>
      <c r="M7" s="61"/>
      <c r="N7" s="61"/>
      <c r="O7" s="61"/>
      <c r="P7" s="61"/>
      <c r="Q7" s="61"/>
      <c r="R7" s="61"/>
    </row>
    <row r="8" spans="1:18" x14ac:dyDescent="0.25">
      <c r="A8" s="61"/>
      <c r="B8" s="69" t="s">
        <v>29</v>
      </c>
      <c r="C8" s="62" t="s">
        <v>12</v>
      </c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</row>
    <row r="9" spans="1:18" x14ac:dyDescent="0.25">
      <c r="A9" s="61"/>
      <c r="B9" s="69" t="s">
        <v>4</v>
      </c>
      <c r="C9" s="62">
        <f>VLOOKUP(C8,G4:H7,2,FALSE)</f>
        <v>7.8E-2</v>
      </c>
      <c r="D9" s="61"/>
      <c r="E9" s="61"/>
      <c r="F9" s="61"/>
      <c r="G9" s="61"/>
      <c r="H9" s="61"/>
      <c r="I9" s="61"/>
      <c r="J9" s="61"/>
      <c r="K9" s="61"/>
      <c r="L9" s="61"/>
      <c r="M9" s="61"/>
      <c r="N9" s="61"/>
      <c r="O9" s="61"/>
      <c r="P9" s="61"/>
      <c r="Q9" s="61"/>
      <c r="R9" s="61"/>
    </row>
    <row r="10" spans="1:18" x14ac:dyDescent="0.25">
      <c r="A10" s="61"/>
      <c r="B10" s="69" t="s">
        <v>23</v>
      </c>
      <c r="C10" s="62">
        <f>C9</f>
        <v>7.8E-2</v>
      </c>
      <c r="D10" s="61"/>
      <c r="E10" s="61"/>
      <c r="F10" s="61"/>
      <c r="G10" s="61"/>
      <c r="H10" s="61"/>
      <c r="I10" s="61"/>
      <c r="J10" s="61"/>
      <c r="K10" s="61"/>
      <c r="L10" s="61"/>
      <c r="M10" s="61"/>
      <c r="N10" s="61"/>
      <c r="O10" s="61"/>
      <c r="P10" s="61"/>
      <c r="Q10" s="61"/>
      <c r="R10" s="61"/>
    </row>
    <row r="11" spans="1:18" x14ac:dyDescent="0.25">
      <c r="A11" s="61"/>
      <c r="B11" s="61"/>
      <c r="C11" s="61"/>
      <c r="D11" s="61"/>
      <c r="E11" s="61"/>
      <c r="F11" s="61"/>
      <c r="G11" s="61"/>
      <c r="H11" s="61"/>
      <c r="I11" s="61"/>
      <c r="J11" s="61"/>
      <c r="K11" s="61"/>
      <c r="L11" s="61"/>
      <c r="M11" s="61"/>
      <c r="N11" s="61"/>
      <c r="O11" s="61"/>
      <c r="P11" s="61"/>
      <c r="Q11" s="61"/>
      <c r="R11" s="61"/>
    </row>
    <row r="12" spans="1:18" x14ac:dyDescent="0.25">
      <c r="A12" s="61"/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</row>
    <row r="13" spans="1:18" x14ac:dyDescent="0.25">
      <c r="A13" s="61"/>
      <c r="B13" s="61"/>
      <c r="C13" s="61"/>
      <c r="D13" s="61"/>
      <c r="E13" s="61"/>
      <c r="F13" s="61"/>
      <c r="G13" s="61"/>
      <c r="H13" s="61"/>
      <c r="I13" s="61"/>
      <c r="J13" s="61"/>
      <c r="K13" s="61"/>
      <c r="L13" s="61"/>
      <c r="M13" s="61"/>
      <c r="N13" s="61"/>
      <c r="O13" s="61"/>
      <c r="P13" s="61"/>
      <c r="Q13" s="61"/>
      <c r="R13" s="61"/>
    </row>
    <row r="14" spans="1:18" x14ac:dyDescent="0.25">
      <c r="A14" s="61"/>
      <c r="B14" s="61"/>
      <c r="C14" s="61"/>
      <c r="D14" s="61"/>
      <c r="E14" s="61"/>
      <c r="F14" s="61"/>
      <c r="G14" s="61"/>
      <c r="H14" s="61"/>
      <c r="I14" s="61"/>
      <c r="J14" s="61"/>
      <c r="K14" s="61"/>
      <c r="L14" s="61"/>
      <c r="M14" s="61"/>
      <c r="N14" s="61"/>
      <c r="O14" s="61"/>
      <c r="P14" s="61"/>
      <c r="Q14" s="61"/>
      <c r="R14" s="61"/>
    </row>
    <row r="15" spans="1:18" ht="30" x14ac:dyDescent="0.25">
      <c r="A15" s="61"/>
      <c r="B15" s="68" t="s">
        <v>0</v>
      </c>
      <c r="C15" s="68" t="s">
        <v>19</v>
      </c>
      <c r="D15" s="68" t="s">
        <v>22</v>
      </c>
      <c r="E15" s="68" t="s">
        <v>13</v>
      </c>
      <c r="F15" s="68" t="s">
        <v>14</v>
      </c>
      <c r="G15" s="68" t="s">
        <v>15</v>
      </c>
      <c r="H15" s="68" t="s">
        <v>42</v>
      </c>
      <c r="I15" s="68" t="s">
        <v>43</v>
      </c>
      <c r="J15" s="61"/>
      <c r="K15" s="61"/>
      <c r="L15" s="61"/>
      <c r="M15" s="61"/>
      <c r="N15" s="61"/>
      <c r="O15" s="61"/>
      <c r="P15" s="61"/>
      <c r="Q15" s="61"/>
      <c r="R15" s="61"/>
    </row>
    <row r="16" spans="1:18" x14ac:dyDescent="0.25">
      <c r="A16" s="61"/>
      <c r="B16" s="67" t="s">
        <v>17</v>
      </c>
      <c r="C16" s="67" t="s">
        <v>18</v>
      </c>
      <c r="D16" s="67" t="s">
        <v>16</v>
      </c>
      <c r="E16" s="67"/>
      <c r="F16" s="67"/>
      <c r="G16" s="67"/>
      <c r="H16" s="67"/>
      <c r="I16" s="62"/>
      <c r="J16" s="61"/>
      <c r="K16" s="61"/>
      <c r="L16" s="61"/>
      <c r="M16" s="61"/>
      <c r="N16" s="61"/>
      <c r="O16" s="61"/>
      <c r="P16" s="61"/>
      <c r="Q16" s="61"/>
      <c r="R16" s="61"/>
    </row>
    <row r="17" spans="1:18" x14ac:dyDescent="0.25">
      <c r="A17" s="61"/>
      <c r="B17" s="77">
        <v>100</v>
      </c>
      <c r="C17" s="62">
        <f>B17/60</f>
        <v>1.6666666666666667</v>
      </c>
      <c r="D17" s="81">
        <v>9.5</v>
      </c>
      <c r="E17" s="64">
        <f>D17/($C$9^5*C17^3*$C$5)</f>
        <v>710.72950173821982</v>
      </c>
      <c r="F17" s="64">
        <f>(C17*$C$9^2*$C$5)/$C$6</f>
        <v>9941.176470588236</v>
      </c>
      <c r="G17" s="62">
        <f>(C17^2*$C$9)/$C$4</f>
        <v>2.2086306489976216E-2</v>
      </c>
      <c r="H17" s="62">
        <f>LOG10(F17)</f>
        <v>3.9974377832353998</v>
      </c>
      <c r="I17" s="62">
        <f>LOG10(E17)</f>
        <v>2.8517043429873765</v>
      </c>
      <c r="J17" s="61"/>
      <c r="K17" s="61"/>
      <c r="L17" s="61"/>
      <c r="M17" s="61"/>
      <c r="N17" s="61"/>
      <c r="O17" s="61"/>
      <c r="P17" s="61"/>
      <c r="Q17" s="61"/>
      <c r="R17" s="61"/>
    </row>
    <row r="18" spans="1:18" x14ac:dyDescent="0.25">
      <c r="A18" s="61"/>
      <c r="B18" s="77">
        <v>200</v>
      </c>
      <c r="C18" s="62">
        <f>B18/60</f>
        <v>3.3333333333333335</v>
      </c>
      <c r="D18" s="81">
        <v>11.75</v>
      </c>
      <c r="E18" s="64">
        <f>D18/($C$9^5*C18^3*$C$5)</f>
        <v>109.88252165031687</v>
      </c>
      <c r="F18" s="64">
        <f>(C18*$C$9^2*$C$5)/$C$6</f>
        <v>19882.352941176472</v>
      </c>
      <c r="G18" s="62">
        <f>(C18^2*$C$9)/$C$4</f>
        <v>8.8345225959904863E-2</v>
      </c>
      <c r="H18" s="62">
        <f>LOG10(F18)</f>
        <v>4.298467778899381</v>
      </c>
      <c r="I18" s="62">
        <f>LOG10(E18)</f>
        <v>2.0409286173143402</v>
      </c>
      <c r="J18" s="61"/>
      <c r="K18" s="61"/>
      <c r="L18" s="61"/>
      <c r="M18" s="61"/>
      <c r="N18" s="61"/>
      <c r="O18" s="61"/>
      <c r="P18" s="61"/>
      <c r="Q18" s="61"/>
      <c r="R18" s="61"/>
    </row>
    <row r="19" spans="1:18" x14ac:dyDescent="0.25">
      <c r="A19" s="61"/>
      <c r="B19" s="77">
        <v>300</v>
      </c>
      <c r="C19" s="62">
        <f>B19/60</f>
        <v>5</v>
      </c>
      <c r="D19" s="81">
        <v>13.5</v>
      </c>
      <c r="E19" s="64">
        <f>D19/($C$9^5*C19^3*$C$5)</f>
        <v>37.406815880958938</v>
      </c>
      <c r="F19" s="64">
        <f>(C19*$C$9^2*$C$5)/$C$6</f>
        <v>29823.529411764703</v>
      </c>
      <c r="G19" s="62">
        <f>(C19^2*$C$9)/$C$4</f>
        <v>0.19877675840978593</v>
      </c>
      <c r="H19" s="62">
        <f>LOG10(F19)</f>
        <v>4.4745590379550624</v>
      </c>
      <c r="I19" s="62">
        <f>LOG10(E19)</f>
        <v>1.5729507420345477</v>
      </c>
      <c r="J19" s="61"/>
      <c r="K19" s="61"/>
      <c r="L19" s="61"/>
      <c r="M19" s="61"/>
      <c r="N19" s="61"/>
      <c r="O19" s="61"/>
      <c r="P19" s="61"/>
      <c r="Q19" s="61"/>
      <c r="R19" s="61"/>
    </row>
    <row r="20" spans="1:18" x14ac:dyDescent="0.25">
      <c r="A20" s="61"/>
      <c r="B20" s="77">
        <v>400</v>
      </c>
      <c r="C20" s="62">
        <f>B20/60</f>
        <v>6.666666666666667</v>
      </c>
      <c r="D20" s="81">
        <v>16.5</v>
      </c>
      <c r="E20" s="64">
        <f>D20/($C$9^5*C20^3*$C$5)</f>
        <v>19.287889438619452</v>
      </c>
      <c r="F20" s="64">
        <f>(C20*$C$9^2*$C$5)/$C$6</f>
        <v>39764.705882352944</v>
      </c>
      <c r="G20" s="62">
        <f>(C20^2*$C$9)/$C$4</f>
        <v>0.35338090383961945</v>
      </c>
      <c r="H20" s="62">
        <f>LOG10(F20)</f>
        <v>4.5994977745633623</v>
      </c>
      <c r="I20" s="62">
        <f>LOG10(E20)</f>
        <v>1.2852847079285479</v>
      </c>
      <c r="J20" s="61"/>
      <c r="K20" s="61"/>
      <c r="L20" s="61"/>
      <c r="M20" s="61"/>
      <c r="N20" s="61"/>
      <c r="O20" s="61"/>
      <c r="P20" s="61"/>
      <c r="Q20" s="61"/>
      <c r="R20" s="61"/>
    </row>
    <row r="21" spans="1:18" x14ac:dyDescent="0.25">
      <c r="A21" s="61"/>
      <c r="B21" s="77">
        <v>500</v>
      </c>
      <c r="C21" s="62">
        <f>B21/60</f>
        <v>8.3333333333333339</v>
      </c>
      <c r="D21" s="81">
        <v>18.75</v>
      </c>
      <c r="E21" s="64">
        <f>D21/($C$9^5*C21^3*$C$5)</f>
        <v>11.222044764287682</v>
      </c>
      <c r="F21" s="64">
        <f>(C21*$C$9^2*$C$5)/$C$6</f>
        <v>49705.882352941175</v>
      </c>
      <c r="G21" s="62">
        <f>(C21^2*$C$9)/$C$4</f>
        <v>0.55215766224940543</v>
      </c>
      <c r="H21" s="62">
        <f>LOG10(F21)</f>
        <v>4.6964077875714185</v>
      </c>
      <c r="I21" s="62">
        <f>LOG10(E21)</f>
        <v>1.05007199675421</v>
      </c>
      <c r="J21" s="61"/>
      <c r="K21" s="61"/>
      <c r="L21" s="61"/>
      <c r="M21" s="61"/>
      <c r="N21" s="61"/>
      <c r="O21" s="61"/>
      <c r="P21" s="61"/>
      <c r="Q21" s="61"/>
      <c r="R21" s="61"/>
    </row>
    <row r="22" spans="1:18" x14ac:dyDescent="0.25">
      <c r="A22" s="61"/>
      <c r="B22" s="77">
        <v>600</v>
      </c>
      <c r="C22" s="62">
        <f>B22/60</f>
        <v>10</v>
      </c>
      <c r="D22" s="81">
        <v>21.5</v>
      </c>
      <c r="E22" s="64">
        <f>D22/($C$9^5*C22^3*$C$5)</f>
        <v>7.446727235561271</v>
      </c>
      <c r="F22" s="64">
        <f>(C22*$C$9^2*$C$5)/$C$6</f>
        <v>59647.058823529405</v>
      </c>
      <c r="G22" s="62">
        <f>(C22^2*$C$9)/$C$4</f>
        <v>0.7951070336391437</v>
      </c>
      <c r="H22" s="62">
        <f>LOG10(F22)</f>
        <v>4.7755890336190436</v>
      </c>
      <c r="I22" s="62">
        <f>LOG10(E22)</f>
        <v>0.87196544646320329</v>
      </c>
      <c r="J22" s="61"/>
      <c r="K22" s="61"/>
      <c r="L22" s="61"/>
      <c r="M22" s="61"/>
      <c r="N22" s="61"/>
      <c r="O22" s="61"/>
      <c r="P22" s="61"/>
      <c r="Q22" s="61"/>
      <c r="R22" s="61"/>
    </row>
    <row r="23" spans="1:18" x14ac:dyDescent="0.25">
      <c r="A23" s="61"/>
      <c r="B23" s="77">
        <v>700</v>
      </c>
      <c r="C23" s="62">
        <f>B23/60</f>
        <v>11.666666666666666</v>
      </c>
      <c r="D23" s="81">
        <v>24.5</v>
      </c>
      <c r="E23" s="64">
        <f>D23/($C$9^5*C23^3*$C$5)</f>
        <v>5.3438308401369934</v>
      </c>
      <c r="F23" s="64">
        <f>(C23*$C$9^2*$C$5)/$C$6</f>
        <v>69588.23529411765</v>
      </c>
      <c r="G23" s="62">
        <f>(C23^2*$C$9)/$C$4</f>
        <v>1.0822290180088343</v>
      </c>
      <c r="H23" s="62">
        <f>LOG10(F23)</f>
        <v>4.8425358232496567</v>
      </c>
      <c r="I23" s="62">
        <f>LOG10(E23)</f>
        <v>0.72785270202029095</v>
      </c>
      <c r="J23" s="61"/>
      <c r="K23" s="61"/>
      <c r="L23" s="61"/>
      <c r="M23" s="61"/>
      <c r="N23" s="61"/>
      <c r="O23" s="61"/>
      <c r="P23" s="61"/>
      <c r="Q23" s="61"/>
      <c r="R23" s="61"/>
    </row>
    <row r="24" spans="1:18" x14ac:dyDescent="0.25">
      <c r="A24" s="61"/>
      <c r="B24" s="77">
        <v>1100</v>
      </c>
      <c r="C24" s="62">
        <f>B24/60</f>
        <v>18.333333333333332</v>
      </c>
      <c r="D24" s="81">
        <v>29.5</v>
      </c>
      <c r="E24" s="64">
        <f>D24/($C$9^5*C24^3*$C$5)</f>
        <v>1.6581533711319145</v>
      </c>
      <c r="F24" s="64">
        <f>(C24*$C$9^2*$C$5)/$C$6</f>
        <v>109352.94117647057</v>
      </c>
      <c r="G24" s="62">
        <f>(C24^2*$C$9)/$C$4</f>
        <v>2.6724430852871217</v>
      </c>
      <c r="H24" s="62">
        <f>LOG10(F24)</f>
        <v>5.0388304683936243</v>
      </c>
      <c r="I24" s="62">
        <f>LOG10(E24)</f>
        <v>0.21962469820201688</v>
      </c>
      <c r="J24" s="61"/>
      <c r="K24" s="61"/>
      <c r="L24" s="61"/>
      <c r="M24" s="61"/>
      <c r="N24" s="61"/>
      <c r="O24" s="61"/>
      <c r="P24" s="61"/>
      <c r="Q24" s="61"/>
      <c r="R24" s="61"/>
    </row>
    <row r="25" spans="1:18" x14ac:dyDescent="0.25">
      <c r="A25" s="61"/>
      <c r="B25" s="77">
        <v>1200</v>
      </c>
      <c r="C25" s="62">
        <f>B25/60</f>
        <v>20</v>
      </c>
      <c r="D25" s="81">
        <v>38</v>
      </c>
      <c r="E25" s="64">
        <f>D25/($C$9^5*C25^3*$C$5)</f>
        <v>1.6452071799495831</v>
      </c>
      <c r="F25" s="64">
        <f>(C25*$C$9^2*$C$5)/$C$6</f>
        <v>119294.11764705881</v>
      </c>
      <c r="G25" s="62">
        <f>(C25^2*$C$9)/$C$4</f>
        <v>3.1804281345565748</v>
      </c>
      <c r="H25" s="62">
        <f>LOG10(F25)</f>
        <v>5.076619029283024</v>
      </c>
      <c r="I25" s="62">
        <f>LOG10(E25)</f>
        <v>0.21622059617246456</v>
      </c>
      <c r="J25" s="61"/>
      <c r="K25" s="61"/>
      <c r="L25" s="61"/>
      <c r="M25" s="61"/>
      <c r="N25" s="61"/>
      <c r="O25" s="61"/>
      <c r="P25" s="61"/>
      <c r="Q25" s="61"/>
      <c r="R25" s="61"/>
    </row>
    <row r="26" spans="1:18" x14ac:dyDescent="0.25">
      <c r="A26" s="61"/>
      <c r="B26" s="77">
        <v>100</v>
      </c>
      <c r="C26" s="62">
        <f>B26/60</f>
        <v>1.6666666666666667</v>
      </c>
      <c r="D26" s="81">
        <v>10</v>
      </c>
      <c r="E26" s="64">
        <f>D26/($C$9^5*C26^3*$C$5)</f>
        <v>748.13631761917873</v>
      </c>
      <c r="F26" s="64">
        <f>(C26*$C$9^2*$C$5)/$C$6</f>
        <v>9941.176470588236</v>
      </c>
      <c r="G26" s="62">
        <f>(C26^2*$C$9)/$C$4</f>
        <v>2.2086306489976216E-2</v>
      </c>
      <c r="H26" s="62">
        <f>LOG10(F26)</f>
        <v>3.9974377832353998</v>
      </c>
      <c r="I26" s="62">
        <f>LOG10(E26)</f>
        <v>2.8739807376985289</v>
      </c>
      <c r="J26" s="61"/>
      <c r="K26" s="61"/>
      <c r="L26" s="61"/>
      <c r="M26" s="61"/>
      <c r="N26" s="61"/>
      <c r="O26" s="61"/>
      <c r="P26" s="61"/>
      <c r="Q26" s="61"/>
      <c r="R26" s="61"/>
    </row>
    <row r="27" spans="1:18" x14ac:dyDescent="0.25">
      <c r="A27" s="61"/>
      <c r="B27" s="77">
        <v>200</v>
      </c>
      <c r="C27" s="62">
        <f>B27/60</f>
        <v>3.3333333333333335</v>
      </c>
      <c r="D27" s="81">
        <v>12</v>
      </c>
      <c r="E27" s="64">
        <f>D27/($C$9^5*C27^3*$C$5)</f>
        <v>112.22044764287681</v>
      </c>
      <c r="F27" s="64">
        <f>(C27*$C$9^2*$C$5)/$C$6</f>
        <v>19882.352941176472</v>
      </c>
      <c r="G27" s="62">
        <f>(C27^2*$C$9)/$C$4</f>
        <v>8.8345225959904863E-2</v>
      </c>
      <c r="H27" s="62">
        <f>LOG10(F27)</f>
        <v>4.298467778899381</v>
      </c>
      <c r="I27" s="62">
        <f>LOG10(E27)</f>
        <v>2.0500719967542103</v>
      </c>
      <c r="J27" s="61"/>
      <c r="K27" s="61"/>
      <c r="L27" s="61"/>
      <c r="M27" s="61"/>
      <c r="N27" s="61"/>
      <c r="O27" s="61"/>
      <c r="P27" s="61"/>
      <c r="Q27" s="61"/>
      <c r="R27" s="61"/>
    </row>
    <row r="28" spans="1:18" x14ac:dyDescent="0.25">
      <c r="A28" s="61"/>
      <c r="B28" s="77">
        <v>300</v>
      </c>
      <c r="C28" s="62">
        <f>B28/60</f>
        <v>5</v>
      </c>
      <c r="D28" s="81">
        <v>14</v>
      </c>
      <c r="E28" s="64">
        <f>D28/($C$9^5*C28^3*$C$5)</f>
        <v>38.792253506179641</v>
      </c>
      <c r="F28" s="64">
        <f>(C28*$C$9^2*$C$5)/$C$6</f>
        <v>29823.529411764703</v>
      </c>
      <c r="G28" s="62">
        <f>(C28^2*$C$9)/$C$4</f>
        <v>0.19877675840978593</v>
      </c>
      <c r="H28" s="62">
        <f>LOG10(F28)</f>
        <v>4.4745590379550624</v>
      </c>
      <c r="I28" s="62">
        <f>LOG10(E28)</f>
        <v>1.5887450092177795</v>
      </c>
      <c r="J28" s="61"/>
      <c r="K28" s="61"/>
      <c r="L28" s="61"/>
      <c r="M28" s="61"/>
      <c r="N28" s="61"/>
      <c r="O28" s="61"/>
      <c r="P28" s="61"/>
      <c r="Q28" s="61"/>
      <c r="R28" s="61"/>
    </row>
    <row r="29" spans="1:18" x14ac:dyDescent="0.25">
      <c r="A29" s="61"/>
      <c r="B29" s="77">
        <v>400</v>
      </c>
      <c r="C29" s="62">
        <f>B29/60</f>
        <v>6.666666666666667</v>
      </c>
      <c r="D29" s="81">
        <v>16.25</v>
      </c>
      <c r="E29" s="64">
        <f>D29/($C$9^5*C29^3*$C$5)</f>
        <v>18.995648689549459</v>
      </c>
      <c r="F29" s="64">
        <f>(C29*$C$9^2*$C$5)/$C$6</f>
        <v>39764.705882352944</v>
      </c>
      <c r="G29" s="62">
        <f>(C29^2*$C$9)/$C$4</f>
        <v>0.35338090383961945</v>
      </c>
      <c r="H29" s="62">
        <f>LOG10(F29)</f>
        <v>4.5994977745633623</v>
      </c>
      <c r="I29" s="62">
        <f>LOG10(E29)</f>
        <v>1.2786541290295348</v>
      </c>
      <c r="J29" s="61"/>
      <c r="K29" s="61"/>
      <c r="L29" s="61"/>
      <c r="M29" s="61"/>
      <c r="N29" s="61"/>
      <c r="O29" s="61"/>
      <c r="P29" s="61"/>
      <c r="Q29" s="61"/>
      <c r="R29" s="61"/>
    </row>
    <row r="30" spans="1:18" x14ac:dyDescent="0.25">
      <c r="A30" s="61"/>
      <c r="B30" s="77">
        <v>500</v>
      </c>
      <c r="C30" s="62">
        <f>B30/60</f>
        <v>8.3333333333333339</v>
      </c>
      <c r="D30" s="81">
        <v>19</v>
      </c>
      <c r="E30" s="64">
        <f>D30/($C$9^5*C30^3*$C$5)</f>
        <v>11.371672027811517</v>
      </c>
      <c r="F30" s="64">
        <f>(C30*$C$9^2*$C$5)/$C$6</f>
        <v>49705.882352941175</v>
      </c>
      <c r="G30" s="62">
        <f>(C30^2*$C$9)/$C$4</f>
        <v>0.55215766224940543</v>
      </c>
      <c r="H30" s="62">
        <f>LOG10(F30)</f>
        <v>4.6964077875714185</v>
      </c>
      <c r="I30" s="62">
        <f>LOG10(E30)</f>
        <v>1.0558243256433013</v>
      </c>
      <c r="J30" s="61"/>
      <c r="K30" s="61"/>
      <c r="L30" s="61"/>
      <c r="M30" s="61"/>
      <c r="N30" s="61"/>
      <c r="O30" s="61"/>
      <c r="P30" s="61"/>
      <c r="Q30" s="61"/>
      <c r="R30" s="61"/>
    </row>
    <row r="31" spans="1:18" x14ac:dyDescent="0.25">
      <c r="A31" s="61"/>
      <c r="B31" s="77">
        <v>600</v>
      </c>
      <c r="C31" s="62">
        <f>B31/60</f>
        <v>10</v>
      </c>
      <c r="D31" s="81">
        <v>21.75</v>
      </c>
      <c r="E31" s="64">
        <f>D31/($C$9^5*C31^3*$C$5)</f>
        <v>7.5333170871375641</v>
      </c>
      <c r="F31" s="64">
        <f>(C31*$C$9^2*$C$5)/$C$6</f>
        <v>59647.058823529405</v>
      </c>
      <c r="G31" s="62">
        <f>(C31^2*$C$9)/$C$4</f>
        <v>0.7951070336391437</v>
      </c>
      <c r="H31" s="62">
        <f>LOG10(F31)</f>
        <v>4.7755890336190436</v>
      </c>
      <c r="I31" s="62">
        <f>LOG10(E31)</f>
        <v>0.87698624783825407</v>
      </c>
      <c r="J31" s="61"/>
      <c r="K31" s="61"/>
      <c r="L31" s="61"/>
      <c r="M31" s="61"/>
      <c r="N31" s="61"/>
      <c r="O31" s="61"/>
      <c r="P31" s="61"/>
      <c r="Q31" s="61"/>
      <c r="R31" s="61"/>
    </row>
    <row r="32" spans="1:18" x14ac:dyDescent="0.25">
      <c r="A32" s="61"/>
      <c r="B32" s="77">
        <v>700</v>
      </c>
      <c r="C32" s="62">
        <f>B32/60</f>
        <v>11.666666666666666</v>
      </c>
      <c r="D32" s="81">
        <v>25</v>
      </c>
      <c r="E32" s="64">
        <f>D32/($C$9^5*C32^3*$C$5)</f>
        <v>5.4528886123846876</v>
      </c>
      <c r="F32" s="64">
        <f>(C32*$C$9^2*$C$5)/$C$6</f>
        <v>69588.23529411765</v>
      </c>
      <c r="G32" s="62">
        <f>(C32^2*$C$9)/$C$4</f>
        <v>1.0822290180088343</v>
      </c>
      <c r="H32" s="62">
        <f>LOG10(F32)</f>
        <v>4.8425358232496567</v>
      </c>
      <c r="I32" s="62">
        <f>LOG10(E32)</f>
        <v>0.73662662632779619</v>
      </c>
      <c r="J32" s="61"/>
      <c r="K32" s="61"/>
      <c r="L32" s="61"/>
      <c r="M32" s="61"/>
      <c r="N32" s="61"/>
      <c r="O32" s="61"/>
      <c r="P32" s="61"/>
      <c r="Q32" s="61"/>
      <c r="R32" s="61"/>
    </row>
    <row r="33" spans="1:18" x14ac:dyDescent="0.25">
      <c r="A33" s="61"/>
      <c r="B33" s="77">
        <v>1100</v>
      </c>
      <c r="C33" s="62">
        <f>B33/60</f>
        <v>18.333333333333332</v>
      </c>
      <c r="D33" s="81">
        <v>30</v>
      </c>
      <c r="E33" s="64">
        <f>D33/($C$9^5*C33^3*$C$5)</f>
        <v>1.6862576655578791</v>
      </c>
      <c r="F33" s="64">
        <f>(C33*$C$9^2*$C$5)/$C$6</f>
        <v>109352.94117647057</v>
      </c>
      <c r="G33" s="62">
        <f>(C33^2*$C$9)/$C$4</f>
        <v>2.6724430852871217</v>
      </c>
      <c r="H33" s="62">
        <f>LOG10(F33)</f>
        <v>5.0388304683936243</v>
      </c>
      <c r="I33" s="62">
        <f>LOG10(E33)</f>
        <v>0.22692393694351631</v>
      </c>
      <c r="J33" s="61"/>
      <c r="K33" s="61"/>
      <c r="L33" s="61"/>
      <c r="M33" s="61"/>
      <c r="N33" s="61"/>
      <c r="O33" s="61"/>
      <c r="P33" s="61"/>
      <c r="Q33" s="61"/>
      <c r="R33" s="61"/>
    </row>
    <row r="34" spans="1:18" x14ac:dyDescent="0.25">
      <c r="A34" s="61"/>
      <c r="B34" s="77">
        <v>1200</v>
      </c>
      <c r="C34" s="62">
        <f>B34/60</f>
        <v>20</v>
      </c>
      <c r="D34" s="81">
        <v>38.5</v>
      </c>
      <c r="E34" s="64">
        <f>D34/($C$9^5*C34^3*$C$5)</f>
        <v>1.6668546428436566</v>
      </c>
      <c r="F34" s="64">
        <f>(C34*$C$9^2*$C$5)/$C$6</f>
        <v>119294.11764705881</v>
      </c>
      <c r="G34" s="62">
        <f>(C34^2*$C$9)/$C$4</f>
        <v>3.1804281345565748</v>
      </c>
      <c r="H34" s="62">
        <f>LOG10(F34)</f>
        <v>5.076619029283024</v>
      </c>
      <c r="I34" s="62">
        <f>LOG10(E34)</f>
        <v>0.22189772906415509</v>
      </c>
      <c r="J34" s="61"/>
      <c r="K34" s="61"/>
      <c r="L34" s="61"/>
      <c r="M34" s="61"/>
      <c r="N34" s="61"/>
      <c r="O34" s="61"/>
      <c r="P34" s="61"/>
      <c r="Q34" s="61"/>
      <c r="R34" s="61"/>
    </row>
    <row r="35" spans="1:18" x14ac:dyDescent="0.25">
      <c r="A35" s="61"/>
      <c r="B35" s="61"/>
      <c r="C35" s="61"/>
      <c r="D35" s="61"/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</row>
    <row r="36" spans="1:18" x14ac:dyDescent="0.25">
      <c r="A36" s="61"/>
      <c r="B36" s="61"/>
      <c r="C36" s="61"/>
      <c r="D36" s="61"/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</row>
    <row r="37" spans="1:18" x14ac:dyDescent="0.25">
      <c r="A37" s="61"/>
      <c r="B37" s="62" t="s">
        <v>36</v>
      </c>
      <c r="C37" s="62"/>
      <c r="D37" s="62" t="s">
        <v>37</v>
      </c>
      <c r="E37" s="62" t="s">
        <v>38</v>
      </c>
      <c r="F37" s="62" t="s">
        <v>39</v>
      </c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</row>
    <row r="38" spans="1:18" x14ac:dyDescent="0.25">
      <c r="A38" s="61"/>
      <c r="B38" s="61"/>
      <c r="C38" s="61"/>
      <c r="D38" s="62">
        <f>SLOPE(D17:D34,C17:C34)</f>
        <v>1.4252155172413792</v>
      </c>
      <c r="E38" s="62">
        <f>INTERCEPT(D17:D34,C17:C34)</f>
        <v>7.0951867816091987</v>
      </c>
      <c r="F38" s="62">
        <f>RSQ(D17:D34,C17:C34)</f>
        <v>0.96896720560896088</v>
      </c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</row>
    <row r="39" spans="1:18" x14ac:dyDescent="0.25">
      <c r="A39" s="61"/>
      <c r="B39" s="61"/>
      <c r="C39" s="61"/>
      <c r="D39" s="61"/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</row>
    <row r="40" spans="1:18" x14ac:dyDescent="0.25">
      <c r="A40" s="61"/>
      <c r="B40" s="62" t="s">
        <v>40</v>
      </c>
      <c r="C40" s="62"/>
      <c r="D40" s="62" t="s">
        <v>37</v>
      </c>
      <c r="E40" s="62" t="s">
        <v>38</v>
      </c>
      <c r="F40" s="62" t="s">
        <v>39</v>
      </c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</row>
    <row r="41" spans="1:18" x14ac:dyDescent="0.25">
      <c r="A41" s="61"/>
      <c r="B41" s="61"/>
      <c r="C41" s="61"/>
      <c r="D41" s="62">
        <f>SLOPE(I17:I34,H17:H34)</f>
        <v>-2.4611404014445437</v>
      </c>
      <c r="E41" s="62">
        <f>INTERCEPT(I17:I34,H17:H34)</f>
        <v>12.638743280284437</v>
      </c>
      <c r="F41" s="63">
        <f>RSQ(I17:I34,H17:H34)</f>
        <v>0.99753400508048018</v>
      </c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</row>
    <row r="42" spans="1:18" x14ac:dyDescent="0.25">
      <c r="A42" s="61"/>
      <c r="B42" s="61"/>
      <c r="C42" s="61"/>
      <c r="D42" s="62" t="s">
        <v>45</v>
      </c>
      <c r="E42" s="62" t="s">
        <v>46</v>
      </c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</row>
    <row r="43" spans="1:18" x14ac:dyDescent="0.25">
      <c r="A43" s="61"/>
      <c r="B43" s="61"/>
      <c r="C43" s="61"/>
      <c r="D43" s="62">
        <f>D41</f>
        <v>-2.4611404014445437</v>
      </c>
      <c r="E43" s="62">
        <f>10^E41</f>
        <v>4352545104202.5649</v>
      </c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</row>
    <row r="44" spans="1:18" x14ac:dyDescent="0.25">
      <c r="A44" s="61"/>
      <c r="B44" s="61"/>
      <c r="C44" s="61"/>
      <c r="D44" s="61"/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</row>
    <row r="45" spans="1:18" x14ac:dyDescent="0.25">
      <c r="A45" s="61"/>
      <c r="B45" s="61"/>
      <c r="C45" s="61"/>
      <c r="D45" s="61"/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</row>
    <row r="46" spans="1:18" x14ac:dyDescent="0.25">
      <c r="A46" s="61"/>
      <c r="B46" s="61"/>
      <c r="C46" s="61"/>
      <c r="D46" s="61"/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</row>
    <row r="47" spans="1:18" x14ac:dyDescent="0.25">
      <c r="A47" s="61"/>
      <c r="B47" s="61"/>
      <c r="C47" s="61"/>
      <c r="D47" s="61"/>
      <c r="E47" s="61"/>
      <c r="F47" s="61"/>
      <c r="G47" s="61"/>
      <c r="H47" s="61"/>
      <c r="I47" s="61"/>
      <c r="J47" s="61"/>
      <c r="K47" s="61"/>
      <c r="L47" s="61"/>
      <c r="M47" s="61"/>
      <c r="N47" s="61"/>
      <c r="O47" s="61"/>
      <c r="P47" s="61"/>
      <c r="Q47" s="61"/>
      <c r="R47" s="61"/>
    </row>
    <row r="48" spans="1:18" x14ac:dyDescent="0.25">
      <c r="A48" s="61"/>
      <c r="B48" s="61"/>
      <c r="C48" s="61"/>
      <c r="D48" s="61"/>
      <c r="E48" s="61"/>
      <c r="F48" s="61"/>
      <c r="G48" s="61"/>
      <c r="H48" s="61"/>
      <c r="I48" s="61"/>
      <c r="J48" s="61"/>
      <c r="K48" s="61"/>
      <c r="L48" s="61"/>
      <c r="M48" s="61"/>
      <c r="N48" s="61"/>
      <c r="O48" s="61"/>
      <c r="P48" s="61"/>
      <c r="Q48" s="61"/>
      <c r="R48" s="61"/>
    </row>
    <row r="49" spans="1:18" x14ac:dyDescent="0.25">
      <c r="A49" s="61"/>
      <c r="B49" s="61"/>
      <c r="C49" s="61"/>
      <c r="D49" s="61"/>
      <c r="E49" s="61"/>
      <c r="F49" s="61"/>
      <c r="G49" s="61"/>
      <c r="H49" s="61"/>
      <c r="I49" s="61"/>
      <c r="J49" s="61"/>
      <c r="K49" s="61"/>
      <c r="L49" s="61"/>
      <c r="M49" s="61"/>
      <c r="N49" s="61"/>
      <c r="O49" s="61"/>
      <c r="P49" s="61"/>
      <c r="Q49" s="61"/>
      <c r="R49" s="61"/>
    </row>
    <row r="50" spans="1:18" x14ac:dyDescent="0.25">
      <c r="A50" s="61"/>
      <c r="B50" s="61"/>
      <c r="C50" s="61"/>
      <c r="D50" s="61"/>
      <c r="E50" s="61"/>
      <c r="F50" s="61"/>
      <c r="G50" s="61"/>
      <c r="H50" s="61"/>
      <c r="I50" s="61"/>
      <c r="J50" s="61"/>
      <c r="K50" s="61"/>
      <c r="L50" s="61"/>
      <c r="M50" s="61"/>
      <c r="N50" s="61"/>
      <c r="O50" s="61"/>
      <c r="P50" s="61"/>
      <c r="Q50" s="61"/>
      <c r="R50" s="61"/>
    </row>
    <row r="51" spans="1:18" x14ac:dyDescent="0.25">
      <c r="A51" s="61"/>
      <c r="B51" s="61"/>
      <c r="C51" s="61"/>
      <c r="D51" s="61"/>
      <c r="E51" s="61"/>
      <c r="F51" s="61"/>
      <c r="G51" s="61"/>
      <c r="H51" s="61"/>
      <c r="I51" s="61"/>
      <c r="J51" s="61"/>
      <c r="K51" s="61"/>
      <c r="L51" s="61"/>
      <c r="M51" s="61"/>
      <c r="N51" s="61"/>
      <c r="O51" s="61"/>
      <c r="P51" s="61"/>
      <c r="Q51" s="61"/>
      <c r="R51" s="61"/>
    </row>
    <row r="52" spans="1:18" x14ac:dyDescent="0.25">
      <c r="A52" s="61"/>
      <c r="B52" s="61"/>
      <c r="C52" s="61"/>
      <c r="D52" s="61"/>
      <c r="E52" s="61"/>
      <c r="F52" s="61"/>
      <c r="G52" s="61"/>
      <c r="H52" s="61"/>
      <c r="I52" s="61"/>
      <c r="J52" s="61"/>
      <c r="K52" s="61"/>
      <c r="L52" s="61"/>
      <c r="M52" s="61"/>
      <c r="N52" s="61"/>
      <c r="O52" s="61"/>
      <c r="P52" s="61"/>
      <c r="Q52" s="61"/>
      <c r="R52" s="61"/>
    </row>
    <row r="53" spans="1:18" x14ac:dyDescent="0.25">
      <c r="A53" s="61"/>
      <c r="B53" s="61"/>
      <c r="C53" s="61"/>
      <c r="D53" s="61"/>
      <c r="E53" s="61"/>
      <c r="F53" s="61"/>
      <c r="G53" s="61"/>
      <c r="H53" s="61"/>
      <c r="I53" s="61"/>
      <c r="J53" s="61"/>
      <c r="K53" s="61"/>
      <c r="L53" s="61"/>
      <c r="M53" s="61"/>
      <c r="N53" s="61"/>
      <c r="O53" s="61"/>
      <c r="P53" s="61"/>
      <c r="Q53" s="61"/>
      <c r="R53" s="61"/>
    </row>
    <row r="54" spans="1:18" x14ac:dyDescent="0.25">
      <c r="A54" s="61"/>
      <c r="B54" s="61"/>
      <c r="C54" s="61"/>
      <c r="D54" s="61"/>
      <c r="E54" s="61"/>
      <c r="F54" s="61"/>
      <c r="G54" s="61"/>
      <c r="H54" s="61"/>
      <c r="I54" s="61"/>
      <c r="J54" s="61"/>
      <c r="K54" s="61"/>
      <c r="L54" s="61"/>
      <c r="M54" s="61"/>
      <c r="N54" s="61"/>
      <c r="O54" s="61"/>
      <c r="P54" s="61"/>
      <c r="Q54" s="61"/>
      <c r="R54" s="61"/>
    </row>
    <row r="55" spans="1:18" x14ac:dyDescent="0.25">
      <c r="A55" s="61"/>
      <c r="B55" s="61"/>
      <c r="C55" s="61"/>
      <c r="D55" s="61"/>
      <c r="E55" s="61"/>
      <c r="F55" s="61"/>
      <c r="G55" s="61"/>
      <c r="H55" s="61"/>
      <c r="I55" s="61"/>
      <c r="J55" s="61"/>
      <c r="K55" s="61"/>
      <c r="L55" s="61"/>
      <c r="M55" s="61"/>
      <c r="N55" s="61"/>
      <c r="O55" s="61"/>
      <c r="P55" s="61"/>
      <c r="Q55" s="61"/>
      <c r="R55" s="61"/>
    </row>
    <row r="56" spans="1:18" x14ac:dyDescent="0.25">
      <c r="A56" s="61"/>
      <c r="B56" s="61"/>
      <c r="C56" s="61"/>
      <c r="D56" s="61"/>
      <c r="E56" s="61"/>
      <c r="F56" s="61"/>
      <c r="G56" s="61"/>
      <c r="H56" s="61"/>
      <c r="I56" s="61"/>
      <c r="J56" s="61"/>
      <c r="K56" s="61"/>
      <c r="L56" s="61"/>
      <c r="M56" s="61"/>
      <c r="N56" s="61"/>
      <c r="O56" s="61"/>
      <c r="P56" s="61"/>
      <c r="Q56" s="61"/>
      <c r="R56" s="61"/>
    </row>
    <row r="57" spans="1:18" x14ac:dyDescent="0.25">
      <c r="A57" s="61"/>
      <c r="B57" s="61"/>
      <c r="C57" s="61"/>
      <c r="D57" s="61"/>
      <c r="E57" s="61"/>
      <c r="F57" s="61"/>
      <c r="G57" s="61"/>
      <c r="H57" s="61"/>
      <c r="I57" s="61"/>
      <c r="J57" s="61"/>
      <c r="K57" s="61"/>
      <c r="L57" s="61"/>
      <c r="M57" s="61"/>
      <c r="N57" s="61"/>
      <c r="O57" s="61"/>
      <c r="P57" s="61"/>
      <c r="Q57" s="61"/>
      <c r="R57" s="61"/>
    </row>
    <row r="58" spans="1:18" x14ac:dyDescent="0.25">
      <c r="A58" s="61"/>
      <c r="B58" s="61"/>
      <c r="C58" s="61"/>
      <c r="D58" s="61"/>
      <c r="E58" s="61"/>
      <c r="F58" s="61"/>
      <c r="G58" s="61"/>
      <c r="H58" s="61"/>
      <c r="I58" s="61"/>
      <c r="J58" s="61"/>
      <c r="K58" s="61"/>
      <c r="L58" s="61"/>
      <c r="M58" s="61"/>
      <c r="N58" s="61"/>
      <c r="O58" s="61"/>
      <c r="P58" s="61"/>
      <c r="Q58" s="61"/>
      <c r="R58" s="61"/>
    </row>
    <row r="59" spans="1:18" x14ac:dyDescent="0.25">
      <c r="A59" s="61"/>
      <c r="B59" s="61"/>
      <c r="C59" s="61"/>
      <c r="D59" s="61"/>
      <c r="E59" s="61"/>
      <c r="F59" s="61"/>
      <c r="G59" s="61"/>
      <c r="H59" s="61"/>
      <c r="I59" s="61"/>
      <c r="J59" s="61"/>
      <c r="K59" s="61"/>
      <c r="L59" s="61"/>
      <c r="M59" s="61"/>
      <c r="N59" s="61"/>
      <c r="O59" s="61"/>
      <c r="P59" s="61"/>
      <c r="Q59" s="61"/>
      <c r="R59" s="61"/>
    </row>
    <row r="60" spans="1:18" x14ac:dyDescent="0.25">
      <c r="A60" s="61"/>
      <c r="B60" s="61"/>
      <c r="C60" s="61"/>
      <c r="D60" s="61"/>
      <c r="E60" s="61"/>
      <c r="F60" s="61"/>
      <c r="G60" s="61"/>
      <c r="H60" s="61"/>
      <c r="I60" s="61"/>
      <c r="J60" s="61"/>
      <c r="K60" s="61"/>
      <c r="L60" s="61"/>
      <c r="M60" s="61"/>
      <c r="N60" s="61"/>
      <c r="O60" s="61"/>
      <c r="P60" s="61"/>
      <c r="Q60" s="61"/>
      <c r="R60" s="61"/>
    </row>
    <row r="61" spans="1:18" x14ac:dyDescent="0.25">
      <c r="A61" s="61"/>
      <c r="B61" s="61"/>
      <c r="C61" s="61"/>
      <c r="D61" s="61"/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61"/>
      <c r="Q61" s="61"/>
      <c r="R61" s="61"/>
    </row>
    <row r="62" spans="1:18" x14ac:dyDescent="0.25">
      <c r="A62" s="61"/>
      <c r="B62" s="61"/>
      <c r="C62" s="61"/>
      <c r="D62" s="61"/>
      <c r="E62" s="61"/>
      <c r="F62" s="61"/>
      <c r="G62" s="61"/>
      <c r="H62" s="61"/>
      <c r="I62" s="61"/>
      <c r="J62" s="61"/>
      <c r="K62" s="61"/>
      <c r="L62" s="61"/>
      <c r="M62" s="61"/>
      <c r="N62" s="61"/>
      <c r="O62" s="61"/>
      <c r="P62" s="61"/>
      <c r="Q62" s="61"/>
      <c r="R62" s="61"/>
    </row>
    <row r="63" spans="1:18" x14ac:dyDescent="0.25">
      <c r="A63" s="61"/>
      <c r="B63" s="61"/>
      <c r="C63" s="61"/>
      <c r="D63" s="61"/>
      <c r="E63" s="61"/>
      <c r="F63" s="61"/>
      <c r="G63" s="61"/>
      <c r="H63" s="61"/>
      <c r="I63" s="61"/>
      <c r="J63" s="61"/>
      <c r="K63" s="61"/>
      <c r="L63" s="61"/>
      <c r="M63" s="61"/>
      <c r="N63" s="61"/>
      <c r="O63" s="61"/>
      <c r="P63" s="61"/>
      <c r="Q63" s="61"/>
      <c r="R63" s="61"/>
    </row>
    <row r="64" spans="1:18" x14ac:dyDescent="0.25">
      <c r="A64" s="61"/>
      <c r="B64" s="61"/>
      <c r="C64" s="61"/>
      <c r="D64" s="61"/>
      <c r="E64" s="61"/>
      <c r="F64" s="61"/>
      <c r="G64" s="61"/>
      <c r="H64" s="61"/>
      <c r="I64" s="61"/>
      <c r="J64" s="61"/>
      <c r="K64" s="61"/>
      <c r="L64" s="61"/>
      <c r="M64" s="61"/>
      <c r="N64" s="61"/>
      <c r="O64" s="61"/>
      <c r="P64" s="61"/>
      <c r="Q64" s="61"/>
      <c r="R64" s="61"/>
    </row>
    <row r="65" spans="1:18" x14ac:dyDescent="0.25">
      <c r="A65" s="61"/>
      <c r="B65" s="61"/>
      <c r="C65" s="61"/>
      <c r="D65" s="61"/>
      <c r="E65" s="61"/>
      <c r="F65" s="61"/>
      <c r="G65" s="61"/>
      <c r="H65" s="61"/>
      <c r="I65" s="61"/>
      <c r="J65" s="61"/>
      <c r="K65" s="61"/>
      <c r="L65" s="61"/>
      <c r="M65" s="61"/>
      <c r="N65" s="61"/>
      <c r="O65" s="61"/>
      <c r="P65" s="61"/>
      <c r="Q65" s="61"/>
      <c r="R65" s="61"/>
    </row>
    <row r="66" spans="1:18" x14ac:dyDescent="0.25">
      <c r="A66" s="61"/>
      <c r="B66" s="61"/>
      <c r="C66" s="61"/>
      <c r="D66" s="61"/>
      <c r="E66" s="61"/>
      <c r="F66" s="61"/>
      <c r="G66" s="61"/>
      <c r="H66" s="61"/>
      <c r="I66" s="61"/>
      <c r="J66" s="61"/>
      <c r="K66" s="61"/>
      <c r="L66" s="61"/>
      <c r="M66" s="61"/>
      <c r="N66" s="61"/>
      <c r="O66" s="61"/>
      <c r="P66" s="61"/>
      <c r="Q66" s="61"/>
      <c r="R66" s="61"/>
    </row>
    <row r="67" spans="1:18" x14ac:dyDescent="0.25">
      <c r="A67" s="61"/>
      <c r="B67" s="61"/>
      <c r="C67" s="61"/>
      <c r="D67" s="61"/>
      <c r="E67" s="61"/>
      <c r="F67" s="61"/>
      <c r="G67" s="61"/>
      <c r="H67" s="61"/>
      <c r="I67" s="61"/>
      <c r="J67" s="61"/>
      <c r="K67" s="61"/>
      <c r="L67" s="61"/>
      <c r="M67" s="61"/>
      <c r="N67" s="61"/>
      <c r="O67" s="61"/>
      <c r="P67" s="61"/>
      <c r="Q67" s="61"/>
      <c r="R67" s="61"/>
    </row>
    <row r="68" spans="1:18" x14ac:dyDescent="0.25">
      <c r="A68" s="61"/>
      <c r="B68" s="61"/>
      <c r="C68" s="61"/>
      <c r="D68" s="61"/>
      <c r="E68" s="61"/>
      <c r="F68" s="61"/>
      <c r="G68" s="61"/>
      <c r="H68" s="61"/>
      <c r="I68" s="61"/>
      <c r="J68" s="61"/>
      <c r="K68" s="61"/>
      <c r="L68" s="61"/>
      <c r="M68" s="61"/>
      <c r="N68" s="61"/>
      <c r="O68" s="61"/>
      <c r="P68" s="61"/>
      <c r="Q68" s="61"/>
      <c r="R68" s="61"/>
    </row>
    <row r="69" spans="1:18" x14ac:dyDescent="0.25">
      <c r="A69" s="61"/>
      <c r="B69" s="61"/>
      <c r="C69" s="61"/>
      <c r="D69" s="61"/>
      <c r="E69" s="61"/>
      <c r="F69" s="61"/>
      <c r="G69" s="61"/>
      <c r="H69" s="61"/>
      <c r="I69" s="61"/>
      <c r="J69" s="61"/>
      <c r="K69" s="61"/>
      <c r="L69" s="61"/>
      <c r="M69" s="61"/>
      <c r="N69" s="61"/>
      <c r="O69" s="61"/>
      <c r="P69" s="61"/>
      <c r="Q69" s="61"/>
      <c r="R69" s="61"/>
    </row>
    <row r="70" spans="1:18" x14ac:dyDescent="0.25">
      <c r="A70" s="61"/>
      <c r="B70" s="61"/>
      <c r="C70" s="61"/>
      <c r="D70" s="61"/>
      <c r="E70" s="61"/>
      <c r="F70" s="61"/>
      <c r="G70" s="61"/>
      <c r="H70" s="61"/>
      <c r="I70" s="61"/>
      <c r="J70" s="61"/>
      <c r="K70" s="61"/>
      <c r="L70" s="61"/>
      <c r="M70" s="61"/>
      <c r="N70" s="61"/>
      <c r="O70" s="61"/>
      <c r="P70" s="61"/>
      <c r="Q70" s="61"/>
      <c r="R70" s="61"/>
    </row>
    <row r="71" spans="1:18" x14ac:dyDescent="0.25">
      <c r="A71" s="61"/>
      <c r="B71" s="61"/>
      <c r="C71" s="61"/>
      <c r="D71" s="61"/>
      <c r="E71" s="61"/>
      <c r="F71" s="61"/>
      <c r="G71" s="61"/>
      <c r="H71" s="61"/>
      <c r="I71" s="61"/>
      <c r="J71" s="61"/>
      <c r="K71" s="61"/>
      <c r="L71" s="61"/>
      <c r="M71" s="61"/>
      <c r="N71" s="61"/>
      <c r="O71" s="61"/>
      <c r="P71" s="61"/>
      <c r="Q71" s="61"/>
      <c r="R71" s="61"/>
    </row>
    <row r="72" spans="1:18" x14ac:dyDescent="0.25">
      <c r="A72" s="61"/>
      <c r="B72" s="61"/>
      <c r="C72" s="61"/>
      <c r="D72" s="61"/>
      <c r="E72" s="61"/>
      <c r="F72" s="61"/>
      <c r="G72" s="61"/>
      <c r="H72" s="61"/>
      <c r="I72" s="61"/>
      <c r="J72" s="61"/>
      <c r="K72" s="61"/>
      <c r="L72" s="61"/>
      <c r="M72" s="61"/>
      <c r="N72" s="61"/>
      <c r="O72" s="61"/>
      <c r="P72" s="61"/>
      <c r="Q72" s="61"/>
      <c r="R72" s="61"/>
    </row>
    <row r="73" spans="1:18" x14ac:dyDescent="0.25">
      <c r="A73" s="61"/>
      <c r="B73" s="61"/>
      <c r="C73" s="61"/>
      <c r="D73" s="61"/>
      <c r="E73" s="61"/>
      <c r="F73" s="61"/>
      <c r="G73" s="61"/>
      <c r="H73" s="61"/>
      <c r="I73" s="61"/>
      <c r="J73" s="61"/>
      <c r="K73" s="61"/>
      <c r="L73" s="61"/>
      <c r="M73" s="61"/>
      <c r="N73" s="61"/>
      <c r="O73" s="61"/>
      <c r="P73" s="61"/>
      <c r="Q73" s="61"/>
      <c r="R73" s="61"/>
    </row>
    <row r="74" spans="1:18" x14ac:dyDescent="0.25">
      <c r="A74" s="61"/>
      <c r="B74" s="61"/>
      <c r="C74" s="61"/>
      <c r="D74" s="61"/>
      <c r="E74" s="61"/>
      <c r="F74" s="61"/>
      <c r="G74" s="61"/>
      <c r="H74" s="61"/>
      <c r="I74" s="61"/>
      <c r="J74" s="61"/>
      <c r="K74" s="61"/>
      <c r="L74" s="61"/>
      <c r="M74" s="61"/>
      <c r="N74" s="61"/>
      <c r="O74" s="61"/>
      <c r="P74" s="61"/>
      <c r="Q74" s="61"/>
      <c r="R74" s="61"/>
    </row>
    <row r="75" spans="1:18" x14ac:dyDescent="0.25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</row>
    <row r="76" spans="1:18" x14ac:dyDescent="0.25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</row>
    <row r="77" spans="1:18" x14ac:dyDescent="0.25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</row>
    <row r="78" spans="1:18" x14ac:dyDescent="0.25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</row>
    <row r="79" spans="1:18" x14ac:dyDescent="0.25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</row>
    <row r="80" spans="1:18" x14ac:dyDescent="0.25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</row>
    <row r="81" spans="1:18" x14ac:dyDescent="0.25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</row>
    <row r="82" spans="1:18" x14ac:dyDescent="0.25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</row>
    <row r="83" spans="1:18" x14ac:dyDescent="0.25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</row>
    <row r="84" spans="1:18" x14ac:dyDescent="0.25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</row>
    <row r="85" spans="1:18" x14ac:dyDescent="0.25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</row>
    <row r="86" spans="1:18" x14ac:dyDescent="0.25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</row>
    <row r="87" spans="1:18" x14ac:dyDescent="0.25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</row>
    <row r="88" spans="1:18" x14ac:dyDescent="0.25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</row>
    <row r="89" spans="1:18" x14ac:dyDescent="0.25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</row>
    <row r="90" spans="1:18" x14ac:dyDescent="0.25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</row>
    <row r="91" spans="1:18" x14ac:dyDescent="0.25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</row>
    <row r="92" spans="1:18" x14ac:dyDescent="0.25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</row>
    <row r="93" spans="1:18" x14ac:dyDescent="0.25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</row>
    <row r="94" spans="1:18" x14ac:dyDescent="0.25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</row>
    <row r="95" spans="1:18" x14ac:dyDescent="0.25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</row>
    <row r="96" spans="1:18" x14ac:dyDescent="0.25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</row>
    <row r="97" spans="1:18" x14ac:dyDescent="0.25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</row>
    <row r="98" spans="1:18" x14ac:dyDescent="0.25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</row>
    <row r="99" spans="1:18" x14ac:dyDescent="0.25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</row>
    <row r="100" spans="1:18" x14ac:dyDescent="0.25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</row>
    <row r="101" spans="1:18" x14ac:dyDescent="0.25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</row>
    <row r="102" spans="1:18" x14ac:dyDescent="0.25">
      <c r="A102" s="61"/>
      <c r="B102" s="61"/>
      <c r="C102" s="61"/>
      <c r="D102" s="61"/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</row>
    <row r="103" spans="1:18" x14ac:dyDescent="0.25">
      <c r="A103" s="61"/>
      <c r="B103" s="61"/>
      <c r="C103" s="61"/>
      <c r="D103" s="61"/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</row>
    <row r="104" spans="1:18" x14ac:dyDescent="0.25">
      <c r="A104" s="61"/>
      <c r="B104" s="61"/>
      <c r="C104" s="61"/>
      <c r="D104" s="61"/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</row>
    <row r="105" spans="1:18" x14ac:dyDescent="0.25">
      <c r="A105" s="61"/>
      <c r="B105" s="61"/>
      <c r="C105" s="61"/>
      <c r="D105" s="61"/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</row>
    <row r="106" spans="1:18" x14ac:dyDescent="0.25">
      <c r="A106" s="61"/>
      <c r="B106" s="61"/>
      <c r="C106" s="61"/>
      <c r="D106" s="61"/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</row>
    <row r="107" spans="1:18" x14ac:dyDescent="0.25">
      <c r="A107" s="61"/>
      <c r="B107" s="61"/>
      <c r="C107" s="61"/>
      <c r="D107" s="61"/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</row>
    <row r="108" spans="1:18" x14ac:dyDescent="0.25">
      <c r="A108" s="61"/>
      <c r="B108" s="61"/>
      <c r="C108" s="61"/>
      <c r="D108" s="61"/>
      <c r="E108" s="61"/>
      <c r="F108" s="61"/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</row>
    <row r="109" spans="1:18" x14ac:dyDescent="0.25">
      <c r="A109" s="61"/>
      <c r="B109" s="61"/>
      <c r="C109" s="61"/>
      <c r="D109" s="61"/>
      <c r="E109" s="61"/>
      <c r="F109" s="61"/>
      <c r="G109" s="61"/>
      <c r="H109" s="61"/>
      <c r="I109" s="61"/>
      <c r="J109" s="61"/>
      <c r="K109" s="61"/>
      <c r="L109" s="61"/>
      <c r="M109" s="61"/>
      <c r="N109" s="61"/>
      <c r="O109" s="61"/>
      <c r="P109" s="61"/>
      <c r="Q109" s="61"/>
      <c r="R109" s="61"/>
    </row>
    <row r="110" spans="1:18" x14ac:dyDescent="0.25">
      <c r="A110" s="61"/>
      <c r="B110" s="61"/>
      <c r="C110" s="61"/>
      <c r="D110" s="61"/>
      <c r="E110" s="61"/>
      <c r="F110" s="61"/>
      <c r="G110" s="61"/>
      <c r="H110" s="61"/>
      <c r="I110" s="61"/>
      <c r="J110" s="61"/>
      <c r="K110" s="61"/>
      <c r="L110" s="61"/>
      <c r="M110" s="61"/>
      <c r="N110" s="61"/>
      <c r="O110" s="61"/>
      <c r="P110" s="61"/>
      <c r="Q110" s="61"/>
      <c r="R110" s="61"/>
    </row>
    <row r="111" spans="1:18" x14ac:dyDescent="0.25">
      <c r="A111" s="61"/>
      <c r="B111" s="61"/>
      <c r="C111" s="61"/>
      <c r="D111" s="61"/>
      <c r="E111" s="61"/>
      <c r="F111" s="61"/>
      <c r="G111" s="61"/>
      <c r="H111" s="61"/>
      <c r="I111" s="61"/>
      <c r="J111" s="61"/>
      <c r="K111" s="61"/>
      <c r="L111" s="61"/>
      <c r="M111" s="61"/>
      <c r="N111" s="61"/>
      <c r="O111" s="61"/>
      <c r="P111" s="61"/>
      <c r="Q111" s="61"/>
      <c r="R111" s="61"/>
    </row>
    <row r="112" spans="1:18" x14ac:dyDescent="0.25">
      <c r="A112" s="61"/>
      <c r="B112" s="61"/>
      <c r="C112" s="61"/>
      <c r="D112" s="61"/>
      <c r="E112" s="61"/>
      <c r="F112" s="61"/>
      <c r="G112" s="61"/>
      <c r="H112" s="61"/>
      <c r="I112" s="61"/>
      <c r="J112" s="61"/>
      <c r="K112" s="61"/>
      <c r="L112" s="61"/>
      <c r="M112" s="61"/>
      <c r="N112" s="61"/>
      <c r="O112" s="61"/>
      <c r="P112" s="61"/>
      <c r="Q112" s="61"/>
      <c r="R112" s="61"/>
    </row>
    <row r="113" spans="1:18" x14ac:dyDescent="0.25">
      <c r="A113" s="61"/>
      <c r="B113" s="61"/>
      <c r="C113" s="61"/>
      <c r="D113" s="61"/>
      <c r="E113" s="61"/>
      <c r="F113" s="61"/>
      <c r="G113" s="61"/>
      <c r="H113" s="61"/>
      <c r="I113" s="61"/>
      <c r="J113" s="61"/>
      <c r="K113" s="61"/>
      <c r="L113" s="61"/>
      <c r="M113" s="61"/>
      <c r="N113" s="61"/>
      <c r="O113" s="61"/>
      <c r="P113" s="61"/>
      <c r="Q113" s="61"/>
      <c r="R113" s="61"/>
    </row>
    <row r="114" spans="1:18" x14ac:dyDescent="0.25">
      <c r="A114" s="61"/>
      <c r="B114" s="61"/>
      <c r="C114" s="61"/>
      <c r="D114" s="61"/>
      <c r="E114" s="61"/>
      <c r="F114" s="61"/>
      <c r="G114" s="61"/>
      <c r="H114" s="61"/>
      <c r="I114" s="61"/>
      <c r="J114" s="61"/>
      <c r="K114" s="61"/>
      <c r="L114" s="61"/>
      <c r="M114" s="61"/>
      <c r="N114" s="61"/>
      <c r="O114" s="61"/>
      <c r="P114" s="61"/>
      <c r="Q114" s="61"/>
      <c r="R114" s="61"/>
    </row>
    <row r="115" spans="1:18" x14ac:dyDescent="0.25">
      <c r="A115" s="61"/>
      <c r="B115" s="61"/>
      <c r="C115" s="61"/>
      <c r="D115" s="61"/>
      <c r="E115" s="61"/>
      <c r="F115" s="61"/>
      <c r="G115" s="61"/>
      <c r="H115" s="61"/>
      <c r="I115" s="61"/>
      <c r="J115" s="61"/>
      <c r="K115" s="61"/>
      <c r="L115" s="61"/>
      <c r="M115" s="61"/>
      <c r="N115" s="61"/>
      <c r="O115" s="61"/>
      <c r="P115" s="61"/>
      <c r="Q115" s="61"/>
      <c r="R115" s="61"/>
    </row>
    <row r="116" spans="1:18" x14ac:dyDescent="0.25">
      <c r="A116" s="61"/>
      <c r="B116" s="61"/>
      <c r="C116" s="61"/>
      <c r="D116" s="61"/>
      <c r="E116" s="61"/>
      <c r="F116" s="61"/>
      <c r="G116" s="61"/>
      <c r="H116" s="61"/>
      <c r="I116" s="61"/>
      <c r="J116" s="61"/>
      <c r="K116" s="61"/>
      <c r="L116" s="61"/>
      <c r="M116" s="61"/>
      <c r="N116" s="61"/>
      <c r="O116" s="61"/>
      <c r="P116" s="61"/>
      <c r="Q116" s="61"/>
      <c r="R116" s="61"/>
    </row>
    <row r="117" spans="1:18" x14ac:dyDescent="0.25">
      <c r="A117" s="61"/>
      <c r="B117" s="61"/>
      <c r="C117" s="61"/>
      <c r="D117" s="61"/>
      <c r="E117" s="61"/>
      <c r="F117" s="61"/>
      <c r="G117" s="61"/>
      <c r="H117" s="61"/>
      <c r="I117" s="61"/>
      <c r="J117" s="61"/>
      <c r="K117" s="61"/>
      <c r="L117" s="61"/>
      <c r="M117" s="61"/>
      <c r="N117" s="61"/>
      <c r="O117" s="61"/>
      <c r="P117" s="61"/>
      <c r="Q117" s="61"/>
      <c r="R117" s="61"/>
    </row>
    <row r="118" spans="1:18" x14ac:dyDescent="0.25">
      <c r="A118" s="61"/>
      <c r="B118" s="61"/>
      <c r="C118" s="61"/>
      <c r="D118" s="61"/>
      <c r="E118" s="61"/>
      <c r="F118" s="61"/>
      <c r="G118" s="61"/>
      <c r="H118" s="61"/>
      <c r="I118" s="61"/>
      <c r="J118" s="61"/>
      <c r="K118" s="61"/>
      <c r="L118" s="61"/>
      <c r="M118" s="61"/>
      <c r="N118" s="61"/>
      <c r="O118" s="61"/>
      <c r="P118" s="61"/>
      <c r="Q118" s="61"/>
      <c r="R118" s="61"/>
    </row>
    <row r="119" spans="1:18" x14ac:dyDescent="0.25">
      <c r="A119" s="61"/>
      <c r="B119" s="61"/>
      <c r="C119" s="61"/>
      <c r="D119" s="61"/>
      <c r="E119" s="61"/>
      <c r="F119" s="61"/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61"/>
      <c r="R119" s="61"/>
    </row>
    <row r="120" spans="1:18" x14ac:dyDescent="0.25">
      <c r="A120" s="61"/>
      <c r="B120" s="61"/>
      <c r="C120" s="61"/>
      <c r="D120" s="61"/>
      <c r="E120" s="61"/>
      <c r="F120" s="61"/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  <c r="R120" s="61"/>
    </row>
    <row r="121" spans="1:18" x14ac:dyDescent="0.25">
      <c r="A121" s="61"/>
      <c r="B121" s="61"/>
      <c r="C121" s="61"/>
      <c r="D121" s="61"/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  <c r="R121" s="61"/>
    </row>
    <row r="122" spans="1:18" x14ac:dyDescent="0.25">
      <c r="A122" s="61"/>
      <c r="B122" s="61"/>
      <c r="C122" s="61"/>
      <c r="D122" s="61"/>
      <c r="E122" s="61"/>
      <c r="F122" s="61"/>
      <c r="G122" s="61"/>
      <c r="H122" s="61"/>
      <c r="I122" s="61"/>
      <c r="J122" s="61"/>
      <c r="K122" s="61"/>
      <c r="L122" s="61"/>
      <c r="M122" s="61"/>
      <c r="N122" s="61"/>
      <c r="O122" s="61"/>
      <c r="P122" s="61"/>
      <c r="Q122" s="61"/>
      <c r="R122" s="61"/>
    </row>
    <row r="123" spans="1:18" x14ac:dyDescent="0.25">
      <c r="A123" s="61"/>
      <c r="B123" s="61"/>
      <c r="C123" s="61"/>
      <c r="D123" s="61"/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  <c r="R123" s="61"/>
    </row>
    <row r="124" spans="1:18" x14ac:dyDescent="0.25">
      <c r="A124" s="61"/>
      <c r="B124" s="61"/>
      <c r="C124" s="61"/>
      <c r="D124" s="61"/>
      <c r="E124" s="61"/>
      <c r="F124" s="61"/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  <c r="R124" s="61"/>
    </row>
    <row r="125" spans="1:18" x14ac:dyDescent="0.25">
      <c r="A125" s="61"/>
      <c r="B125" s="61"/>
      <c r="C125" s="61"/>
      <c r="D125" s="61"/>
      <c r="E125" s="61"/>
      <c r="F125" s="61"/>
      <c r="G125" s="61"/>
      <c r="H125" s="61"/>
      <c r="I125" s="61"/>
      <c r="J125" s="61"/>
      <c r="K125" s="61"/>
      <c r="L125" s="61"/>
      <c r="M125" s="61"/>
      <c r="N125" s="61"/>
      <c r="O125" s="61"/>
      <c r="P125" s="61"/>
      <c r="Q125" s="61"/>
      <c r="R125" s="61"/>
    </row>
    <row r="126" spans="1:18" x14ac:dyDescent="0.25">
      <c r="A126" s="61"/>
      <c r="B126" s="61"/>
      <c r="C126" s="61"/>
      <c r="D126" s="61"/>
      <c r="E126" s="61"/>
      <c r="F126" s="61"/>
      <c r="G126" s="61"/>
      <c r="H126" s="61"/>
      <c r="I126" s="61"/>
      <c r="J126" s="61"/>
      <c r="K126" s="61"/>
      <c r="L126" s="61"/>
      <c r="M126" s="61"/>
      <c r="N126" s="61"/>
      <c r="O126" s="61"/>
      <c r="P126" s="61"/>
      <c r="Q126" s="61"/>
      <c r="R126" s="61"/>
    </row>
    <row r="127" spans="1:18" x14ac:dyDescent="0.25">
      <c r="A127" s="61"/>
      <c r="B127" s="61"/>
      <c r="C127" s="61"/>
      <c r="D127" s="61"/>
      <c r="E127" s="61"/>
      <c r="F127" s="61"/>
      <c r="G127" s="61"/>
      <c r="H127" s="61"/>
      <c r="I127" s="61"/>
      <c r="J127" s="61"/>
      <c r="K127" s="61"/>
      <c r="L127" s="61"/>
      <c r="M127" s="61"/>
      <c r="N127" s="61"/>
      <c r="O127" s="61"/>
      <c r="P127" s="61"/>
      <c r="Q127" s="61"/>
      <c r="R127" s="61"/>
    </row>
    <row r="128" spans="1:18" x14ac:dyDescent="0.25">
      <c r="A128" s="61"/>
      <c r="B128" s="61"/>
      <c r="C128" s="61"/>
      <c r="D128" s="61"/>
      <c r="E128" s="61"/>
      <c r="F128" s="61"/>
      <c r="G128" s="61"/>
      <c r="H128" s="61"/>
      <c r="I128" s="61"/>
      <c r="J128" s="61"/>
      <c r="K128" s="61"/>
      <c r="L128" s="61"/>
      <c r="M128" s="61"/>
      <c r="N128" s="61"/>
      <c r="O128" s="61"/>
      <c r="P128" s="61"/>
      <c r="Q128" s="61"/>
      <c r="R128" s="61"/>
    </row>
    <row r="129" spans="1:18" x14ac:dyDescent="0.25">
      <c r="A129" s="61"/>
      <c r="B129" s="61"/>
      <c r="C129" s="61"/>
      <c r="D129" s="61"/>
      <c r="E129" s="61"/>
      <c r="F129" s="61"/>
      <c r="G129" s="61"/>
      <c r="H129" s="61"/>
      <c r="I129" s="61"/>
      <c r="J129" s="61"/>
      <c r="K129" s="61"/>
      <c r="L129" s="61"/>
      <c r="M129" s="61"/>
      <c r="N129" s="61"/>
      <c r="O129" s="61"/>
      <c r="P129" s="61"/>
      <c r="Q129" s="61"/>
      <c r="R129" s="61"/>
    </row>
    <row r="130" spans="1:18" x14ac:dyDescent="0.25">
      <c r="A130" s="61"/>
      <c r="B130" s="61"/>
      <c r="C130" s="61"/>
      <c r="D130" s="61"/>
      <c r="E130" s="61"/>
      <c r="F130" s="61"/>
      <c r="G130" s="61"/>
      <c r="H130" s="61"/>
      <c r="I130" s="61"/>
      <c r="J130" s="61"/>
      <c r="K130" s="61"/>
      <c r="L130" s="61"/>
      <c r="M130" s="61"/>
      <c r="N130" s="61"/>
      <c r="O130" s="61"/>
      <c r="P130" s="61"/>
      <c r="Q130" s="61"/>
      <c r="R130" s="61"/>
    </row>
    <row r="131" spans="1:18" x14ac:dyDescent="0.25">
      <c r="A131" s="61"/>
      <c r="B131" s="61"/>
      <c r="C131" s="61"/>
      <c r="D131" s="61"/>
      <c r="E131" s="61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  <c r="Q131" s="61"/>
      <c r="R131" s="61"/>
    </row>
    <row r="132" spans="1:18" x14ac:dyDescent="0.25">
      <c r="A132" s="61"/>
      <c r="B132" s="61"/>
      <c r="C132" s="61"/>
      <c r="D132" s="61"/>
      <c r="E132" s="61"/>
      <c r="F132" s="61"/>
      <c r="G132" s="61"/>
      <c r="H132" s="61"/>
      <c r="I132" s="61"/>
      <c r="J132" s="61"/>
      <c r="K132" s="61"/>
      <c r="L132" s="61"/>
      <c r="M132" s="61"/>
      <c r="N132" s="61"/>
      <c r="O132" s="61"/>
      <c r="P132" s="61"/>
      <c r="Q132" s="61"/>
      <c r="R132" s="61"/>
    </row>
    <row r="133" spans="1:18" x14ac:dyDescent="0.25">
      <c r="A133" s="61"/>
      <c r="B133" s="61"/>
      <c r="C133" s="61"/>
      <c r="D133" s="61"/>
      <c r="E133" s="61"/>
      <c r="F133" s="61"/>
      <c r="G133" s="61"/>
      <c r="H133" s="61"/>
      <c r="I133" s="61"/>
      <c r="J133" s="61"/>
      <c r="K133" s="61"/>
      <c r="L133" s="61"/>
      <c r="M133" s="61"/>
      <c r="N133" s="61"/>
      <c r="O133" s="61"/>
      <c r="P133" s="61"/>
      <c r="Q133" s="61"/>
      <c r="R133" s="61"/>
    </row>
    <row r="134" spans="1:18" x14ac:dyDescent="0.25">
      <c r="A134" s="61"/>
      <c r="B134" s="61"/>
      <c r="C134" s="61"/>
      <c r="D134" s="61"/>
      <c r="E134" s="61"/>
      <c r="F134" s="61"/>
      <c r="G134" s="61"/>
      <c r="H134" s="61"/>
      <c r="I134" s="61"/>
      <c r="J134" s="61"/>
      <c r="K134" s="61"/>
      <c r="L134" s="61"/>
      <c r="M134" s="61"/>
      <c r="N134" s="61"/>
      <c r="O134" s="61"/>
      <c r="P134" s="61"/>
      <c r="Q134" s="61"/>
      <c r="R134" s="61"/>
    </row>
    <row r="135" spans="1:18" x14ac:dyDescent="0.25">
      <c r="A135" s="61"/>
      <c r="B135" s="61"/>
      <c r="C135" s="61"/>
      <c r="D135" s="61"/>
      <c r="E135" s="61"/>
      <c r="F135" s="61"/>
      <c r="G135" s="61"/>
      <c r="H135" s="61"/>
      <c r="I135" s="61"/>
      <c r="J135" s="61"/>
      <c r="K135" s="61"/>
      <c r="L135" s="61"/>
      <c r="M135" s="61"/>
      <c r="N135" s="61"/>
      <c r="O135" s="61"/>
      <c r="P135" s="61"/>
      <c r="Q135" s="61"/>
      <c r="R135" s="61"/>
    </row>
    <row r="136" spans="1:18" x14ac:dyDescent="0.25">
      <c r="A136" s="61"/>
      <c r="B136" s="61"/>
      <c r="C136" s="61"/>
      <c r="D136" s="61"/>
      <c r="E136" s="61"/>
      <c r="F136" s="61"/>
      <c r="G136" s="61"/>
      <c r="H136" s="61"/>
      <c r="I136" s="61"/>
      <c r="J136" s="61"/>
      <c r="K136" s="61"/>
      <c r="L136" s="61"/>
      <c r="M136" s="61"/>
      <c r="N136" s="61"/>
      <c r="O136" s="61"/>
      <c r="P136" s="61"/>
      <c r="Q136" s="61"/>
      <c r="R136" s="61"/>
    </row>
    <row r="137" spans="1:18" x14ac:dyDescent="0.25">
      <c r="A137" s="61"/>
      <c r="B137" s="61"/>
      <c r="C137" s="61"/>
      <c r="D137" s="61"/>
      <c r="E137" s="61"/>
      <c r="F137" s="61"/>
      <c r="G137" s="61"/>
      <c r="H137" s="61"/>
      <c r="I137" s="61"/>
      <c r="J137" s="61"/>
      <c r="K137" s="61"/>
      <c r="L137" s="61"/>
      <c r="M137" s="61"/>
      <c r="N137" s="61"/>
      <c r="O137" s="61"/>
      <c r="P137" s="61"/>
      <c r="Q137" s="61"/>
      <c r="R137" s="61"/>
    </row>
    <row r="138" spans="1:18" x14ac:dyDescent="0.25">
      <c r="A138" s="61"/>
      <c r="B138" s="61"/>
      <c r="C138" s="61"/>
      <c r="D138" s="61"/>
      <c r="E138" s="61"/>
      <c r="F138" s="61"/>
      <c r="G138" s="61"/>
      <c r="H138" s="61"/>
      <c r="I138" s="61"/>
      <c r="J138" s="61"/>
      <c r="K138" s="61"/>
      <c r="L138" s="61"/>
      <c r="M138" s="61"/>
      <c r="N138" s="61"/>
      <c r="O138" s="61"/>
      <c r="P138" s="61"/>
      <c r="Q138" s="61"/>
      <c r="R138" s="61"/>
    </row>
    <row r="139" spans="1:18" x14ac:dyDescent="0.25">
      <c r="A139" s="61"/>
      <c r="B139" s="61"/>
      <c r="C139" s="61"/>
      <c r="D139" s="61"/>
      <c r="E139" s="61"/>
      <c r="F139" s="61"/>
      <c r="G139" s="61"/>
      <c r="H139" s="61"/>
      <c r="I139" s="61"/>
      <c r="J139" s="61"/>
      <c r="K139" s="61"/>
      <c r="L139" s="61"/>
      <c r="M139" s="61"/>
      <c r="N139" s="61"/>
      <c r="O139" s="61"/>
      <c r="P139" s="61"/>
      <c r="Q139" s="61"/>
      <c r="R139" s="61"/>
    </row>
    <row r="140" spans="1:18" x14ac:dyDescent="0.25">
      <c r="A140" s="61"/>
      <c r="B140" s="61"/>
      <c r="C140" s="61"/>
      <c r="D140" s="61"/>
      <c r="E140" s="61"/>
      <c r="F140" s="61"/>
      <c r="G140" s="61"/>
      <c r="H140" s="61"/>
      <c r="I140" s="61"/>
      <c r="J140" s="61"/>
      <c r="K140" s="61"/>
      <c r="L140" s="61"/>
      <c r="M140" s="61"/>
      <c r="N140" s="61"/>
      <c r="O140" s="61"/>
      <c r="P140" s="61"/>
      <c r="Q140" s="61"/>
      <c r="R140" s="61"/>
    </row>
    <row r="141" spans="1:18" x14ac:dyDescent="0.25">
      <c r="A141" s="61"/>
      <c r="B141" s="61"/>
      <c r="C141" s="61"/>
      <c r="D141" s="61"/>
      <c r="E141" s="61"/>
      <c r="F141" s="61"/>
      <c r="G141" s="61"/>
      <c r="H141" s="61"/>
      <c r="I141" s="61"/>
      <c r="J141" s="61"/>
      <c r="K141" s="61"/>
      <c r="L141" s="61"/>
      <c r="M141" s="61"/>
      <c r="N141" s="61"/>
      <c r="O141" s="61"/>
      <c r="P141" s="61"/>
      <c r="Q141" s="61"/>
      <c r="R141" s="61"/>
    </row>
    <row r="142" spans="1:18" x14ac:dyDescent="0.25">
      <c r="A142" s="61"/>
      <c r="B142" s="61"/>
      <c r="C142" s="61"/>
      <c r="D142" s="61"/>
      <c r="E142" s="61"/>
      <c r="F142" s="61"/>
      <c r="G142" s="61"/>
      <c r="H142" s="61"/>
      <c r="I142" s="61"/>
      <c r="J142" s="61"/>
      <c r="K142" s="61"/>
      <c r="L142" s="61"/>
      <c r="M142" s="61"/>
      <c r="N142" s="61"/>
      <c r="O142" s="61"/>
      <c r="P142" s="61"/>
      <c r="Q142" s="61"/>
      <c r="R142" s="61"/>
    </row>
    <row r="143" spans="1:18" x14ac:dyDescent="0.25">
      <c r="A143" s="61"/>
      <c r="B143" s="61"/>
      <c r="C143" s="61"/>
      <c r="D143" s="61"/>
      <c r="E143" s="61"/>
      <c r="F143" s="61"/>
      <c r="G143" s="61"/>
      <c r="H143" s="61"/>
      <c r="I143" s="61"/>
      <c r="J143" s="61"/>
      <c r="K143" s="61"/>
      <c r="L143" s="61"/>
      <c r="M143" s="61"/>
      <c r="N143" s="61"/>
      <c r="O143" s="61"/>
      <c r="P143" s="61"/>
      <c r="Q143" s="61"/>
      <c r="R143" s="61"/>
    </row>
    <row r="144" spans="1:18" x14ac:dyDescent="0.25">
      <c r="A144" s="61"/>
      <c r="B144" s="61"/>
      <c r="C144" s="61"/>
      <c r="D144" s="61"/>
      <c r="E144" s="61"/>
      <c r="F144" s="61"/>
      <c r="G144" s="61"/>
      <c r="H144" s="61"/>
      <c r="I144" s="61"/>
      <c r="J144" s="61"/>
      <c r="K144" s="61"/>
      <c r="L144" s="61"/>
      <c r="M144" s="61"/>
      <c r="N144" s="61"/>
      <c r="O144" s="61"/>
      <c r="P144" s="61"/>
      <c r="Q144" s="61"/>
      <c r="R144" s="61"/>
    </row>
    <row r="145" spans="1:18" x14ac:dyDescent="0.25">
      <c r="A145" s="61"/>
      <c r="B145" s="61"/>
      <c r="C145" s="61"/>
      <c r="D145" s="61"/>
      <c r="E145" s="61"/>
      <c r="F145" s="61"/>
      <c r="G145" s="61"/>
      <c r="H145" s="61"/>
      <c r="I145" s="61"/>
      <c r="J145" s="61"/>
      <c r="K145" s="61"/>
      <c r="L145" s="61"/>
      <c r="M145" s="61"/>
      <c r="N145" s="61"/>
      <c r="O145" s="61"/>
      <c r="P145" s="61"/>
      <c r="Q145" s="61"/>
      <c r="R145" s="61"/>
    </row>
    <row r="146" spans="1:18" x14ac:dyDescent="0.25">
      <c r="A146" s="61"/>
      <c r="B146" s="61"/>
      <c r="C146" s="61"/>
      <c r="D146" s="61"/>
      <c r="E146" s="61"/>
      <c r="F146" s="61"/>
      <c r="G146" s="61"/>
      <c r="H146" s="61"/>
      <c r="I146" s="61"/>
      <c r="J146" s="61"/>
      <c r="K146" s="61"/>
      <c r="L146" s="61"/>
      <c r="M146" s="61"/>
      <c r="N146" s="61"/>
      <c r="O146" s="61"/>
      <c r="P146" s="61"/>
      <c r="Q146" s="61"/>
      <c r="R146" s="61"/>
    </row>
    <row r="147" spans="1:18" x14ac:dyDescent="0.25">
      <c r="A147" s="61"/>
      <c r="B147" s="61"/>
      <c r="C147" s="61"/>
      <c r="D147" s="61"/>
      <c r="E147" s="61"/>
      <c r="F147" s="61"/>
      <c r="G147" s="61"/>
      <c r="H147" s="61"/>
      <c r="I147" s="61"/>
      <c r="J147" s="61"/>
      <c r="K147" s="61"/>
      <c r="L147" s="61"/>
      <c r="M147" s="61"/>
      <c r="N147" s="61"/>
      <c r="O147" s="61"/>
      <c r="P147" s="61"/>
      <c r="Q147" s="61"/>
      <c r="R147" s="61"/>
    </row>
    <row r="148" spans="1:18" x14ac:dyDescent="0.25">
      <c r="A148" s="61"/>
      <c r="B148" s="61"/>
      <c r="C148" s="61"/>
      <c r="D148" s="61"/>
      <c r="E148" s="61"/>
      <c r="F148" s="61"/>
      <c r="G148" s="61"/>
      <c r="H148" s="61"/>
      <c r="I148" s="61"/>
      <c r="J148" s="61"/>
      <c r="K148" s="61"/>
      <c r="L148" s="61"/>
      <c r="M148" s="61"/>
      <c r="N148" s="61"/>
      <c r="O148" s="61"/>
      <c r="P148" s="61"/>
      <c r="Q148" s="61"/>
      <c r="R148" s="61"/>
    </row>
    <row r="149" spans="1:18" x14ac:dyDescent="0.25">
      <c r="A149" s="61"/>
      <c r="B149" s="61"/>
      <c r="C149" s="61"/>
      <c r="D149" s="61"/>
      <c r="E149" s="61"/>
      <c r="F149" s="61"/>
      <c r="G149" s="61"/>
      <c r="H149" s="61"/>
      <c r="I149" s="61"/>
      <c r="J149" s="61"/>
      <c r="K149" s="61"/>
      <c r="L149" s="61"/>
      <c r="M149" s="61"/>
      <c r="N149" s="61"/>
      <c r="O149" s="61"/>
      <c r="P149" s="61"/>
      <c r="Q149" s="61"/>
      <c r="R149" s="61"/>
    </row>
    <row r="150" spans="1:18" x14ac:dyDescent="0.25">
      <c r="A150" s="61"/>
      <c r="B150" s="61"/>
      <c r="C150" s="61"/>
      <c r="D150" s="61"/>
      <c r="E150" s="61"/>
      <c r="F150" s="61"/>
      <c r="G150" s="61"/>
      <c r="H150" s="61"/>
      <c r="I150" s="61"/>
      <c r="J150" s="61"/>
      <c r="K150" s="61"/>
      <c r="L150" s="61"/>
      <c r="M150" s="61"/>
      <c r="N150" s="61"/>
      <c r="O150" s="61"/>
      <c r="P150" s="61"/>
      <c r="Q150" s="61"/>
      <c r="R150" s="61"/>
    </row>
    <row r="151" spans="1:18" x14ac:dyDescent="0.25">
      <c r="A151" s="61"/>
      <c r="B151" s="61"/>
      <c r="C151" s="61"/>
      <c r="D151" s="61"/>
      <c r="E151" s="61"/>
      <c r="F151" s="61"/>
      <c r="G151" s="61"/>
      <c r="H151" s="61"/>
      <c r="I151" s="61"/>
      <c r="J151" s="61"/>
      <c r="K151" s="61"/>
      <c r="L151" s="61"/>
      <c r="M151" s="61"/>
      <c r="N151" s="61"/>
      <c r="O151" s="61"/>
      <c r="P151" s="61"/>
      <c r="Q151" s="61"/>
      <c r="R151" s="61"/>
    </row>
    <row r="152" spans="1:18" x14ac:dyDescent="0.25">
      <c r="A152" s="61"/>
      <c r="B152" s="61"/>
      <c r="C152" s="61"/>
      <c r="D152" s="61"/>
      <c r="E152" s="61"/>
      <c r="F152" s="61"/>
      <c r="G152" s="61"/>
      <c r="H152" s="61"/>
      <c r="I152" s="61"/>
      <c r="J152" s="61"/>
      <c r="K152" s="61"/>
      <c r="L152" s="61"/>
      <c r="M152" s="61"/>
      <c r="N152" s="61"/>
      <c r="O152" s="61"/>
      <c r="P152" s="61"/>
      <c r="Q152" s="61"/>
      <c r="R152" s="61"/>
    </row>
    <row r="153" spans="1:18" x14ac:dyDescent="0.25">
      <c r="A153" s="61"/>
      <c r="B153" s="61"/>
      <c r="C153" s="61"/>
      <c r="D153" s="61"/>
      <c r="E153" s="61"/>
      <c r="F153" s="61"/>
      <c r="G153" s="61"/>
      <c r="H153" s="61"/>
      <c r="I153" s="61"/>
      <c r="J153" s="61"/>
      <c r="K153" s="61"/>
      <c r="L153" s="61"/>
      <c r="M153" s="61"/>
      <c r="N153" s="61"/>
      <c r="O153" s="61"/>
      <c r="P153" s="61"/>
      <c r="Q153" s="61"/>
      <c r="R153" s="61"/>
    </row>
  </sheetData>
  <dataValidations count="1">
    <dataValidation type="list" allowBlank="1" showInputMessage="1" showErrorMessage="1" sqref="C8" xr:uid="{BE270A5A-8C9B-C54F-A676-51D9975036AC}">
      <formula1>$G$4:$G$7</formula1>
    </dataValidation>
  </dataValidation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5B0EA5-0143-49DC-B669-2E009CEB7041}">
  <sheetPr codeName="Hoja15"/>
  <dimension ref="A1:BW110"/>
  <sheetViews>
    <sheetView topLeftCell="J1" zoomScale="97" zoomScaleNormal="85" workbookViewId="0">
      <selection activeCell="G32" sqref="G32"/>
    </sheetView>
  </sheetViews>
  <sheetFormatPr baseColWidth="10" defaultColWidth="9.140625" defaultRowHeight="15" x14ac:dyDescent="0.25"/>
  <cols>
    <col min="4" max="4" width="9.28515625" customWidth="1"/>
    <col min="5" max="5" width="9.28515625" bestFit="1" customWidth="1"/>
    <col min="6" max="6" width="12" bestFit="1" customWidth="1"/>
    <col min="7" max="9" width="9.28515625" bestFit="1" customWidth="1"/>
    <col min="10" max="10" width="43" customWidth="1"/>
    <col min="11" max="11" width="24.85546875" customWidth="1"/>
    <col min="12" max="12" width="9.28515625" bestFit="1" customWidth="1"/>
    <col min="13" max="13" width="9.5703125" bestFit="1" customWidth="1"/>
    <col min="14" max="14" width="10.5703125" bestFit="1" customWidth="1"/>
    <col min="15" max="15" width="13.140625" bestFit="1" customWidth="1"/>
    <col min="16" max="16" width="12.7109375" bestFit="1" customWidth="1"/>
  </cols>
  <sheetData>
    <row r="1" spans="1:7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</row>
    <row r="2" spans="1:75" x14ac:dyDescent="0.25">
      <c r="A2" s="1"/>
      <c r="B2" s="2" t="s">
        <v>20</v>
      </c>
      <c r="C2" s="2" t="s">
        <v>29</v>
      </c>
      <c r="D2" s="3" t="s">
        <v>41</v>
      </c>
      <c r="E2" s="2" t="s">
        <v>44</v>
      </c>
      <c r="F2" s="2" t="s">
        <v>25</v>
      </c>
      <c r="G2" s="2" t="s">
        <v>33</v>
      </c>
      <c r="H2" s="2" t="s">
        <v>27</v>
      </c>
      <c r="I2" s="2" t="s">
        <v>28</v>
      </c>
      <c r="J2" s="2" t="s">
        <v>26</v>
      </c>
      <c r="K2" s="2" t="s">
        <v>73</v>
      </c>
      <c r="L2" s="2" t="s">
        <v>37</v>
      </c>
      <c r="M2" s="2" t="s">
        <v>38</v>
      </c>
      <c r="N2" s="2" t="s">
        <v>72</v>
      </c>
      <c r="O2" s="2" t="s">
        <v>46</v>
      </c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</row>
    <row r="3" spans="1:75" x14ac:dyDescent="0.25">
      <c r="A3" s="1"/>
      <c r="B3" s="4">
        <v>1</v>
      </c>
      <c r="C3" s="4" t="s">
        <v>9</v>
      </c>
      <c r="D3" s="4" t="s">
        <v>52</v>
      </c>
      <c r="E3" s="4" t="str">
        <f>IF(C3=Plantilla!G$4,"A",IF(C3=Plantilla!G$5,"B",IF(C3=Plantilla!G$6,"C",IF(C3=Plantilla!G$7,"D",""))))</f>
        <v>A</v>
      </c>
      <c r="F3" s="4">
        <f>IF(D3="No",1,IF(D3="Sí",2,""))</f>
        <v>1</v>
      </c>
      <c r="G3" s="4">
        <v>1</v>
      </c>
      <c r="H3" s="4" t="str">
        <f>CONCATENATE(E3,F3,".",G3)</f>
        <v>A1.1</v>
      </c>
      <c r="I3" s="5" t="s">
        <v>34</v>
      </c>
      <c r="J3" s="4"/>
      <c r="K3" s="4">
        <v>6</v>
      </c>
      <c r="L3" s="4">
        <f>'A1.1'!D26</f>
        <v>3.1542857142857144</v>
      </c>
      <c r="M3" s="4">
        <f>'A1.1'!E26</f>
        <v>4.9333333333333336</v>
      </c>
      <c r="N3" s="4">
        <f>'A1.1'!D31</f>
        <v>-2.3668553365380296</v>
      </c>
      <c r="O3" s="4">
        <f>'A1.1'!E31</f>
        <v>2501008728717.4951</v>
      </c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</row>
    <row r="4" spans="1:75" x14ac:dyDescent="0.25">
      <c r="A4" s="1"/>
      <c r="B4" s="4">
        <v>2</v>
      </c>
      <c r="C4" s="4" t="s">
        <v>9</v>
      </c>
      <c r="D4" s="4" t="s">
        <v>52</v>
      </c>
      <c r="E4" s="4" t="str">
        <f>IF(C4=Plantilla!G$4,"A",IF(C4=Plantilla!G$5,"B",IF(C4=Plantilla!G$6,"C",IF(C4=Plantilla!G$7,"D",""))))</f>
        <v>A</v>
      </c>
      <c r="F4" s="4">
        <f t="shared" ref="F4:F16" si="0">IF(D4="No",1,IF(D4="Sí",2,""))</f>
        <v>1</v>
      </c>
      <c r="G4" s="4">
        <v>2</v>
      </c>
      <c r="H4" s="4" t="str">
        <f>CONCATENATE(E4,F4,".",G4)</f>
        <v>A1.2</v>
      </c>
      <c r="I4" s="5" t="s">
        <v>35</v>
      </c>
      <c r="J4" s="4"/>
      <c r="K4" s="4">
        <v>18</v>
      </c>
      <c r="L4" s="4">
        <f>'A1.2'!D38</f>
        <v>1.4111062906724514</v>
      </c>
      <c r="M4" s="4">
        <f>'A1.2'!E38</f>
        <v>4.7449023861171362</v>
      </c>
      <c r="N4" s="4">
        <f>'A1.2'!D43</f>
        <v>-2.4091250058416089</v>
      </c>
      <c r="O4" s="4">
        <f>'A1.2'!E43</f>
        <v>2266884822053.123</v>
      </c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</row>
    <row r="5" spans="1:75" x14ac:dyDescent="0.25">
      <c r="A5" s="1"/>
      <c r="B5" s="4">
        <v>3</v>
      </c>
      <c r="C5" s="4" t="s">
        <v>9</v>
      </c>
      <c r="D5" s="4" t="s">
        <v>51</v>
      </c>
      <c r="E5" s="4" t="str">
        <f>IF(C5=Plantilla!G$4,"A",IF(C5=Plantilla!G$5,"B",IF(C5=Plantilla!G$6,"C",IF(C5=Plantilla!G$7,"D",""))))</f>
        <v>A</v>
      </c>
      <c r="F5" s="4">
        <f t="shared" si="0"/>
        <v>2</v>
      </c>
      <c r="G5" s="4">
        <v>1</v>
      </c>
      <c r="H5" s="4" t="str">
        <f t="shared" ref="H5:H11" si="1">CONCATENATE(E5,F5,".",G5)</f>
        <v>A2.1</v>
      </c>
      <c r="I5" s="5" t="s">
        <v>53</v>
      </c>
      <c r="J5" s="4"/>
      <c r="K5" s="4">
        <v>2</v>
      </c>
      <c r="L5" s="4">
        <f>'A2.1'!D22</f>
        <v>1.2000000000000002</v>
      </c>
      <c r="M5" s="4">
        <f>'A2.1'!E22</f>
        <v>6</v>
      </c>
      <c r="N5" s="4">
        <f>'A2.1'!D27</f>
        <v>-2.6780719051126369</v>
      </c>
      <c r="O5" s="4">
        <f>'A2.1'!E27</f>
        <v>27664085919423.367</v>
      </c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</row>
    <row r="6" spans="1:75" x14ac:dyDescent="0.25">
      <c r="A6" s="1"/>
      <c r="B6" s="4">
        <v>4</v>
      </c>
      <c r="C6" s="4" t="s">
        <v>10</v>
      </c>
      <c r="D6" s="4" t="s">
        <v>52</v>
      </c>
      <c r="E6" s="4" t="str">
        <f>IF(C6=Plantilla!G$4,"A",IF(C6=Plantilla!G$5,"B",IF(C6=Plantilla!G$6,"C",IF(C6=Plantilla!G$7,"D",""))))</f>
        <v>B</v>
      </c>
      <c r="F6" s="4">
        <f t="shared" si="0"/>
        <v>1</v>
      </c>
      <c r="G6" s="4">
        <v>1</v>
      </c>
      <c r="H6" s="4" t="str">
        <f t="shared" si="1"/>
        <v>B1.1</v>
      </c>
      <c r="I6" s="5" t="s">
        <v>48</v>
      </c>
      <c r="J6" s="4" t="s">
        <v>54</v>
      </c>
      <c r="K6" s="4">
        <v>18</v>
      </c>
      <c r="L6" s="4">
        <f>'B1.1'!D38+'B1.1'!D38</f>
        <v>2.8263774403470721</v>
      </c>
      <c r="M6" s="4">
        <f>'B1.1'!E38+'B1.1'!E38</f>
        <v>7.8941431670282043</v>
      </c>
      <c r="N6" s="4">
        <f>'B1.1'!D43</f>
        <v>-2.3555033509258378</v>
      </c>
      <c r="O6" s="4">
        <f>'B1.1'!E43</f>
        <v>1342979413762.1724</v>
      </c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</row>
    <row r="7" spans="1:75" x14ac:dyDescent="0.25">
      <c r="A7" s="1"/>
      <c r="B7" s="4">
        <v>5</v>
      </c>
      <c r="C7" s="4" t="s">
        <v>10</v>
      </c>
      <c r="D7" s="4" t="s">
        <v>51</v>
      </c>
      <c r="E7" s="4" t="str">
        <f>IF(C7=Plantilla!G$4,"A",IF(C7=Plantilla!G$5,"B",IF(C7=Plantilla!G$6,"C",IF(C7=Plantilla!G$7,"D",""))))</f>
        <v>B</v>
      </c>
      <c r="F7" s="4">
        <f t="shared" si="0"/>
        <v>2</v>
      </c>
      <c r="G7" s="4">
        <v>1</v>
      </c>
      <c r="H7" s="4" t="str">
        <f t="shared" si="1"/>
        <v>B2.1</v>
      </c>
      <c r="I7" s="5" t="s">
        <v>49</v>
      </c>
      <c r="J7" s="4" t="s">
        <v>54</v>
      </c>
      <c r="K7" s="4">
        <v>18</v>
      </c>
      <c r="L7" s="4">
        <f>'B2.1'!D38</f>
        <v>1.5186117136659441</v>
      </c>
      <c r="M7" s="4">
        <f>'B2.1'!E38</f>
        <v>2.931887201735357</v>
      </c>
      <c r="N7" s="4">
        <f>'B1.1'!D43</f>
        <v>-2.3555033509258378</v>
      </c>
      <c r="O7" s="4">
        <f>'B1.1'!E43</f>
        <v>1342979413762.1724</v>
      </c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</row>
    <row r="8" spans="1:75" x14ac:dyDescent="0.25">
      <c r="A8" s="1"/>
      <c r="B8" s="4">
        <v>6</v>
      </c>
      <c r="C8" s="4" t="s">
        <v>9</v>
      </c>
      <c r="D8" s="4" t="s">
        <v>51</v>
      </c>
      <c r="E8" s="4" t="str">
        <f>IF(C8=Plantilla!G$4,"A",IF(C8=Plantilla!G$5,"B",IF(C8=Plantilla!G$6,"C",IF(C8=Plantilla!G$7,"D",""))))</f>
        <v>A</v>
      </c>
      <c r="F8" s="4">
        <f t="shared" si="0"/>
        <v>2</v>
      </c>
      <c r="G8" s="4">
        <v>2</v>
      </c>
      <c r="H8" s="4" t="str">
        <f t="shared" si="1"/>
        <v>A2.2</v>
      </c>
      <c r="I8" s="5" t="s">
        <v>50</v>
      </c>
      <c r="J8" s="4" t="s">
        <v>54</v>
      </c>
      <c r="K8" s="4">
        <v>18</v>
      </c>
      <c r="L8" s="4">
        <f>'A2.2'!$D$38</f>
        <v>1.5602603036876359</v>
      </c>
      <c r="M8" s="4">
        <f>'A2.2'!$D$38</f>
        <v>1.5602603036876359</v>
      </c>
      <c r="N8" s="4">
        <f>'A2.2'!$D$43</f>
        <v>-2.2849749128535608</v>
      </c>
      <c r="O8" s="4">
        <f>'A2.2'!$D$43</f>
        <v>-2.2849749128535608</v>
      </c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</row>
    <row r="9" spans="1:75" x14ac:dyDescent="0.25">
      <c r="A9" s="1"/>
      <c r="B9" s="4">
        <v>7</v>
      </c>
      <c r="C9" s="4" t="s">
        <v>12</v>
      </c>
      <c r="D9" s="4" t="s">
        <v>51</v>
      </c>
      <c r="E9" s="4" t="str">
        <f>IF(C9=Plantilla!G$4,"A",IF(C9=Plantilla!G$5,"B",IF(C9=Plantilla!G$6,"C",IF(C9=Plantilla!G$7,"D",""))))</f>
        <v>D</v>
      </c>
      <c r="F9" s="4">
        <f t="shared" si="0"/>
        <v>2</v>
      </c>
      <c r="G9" s="4">
        <v>1</v>
      </c>
      <c r="H9" s="4" t="str">
        <f t="shared" si="1"/>
        <v>D2.1</v>
      </c>
      <c r="I9" s="5" t="s">
        <v>56</v>
      </c>
      <c r="J9" s="4"/>
      <c r="K9" s="4">
        <v>18</v>
      </c>
      <c r="L9" s="4">
        <f>'D1.1'!D38</f>
        <v>1.1857758620689653</v>
      </c>
      <c r="M9" s="4">
        <f>'D1.1'!E38</f>
        <v>9.7176724137931068</v>
      </c>
      <c r="N9" s="4">
        <f>'D1.1'!D43</f>
        <v>-2.5856695746406468</v>
      </c>
      <c r="O9" s="4">
        <f>'D1.1'!E43</f>
        <v>17330674203689.553</v>
      </c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</row>
    <row r="10" spans="1:75" x14ac:dyDescent="0.25">
      <c r="A10" s="1"/>
      <c r="B10" s="4">
        <v>8</v>
      </c>
      <c r="C10" s="4" t="s">
        <v>12</v>
      </c>
      <c r="D10" s="4" t="s">
        <v>52</v>
      </c>
      <c r="E10" s="4" t="str">
        <f>IF(C10=Plantilla!G$4,"A",IF(C10=Plantilla!G$5,"B",IF(C10=Plantilla!G$6,"C",IF(C10=Plantilla!G$7,"D",""))))</f>
        <v>D</v>
      </c>
      <c r="F10" s="4">
        <f t="shared" si="0"/>
        <v>1</v>
      </c>
      <c r="G10" s="4">
        <v>1</v>
      </c>
      <c r="H10" s="4" t="str">
        <f t="shared" si="1"/>
        <v>D1.1</v>
      </c>
      <c r="I10" s="15" t="s">
        <v>57</v>
      </c>
      <c r="J10" s="4"/>
      <c r="K10" s="4">
        <v>18</v>
      </c>
      <c r="L10" s="4">
        <f>'D2.1'!D38</f>
        <v>1.4295258620689655</v>
      </c>
      <c r="M10" s="4">
        <f>'D2.1'!E38</f>
        <v>9.1239224137931032</v>
      </c>
      <c r="N10" s="4">
        <f>'D2.1'!D43+'D2.1'!D43</f>
        <v>-5.0685070235190368</v>
      </c>
      <c r="O10" s="4">
        <f>'D2.1'!E43+'D2.1'!E43</f>
        <v>21339991972650.211</v>
      </c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</row>
    <row r="11" spans="1:75" x14ac:dyDescent="0.25">
      <c r="A11" s="1"/>
      <c r="B11" s="4">
        <v>9</v>
      </c>
      <c r="C11" s="4"/>
      <c r="D11" s="4"/>
      <c r="E11" s="4" t="str">
        <f>IF(C11=Plantilla!G$4,"A",IF(C11=Plantilla!G$5,"B",IF(C11=Plantilla!G$6,"C",IF(C11=Plantilla!G$7,"D",""))))</f>
        <v/>
      </c>
      <c r="F11" s="4" t="str">
        <f t="shared" si="0"/>
        <v/>
      </c>
      <c r="G11" s="4"/>
      <c r="H11" s="4" t="str">
        <f t="shared" si="1"/>
        <v>.</v>
      </c>
      <c r="I11" s="4"/>
      <c r="J11" s="4"/>
      <c r="K11" s="4">
        <f>SUM(K3:K10)</f>
        <v>116</v>
      </c>
      <c r="L11" s="4"/>
      <c r="M11" s="4"/>
      <c r="N11" s="4"/>
      <c r="O11" s="4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</row>
    <row r="12" spans="1:75" x14ac:dyDescent="0.25">
      <c r="A12" s="1"/>
      <c r="B12" s="4">
        <v>10</v>
      </c>
      <c r="C12" s="4"/>
      <c r="D12" s="4"/>
      <c r="E12" s="4" t="str">
        <f>IF(C12=Plantilla!G$4,"A",IF(C12=Plantilla!G$5,"B",IF(C12=Plantilla!G$6,"C",IF(C12=Plantilla!G$7,"D",""))))</f>
        <v/>
      </c>
      <c r="F12" s="4" t="str">
        <f t="shared" si="0"/>
        <v/>
      </c>
      <c r="G12" s="4"/>
      <c r="H12" s="4"/>
      <c r="I12" s="4"/>
      <c r="J12" s="4"/>
      <c r="K12" s="4"/>
      <c r="L12" s="4"/>
      <c r="M12" s="4"/>
      <c r="N12" s="4"/>
      <c r="O12" s="4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</row>
    <row r="13" spans="1:75" x14ac:dyDescent="0.25">
      <c r="A13" s="1"/>
      <c r="B13" s="4">
        <v>11</v>
      </c>
      <c r="C13" s="4"/>
      <c r="D13" s="4"/>
      <c r="E13" s="4" t="str">
        <f>IF(C13=Plantilla!G$4,"A",IF(C13=Plantilla!G$5,"B",IF(C13=Plantilla!G$6,"C",IF(C13=Plantilla!G$7,"D",""))))</f>
        <v/>
      </c>
      <c r="F13" s="4" t="str">
        <f t="shared" si="0"/>
        <v/>
      </c>
      <c r="G13" s="4"/>
      <c r="H13" s="4"/>
      <c r="I13" s="4"/>
      <c r="J13" s="4"/>
      <c r="K13" s="4"/>
      <c r="L13" s="4"/>
      <c r="M13" s="4"/>
      <c r="N13" s="4"/>
      <c r="O13" s="4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</row>
    <row r="14" spans="1:75" x14ac:dyDescent="0.25">
      <c r="A14" s="1"/>
      <c r="B14" s="4">
        <v>12</v>
      </c>
      <c r="C14" s="4"/>
      <c r="D14" s="4"/>
      <c r="E14" s="4" t="str">
        <f>IF(C14=Plantilla!G$4,"A",IF(C14=Plantilla!G$5,"B",IF(C14=Plantilla!G$6,"C",IF(C14=Plantilla!G$7,"D",""))))</f>
        <v/>
      </c>
      <c r="F14" s="4" t="str">
        <f t="shared" si="0"/>
        <v/>
      </c>
      <c r="G14" s="4"/>
      <c r="H14" s="4"/>
      <c r="I14" s="4"/>
      <c r="J14" s="4"/>
      <c r="K14" s="4"/>
      <c r="L14" s="4"/>
      <c r="M14" s="4"/>
      <c r="N14" s="4"/>
      <c r="O14" s="4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</row>
    <row r="15" spans="1:75" x14ac:dyDescent="0.25">
      <c r="A15" s="1"/>
      <c r="B15" s="4">
        <v>13</v>
      </c>
      <c r="C15" s="4"/>
      <c r="D15" s="4"/>
      <c r="E15" s="4" t="str">
        <f>IF(C15=Plantilla!G$4,"A",IF(C15=Plantilla!G$5,"B",IF(C15=Plantilla!G$6,"C",IF(C15=Plantilla!G$7,"D",""))))</f>
        <v/>
      </c>
      <c r="F15" s="4" t="str">
        <f t="shared" si="0"/>
        <v/>
      </c>
      <c r="G15" s="4"/>
      <c r="H15" s="4"/>
      <c r="I15" s="4"/>
      <c r="J15" s="4"/>
      <c r="K15" s="4"/>
      <c r="L15" s="4"/>
      <c r="M15" s="4"/>
      <c r="N15" s="4"/>
      <c r="O15" s="4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</row>
    <row r="16" spans="1:75" x14ac:dyDescent="0.25">
      <c r="A16" s="1"/>
      <c r="B16" s="4">
        <v>14</v>
      </c>
      <c r="C16" s="4"/>
      <c r="D16" s="4"/>
      <c r="E16" s="4" t="str">
        <f>IF(C16=Plantilla!G$4,"A",IF(C16=Plantilla!G$5,"B",IF(C16=Plantilla!G$6,"C",IF(C16=Plantilla!G$7,"D",""))))</f>
        <v/>
      </c>
      <c r="F16" s="4" t="str">
        <f t="shared" si="0"/>
        <v/>
      </c>
      <c r="G16" s="4"/>
      <c r="H16" s="4"/>
      <c r="I16" s="4"/>
      <c r="J16" s="4"/>
      <c r="K16" s="4"/>
      <c r="L16" s="4"/>
      <c r="M16" s="4"/>
      <c r="N16" s="4"/>
      <c r="O16" s="4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</row>
    <row r="17" spans="1:75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</row>
    <row r="18" spans="1:75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 t="s">
        <v>84</v>
      </c>
      <c r="O18" s="29">
        <v>0.05</v>
      </c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</row>
    <row r="19" spans="1:75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</row>
    <row r="20" spans="1:75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</row>
    <row r="21" spans="1:75" x14ac:dyDescent="0.25">
      <c r="A21" s="1"/>
      <c r="B21" s="1"/>
      <c r="C21" s="1"/>
      <c r="D21" s="1"/>
      <c r="E21" s="1"/>
      <c r="F21" s="1"/>
      <c r="G21" s="1"/>
      <c r="H21" s="1" t="s">
        <v>76</v>
      </c>
      <c r="I21" s="1"/>
      <c r="J21" s="1"/>
      <c r="K21" s="1"/>
      <c r="L21" s="1"/>
      <c r="M21" s="4" t="s">
        <v>75</v>
      </c>
      <c r="N21" s="4"/>
      <c r="O21" s="4"/>
      <c r="P21" s="4"/>
      <c r="Q21" s="4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</row>
    <row r="22" spans="1:75" x14ac:dyDescent="0.25">
      <c r="A22" s="1"/>
      <c r="B22" s="1"/>
      <c r="C22" s="1"/>
      <c r="D22" s="4" t="s">
        <v>75</v>
      </c>
      <c r="E22" s="4">
        <f>AVERAGE(L3:L10)</f>
        <v>1.7857428983495935</v>
      </c>
      <c r="F22" s="4">
        <f>_xlfn.STDEV.P(L3:L10)</f>
        <v>0.7113657209650841</v>
      </c>
      <c r="G22" s="4">
        <f>_xlfn.CONFIDENCE.T(0.05,F22,8)</f>
        <v>0.59471662565701378</v>
      </c>
      <c r="H22" s="4"/>
      <c r="I22" s="1"/>
      <c r="J22" s="1"/>
      <c r="K22" s="1"/>
      <c r="L22" s="1" t="s">
        <v>78</v>
      </c>
      <c r="M22" s="4">
        <f>AVERAGE(L4:L10)</f>
        <v>1.5902367817872907</v>
      </c>
      <c r="N22" s="4">
        <f t="shared" ref="N22:P22" si="2">AVERAGE(M4:M10)</f>
        <v>5.9961125551649346</v>
      </c>
      <c r="O22" s="4">
        <f t="shared" si="2"/>
        <v>-2.8196221605455953</v>
      </c>
      <c r="P22" s="4">
        <f t="shared" si="2"/>
        <v>10183942249334.045</v>
      </c>
      <c r="Q22" s="4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</row>
    <row r="23" spans="1:75" x14ac:dyDescent="0.25">
      <c r="A23" s="1"/>
      <c r="B23" s="1"/>
      <c r="C23" s="1"/>
      <c r="D23" s="4"/>
      <c r="E23" s="4"/>
      <c r="F23" s="4"/>
      <c r="G23" s="4"/>
      <c r="H23" s="4"/>
      <c r="I23" s="1"/>
      <c r="J23" s="1"/>
      <c r="K23" s="1"/>
      <c r="L23" s="1" t="s">
        <v>79</v>
      </c>
      <c r="M23" s="4">
        <f>_xlfn.STDEV.P(L4:L10)</f>
        <v>0.52206479912118475</v>
      </c>
      <c r="N23" s="4">
        <f t="shared" ref="N23:P23" si="3">_xlfn.STDEV.P(M4:M10)</f>
        <v>2.8752025198123499</v>
      </c>
      <c r="O23" s="4">
        <f t="shared" si="3"/>
        <v>0.92716322700299703</v>
      </c>
      <c r="P23" s="4">
        <f t="shared" si="3"/>
        <v>10715851886328.297</v>
      </c>
      <c r="Q23" s="4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</row>
    <row r="24" spans="1:75" x14ac:dyDescent="0.25">
      <c r="A24" s="1"/>
      <c r="B24" s="1"/>
      <c r="C24" s="1"/>
      <c r="D24" s="4"/>
      <c r="E24" s="4"/>
      <c r="F24" s="4"/>
      <c r="G24" s="4"/>
      <c r="H24" s="4"/>
      <c r="I24" s="1"/>
      <c r="J24" s="1"/>
      <c r="K24" s="1"/>
      <c r="L24" s="1" t="s">
        <v>80</v>
      </c>
      <c r="M24" s="4">
        <f>_xlfn.CONFIDENCE.T(O18,M23,8)</f>
        <v>0.43645709451172304</v>
      </c>
      <c r="N24" s="4">
        <f t="shared" ref="N24:P24" si="4">_xlfn.CONFIDENCE.T(0.05,N23,8)</f>
        <v>2.4037294604855894</v>
      </c>
      <c r="O24" s="4">
        <f t="shared" si="4"/>
        <v>0.7751278555402229</v>
      </c>
      <c r="P24" s="4">
        <f t="shared" si="4"/>
        <v>8958676370055.666</v>
      </c>
      <c r="Q24" s="4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</row>
    <row r="25" spans="1:75" x14ac:dyDescent="0.25">
      <c r="A25" s="1"/>
      <c r="B25" s="1"/>
      <c r="C25" s="1"/>
      <c r="D25" s="4"/>
      <c r="E25" s="4"/>
      <c r="F25" s="4"/>
      <c r="G25" s="4"/>
      <c r="H25" s="4"/>
      <c r="I25" s="1"/>
      <c r="J25" s="1"/>
      <c r="K25" s="1"/>
      <c r="L25" s="1" t="s">
        <v>76</v>
      </c>
      <c r="M25" s="4">
        <f>M22+M24</f>
        <v>2.0266938762990137</v>
      </c>
      <c r="N25" s="4">
        <f t="shared" ref="N25:P25" si="5">N22+N24</f>
        <v>8.399842015650524</v>
      </c>
      <c r="O25" s="4">
        <f t="shared" si="5"/>
        <v>-2.0444943050053723</v>
      </c>
      <c r="P25" s="4">
        <f t="shared" si="5"/>
        <v>19142618619389.711</v>
      </c>
      <c r="Q25" s="4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</row>
    <row r="26" spans="1:75" x14ac:dyDescent="0.25">
      <c r="A26" s="1"/>
      <c r="B26" s="1"/>
      <c r="C26" s="1"/>
      <c r="D26" s="4"/>
      <c r="E26" s="4"/>
      <c r="F26" s="4"/>
      <c r="G26" s="4"/>
      <c r="H26" s="4"/>
      <c r="I26" s="1"/>
      <c r="J26" s="1"/>
      <c r="K26" s="1"/>
      <c r="L26" s="1" t="s">
        <v>77</v>
      </c>
      <c r="M26" s="1">
        <f>M22-M24</f>
        <v>1.1537796872755677</v>
      </c>
      <c r="N26" s="1">
        <f t="shared" ref="N26:P26" si="6">N22-N24</f>
        <v>3.5923830946793451</v>
      </c>
      <c r="O26" s="1">
        <f t="shared" si="6"/>
        <v>-3.5947500160858183</v>
      </c>
      <c r="P26" s="1">
        <f t="shared" si="6"/>
        <v>1225265879278.3789</v>
      </c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</row>
    <row r="27" spans="1:75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</row>
    <row r="28" spans="1:75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</row>
    <row r="29" spans="1:75" x14ac:dyDescent="0.25">
      <c r="A29" s="1"/>
      <c r="B29" s="1"/>
      <c r="C29" s="1"/>
      <c r="D29" s="1"/>
      <c r="E29" s="1"/>
      <c r="F29" s="1"/>
      <c r="G29" s="1" t="s">
        <v>81</v>
      </c>
      <c r="H29" s="1" t="s">
        <v>82</v>
      </c>
      <c r="I29" s="1" t="s">
        <v>83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</row>
    <row r="30" spans="1:75" x14ac:dyDescent="0.25">
      <c r="A30" s="1"/>
      <c r="B30" s="1"/>
      <c r="C30" s="1"/>
      <c r="D30" s="1"/>
      <c r="E30" s="1"/>
      <c r="F30" s="1">
        <v>1.6666666666666667</v>
      </c>
      <c r="G30" s="1">
        <f>$M$25*F30+$N$25</f>
        <v>11.777665142815547</v>
      </c>
      <c r="H30" s="1">
        <f>$M$26*F30+$N$26</f>
        <v>5.5153492401386242</v>
      </c>
      <c r="I30" s="1">
        <f>$M$22*F30+$N$22</f>
        <v>8.6465071914770864</v>
      </c>
      <c r="J30" s="1">
        <f>G30-H30</f>
        <v>6.2623159026769226</v>
      </c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</row>
    <row r="31" spans="1:75" x14ac:dyDescent="0.25">
      <c r="A31" s="1"/>
      <c r="B31" s="1"/>
      <c r="C31" s="1"/>
      <c r="D31" s="1"/>
      <c r="E31" s="1"/>
      <c r="F31" s="1">
        <v>3.3333333333333335</v>
      </c>
      <c r="G31" s="1">
        <f t="shared" ref="G31:G38" si="7">$M$25*F31+$N$25</f>
        <v>15.15548826998057</v>
      </c>
      <c r="H31" s="1">
        <f t="shared" ref="H31:H38" si="8">$M$26*F31+$N$26</f>
        <v>7.4383153855979041</v>
      </c>
      <c r="I31" s="1">
        <f t="shared" ref="I31:I38" si="9">$M$22*F31+$N$22</f>
        <v>11.296901827789238</v>
      </c>
      <c r="J31" s="1">
        <f t="shared" ref="J31:J38" si="10">G31-H31</f>
        <v>7.7171728843826655</v>
      </c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</row>
    <row r="32" spans="1:75" x14ac:dyDescent="0.25">
      <c r="A32" s="1"/>
      <c r="B32" s="1"/>
      <c r="C32" s="1"/>
      <c r="D32" s="1"/>
      <c r="E32" s="1"/>
      <c r="F32" s="1">
        <v>5</v>
      </c>
      <c r="G32" s="1">
        <f t="shared" si="7"/>
        <v>18.533311397145592</v>
      </c>
      <c r="H32" s="1">
        <f t="shared" si="8"/>
        <v>9.361281531057184</v>
      </c>
      <c r="I32" s="1">
        <f t="shared" si="9"/>
        <v>13.947296464101388</v>
      </c>
      <c r="J32" s="1">
        <f t="shared" si="10"/>
        <v>9.1720298660884083</v>
      </c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</row>
    <row r="33" spans="1:75" x14ac:dyDescent="0.25">
      <c r="A33" s="1"/>
      <c r="B33" s="1"/>
      <c r="C33" s="1"/>
      <c r="D33" s="1"/>
      <c r="E33" s="1"/>
      <c r="F33" s="1">
        <v>6.666666666666667</v>
      </c>
      <c r="G33" s="1">
        <f t="shared" si="7"/>
        <v>21.911134524310615</v>
      </c>
      <c r="H33" s="1">
        <f t="shared" si="8"/>
        <v>11.284247676516463</v>
      </c>
      <c r="I33" s="1">
        <f t="shared" si="9"/>
        <v>16.597691100413542</v>
      </c>
      <c r="J33" s="1">
        <f t="shared" si="10"/>
        <v>10.626886847794152</v>
      </c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</row>
    <row r="34" spans="1:75" x14ac:dyDescent="0.25">
      <c r="A34" s="1"/>
      <c r="B34" s="1"/>
      <c r="C34" s="1"/>
      <c r="D34" s="1"/>
      <c r="E34" s="1"/>
      <c r="F34" s="1">
        <v>8.3333333333333339</v>
      </c>
      <c r="G34" s="1">
        <f t="shared" si="7"/>
        <v>25.288957651475638</v>
      </c>
      <c r="H34" s="1">
        <f t="shared" si="8"/>
        <v>13.207213821975744</v>
      </c>
      <c r="I34" s="1">
        <f t="shared" si="9"/>
        <v>19.248085736725692</v>
      </c>
      <c r="J34" s="1">
        <f t="shared" si="10"/>
        <v>12.081743829499894</v>
      </c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</row>
    <row r="35" spans="1:75" x14ac:dyDescent="0.25">
      <c r="A35" s="1"/>
      <c r="B35" s="1"/>
      <c r="C35" s="1"/>
      <c r="D35" s="1"/>
      <c r="E35" s="1"/>
      <c r="F35" s="1">
        <v>10</v>
      </c>
      <c r="G35" s="1">
        <f t="shared" si="7"/>
        <v>28.666780778640661</v>
      </c>
      <c r="H35" s="1">
        <f t="shared" si="8"/>
        <v>15.130179967435023</v>
      </c>
      <c r="I35" s="1">
        <f t="shared" si="9"/>
        <v>21.898480373037842</v>
      </c>
      <c r="J35" s="1">
        <f t="shared" si="10"/>
        <v>13.536600811205638</v>
      </c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</row>
    <row r="36" spans="1:75" x14ac:dyDescent="0.25">
      <c r="A36" s="1"/>
      <c r="B36" s="1"/>
      <c r="C36" s="1"/>
      <c r="D36" s="1"/>
      <c r="E36" s="1"/>
      <c r="F36" s="1">
        <v>11.666666666666666</v>
      </c>
      <c r="G36" s="1">
        <f t="shared" si="7"/>
        <v>32.044603905805687</v>
      </c>
      <c r="H36" s="1">
        <f>$M$26*F36+$N$26</f>
        <v>17.0531461128943</v>
      </c>
      <c r="I36" s="1">
        <f t="shared" si="9"/>
        <v>24.548875009349992</v>
      </c>
      <c r="J36" s="1">
        <f t="shared" si="10"/>
        <v>14.991457792911387</v>
      </c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</row>
    <row r="37" spans="1:75" x14ac:dyDescent="0.25">
      <c r="A37" s="1"/>
      <c r="B37" s="1"/>
      <c r="C37" s="1"/>
      <c r="D37" s="1"/>
      <c r="E37" s="1"/>
      <c r="F37" s="1">
        <v>19.166666666666668</v>
      </c>
      <c r="G37" s="1">
        <f t="shared" si="7"/>
        <v>47.244807978048286</v>
      </c>
      <c r="H37" s="1">
        <f t="shared" si="8"/>
        <v>25.706493767461062</v>
      </c>
      <c r="I37" s="1">
        <f t="shared" si="9"/>
        <v>36.47565087275467</v>
      </c>
      <c r="J37" s="1">
        <f t="shared" si="10"/>
        <v>21.538314210587224</v>
      </c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</row>
    <row r="38" spans="1:75" x14ac:dyDescent="0.25">
      <c r="A38" s="1"/>
      <c r="B38" s="1"/>
      <c r="C38" s="1"/>
      <c r="D38" s="1"/>
      <c r="E38" s="1"/>
      <c r="F38" s="1">
        <v>20.833333333333332</v>
      </c>
      <c r="G38" s="1">
        <f t="shared" si="7"/>
        <v>50.622631105213301</v>
      </c>
      <c r="H38" s="1">
        <f t="shared" si="8"/>
        <v>27.629459912920336</v>
      </c>
      <c r="I38" s="1">
        <f t="shared" si="9"/>
        <v>39.12604550906682</v>
      </c>
      <c r="J38" s="1">
        <f t="shared" si="10"/>
        <v>22.993171192292966</v>
      </c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</row>
    <row r="39" spans="1:75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</row>
    <row r="40" spans="1:75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</row>
    <row r="41" spans="1:75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</row>
    <row r="42" spans="1:75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</row>
    <row r="43" spans="1:75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</row>
    <row r="44" spans="1:75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</row>
    <row r="45" spans="1:75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</row>
    <row r="46" spans="1:75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</row>
    <row r="47" spans="1:75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</row>
    <row r="48" spans="1:75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</row>
    <row r="49" spans="1:75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</row>
    <row r="50" spans="1:75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</row>
    <row r="51" spans="1:75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</row>
    <row r="109" spans="12:12" x14ac:dyDescent="0.25">
      <c r="L109" t="s">
        <v>51</v>
      </c>
    </row>
    <row r="110" spans="12:12" x14ac:dyDescent="0.25">
      <c r="L110" t="s">
        <v>52</v>
      </c>
    </row>
  </sheetData>
  <conditionalFormatting sqref="J30:J44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{240124D1-6900-43D2-854C-935B051BC3F6}</x14:id>
        </ext>
      </extLst>
    </cfRule>
  </conditionalFormatting>
  <dataValidations count="1">
    <dataValidation type="list" allowBlank="1" showInputMessage="1" showErrorMessage="1" sqref="D3:D16" xr:uid="{959C0C4D-F47B-4151-871D-B75E80C11D95}">
      <formula1>$L$109:$L$110</formula1>
    </dataValidation>
  </dataValidations>
  <hyperlinks>
    <hyperlink ref="I3" location="A1.1!A1" display="A1.1!A1" xr:uid="{4C0DEF76-1649-4FBC-9DE5-B0BC3019197E}"/>
    <hyperlink ref="I4" location="A1.2!A1" display="A1.2!A1" xr:uid="{7288796F-9E97-4253-B75A-0A5100E8B347}"/>
    <hyperlink ref="I6" location="B1.1!A1" display="B1.1!A1" xr:uid="{21598E0C-9BE4-46DF-BB4D-95FA4A8216AA}"/>
    <hyperlink ref="I7" location="B2.1!A1" display="B2.1!A1" xr:uid="{27889964-C3D3-4F8C-9611-1686E2D9202F}"/>
    <hyperlink ref="I8" location="A2.2!A1" display="A2.2!A1" xr:uid="{02D8A83C-57B9-4B72-AB01-8AE91C116AE0}"/>
    <hyperlink ref="I5" location="A2.1!A1" display="A2.1!A1" xr:uid="{392FC8C5-8266-4D5B-B9BE-79837087A3FE}"/>
    <hyperlink ref="I9" location="D2.1!A1" display="D2.1!A1" xr:uid="{B752A745-C3F8-4C6C-89A5-F23C86DA907D}"/>
    <hyperlink ref="I10" location="D1.1!A1" display="D1.1!A1" xr:uid="{DC20F7FF-48C1-491A-9659-FCBCB5651165}"/>
  </hyperlinks>
  <pageMargins left="0.7" right="0.7" top="0.75" bottom="0.75" header="0.3" footer="0.3"/>
  <drawing r:id="rId1"/>
  <legacy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40124D1-6900-43D2-854C-935B051BC3F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J30:J44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4A609825-AB6A-4F28-8840-FDDBD4D46294}">
          <x14:formula1>
            <xm:f>Plantilla!$G$4:$G$7</xm:f>
          </x14:formula1>
          <xm:sqref>C3:C16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40</vt:i4>
      </vt:variant>
      <vt:variant>
        <vt:lpstr>Rangos con nombre</vt:lpstr>
      </vt:variant>
      <vt:variant>
        <vt:i4>2</vt:i4>
      </vt:variant>
    </vt:vector>
  </HeadingPairs>
  <TitlesOfParts>
    <vt:vector size="42" baseType="lpstr">
      <vt:lpstr>Sheet1</vt:lpstr>
      <vt:lpstr>Plantilla</vt:lpstr>
      <vt:lpstr>A.All</vt:lpstr>
      <vt:lpstr>All1.Fliers</vt:lpstr>
      <vt:lpstr>All1</vt:lpstr>
      <vt:lpstr>All2</vt:lpstr>
      <vt:lpstr>All</vt:lpstr>
      <vt:lpstr>A1.1</vt:lpstr>
      <vt:lpstr>A1.2</vt:lpstr>
      <vt:lpstr>A1.3</vt:lpstr>
      <vt:lpstr>A1.4</vt:lpstr>
      <vt:lpstr>A2.1</vt:lpstr>
      <vt:lpstr>A2.2</vt:lpstr>
      <vt:lpstr>A2.3</vt:lpstr>
      <vt:lpstr>A2.4</vt:lpstr>
      <vt:lpstr>B1.1</vt:lpstr>
      <vt:lpstr>B1.2</vt:lpstr>
      <vt:lpstr>B1.3</vt:lpstr>
      <vt:lpstr>B1.4</vt:lpstr>
      <vt:lpstr>B1.5</vt:lpstr>
      <vt:lpstr>B2.1</vt:lpstr>
      <vt:lpstr>B2.2</vt:lpstr>
      <vt:lpstr>B2.3</vt:lpstr>
      <vt:lpstr>B2.4</vt:lpstr>
      <vt:lpstr>B2.5</vt:lpstr>
      <vt:lpstr>C1.1</vt:lpstr>
      <vt:lpstr>C1.2</vt:lpstr>
      <vt:lpstr>C2.1</vt:lpstr>
      <vt:lpstr>C2.2</vt:lpstr>
      <vt:lpstr>D1.1</vt:lpstr>
      <vt:lpstr>D1.2</vt:lpstr>
      <vt:lpstr>D1.3</vt:lpstr>
      <vt:lpstr>D1.4</vt:lpstr>
      <vt:lpstr>D1.5</vt:lpstr>
      <vt:lpstr>D2.1</vt:lpstr>
      <vt:lpstr>D2.2</vt:lpstr>
      <vt:lpstr>D2.3</vt:lpstr>
      <vt:lpstr>D2.4</vt:lpstr>
      <vt:lpstr>D2.5</vt:lpstr>
      <vt:lpstr>Paràmetres sèries</vt:lpstr>
      <vt:lpstr>'Paràmetres sèries'!D1.1_A1</vt:lpstr>
      <vt:lpstr>D1.1_A1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Rull</dc:creator>
  <cp:lastModifiedBy>Clara Rull</cp:lastModifiedBy>
  <dcterms:created xsi:type="dcterms:W3CDTF">2020-02-22T10:31:00Z</dcterms:created>
  <dcterms:modified xsi:type="dcterms:W3CDTF">2020-05-17T13:55:39Z</dcterms:modified>
</cp:coreProperties>
</file>