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Oilcontent_Longevity/data/"/>
    </mc:Choice>
  </mc:AlternateContent>
  <xr:revisionPtr revIDLastSave="17" documentId="13_ncr:1_{73EE2741-4D96-4E65-B755-3838B188A11B}" xr6:coauthVersionLast="47" xr6:coauthVersionMax="47" xr10:uidLastSave="{AA0F0675-DC72-4667-B2A7-5CDBD876BA0E}"/>
  <bookViews>
    <workbookView xWindow="-28920" yWindow="-120" windowWidth="29040" windowHeight="15840" xr2:uid="{89878857-C1DB-4E0B-AB36-E7FE02D0B534}"/>
  </bookViews>
  <sheets>
    <sheet name="species_oil" sheetId="1" r:id="rId1"/>
  </sheets>
  <definedNames>
    <definedName name="_xlnm._FilterDatabase" localSheetId="0" hidden="1">species_oil!$A$1:$I$95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G92" i="1"/>
  <c r="G91" i="1"/>
  <c r="G90" i="1"/>
  <c r="G87" i="1"/>
  <c r="G86" i="1"/>
  <c r="G83" i="1"/>
  <c r="G81" i="1"/>
  <c r="G80" i="1"/>
  <c r="G79" i="1"/>
  <c r="G74" i="1"/>
  <c r="G73" i="1"/>
  <c r="G75" i="1"/>
  <c r="G76" i="1"/>
  <c r="G70" i="1"/>
  <c r="G77" i="1"/>
  <c r="G78" i="1"/>
  <c r="G59" i="1"/>
  <c r="G58" i="1"/>
  <c r="G57" i="1"/>
  <c r="G56" i="1"/>
  <c r="G55" i="1"/>
  <c r="G53" i="1"/>
  <c r="G51" i="1"/>
  <c r="G60" i="1"/>
  <c r="G47" i="1"/>
  <c r="G41" i="1"/>
  <c r="G37" i="1"/>
  <c r="G29" i="1"/>
  <c r="G25" i="1"/>
  <c r="G24" i="1"/>
  <c r="G27" i="1"/>
  <c r="G22" i="1"/>
  <c r="G21" i="1"/>
  <c r="G18" i="1"/>
  <c r="G16" i="1"/>
  <c r="G12" i="1"/>
  <c r="G13" i="1"/>
  <c r="G11" i="1"/>
  <c r="G15" i="1"/>
  <c r="G5" i="1"/>
  <c r="G4" i="1"/>
  <c r="G2" i="1"/>
</calcChain>
</file>

<file path=xl/sharedStrings.xml><?xml version="1.0" encoding="utf-8"?>
<sst xmlns="http://schemas.openxmlformats.org/spreadsheetml/2006/main" count="545" uniqueCount="242">
  <si>
    <t>Taxon</t>
  </si>
  <si>
    <t>species</t>
  </si>
  <si>
    <t>order</t>
  </si>
  <si>
    <t>family</t>
  </si>
  <si>
    <t>ecology</t>
  </si>
  <si>
    <t>oil_content</t>
  </si>
  <si>
    <t>50seed_mass_mg</t>
  </si>
  <si>
    <t>source</t>
  </si>
  <si>
    <t>Note</t>
  </si>
  <si>
    <t>Androsace maxima</t>
  </si>
  <si>
    <t>Andrmaxi</t>
  </si>
  <si>
    <t>Ericales</t>
  </si>
  <si>
    <t>Primulaceae</t>
  </si>
  <si>
    <t>SID</t>
  </si>
  <si>
    <t>Androsace villosa</t>
  </si>
  <si>
    <t>Andrvill</t>
  </si>
  <si>
    <t>Strict alpine</t>
  </si>
  <si>
    <t>own_data</t>
  </si>
  <si>
    <t>Anthyllis cornicina</t>
  </si>
  <si>
    <t>Anthcorn</t>
  </si>
  <si>
    <t>Fabales</t>
  </si>
  <si>
    <t>Fabaceae</t>
  </si>
  <si>
    <t>* maybe Hymenocarpos lotoides</t>
  </si>
  <si>
    <t>Anthyllis lotoides</t>
  </si>
  <si>
    <t>Anthloto</t>
  </si>
  <si>
    <t>Anthyllis vulneraria</t>
  </si>
  <si>
    <t>Anthvuln</t>
  </si>
  <si>
    <t>Generalist</t>
  </si>
  <si>
    <t>Arenaria erinacea</t>
  </si>
  <si>
    <t>Arenerin</t>
  </si>
  <si>
    <t>Caryophyllales</t>
  </si>
  <si>
    <t>Caryophyllaceae</t>
  </si>
  <si>
    <t>Armeria cantabrica</t>
  </si>
  <si>
    <t>Armecant</t>
  </si>
  <si>
    <t>Plumbaginaceae</t>
  </si>
  <si>
    <t>Armeria duriaei</t>
  </si>
  <si>
    <t>Armeduri</t>
  </si>
  <si>
    <t>Avenella flexuosa</t>
  </si>
  <si>
    <t>Avenflex</t>
  </si>
  <si>
    <t>Poales</t>
  </si>
  <si>
    <t>Poaceae</t>
  </si>
  <si>
    <t>Carex crinita</t>
  </si>
  <si>
    <t>Carecrin</t>
  </si>
  <si>
    <t>Cyperaceae</t>
  </si>
  <si>
    <t>Carex ebenea</t>
  </si>
  <si>
    <t>Careeben</t>
  </si>
  <si>
    <t>Carex rostrata</t>
  </si>
  <si>
    <t>Carerost</t>
  </si>
  <si>
    <t>Carex sempervirens</t>
  </si>
  <si>
    <t>Caresemp</t>
  </si>
  <si>
    <t xml:space="preserve">Carex vesicaria </t>
  </si>
  <si>
    <t>Carevesi</t>
  </si>
  <si>
    <t>Cerastium perfoliatum</t>
  </si>
  <si>
    <t>Ceraperf</t>
  </si>
  <si>
    <t>Cerastium ramosissimum</t>
  </si>
  <si>
    <t>Ceraramo</t>
  </si>
  <si>
    <t>Conopodium majus</t>
  </si>
  <si>
    <t>Conomaju</t>
  </si>
  <si>
    <t>Apiales</t>
  </si>
  <si>
    <t>Apiaceae</t>
  </si>
  <si>
    <t>Dethawia splendens</t>
  </si>
  <si>
    <t>Dethsple</t>
  </si>
  <si>
    <t>Dianthus barbatus</t>
  </si>
  <si>
    <t>Dianbarb</t>
  </si>
  <si>
    <t>Dianthus chinensis</t>
  </si>
  <si>
    <t>Dianchin</t>
  </si>
  <si>
    <t>Dianthus langeanus</t>
  </si>
  <si>
    <t>Dianlang</t>
  </si>
  <si>
    <t>Festuca behaviour</t>
  </si>
  <si>
    <t xml:space="preserve">Festbeha </t>
  </si>
  <si>
    <t>Festuca elatior</t>
  </si>
  <si>
    <t>Festelat</t>
  </si>
  <si>
    <t>Festuca glacialis</t>
  </si>
  <si>
    <t>Festglac</t>
  </si>
  <si>
    <t>Festuca ovina</t>
  </si>
  <si>
    <t>Festovin</t>
  </si>
  <si>
    <t>Festuca summilusitana</t>
  </si>
  <si>
    <t>Festsumm</t>
  </si>
  <si>
    <t>Gentiana lutea</t>
  </si>
  <si>
    <t>Gentlute</t>
  </si>
  <si>
    <t>Gentianales</t>
  </si>
  <si>
    <t>Gentianaceae</t>
  </si>
  <si>
    <t>Gentiana verna</t>
  </si>
  <si>
    <t>Gentvern</t>
  </si>
  <si>
    <t>Gypsophila repens</t>
  </si>
  <si>
    <t>Gypsrepe</t>
  </si>
  <si>
    <t>Helianthemum canum</t>
  </si>
  <si>
    <t>Helicanu</t>
  </si>
  <si>
    <t>Malvales</t>
  </si>
  <si>
    <t>Cistaceae</t>
  </si>
  <si>
    <t>Helianthemum urrielense</t>
  </si>
  <si>
    <t>Heliurri</t>
  </si>
  <si>
    <t>Helictochloa marginata</t>
  </si>
  <si>
    <t>Helimarg</t>
  </si>
  <si>
    <t>Iberis carnosa</t>
  </si>
  <si>
    <t>Ibercarn</t>
  </si>
  <si>
    <t>Brassicales</t>
  </si>
  <si>
    <t>Brassicaceae</t>
  </si>
  <si>
    <t>Jasione cavanillesii</t>
  </si>
  <si>
    <t>Jasicava</t>
  </si>
  <si>
    <t>Asterales</t>
  </si>
  <si>
    <t>Campanulaceae</t>
  </si>
  <si>
    <t xml:space="preserve">Jurinea anatolica </t>
  </si>
  <si>
    <t>Jurianat</t>
  </si>
  <si>
    <t>Asteraceae</t>
  </si>
  <si>
    <t>Jurinea humilis</t>
  </si>
  <si>
    <t>Jurihumi.1</t>
  </si>
  <si>
    <t>Jurihumi</t>
  </si>
  <si>
    <t>Kobresia myosuroides</t>
  </si>
  <si>
    <t>Kobrmyos</t>
  </si>
  <si>
    <t>Koeleria glaucovirens</t>
  </si>
  <si>
    <t>Koelglau</t>
  </si>
  <si>
    <t>Koeleria vallesiana</t>
  </si>
  <si>
    <t>Koelvall</t>
  </si>
  <si>
    <t>Luzula caespitosa</t>
  </si>
  <si>
    <t>Luzucaes</t>
  </si>
  <si>
    <t>Juncaceae</t>
  </si>
  <si>
    <t>Minuartia recurva</t>
  </si>
  <si>
    <t>Minurecu</t>
  </si>
  <si>
    <t>Minuartia verna</t>
  </si>
  <si>
    <t>Minuvern</t>
  </si>
  <si>
    <t>Neoschischkinia truncatula</t>
  </si>
  <si>
    <t>Neostrun</t>
  </si>
  <si>
    <t>Pedicularis groenlandica</t>
  </si>
  <si>
    <t>Pedigroe</t>
  </si>
  <si>
    <t>Lamiales</t>
  </si>
  <si>
    <t>Orobanchaceae</t>
  </si>
  <si>
    <t>Pedicularis pyrenaica</t>
  </si>
  <si>
    <t>Pedipyre</t>
  </si>
  <si>
    <t>Phalacrocarpum oppositifolium</t>
  </si>
  <si>
    <t>Phaloppo</t>
  </si>
  <si>
    <t>Phyteuma hemisphaericum</t>
  </si>
  <si>
    <t>Phythemi</t>
  </si>
  <si>
    <t>Plantago albicans</t>
  </si>
  <si>
    <t>Planalbi</t>
  </si>
  <si>
    <t>Plantaginaceae</t>
  </si>
  <si>
    <t>Plantago alpina</t>
  </si>
  <si>
    <t>Planalpi</t>
  </si>
  <si>
    <t>Plantago aristata</t>
  </si>
  <si>
    <t>Planaris</t>
  </si>
  <si>
    <t>Plantago holosteum</t>
  </si>
  <si>
    <t>Planholo</t>
  </si>
  <si>
    <t>Plantago lagopus</t>
  </si>
  <si>
    <t>Planlago</t>
  </si>
  <si>
    <t>Plantago lanceolata</t>
  </si>
  <si>
    <t>Planlanc</t>
  </si>
  <si>
    <t>Plantago major</t>
  </si>
  <si>
    <t>Planmajo</t>
  </si>
  <si>
    <t>Plantago ovata</t>
  </si>
  <si>
    <t>Planovat</t>
  </si>
  <si>
    <t>Plantago rhodosperma</t>
  </si>
  <si>
    <t>Planrhod</t>
  </si>
  <si>
    <t>Plantago wrightiana</t>
  </si>
  <si>
    <t>Planwrig</t>
  </si>
  <si>
    <t>Salix breviserrata</t>
  </si>
  <si>
    <t>Salibrev</t>
  </si>
  <si>
    <t>Malpighiales</t>
  </si>
  <si>
    <t>Salicaceae</t>
  </si>
  <si>
    <t>Saxifraga conifera</t>
  </si>
  <si>
    <t>Saxiconi</t>
  </si>
  <si>
    <t>Saxifragales</t>
  </si>
  <si>
    <t>Saxifragaceae</t>
  </si>
  <si>
    <t>Saxifraga oppositifolia</t>
  </si>
  <si>
    <t>Saxioppo</t>
  </si>
  <si>
    <t>Saxifraga paniculata</t>
  </si>
  <si>
    <t>Saxipani</t>
  </si>
  <si>
    <t>Sedum anglicum</t>
  </si>
  <si>
    <t>Seduangl</t>
  </si>
  <si>
    <t>Crassulaceae</t>
  </si>
  <si>
    <t>Sedum brevifolium</t>
  </si>
  <si>
    <t>Sedubrev</t>
  </si>
  <si>
    <t>Sempervivum arachnoideum</t>
  </si>
  <si>
    <t>Semparac</t>
  </si>
  <si>
    <t>Sesleria caerulea</t>
  </si>
  <si>
    <t>Seslcaer</t>
  </si>
  <si>
    <t>Silene acaulis</t>
  </si>
  <si>
    <t>Sileacau</t>
  </si>
  <si>
    <t xml:space="preserve">Silene chalcedonica </t>
  </si>
  <si>
    <t>Silechal</t>
  </si>
  <si>
    <t>Silene ciliata</t>
  </si>
  <si>
    <t>Silecili</t>
  </si>
  <si>
    <t>Silecili.1</t>
  </si>
  <si>
    <t>Silene compacta</t>
  </si>
  <si>
    <t>Silecomp</t>
  </si>
  <si>
    <t>Silene conoidea</t>
  </si>
  <si>
    <t>Silecono</t>
  </si>
  <si>
    <t>Silene densiflora</t>
  </si>
  <si>
    <t>Siledens</t>
  </si>
  <si>
    <t>Silene dichotoma</t>
  </si>
  <si>
    <t>Siledich</t>
  </si>
  <si>
    <t>Silene supina</t>
  </si>
  <si>
    <t>Silesupi</t>
  </si>
  <si>
    <t>Silene vulgaris</t>
  </si>
  <si>
    <t>Silevulg</t>
  </si>
  <si>
    <t>Casual</t>
  </si>
  <si>
    <t>Solidago canadensis var. glivocanescens</t>
  </si>
  <si>
    <t>Solicana</t>
  </si>
  <si>
    <t xml:space="preserve">Solidago graminea </t>
  </si>
  <si>
    <t>Soligram</t>
  </si>
  <si>
    <t xml:space="preserve">Solidago serotina </t>
  </si>
  <si>
    <t>Solisero</t>
  </si>
  <si>
    <t>Solidago virgaurea</t>
  </si>
  <si>
    <t>Solivirg</t>
  </si>
  <si>
    <t>Spergula arvensis</t>
  </si>
  <si>
    <t>Sperarve</t>
  </si>
  <si>
    <t>Spergula morisonii</t>
  </si>
  <si>
    <t>Spermori</t>
  </si>
  <si>
    <t>Teesdalia conferta</t>
  </si>
  <si>
    <t>Teesconf</t>
  </si>
  <si>
    <t>Thymus capitatus</t>
  </si>
  <si>
    <t>Thymcapi</t>
  </si>
  <si>
    <t>Lamiaceae</t>
  </si>
  <si>
    <t>Thymus chaubardii</t>
  </si>
  <si>
    <t>Thymchau</t>
  </si>
  <si>
    <t>Thymus praecox</t>
  </si>
  <si>
    <t>Thymprae</t>
  </si>
  <si>
    <t>Thymprae.1</t>
  </si>
  <si>
    <t>Thymus vulgaris</t>
  </si>
  <si>
    <t>Thymvulg</t>
  </si>
  <si>
    <t>Thymus zygis</t>
  </si>
  <si>
    <t>Thymzygi</t>
  </si>
  <si>
    <t>Veronica longifolia</t>
  </si>
  <si>
    <t>Verolong</t>
  </si>
  <si>
    <t>Veronica nummularia</t>
  </si>
  <si>
    <t>Veronumm</t>
  </si>
  <si>
    <t>Specialist</t>
  </si>
  <si>
    <t>Veronica salina</t>
  </si>
  <si>
    <t>Verosali</t>
  </si>
  <si>
    <t>Veronica spicata</t>
  </si>
  <si>
    <t>Verospic</t>
  </si>
  <si>
    <t>POWO</t>
  </si>
  <si>
    <t>Koeleria macrantha subsp. macrantha</t>
  </si>
  <si>
    <t>Native</t>
  </si>
  <si>
    <t>Diagnostic species of EUNIS habitats</t>
  </si>
  <si>
    <t>Origin in Europe</t>
  </si>
  <si>
    <t>Constant species of EUNIS habitats</t>
  </si>
  <si>
    <t>S34 Balkan-Anatolian submontane genistoid scrub</t>
  </si>
  <si>
    <t xml:space="preserve"> N1A Atlantic and Baltic coastal dune scrub, R16 Perennial rocky grassland of Central and South-Eastern Europe, R1A Semi-dry perennial calcareous grassland (meadow steppe), R1B Continental dry grassland (true steppe), S34 Balkan-Anatolian submontane genistoid scrub, S36 Low steppic scrub </t>
  </si>
  <si>
    <t>Occurrence in broad habitats</t>
  </si>
  <si>
    <t xml:space="preserve">Grassland (non-alpine, non-saline), Scrub, Sparsely vegetated (incl. rock and scree) </t>
  </si>
  <si>
    <t>Dominant species of EUNIS habitats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</si>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</sst>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8C10-D8DB-47B1-9AE9-0B1B3DAD0496}">
  <dimension ref="A1:O95"/>
  <sheetViews>
    <sheetView tabSelected="1" topLeftCell="A18" workbookViewId="0">
      <selection activeCell="N42" sqref="N42"/>
    </sheetView>
  </sheetViews>
  <sheetFormatPr baseColWidth="10" defaultColWidth="11.42578125" defaultRowHeight="15" x14ac:dyDescent="0.25"/>
  <cols>
    <col min="1" max="1" width="25.7109375" bestFit="1" customWidth="1"/>
    <col min="3" max="3" width="14" bestFit="1" customWidth="1"/>
    <col min="4" max="4" width="15.85546875" bestFit="1" customWidth="1"/>
    <col min="7" max="7" width="14.42578125" bestFit="1" customWidth="1"/>
    <col min="9" max="9" width="30" bestFit="1" customWidth="1"/>
    <col min="10" max="10" width="35.5703125" bestFit="1" customWidth="1"/>
    <col min="11" max="11" width="15.140625" bestFit="1" customWidth="1"/>
    <col min="12" max="12" width="46.28515625" bestFit="1" customWidth="1"/>
    <col min="13" max="13" width="255.7109375" bestFit="1" customWidth="1"/>
    <col min="14" max="14" width="33" bestFit="1" customWidth="1"/>
    <col min="15" max="15" width="7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230</v>
      </c>
      <c r="K1" s="1" t="s">
        <v>234</v>
      </c>
      <c r="L1" s="1" t="s">
        <v>233</v>
      </c>
      <c r="M1" s="1" t="s">
        <v>235</v>
      </c>
      <c r="N1" s="1" t="s">
        <v>240</v>
      </c>
      <c r="O1" s="1" t="s">
        <v>238</v>
      </c>
    </row>
    <row r="2" spans="1:15" x14ac:dyDescent="0.25">
      <c r="A2" t="s">
        <v>9</v>
      </c>
      <c r="B2" t="s">
        <v>10</v>
      </c>
      <c r="C2" t="s">
        <v>11</v>
      </c>
      <c r="D2" t="s">
        <v>12</v>
      </c>
      <c r="F2">
        <v>8.9</v>
      </c>
      <c r="G2">
        <f>(1.18*1000)/20</f>
        <v>59</v>
      </c>
      <c r="H2" t="s">
        <v>13</v>
      </c>
    </row>
    <row r="3" spans="1:15" x14ac:dyDescent="0.25">
      <c r="A3" t="s">
        <v>14</v>
      </c>
      <c r="B3" t="s">
        <v>15</v>
      </c>
      <c r="C3" t="s">
        <v>11</v>
      </c>
      <c r="D3" t="s">
        <v>12</v>
      </c>
      <c r="E3" t="s">
        <v>16</v>
      </c>
      <c r="F3">
        <v>4.883</v>
      </c>
      <c r="G3">
        <v>66.599999999999994</v>
      </c>
      <c r="H3" t="s">
        <v>17</v>
      </c>
    </row>
    <row r="4" spans="1:15" x14ac:dyDescent="0.25">
      <c r="A4" t="s">
        <v>18</v>
      </c>
      <c r="B4" t="s">
        <v>19</v>
      </c>
      <c r="C4" t="s">
        <v>20</v>
      </c>
      <c r="D4" t="s">
        <v>21</v>
      </c>
      <c r="F4">
        <v>9</v>
      </c>
      <c r="G4">
        <f>(1.52*1000)/20</f>
        <v>76</v>
      </c>
      <c r="H4" t="s">
        <v>13</v>
      </c>
      <c r="I4" t="s">
        <v>22</v>
      </c>
    </row>
    <row r="5" spans="1:15" x14ac:dyDescent="0.25">
      <c r="A5" t="s">
        <v>23</v>
      </c>
      <c r="B5" t="s">
        <v>24</v>
      </c>
      <c r="C5" t="s">
        <v>20</v>
      </c>
      <c r="D5" t="s">
        <v>21</v>
      </c>
      <c r="F5">
        <v>7.3</v>
      </c>
      <c r="G5">
        <f>(1.07*1000)/20</f>
        <v>53.5</v>
      </c>
      <c r="H5" t="s">
        <v>13</v>
      </c>
    </row>
    <row r="6" spans="1:15" x14ac:dyDescent="0.25">
      <c r="A6" t="s">
        <v>25</v>
      </c>
      <c r="B6" t="s">
        <v>26</v>
      </c>
      <c r="C6" t="s">
        <v>20</v>
      </c>
      <c r="D6" t="s">
        <v>21</v>
      </c>
      <c r="E6" t="s">
        <v>27</v>
      </c>
      <c r="F6">
        <v>6.4279999999999999</v>
      </c>
      <c r="G6">
        <v>215.94</v>
      </c>
      <c r="H6" t="s">
        <v>17</v>
      </c>
    </row>
    <row r="7" spans="1:15" x14ac:dyDescent="0.25">
      <c r="A7" t="s">
        <v>28</v>
      </c>
      <c r="B7" t="s">
        <v>29</v>
      </c>
      <c r="C7" t="s">
        <v>30</v>
      </c>
      <c r="D7" t="s">
        <v>31</v>
      </c>
      <c r="E7" t="s">
        <v>16</v>
      </c>
      <c r="F7">
        <v>2.2650000000000001</v>
      </c>
      <c r="G7">
        <v>19.087</v>
      </c>
      <c r="H7" t="s">
        <v>17</v>
      </c>
    </row>
    <row r="8" spans="1:15" x14ac:dyDescent="0.25">
      <c r="A8" t="s">
        <v>32</v>
      </c>
      <c r="B8" t="s">
        <v>33</v>
      </c>
      <c r="C8" t="s">
        <v>30</v>
      </c>
      <c r="D8" t="s">
        <v>34</v>
      </c>
      <c r="E8" t="s">
        <v>16</v>
      </c>
      <c r="F8">
        <v>2.9590000000000001</v>
      </c>
      <c r="G8">
        <v>90.785714285714292</v>
      </c>
      <c r="H8" t="s">
        <v>17</v>
      </c>
    </row>
    <row r="9" spans="1:15" x14ac:dyDescent="0.25">
      <c r="A9" t="s">
        <v>35</v>
      </c>
      <c r="B9" t="s">
        <v>36</v>
      </c>
      <c r="C9" t="s">
        <v>30</v>
      </c>
      <c r="D9" t="s">
        <v>34</v>
      </c>
      <c r="E9" t="s">
        <v>16</v>
      </c>
      <c r="F9">
        <v>4.3280000000000003</v>
      </c>
      <c r="G9">
        <v>75.698000000000008</v>
      </c>
      <c r="H9" t="s">
        <v>17</v>
      </c>
    </row>
    <row r="10" spans="1:15" x14ac:dyDescent="0.25">
      <c r="A10" t="s">
        <v>37</v>
      </c>
      <c r="B10" t="s">
        <v>38</v>
      </c>
      <c r="C10" t="s">
        <v>39</v>
      </c>
      <c r="D10" t="s">
        <v>40</v>
      </c>
      <c r="E10" t="s">
        <v>27</v>
      </c>
      <c r="G10">
        <v>49.285714285714285</v>
      </c>
      <c r="H10" t="s">
        <v>17</v>
      </c>
    </row>
    <row r="11" spans="1:15" x14ac:dyDescent="0.25">
      <c r="A11" t="s">
        <v>41</v>
      </c>
      <c r="B11" t="s">
        <v>42</v>
      </c>
      <c r="C11" t="s">
        <v>39</v>
      </c>
      <c r="D11" t="s">
        <v>43</v>
      </c>
      <c r="F11">
        <v>5.7</v>
      </c>
      <c r="G11">
        <f>(0.74*1000)/20</f>
        <v>37</v>
      </c>
      <c r="H11" t="s">
        <v>13</v>
      </c>
    </row>
    <row r="12" spans="1:15" x14ac:dyDescent="0.25">
      <c r="A12" t="s">
        <v>44</v>
      </c>
      <c r="B12" t="s">
        <v>45</v>
      </c>
      <c r="C12" t="s">
        <v>39</v>
      </c>
      <c r="D12" t="s">
        <v>43</v>
      </c>
      <c r="F12">
        <v>4.8</v>
      </c>
      <c r="G12">
        <f>(1.08*1000)/20</f>
        <v>54</v>
      </c>
      <c r="H12" t="s">
        <v>13</v>
      </c>
    </row>
    <row r="13" spans="1:15" x14ac:dyDescent="0.25">
      <c r="A13" t="s">
        <v>46</v>
      </c>
      <c r="B13" t="s">
        <v>47</v>
      </c>
      <c r="C13" t="s">
        <v>39</v>
      </c>
      <c r="D13" t="s">
        <v>43</v>
      </c>
      <c r="F13">
        <v>16.7</v>
      </c>
      <c r="G13">
        <f>(0.31*1000)/20</f>
        <v>15.5</v>
      </c>
      <c r="H13" t="s">
        <v>13</v>
      </c>
    </row>
    <row r="14" spans="1:15" x14ac:dyDescent="0.25">
      <c r="A14" t="s">
        <v>48</v>
      </c>
      <c r="B14" t="s">
        <v>49</v>
      </c>
      <c r="C14" t="s">
        <v>39</v>
      </c>
      <c r="D14" t="s">
        <v>43</v>
      </c>
      <c r="E14" t="s">
        <v>16</v>
      </c>
      <c r="F14">
        <v>15.004</v>
      </c>
      <c r="G14">
        <v>47</v>
      </c>
      <c r="H14" t="s">
        <v>17</v>
      </c>
    </row>
    <row r="15" spans="1:15" x14ac:dyDescent="0.25">
      <c r="A15" t="s">
        <v>50</v>
      </c>
      <c r="B15" t="s">
        <v>51</v>
      </c>
      <c r="C15" t="s">
        <v>39</v>
      </c>
      <c r="D15" t="s">
        <v>43</v>
      </c>
      <c r="F15">
        <v>8.5</v>
      </c>
      <c r="G15">
        <f>(1.81*1000)/20</f>
        <v>90.5</v>
      </c>
      <c r="H15" t="s">
        <v>13</v>
      </c>
    </row>
    <row r="16" spans="1:15" x14ac:dyDescent="0.25">
      <c r="A16" t="s">
        <v>52</v>
      </c>
      <c r="B16" t="s">
        <v>53</v>
      </c>
      <c r="C16" t="s">
        <v>30</v>
      </c>
      <c r="D16" t="s">
        <v>31</v>
      </c>
      <c r="F16">
        <v>3.8</v>
      </c>
      <c r="G16">
        <f>(0.27*1000)/20</f>
        <v>13.5</v>
      </c>
      <c r="H16" t="s">
        <v>13</v>
      </c>
    </row>
    <row r="17" spans="1:8" x14ac:dyDescent="0.25">
      <c r="A17" t="s">
        <v>54</v>
      </c>
      <c r="B17" t="s">
        <v>55</v>
      </c>
      <c r="C17" t="s">
        <v>30</v>
      </c>
      <c r="D17" t="s">
        <v>31</v>
      </c>
      <c r="E17" t="s">
        <v>27</v>
      </c>
      <c r="G17">
        <v>6.5629999999999997</v>
      </c>
      <c r="H17" t="s">
        <v>17</v>
      </c>
    </row>
    <row r="18" spans="1:8" x14ac:dyDescent="0.25">
      <c r="A18" t="s">
        <v>54</v>
      </c>
      <c r="B18" t="s">
        <v>55</v>
      </c>
      <c r="C18" t="s">
        <v>30</v>
      </c>
      <c r="D18" t="s">
        <v>31</v>
      </c>
      <c r="E18" t="s">
        <v>27</v>
      </c>
      <c r="F18">
        <v>4.0999999999999996</v>
      </c>
      <c r="G18">
        <f>(0.63*1000)/20</f>
        <v>31.5</v>
      </c>
      <c r="H18" t="s">
        <v>13</v>
      </c>
    </row>
    <row r="19" spans="1:8" x14ac:dyDescent="0.25">
      <c r="A19" t="s">
        <v>56</v>
      </c>
      <c r="B19" t="s">
        <v>57</v>
      </c>
      <c r="C19" t="s">
        <v>58</v>
      </c>
      <c r="D19" t="s">
        <v>59</v>
      </c>
      <c r="E19" t="s">
        <v>27</v>
      </c>
      <c r="F19">
        <v>3.4820000000000002</v>
      </c>
      <c r="G19">
        <v>75.498999999999995</v>
      </c>
      <c r="H19" t="s">
        <v>17</v>
      </c>
    </row>
    <row r="20" spans="1:8" x14ac:dyDescent="0.25">
      <c r="A20" t="s">
        <v>60</v>
      </c>
      <c r="B20" t="s">
        <v>61</v>
      </c>
      <c r="C20" t="s">
        <v>58</v>
      </c>
      <c r="D20" t="s">
        <v>59</v>
      </c>
      <c r="E20" t="s">
        <v>16</v>
      </c>
      <c r="G20">
        <v>132.31555555555553</v>
      </c>
      <c r="H20" t="s">
        <v>17</v>
      </c>
    </row>
    <row r="21" spans="1:8" x14ac:dyDescent="0.25">
      <c r="A21" t="s">
        <v>62</v>
      </c>
      <c r="B21" t="s">
        <v>63</v>
      </c>
      <c r="C21" t="s">
        <v>30</v>
      </c>
      <c r="D21" t="s">
        <v>31</v>
      </c>
      <c r="F21">
        <v>6.1</v>
      </c>
      <c r="G21">
        <f>(0.99*1000)/20</f>
        <v>49.5</v>
      </c>
      <c r="H21" t="s">
        <v>13</v>
      </c>
    </row>
    <row r="22" spans="1:8" x14ac:dyDescent="0.25">
      <c r="A22" t="s">
        <v>64</v>
      </c>
      <c r="B22" t="s">
        <v>65</v>
      </c>
      <c r="C22" t="s">
        <v>30</v>
      </c>
      <c r="D22" t="s">
        <v>31</v>
      </c>
      <c r="F22">
        <v>6</v>
      </c>
      <c r="G22">
        <f>(1.56*1000)/20</f>
        <v>78</v>
      </c>
      <c r="H22" t="s">
        <v>13</v>
      </c>
    </row>
    <row r="23" spans="1:8" x14ac:dyDescent="0.25">
      <c r="A23" t="s">
        <v>66</v>
      </c>
      <c r="B23" t="s">
        <v>67</v>
      </c>
      <c r="C23" t="s">
        <v>30</v>
      </c>
      <c r="D23" t="s">
        <v>31</v>
      </c>
      <c r="E23" t="s">
        <v>16</v>
      </c>
      <c r="F23">
        <v>4.3620000000000001</v>
      </c>
      <c r="G23">
        <v>42.564000000000007</v>
      </c>
      <c r="H23" t="s">
        <v>17</v>
      </c>
    </row>
    <row r="24" spans="1:8" x14ac:dyDescent="0.25">
      <c r="A24" t="s">
        <v>68</v>
      </c>
      <c r="B24" t="s">
        <v>69</v>
      </c>
      <c r="C24" t="s">
        <v>39</v>
      </c>
      <c r="D24" t="s">
        <v>40</v>
      </c>
      <c r="F24">
        <v>1.75</v>
      </c>
      <c r="G24">
        <f>(2.37*1000)/20</f>
        <v>118.5</v>
      </c>
      <c r="H24" t="s">
        <v>13</v>
      </c>
    </row>
    <row r="25" spans="1:8" x14ac:dyDescent="0.25">
      <c r="A25" t="s">
        <v>70</v>
      </c>
      <c r="B25" t="s">
        <v>71</v>
      </c>
      <c r="C25" t="s">
        <v>39</v>
      </c>
      <c r="D25" t="s">
        <v>40</v>
      </c>
      <c r="F25">
        <v>1.6</v>
      </c>
      <c r="G25">
        <f>(1.6*1000)/20</f>
        <v>80</v>
      </c>
      <c r="H25" t="s">
        <v>13</v>
      </c>
    </row>
    <row r="26" spans="1:8" x14ac:dyDescent="0.25">
      <c r="A26" t="s">
        <v>72</v>
      </c>
      <c r="B26" t="s">
        <v>73</v>
      </c>
      <c r="C26" t="s">
        <v>39</v>
      </c>
      <c r="D26" t="s">
        <v>40</v>
      </c>
      <c r="E26" t="s">
        <v>16</v>
      </c>
      <c r="F26">
        <v>1.363</v>
      </c>
      <c r="G26">
        <v>28.8</v>
      </c>
      <c r="H26" t="s">
        <v>17</v>
      </c>
    </row>
    <row r="27" spans="1:8" x14ac:dyDescent="0.25">
      <c r="A27" t="s">
        <v>74</v>
      </c>
      <c r="B27" t="s">
        <v>75</v>
      </c>
      <c r="C27" t="s">
        <v>39</v>
      </c>
      <c r="D27" t="s">
        <v>40</v>
      </c>
      <c r="F27">
        <v>2.2000000000000002</v>
      </c>
      <c r="G27">
        <f>(0.64*1000)/20</f>
        <v>32</v>
      </c>
      <c r="H27" t="s">
        <v>13</v>
      </c>
    </row>
    <row r="28" spans="1:8" x14ac:dyDescent="0.25">
      <c r="A28" t="s">
        <v>76</v>
      </c>
      <c r="B28" t="s">
        <v>77</v>
      </c>
      <c r="C28" t="s">
        <v>39</v>
      </c>
      <c r="D28" t="s">
        <v>40</v>
      </c>
      <c r="E28" t="s">
        <v>16</v>
      </c>
      <c r="F28">
        <v>1.48</v>
      </c>
      <c r="G28">
        <v>82.343899999999991</v>
      </c>
      <c r="H28" t="s">
        <v>17</v>
      </c>
    </row>
    <row r="29" spans="1:8" x14ac:dyDescent="0.25">
      <c r="A29" t="s">
        <v>78</v>
      </c>
      <c r="B29" t="s">
        <v>79</v>
      </c>
      <c r="C29" t="s">
        <v>80</v>
      </c>
      <c r="D29" t="s">
        <v>81</v>
      </c>
      <c r="F29">
        <v>26</v>
      </c>
      <c r="G29">
        <f>(1.49*1000)/20</f>
        <v>74.5</v>
      </c>
      <c r="H29" t="s">
        <v>13</v>
      </c>
    </row>
    <row r="30" spans="1:8" x14ac:dyDescent="0.25">
      <c r="A30" t="s">
        <v>82</v>
      </c>
      <c r="B30" t="s">
        <v>83</v>
      </c>
      <c r="C30" t="s">
        <v>80</v>
      </c>
      <c r="D30" t="s">
        <v>81</v>
      </c>
      <c r="E30" t="s">
        <v>16</v>
      </c>
      <c r="G30">
        <v>4.9860000000000007</v>
      </c>
      <c r="H30" t="s">
        <v>17</v>
      </c>
    </row>
    <row r="31" spans="1:8" x14ac:dyDescent="0.25">
      <c r="A31" t="s">
        <v>84</v>
      </c>
      <c r="B31" t="s">
        <v>85</v>
      </c>
      <c r="C31" t="s">
        <v>30</v>
      </c>
      <c r="D31" t="s">
        <v>31</v>
      </c>
      <c r="E31" t="s">
        <v>27</v>
      </c>
      <c r="F31">
        <v>3.5870000000000002</v>
      </c>
      <c r="G31">
        <v>24.5</v>
      </c>
      <c r="H31" t="s">
        <v>17</v>
      </c>
    </row>
    <row r="32" spans="1:8" x14ac:dyDescent="0.25">
      <c r="A32" t="s">
        <v>86</v>
      </c>
      <c r="B32" t="s">
        <v>87</v>
      </c>
      <c r="C32" t="s">
        <v>88</v>
      </c>
      <c r="D32" t="s">
        <v>89</v>
      </c>
      <c r="E32" t="s">
        <v>27</v>
      </c>
      <c r="F32">
        <v>5.21</v>
      </c>
      <c r="G32">
        <v>28.5</v>
      </c>
      <c r="H32" t="s">
        <v>17</v>
      </c>
    </row>
    <row r="33" spans="1:15" x14ac:dyDescent="0.25">
      <c r="A33" t="s">
        <v>90</v>
      </c>
      <c r="B33" t="s">
        <v>91</v>
      </c>
      <c r="C33" t="s">
        <v>88</v>
      </c>
      <c r="D33" t="s">
        <v>89</v>
      </c>
      <c r="E33" t="s">
        <v>16</v>
      </c>
      <c r="F33">
        <v>9.1709999999999994</v>
      </c>
      <c r="G33">
        <v>33.799999999999997</v>
      </c>
      <c r="H33" t="s">
        <v>17</v>
      </c>
    </row>
    <row r="34" spans="1:15" x14ac:dyDescent="0.25">
      <c r="A34" t="s">
        <v>92</v>
      </c>
      <c r="B34" t="s">
        <v>93</v>
      </c>
      <c r="C34" t="s">
        <v>39</v>
      </c>
      <c r="D34" t="s">
        <v>40</v>
      </c>
      <c r="E34" t="s">
        <v>27</v>
      </c>
      <c r="F34">
        <v>3.4489999999999998</v>
      </c>
      <c r="G34">
        <v>138.1</v>
      </c>
      <c r="H34" t="s">
        <v>17</v>
      </c>
    </row>
    <row r="35" spans="1:15" x14ac:dyDescent="0.25">
      <c r="A35" t="s">
        <v>94</v>
      </c>
      <c r="B35" t="s">
        <v>95</v>
      </c>
      <c r="C35" t="s">
        <v>96</v>
      </c>
      <c r="D35" t="s">
        <v>97</v>
      </c>
      <c r="E35" t="s">
        <v>16</v>
      </c>
      <c r="G35">
        <v>75.153999999999996</v>
      </c>
      <c r="H35" t="s">
        <v>17</v>
      </c>
    </row>
    <row r="36" spans="1:15" x14ac:dyDescent="0.25">
      <c r="A36" t="s">
        <v>98</v>
      </c>
      <c r="B36" t="s">
        <v>99</v>
      </c>
      <c r="C36" t="s">
        <v>100</v>
      </c>
      <c r="D36" t="s">
        <v>101</v>
      </c>
      <c r="E36" t="s">
        <v>16</v>
      </c>
      <c r="G36">
        <v>5.6029999999999998</v>
      </c>
      <c r="H36" t="s">
        <v>17</v>
      </c>
    </row>
    <row r="37" spans="1:15" x14ac:dyDescent="0.25">
      <c r="A37" t="s">
        <v>102</v>
      </c>
      <c r="B37" t="s">
        <v>103</v>
      </c>
      <c r="C37" t="s">
        <v>100</v>
      </c>
      <c r="D37" t="s">
        <v>104</v>
      </c>
      <c r="F37">
        <v>24</v>
      </c>
      <c r="G37">
        <f>(3.7*1000)/20</f>
        <v>185</v>
      </c>
      <c r="H37" t="s">
        <v>13</v>
      </c>
    </row>
    <row r="38" spans="1:15" x14ac:dyDescent="0.25">
      <c r="A38" t="s">
        <v>105</v>
      </c>
      <c r="B38" t="s">
        <v>106</v>
      </c>
      <c r="C38" t="s">
        <v>100</v>
      </c>
      <c r="D38" t="s">
        <v>104</v>
      </c>
      <c r="E38" t="s">
        <v>27</v>
      </c>
      <c r="F38">
        <v>8.2530000000000001</v>
      </c>
      <c r="G38">
        <v>267.42200000000003</v>
      </c>
      <c r="H38" t="s">
        <v>17</v>
      </c>
    </row>
    <row r="39" spans="1:15" x14ac:dyDescent="0.25">
      <c r="A39" t="s">
        <v>105</v>
      </c>
      <c r="B39" t="s">
        <v>107</v>
      </c>
      <c r="C39" t="s">
        <v>100</v>
      </c>
      <c r="D39" t="s">
        <v>104</v>
      </c>
      <c r="E39" t="s">
        <v>16</v>
      </c>
      <c r="G39">
        <v>267.42200000000003</v>
      </c>
      <c r="H39" t="s">
        <v>17</v>
      </c>
    </row>
    <row r="40" spans="1:15" x14ac:dyDescent="0.25">
      <c r="A40" t="s">
        <v>108</v>
      </c>
      <c r="B40" t="s">
        <v>109</v>
      </c>
      <c r="C40" t="s">
        <v>39</v>
      </c>
      <c r="D40" t="s">
        <v>43</v>
      </c>
      <c r="E40" t="s">
        <v>16</v>
      </c>
      <c r="F40">
        <v>6.1239999999999997</v>
      </c>
      <c r="G40">
        <v>41.3</v>
      </c>
      <c r="H40" t="s">
        <v>17</v>
      </c>
    </row>
    <row r="41" spans="1:15" x14ac:dyDescent="0.25">
      <c r="A41" t="s">
        <v>110</v>
      </c>
      <c r="B41" t="s">
        <v>111</v>
      </c>
      <c r="C41" t="s">
        <v>39</v>
      </c>
      <c r="D41" t="s">
        <v>40</v>
      </c>
      <c r="F41">
        <v>5.6</v>
      </c>
      <c r="G41">
        <f>(1.1*1000)/20</f>
        <v>55</v>
      </c>
      <c r="H41" t="s">
        <v>13</v>
      </c>
      <c r="J41" s="1" t="s">
        <v>231</v>
      </c>
      <c r="K41" s="1" t="s">
        <v>232</v>
      </c>
      <c r="L41" s="1" t="s">
        <v>236</v>
      </c>
      <c r="M41" s="1" t="s">
        <v>237</v>
      </c>
      <c r="N41" s="1" t="s">
        <v>241</v>
      </c>
      <c r="O41" s="1" t="s">
        <v>239</v>
      </c>
    </row>
    <row r="42" spans="1:15" x14ac:dyDescent="0.25">
      <c r="A42" t="s">
        <v>112</v>
      </c>
      <c r="B42" t="s">
        <v>113</v>
      </c>
      <c r="C42" t="s">
        <v>39</v>
      </c>
      <c r="D42" t="s">
        <v>40</v>
      </c>
      <c r="E42" t="s">
        <v>16</v>
      </c>
      <c r="F42">
        <v>9.6370000000000005</v>
      </c>
      <c r="G42">
        <v>32.799999999999997</v>
      </c>
      <c r="H42" t="s">
        <v>17</v>
      </c>
    </row>
    <row r="43" spans="1:15" x14ac:dyDescent="0.25">
      <c r="A43" t="s">
        <v>114</v>
      </c>
      <c r="B43" t="s">
        <v>115</v>
      </c>
      <c r="C43" t="s">
        <v>39</v>
      </c>
      <c r="D43" t="s">
        <v>116</v>
      </c>
      <c r="E43" t="s">
        <v>16</v>
      </c>
      <c r="F43">
        <v>3.3719999999999999</v>
      </c>
      <c r="G43">
        <v>97.710714285714289</v>
      </c>
      <c r="H43" t="s">
        <v>17</v>
      </c>
    </row>
    <row r="44" spans="1:15" x14ac:dyDescent="0.25">
      <c r="A44" t="s">
        <v>117</v>
      </c>
      <c r="B44" t="s">
        <v>118</v>
      </c>
      <c r="C44" t="s">
        <v>30</v>
      </c>
      <c r="D44" t="s">
        <v>31</v>
      </c>
      <c r="E44" t="s">
        <v>16</v>
      </c>
      <c r="F44">
        <v>3.2890000000000001</v>
      </c>
      <c r="G44">
        <v>15.632</v>
      </c>
      <c r="H44" t="s">
        <v>17</v>
      </c>
    </row>
    <row r="45" spans="1:15" x14ac:dyDescent="0.25">
      <c r="A45" t="s">
        <v>119</v>
      </c>
      <c r="B45" t="s">
        <v>120</v>
      </c>
      <c r="C45" t="s">
        <v>30</v>
      </c>
      <c r="D45" t="s">
        <v>31</v>
      </c>
      <c r="E45" t="s">
        <v>16</v>
      </c>
      <c r="G45">
        <v>24.9</v>
      </c>
      <c r="H45" t="s">
        <v>17</v>
      </c>
    </row>
    <row r="46" spans="1:15" x14ac:dyDescent="0.25">
      <c r="A46" t="s">
        <v>121</v>
      </c>
      <c r="B46" t="s">
        <v>122</v>
      </c>
      <c r="C46" t="s">
        <v>39</v>
      </c>
      <c r="D46" t="s">
        <v>40</v>
      </c>
      <c r="E46" t="s">
        <v>16</v>
      </c>
      <c r="F46">
        <v>3.2650000000000001</v>
      </c>
      <c r="G46">
        <v>4.7160000000000002</v>
      </c>
      <c r="H46" t="s">
        <v>17</v>
      </c>
    </row>
    <row r="47" spans="1:15" x14ac:dyDescent="0.25">
      <c r="A47" t="s">
        <v>123</v>
      </c>
      <c r="B47" t="s">
        <v>124</v>
      </c>
      <c r="C47" t="s">
        <v>125</v>
      </c>
      <c r="D47" t="s">
        <v>126</v>
      </c>
      <c r="F47">
        <v>13.9</v>
      </c>
      <c r="G47">
        <f>(0.58*1000)/20</f>
        <v>29</v>
      </c>
      <c r="H47" t="s">
        <v>13</v>
      </c>
    </row>
    <row r="48" spans="1:15" x14ac:dyDescent="0.25">
      <c r="A48" t="s">
        <v>127</v>
      </c>
      <c r="B48" t="s">
        <v>128</v>
      </c>
      <c r="C48" t="s">
        <v>125</v>
      </c>
      <c r="D48" t="s">
        <v>126</v>
      </c>
      <c r="E48" t="s">
        <v>16</v>
      </c>
      <c r="G48">
        <v>36.272727272727273</v>
      </c>
      <c r="H48" t="s">
        <v>17</v>
      </c>
    </row>
    <row r="49" spans="1:8" x14ac:dyDescent="0.25">
      <c r="A49" t="s">
        <v>129</v>
      </c>
      <c r="B49" t="s">
        <v>130</v>
      </c>
      <c r="C49" t="s">
        <v>100</v>
      </c>
      <c r="D49" t="s">
        <v>104</v>
      </c>
      <c r="E49" t="s">
        <v>27</v>
      </c>
      <c r="G49">
        <v>113.1</v>
      </c>
      <c r="H49" t="s">
        <v>17</v>
      </c>
    </row>
    <row r="50" spans="1:8" x14ac:dyDescent="0.25">
      <c r="A50" t="s">
        <v>131</v>
      </c>
      <c r="B50" t="s">
        <v>132</v>
      </c>
      <c r="C50" t="s">
        <v>100</v>
      </c>
      <c r="D50" t="s">
        <v>101</v>
      </c>
      <c r="E50" t="s">
        <v>16</v>
      </c>
      <c r="F50">
        <v>19.684999999999999</v>
      </c>
      <c r="G50">
        <v>4.2210000000000001</v>
      </c>
      <c r="H50" t="s">
        <v>17</v>
      </c>
    </row>
    <row r="51" spans="1:8" x14ac:dyDescent="0.25">
      <c r="A51" t="s">
        <v>133</v>
      </c>
      <c r="B51" t="s">
        <v>134</v>
      </c>
      <c r="C51" t="s">
        <v>125</v>
      </c>
      <c r="D51" t="s">
        <v>135</v>
      </c>
      <c r="F51">
        <v>6.4</v>
      </c>
      <c r="G51">
        <f>(0.98*1000)/20</f>
        <v>49</v>
      </c>
      <c r="H51" t="s">
        <v>13</v>
      </c>
    </row>
    <row r="52" spans="1:8" x14ac:dyDescent="0.25">
      <c r="A52" t="s">
        <v>136</v>
      </c>
      <c r="B52" t="s">
        <v>137</v>
      </c>
      <c r="C52" t="s">
        <v>125</v>
      </c>
      <c r="D52" t="s">
        <v>135</v>
      </c>
      <c r="E52" t="s">
        <v>16</v>
      </c>
      <c r="F52">
        <v>10.529</v>
      </c>
      <c r="G52">
        <v>19.3</v>
      </c>
      <c r="H52" t="s">
        <v>17</v>
      </c>
    </row>
    <row r="53" spans="1:8" x14ac:dyDescent="0.25">
      <c r="A53" t="s">
        <v>138</v>
      </c>
      <c r="B53" t="s">
        <v>139</v>
      </c>
      <c r="C53" t="s">
        <v>125</v>
      </c>
      <c r="D53" t="s">
        <v>135</v>
      </c>
      <c r="F53">
        <v>6.2</v>
      </c>
      <c r="G53">
        <f>(1.51*1000)/20</f>
        <v>75.5</v>
      </c>
      <c r="H53" t="s">
        <v>13</v>
      </c>
    </row>
    <row r="54" spans="1:8" x14ac:dyDescent="0.25">
      <c r="A54" t="s">
        <v>140</v>
      </c>
      <c r="B54" t="s">
        <v>141</v>
      </c>
      <c r="C54" t="s">
        <v>125</v>
      </c>
      <c r="D54" t="s">
        <v>135</v>
      </c>
      <c r="E54" t="s">
        <v>27</v>
      </c>
      <c r="F54">
        <v>8.5909999999999993</v>
      </c>
      <c r="G54">
        <v>44.045000000000002</v>
      </c>
      <c r="H54" t="s">
        <v>17</v>
      </c>
    </row>
    <row r="55" spans="1:8" x14ac:dyDescent="0.25">
      <c r="A55" t="s">
        <v>142</v>
      </c>
      <c r="B55" t="s">
        <v>143</v>
      </c>
      <c r="C55" t="s">
        <v>125</v>
      </c>
      <c r="D55" t="s">
        <v>135</v>
      </c>
      <c r="F55">
        <v>7.1</v>
      </c>
      <c r="G55">
        <f>(0.35*1000)/20</f>
        <v>17.5</v>
      </c>
      <c r="H55" t="s">
        <v>13</v>
      </c>
    </row>
    <row r="56" spans="1:8" x14ac:dyDescent="0.25">
      <c r="A56" t="s">
        <v>144</v>
      </c>
      <c r="B56" t="s">
        <v>145</v>
      </c>
      <c r="C56" t="s">
        <v>125</v>
      </c>
      <c r="D56" t="s">
        <v>135</v>
      </c>
      <c r="E56" t="s">
        <v>27</v>
      </c>
      <c r="F56">
        <v>6.73</v>
      </c>
      <c r="G56">
        <f>(1.35*1000)/20</f>
        <v>67.5</v>
      </c>
      <c r="H56" t="s">
        <v>13</v>
      </c>
    </row>
    <row r="57" spans="1:8" x14ac:dyDescent="0.25">
      <c r="A57" t="s">
        <v>146</v>
      </c>
      <c r="B57" t="s">
        <v>147</v>
      </c>
      <c r="C57" t="s">
        <v>125</v>
      </c>
      <c r="D57" t="s">
        <v>135</v>
      </c>
      <c r="F57">
        <v>15.5</v>
      </c>
      <c r="G57">
        <f>(0.19*1000)/20</f>
        <v>9.5</v>
      </c>
      <c r="H57" t="s">
        <v>13</v>
      </c>
    </row>
    <row r="58" spans="1:8" x14ac:dyDescent="0.25">
      <c r="A58" t="s">
        <v>148</v>
      </c>
      <c r="B58" t="s">
        <v>149</v>
      </c>
      <c r="C58" t="s">
        <v>125</v>
      </c>
      <c r="D58" t="s">
        <v>135</v>
      </c>
      <c r="F58">
        <v>5.43</v>
      </c>
      <c r="G58">
        <f>(1.46*1000)/20</f>
        <v>73</v>
      </c>
      <c r="H58" t="s">
        <v>13</v>
      </c>
    </row>
    <row r="59" spans="1:8" x14ac:dyDescent="0.25">
      <c r="A59" t="s">
        <v>150</v>
      </c>
      <c r="B59" t="s">
        <v>151</v>
      </c>
      <c r="C59" t="s">
        <v>125</v>
      </c>
      <c r="D59" t="s">
        <v>135</v>
      </c>
      <c r="F59">
        <v>5.85</v>
      </c>
      <c r="G59">
        <f>(0.87*1000)/20</f>
        <v>43.5</v>
      </c>
      <c r="H59" t="s">
        <v>13</v>
      </c>
    </row>
    <row r="60" spans="1:8" x14ac:dyDescent="0.25">
      <c r="A60" t="s">
        <v>152</v>
      </c>
      <c r="B60" t="s">
        <v>153</v>
      </c>
      <c r="C60" t="s">
        <v>125</v>
      </c>
      <c r="D60" t="s">
        <v>135</v>
      </c>
      <c r="F60">
        <v>9.9</v>
      </c>
      <c r="G60">
        <f>(2.44*1000)/20</f>
        <v>122</v>
      </c>
      <c r="H60" t="s">
        <v>13</v>
      </c>
    </row>
    <row r="61" spans="1:8" x14ac:dyDescent="0.25">
      <c r="A61" t="s">
        <v>154</v>
      </c>
      <c r="B61" t="s">
        <v>155</v>
      </c>
      <c r="C61" t="s">
        <v>156</v>
      </c>
      <c r="D61" t="s">
        <v>157</v>
      </c>
      <c r="E61" t="s">
        <v>16</v>
      </c>
      <c r="F61">
        <v>5.6870000000000003</v>
      </c>
      <c r="G61">
        <v>4.1399999999999997</v>
      </c>
      <c r="H61" t="s">
        <v>17</v>
      </c>
    </row>
    <row r="62" spans="1:8" x14ac:dyDescent="0.25">
      <c r="A62" t="s">
        <v>158</v>
      </c>
      <c r="B62" t="s">
        <v>159</v>
      </c>
      <c r="C62" t="s">
        <v>160</v>
      </c>
      <c r="D62" t="s">
        <v>161</v>
      </c>
      <c r="E62" t="s">
        <v>16</v>
      </c>
      <c r="F62">
        <v>30.123000000000001</v>
      </c>
      <c r="G62">
        <v>2.2749999999999999</v>
      </c>
      <c r="H62" t="s">
        <v>17</v>
      </c>
    </row>
    <row r="63" spans="1:8" x14ac:dyDescent="0.25">
      <c r="A63" t="s">
        <v>162</v>
      </c>
      <c r="B63" t="s">
        <v>163</v>
      </c>
      <c r="C63" t="s">
        <v>160</v>
      </c>
      <c r="D63" t="s">
        <v>161</v>
      </c>
      <c r="E63" t="s">
        <v>16</v>
      </c>
      <c r="G63">
        <v>5.2539999999999996</v>
      </c>
      <c r="H63" t="s">
        <v>17</v>
      </c>
    </row>
    <row r="64" spans="1:8" x14ac:dyDescent="0.25">
      <c r="A64" t="s">
        <v>164</v>
      </c>
      <c r="B64" t="s">
        <v>165</v>
      </c>
      <c r="C64" t="s">
        <v>160</v>
      </c>
      <c r="D64" t="s">
        <v>161</v>
      </c>
      <c r="E64" t="s">
        <v>16</v>
      </c>
      <c r="F64">
        <v>17.18</v>
      </c>
      <c r="G64">
        <v>3.4641666670000002</v>
      </c>
      <c r="H64" t="s">
        <v>17</v>
      </c>
    </row>
    <row r="65" spans="1:8" x14ac:dyDescent="0.25">
      <c r="A65" t="s">
        <v>166</v>
      </c>
      <c r="B65" t="s">
        <v>167</v>
      </c>
      <c r="C65" t="s">
        <v>160</v>
      </c>
      <c r="D65" t="s">
        <v>168</v>
      </c>
      <c r="E65" t="s">
        <v>16</v>
      </c>
      <c r="F65">
        <v>16.905999999999999</v>
      </c>
      <c r="G65">
        <v>1.107</v>
      </c>
      <c r="H65" t="s">
        <v>17</v>
      </c>
    </row>
    <row r="66" spans="1:8" x14ac:dyDescent="0.25">
      <c r="A66" t="s">
        <v>169</v>
      </c>
      <c r="B66" t="s">
        <v>170</v>
      </c>
      <c r="C66" t="s">
        <v>160</v>
      </c>
      <c r="D66" t="s">
        <v>168</v>
      </c>
      <c r="E66" t="s">
        <v>27</v>
      </c>
      <c r="F66">
        <v>12.364000000000001</v>
      </c>
      <c r="G66">
        <v>0.63900000000000001</v>
      </c>
      <c r="H66" t="s">
        <v>17</v>
      </c>
    </row>
    <row r="67" spans="1:8" x14ac:dyDescent="0.25">
      <c r="A67" t="s">
        <v>171</v>
      </c>
      <c r="B67" t="s">
        <v>172</v>
      </c>
      <c r="C67" t="s">
        <v>160</v>
      </c>
      <c r="D67" t="s">
        <v>168</v>
      </c>
      <c r="E67" t="s">
        <v>27</v>
      </c>
      <c r="G67">
        <v>2.6150000000000002</v>
      </c>
      <c r="H67" t="s">
        <v>17</v>
      </c>
    </row>
    <row r="68" spans="1:8" x14ac:dyDescent="0.25">
      <c r="A68" t="s">
        <v>173</v>
      </c>
      <c r="B68" t="s">
        <v>174</v>
      </c>
      <c r="C68" t="s">
        <v>39</v>
      </c>
      <c r="D68" t="s">
        <v>40</v>
      </c>
      <c r="E68" t="s">
        <v>27</v>
      </c>
      <c r="G68">
        <v>40.92</v>
      </c>
      <c r="H68" t="s">
        <v>17</v>
      </c>
    </row>
    <row r="69" spans="1:8" x14ac:dyDescent="0.25">
      <c r="A69" t="s">
        <v>175</v>
      </c>
      <c r="B69" t="s">
        <v>176</v>
      </c>
      <c r="C69" t="s">
        <v>30</v>
      </c>
      <c r="D69" t="s">
        <v>31</v>
      </c>
      <c r="E69" t="s">
        <v>16</v>
      </c>
      <c r="F69">
        <v>3.8090000000000002</v>
      </c>
      <c r="G69">
        <v>15</v>
      </c>
      <c r="H69" t="s">
        <v>17</v>
      </c>
    </row>
    <row r="70" spans="1:8" x14ac:dyDescent="0.25">
      <c r="A70" t="s">
        <v>177</v>
      </c>
      <c r="B70" t="s">
        <v>178</v>
      </c>
      <c r="C70" t="s">
        <v>30</v>
      </c>
      <c r="D70" t="s">
        <v>31</v>
      </c>
      <c r="F70">
        <v>6.5</v>
      </c>
      <c r="G70">
        <f>(6.7*1000)/20</f>
        <v>335</v>
      </c>
      <c r="H70" t="s">
        <v>13</v>
      </c>
    </row>
    <row r="71" spans="1:8" x14ac:dyDescent="0.25">
      <c r="A71" t="s">
        <v>179</v>
      </c>
      <c r="B71" t="s">
        <v>180</v>
      </c>
      <c r="C71" t="s">
        <v>30</v>
      </c>
      <c r="D71" t="s">
        <v>31</v>
      </c>
      <c r="E71" t="s">
        <v>16</v>
      </c>
      <c r="F71">
        <v>3.202</v>
      </c>
      <c r="G71">
        <v>18.3</v>
      </c>
      <c r="H71" t="s">
        <v>17</v>
      </c>
    </row>
    <row r="72" spans="1:8" x14ac:dyDescent="0.25">
      <c r="A72" t="s">
        <v>179</v>
      </c>
      <c r="B72" t="s">
        <v>181</v>
      </c>
      <c r="C72" t="s">
        <v>30</v>
      </c>
      <c r="D72" t="s">
        <v>31</v>
      </c>
      <c r="E72" t="s">
        <v>16</v>
      </c>
      <c r="F72">
        <v>2.734</v>
      </c>
      <c r="G72">
        <v>18.3</v>
      </c>
      <c r="H72" t="s">
        <v>17</v>
      </c>
    </row>
    <row r="73" spans="1:8" x14ac:dyDescent="0.25">
      <c r="A73" t="s">
        <v>182</v>
      </c>
      <c r="B73" t="s">
        <v>183</v>
      </c>
      <c r="C73" t="s">
        <v>30</v>
      </c>
      <c r="D73" t="s">
        <v>31</v>
      </c>
      <c r="F73">
        <v>5.6</v>
      </c>
      <c r="G73">
        <f>(0.1*1000)/20</f>
        <v>5</v>
      </c>
      <c r="H73" t="s">
        <v>13</v>
      </c>
    </row>
    <row r="74" spans="1:8" x14ac:dyDescent="0.25">
      <c r="A74" t="s">
        <v>184</v>
      </c>
      <c r="B74" t="s">
        <v>185</v>
      </c>
      <c r="C74" t="s">
        <v>30</v>
      </c>
      <c r="D74" t="s">
        <v>31</v>
      </c>
      <c r="F74">
        <v>4.8</v>
      </c>
      <c r="G74">
        <f>(1.03*1000)/21</f>
        <v>49.047619047619051</v>
      </c>
      <c r="H74" t="s">
        <v>13</v>
      </c>
    </row>
    <row r="75" spans="1:8" x14ac:dyDescent="0.25">
      <c r="A75" t="s">
        <v>186</v>
      </c>
      <c r="B75" t="s">
        <v>187</v>
      </c>
      <c r="C75" t="s">
        <v>30</v>
      </c>
      <c r="D75" t="s">
        <v>31</v>
      </c>
      <c r="F75">
        <v>7</v>
      </c>
      <c r="G75">
        <f>(0.48*1000)/22</f>
        <v>21.818181818181817</v>
      </c>
      <c r="H75" t="s">
        <v>13</v>
      </c>
    </row>
    <row r="76" spans="1:8" x14ac:dyDescent="0.25">
      <c r="A76" t="s">
        <v>188</v>
      </c>
      <c r="B76" t="s">
        <v>189</v>
      </c>
      <c r="C76" t="s">
        <v>30</v>
      </c>
      <c r="D76" t="s">
        <v>31</v>
      </c>
      <c r="F76">
        <v>4.8</v>
      </c>
      <c r="G76">
        <f>(1.16*1000)/20</f>
        <v>58</v>
      </c>
      <c r="H76" t="s">
        <v>13</v>
      </c>
    </row>
    <row r="77" spans="1:8" x14ac:dyDescent="0.25">
      <c r="A77" t="s">
        <v>190</v>
      </c>
      <c r="B77" t="s">
        <v>191</v>
      </c>
      <c r="C77" t="s">
        <v>30</v>
      </c>
      <c r="D77" t="s">
        <v>31</v>
      </c>
      <c r="F77">
        <v>4.9000000000000004</v>
      </c>
      <c r="G77">
        <f>(0.5*1000)/20</f>
        <v>25</v>
      </c>
      <c r="H77" t="s">
        <v>13</v>
      </c>
    </row>
    <row r="78" spans="1:8" x14ac:dyDescent="0.25">
      <c r="A78" t="s">
        <v>192</v>
      </c>
      <c r="B78" t="s">
        <v>193</v>
      </c>
      <c r="C78" t="s">
        <v>30</v>
      </c>
      <c r="D78" t="s">
        <v>31</v>
      </c>
      <c r="E78" t="s">
        <v>194</v>
      </c>
      <c r="F78">
        <v>2.7</v>
      </c>
      <c r="G78">
        <f>(1.22*1000)/20</f>
        <v>61</v>
      </c>
      <c r="H78" t="s">
        <v>13</v>
      </c>
    </row>
    <row r="79" spans="1:8" x14ac:dyDescent="0.25">
      <c r="A79" t="s">
        <v>195</v>
      </c>
      <c r="B79" t="s">
        <v>196</v>
      </c>
      <c r="C79" t="s">
        <v>100</v>
      </c>
      <c r="D79" t="s">
        <v>104</v>
      </c>
      <c r="F79">
        <v>30.4</v>
      </c>
      <c r="G79">
        <f>(0.1*1000)/20</f>
        <v>5</v>
      </c>
      <c r="H79" t="s">
        <v>13</v>
      </c>
    </row>
    <row r="80" spans="1:8" x14ac:dyDescent="0.25">
      <c r="A80" t="s">
        <v>197</v>
      </c>
      <c r="B80" t="s">
        <v>198</v>
      </c>
      <c r="C80" t="s">
        <v>100</v>
      </c>
      <c r="D80" t="s">
        <v>104</v>
      </c>
      <c r="F80">
        <v>29.2</v>
      </c>
      <c r="G80">
        <f>(1.2*1000)/20</f>
        <v>60</v>
      </c>
      <c r="H80" t="s">
        <v>13</v>
      </c>
    </row>
    <row r="81" spans="1:8" x14ac:dyDescent="0.25">
      <c r="A81" t="s">
        <v>199</v>
      </c>
      <c r="B81" t="s">
        <v>200</v>
      </c>
      <c r="C81" t="s">
        <v>100</v>
      </c>
      <c r="D81" t="s">
        <v>104</v>
      </c>
      <c r="F81">
        <v>18.2</v>
      </c>
      <c r="G81">
        <f>(1.5*1000)/20</f>
        <v>75</v>
      </c>
      <c r="H81" t="s">
        <v>13</v>
      </c>
    </row>
    <row r="82" spans="1:8" x14ac:dyDescent="0.25">
      <c r="A82" t="s">
        <v>201</v>
      </c>
      <c r="B82" t="s">
        <v>202</v>
      </c>
      <c r="C82" t="s">
        <v>100</v>
      </c>
      <c r="D82" t="s">
        <v>104</v>
      </c>
      <c r="E82" t="s">
        <v>27</v>
      </c>
      <c r="F82">
        <v>15.593</v>
      </c>
      <c r="G82">
        <v>33.454999999999998</v>
      </c>
      <c r="H82" t="s">
        <v>17</v>
      </c>
    </row>
    <row r="83" spans="1:8" x14ac:dyDescent="0.25">
      <c r="A83" t="s">
        <v>203</v>
      </c>
      <c r="B83" t="s">
        <v>204</v>
      </c>
      <c r="C83" t="s">
        <v>30</v>
      </c>
      <c r="D83" t="s">
        <v>31</v>
      </c>
      <c r="F83">
        <v>14.35</v>
      </c>
      <c r="G83">
        <f>(0.36*1000)/20</f>
        <v>18</v>
      </c>
      <c r="H83" t="s">
        <v>13</v>
      </c>
    </row>
    <row r="84" spans="1:8" x14ac:dyDescent="0.25">
      <c r="A84" t="s">
        <v>205</v>
      </c>
      <c r="B84" t="s">
        <v>206</v>
      </c>
      <c r="C84" t="s">
        <v>30</v>
      </c>
      <c r="D84" t="s">
        <v>31</v>
      </c>
      <c r="E84" t="s">
        <v>16</v>
      </c>
      <c r="F84">
        <v>5.6020000000000003</v>
      </c>
      <c r="G84">
        <v>9.7360000000000007</v>
      </c>
      <c r="H84" t="s">
        <v>17</v>
      </c>
    </row>
    <row r="85" spans="1:8" x14ac:dyDescent="0.25">
      <c r="A85" t="s">
        <v>207</v>
      </c>
      <c r="B85" t="s">
        <v>208</v>
      </c>
      <c r="C85" t="s">
        <v>96</v>
      </c>
      <c r="D85" t="s">
        <v>97</v>
      </c>
      <c r="E85" t="s">
        <v>27</v>
      </c>
      <c r="F85">
        <v>7.9630000000000001</v>
      </c>
      <c r="G85">
        <v>96</v>
      </c>
      <c r="H85" t="s">
        <v>17</v>
      </c>
    </row>
    <row r="86" spans="1:8" x14ac:dyDescent="0.25">
      <c r="A86" t="s">
        <v>209</v>
      </c>
      <c r="B86" t="s">
        <v>210</v>
      </c>
      <c r="C86" t="s">
        <v>125</v>
      </c>
      <c r="D86" t="s">
        <v>211</v>
      </c>
      <c r="F86">
        <v>21.15</v>
      </c>
      <c r="G86">
        <f>(1.8*1000)/20</f>
        <v>90</v>
      </c>
      <c r="H86" t="s">
        <v>13</v>
      </c>
    </row>
    <row r="87" spans="1:8" x14ac:dyDescent="0.25">
      <c r="A87" t="s">
        <v>212</v>
      </c>
      <c r="B87" t="s">
        <v>213</v>
      </c>
      <c r="C87" t="s">
        <v>125</v>
      </c>
      <c r="D87" t="s">
        <v>211</v>
      </c>
      <c r="F87">
        <v>38</v>
      </c>
      <c r="G87">
        <f>(0.23*1000)/20</f>
        <v>11.5</v>
      </c>
      <c r="H87" t="s">
        <v>13</v>
      </c>
    </row>
    <row r="88" spans="1:8" x14ac:dyDescent="0.25">
      <c r="A88" t="s">
        <v>214</v>
      </c>
      <c r="B88" t="s">
        <v>215</v>
      </c>
      <c r="C88" t="s">
        <v>125</v>
      </c>
      <c r="D88" t="s">
        <v>211</v>
      </c>
      <c r="E88" t="s">
        <v>27</v>
      </c>
      <c r="F88">
        <v>18.306999999999999</v>
      </c>
      <c r="G88">
        <v>7.1840000000000002</v>
      </c>
      <c r="H88" t="s">
        <v>17</v>
      </c>
    </row>
    <row r="89" spans="1:8" x14ac:dyDescent="0.25">
      <c r="A89" t="s">
        <v>214</v>
      </c>
      <c r="B89" t="s">
        <v>216</v>
      </c>
      <c r="C89" t="s">
        <v>125</v>
      </c>
      <c r="D89" t="s">
        <v>211</v>
      </c>
      <c r="E89" t="s">
        <v>27</v>
      </c>
      <c r="F89">
        <v>18.422000000000001</v>
      </c>
      <c r="G89">
        <v>7.1840000000000002</v>
      </c>
      <c r="H89" t="s">
        <v>17</v>
      </c>
    </row>
    <row r="90" spans="1:8" x14ac:dyDescent="0.25">
      <c r="A90" t="s">
        <v>217</v>
      </c>
      <c r="B90" t="s">
        <v>218</v>
      </c>
      <c r="C90" t="s">
        <v>125</v>
      </c>
      <c r="D90" t="s">
        <v>211</v>
      </c>
      <c r="F90">
        <v>37.700000000000003</v>
      </c>
      <c r="G90">
        <f>(1.38*1000)/20</f>
        <v>69</v>
      </c>
      <c r="H90" t="s">
        <v>13</v>
      </c>
    </row>
    <row r="91" spans="1:8" x14ac:dyDescent="0.25">
      <c r="A91" t="s">
        <v>219</v>
      </c>
      <c r="B91" t="s">
        <v>220</v>
      </c>
      <c r="C91" t="s">
        <v>125</v>
      </c>
      <c r="D91" t="s">
        <v>211</v>
      </c>
      <c r="F91">
        <v>20</v>
      </c>
      <c r="G91">
        <f>(0.2*1000)/20</f>
        <v>10</v>
      </c>
      <c r="H91" t="s">
        <v>13</v>
      </c>
    </row>
    <row r="92" spans="1:8" x14ac:dyDescent="0.25">
      <c r="A92" t="s">
        <v>221</v>
      </c>
      <c r="B92" t="s">
        <v>222</v>
      </c>
      <c r="C92" t="s">
        <v>125</v>
      </c>
      <c r="D92" t="s">
        <v>135</v>
      </c>
      <c r="F92">
        <v>18.5</v>
      </c>
      <c r="G92">
        <f>(0.08*1000)/20</f>
        <v>4</v>
      </c>
      <c r="H92" t="s">
        <v>13</v>
      </c>
    </row>
    <row r="93" spans="1:8" x14ac:dyDescent="0.25">
      <c r="A93" t="s">
        <v>223</v>
      </c>
      <c r="B93" t="s">
        <v>224</v>
      </c>
      <c r="C93" t="s">
        <v>125</v>
      </c>
      <c r="D93" t="s">
        <v>135</v>
      </c>
      <c r="E93" t="s">
        <v>225</v>
      </c>
      <c r="G93">
        <v>10.199999999999999</v>
      </c>
      <c r="H93" t="s">
        <v>17</v>
      </c>
    </row>
    <row r="94" spans="1:8" x14ac:dyDescent="0.25">
      <c r="A94" t="s">
        <v>226</v>
      </c>
      <c r="B94" t="s">
        <v>227</v>
      </c>
      <c r="C94" t="s">
        <v>125</v>
      </c>
      <c r="D94" t="s">
        <v>135</v>
      </c>
      <c r="F94">
        <v>15.8</v>
      </c>
      <c r="G94">
        <f>(0.02*1000)/20</f>
        <v>1</v>
      </c>
      <c r="H94" t="s">
        <v>13</v>
      </c>
    </row>
    <row r="95" spans="1:8" x14ac:dyDescent="0.25">
      <c r="A95" t="s">
        <v>228</v>
      </c>
      <c r="B95" t="s">
        <v>229</v>
      </c>
      <c r="C95" t="s">
        <v>125</v>
      </c>
      <c r="D95" t="s">
        <v>135</v>
      </c>
      <c r="F95">
        <v>31</v>
      </c>
      <c r="G95">
        <f>(0.17*1000)/20</f>
        <v>8.5</v>
      </c>
      <c r="H95" t="s">
        <v>13</v>
      </c>
    </row>
  </sheetData>
  <autoFilter ref="A1:I95" xr:uid="{59EA8C10-D8DB-47B1-9AE9-0B1B3DAD0496}">
    <sortState xmlns:xlrd2="http://schemas.microsoft.com/office/spreadsheetml/2017/richdata2" ref="A2:I95">
      <sortCondition ref="A1:A95"/>
    </sortState>
  </autoFilter>
  <sortState xmlns:xlrd2="http://schemas.microsoft.com/office/spreadsheetml/2017/richdata2" ref="A2:G92">
    <sortCondition ref="A2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species_oil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ESPINOSA DEL ALBA</dc:creator>
  <cp:keywords/>
  <dc:description/>
  <cp:lastModifiedBy>CLARA ESPINOSA DEL ALBA</cp:lastModifiedBy>
  <cp:revision/>
  <dcterms:created xsi:type="dcterms:W3CDTF">2024-06-06T13:20:22Z</dcterms:created>
  <dcterms:modified xsi:type="dcterms:W3CDTF">2024-06-26T11:47:20Z</dcterms:modified>
  <cp:category/>
  <cp:contentStatus/>
</cp:coreProperties>
</file>