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aptop\OneDrive - Universidad de Oviedo\IMIB\Softwares\GitHub\Oilcontent_Longevity\data\"/>
    </mc:Choice>
  </mc:AlternateContent>
  <bookViews>
    <workbookView xWindow="-28920" yWindow="-120" windowWidth="29040" windowHeight="15840"/>
  </bookViews>
  <sheets>
    <sheet name="last version" sheetId="2" r:id="rId1"/>
    <sheet name="species_oil" sheetId="1" r:id="rId2"/>
  </sheets>
  <definedNames>
    <definedName name="_xlnm._FilterDatabase" localSheetId="0" hidden="1">'last version'!$A$1:$M$83</definedName>
    <definedName name="_xlnm._FilterDatabase" localSheetId="1" hidden="1">species_oil!$A$1:$I$95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5" i="1" l="1"/>
  <c r="G94" i="1"/>
  <c r="G92" i="1"/>
  <c r="G91" i="1"/>
  <c r="G90" i="1"/>
  <c r="G87" i="1"/>
  <c r="G86" i="1"/>
  <c r="G83" i="1"/>
  <c r="G81" i="1"/>
  <c r="G80" i="1"/>
  <c r="G79" i="1"/>
  <c r="G74" i="1"/>
  <c r="G73" i="1"/>
  <c r="G75" i="1"/>
  <c r="G76" i="1"/>
  <c r="G70" i="1"/>
  <c r="G77" i="1"/>
  <c r="G78" i="1"/>
  <c r="G59" i="1"/>
  <c r="G58" i="1"/>
  <c r="G57" i="1"/>
  <c r="G56" i="1"/>
  <c r="G55" i="1"/>
  <c r="G53" i="1"/>
  <c r="G51" i="1"/>
  <c r="G60" i="1"/>
  <c r="G47" i="1"/>
  <c r="G41" i="1"/>
  <c r="G37" i="1"/>
  <c r="G29" i="1"/>
  <c r="G25" i="1"/>
  <c r="G24" i="1"/>
  <c r="G27" i="1"/>
  <c r="G22" i="1"/>
  <c r="G21" i="1"/>
  <c r="G18" i="1"/>
  <c r="G16" i="1"/>
  <c r="G12" i="1"/>
  <c r="G13" i="1"/>
  <c r="G11" i="1"/>
  <c r="G15" i="1"/>
  <c r="G5" i="1"/>
  <c r="G4" i="1"/>
  <c r="G2" i="1"/>
</calcChain>
</file>

<file path=xl/sharedStrings.xml><?xml version="1.0" encoding="utf-8"?>
<sst xmlns="http://schemas.openxmlformats.org/spreadsheetml/2006/main" count="1279" uniqueCount="343">
  <si>
    <t>Taxon</t>
  </si>
  <si>
    <t>species</t>
  </si>
  <si>
    <t>order</t>
  </si>
  <si>
    <t>family</t>
  </si>
  <si>
    <t>ecology</t>
  </si>
  <si>
    <t>oil_content</t>
  </si>
  <si>
    <t>50seed_mass_mg</t>
  </si>
  <si>
    <t>source</t>
  </si>
  <si>
    <t>Note</t>
  </si>
  <si>
    <t>Androsace maxima</t>
  </si>
  <si>
    <t>Andrmaxi</t>
  </si>
  <si>
    <t>Ericales</t>
  </si>
  <si>
    <t>Primulaceae</t>
  </si>
  <si>
    <t>SID</t>
  </si>
  <si>
    <t>Androsace villosa</t>
  </si>
  <si>
    <t>Andrvill</t>
  </si>
  <si>
    <t>Strict alpine</t>
  </si>
  <si>
    <t>own_data</t>
  </si>
  <si>
    <t>Anthyllis cornicina</t>
  </si>
  <si>
    <t>Anthcorn</t>
  </si>
  <si>
    <t>Fabales</t>
  </si>
  <si>
    <t>Fabaceae</t>
  </si>
  <si>
    <t>* maybe Hymenocarpos lotoides</t>
  </si>
  <si>
    <t>Anthyllis lotoides</t>
  </si>
  <si>
    <t>Anthloto</t>
  </si>
  <si>
    <t>Anthyllis vulneraria</t>
  </si>
  <si>
    <t>Anthvuln</t>
  </si>
  <si>
    <t>Generalist</t>
  </si>
  <si>
    <t>Arenaria erinacea</t>
  </si>
  <si>
    <t>Arenerin</t>
  </si>
  <si>
    <t>Caryophyllales</t>
  </si>
  <si>
    <t>Caryophyllaceae</t>
  </si>
  <si>
    <t>Armeria cantabrica</t>
  </si>
  <si>
    <t>Armecant</t>
  </si>
  <si>
    <t>Plumbaginaceae</t>
  </si>
  <si>
    <t>Armeria duriaei</t>
  </si>
  <si>
    <t>Armeduri</t>
  </si>
  <si>
    <t>Avenella flexuosa</t>
  </si>
  <si>
    <t>Avenflex</t>
  </si>
  <si>
    <t>Poales</t>
  </si>
  <si>
    <t>Poaceae</t>
  </si>
  <si>
    <t>Carex crinita</t>
  </si>
  <si>
    <t>Carecrin</t>
  </si>
  <si>
    <t>Cyperaceae</t>
  </si>
  <si>
    <t>Carex ebenea</t>
  </si>
  <si>
    <t>Careeben</t>
  </si>
  <si>
    <t>Carex rostrata</t>
  </si>
  <si>
    <t>Carerost</t>
  </si>
  <si>
    <t>Carex sempervirens</t>
  </si>
  <si>
    <t>Caresemp</t>
  </si>
  <si>
    <t xml:space="preserve">Carex vesicaria </t>
  </si>
  <si>
    <t>Carevesi</t>
  </si>
  <si>
    <t>Cerastium perfoliatum</t>
  </si>
  <si>
    <t>Ceraperf</t>
  </si>
  <si>
    <t>Cerastium ramosissimum</t>
  </si>
  <si>
    <t>Ceraramo</t>
  </si>
  <si>
    <t>Conopodium majus</t>
  </si>
  <si>
    <t>Conomaju</t>
  </si>
  <si>
    <t>Apiales</t>
  </si>
  <si>
    <t>Apiaceae</t>
  </si>
  <si>
    <t>Dethawia splendens</t>
  </si>
  <si>
    <t>Dethsple</t>
  </si>
  <si>
    <t>Dianthus barbatus</t>
  </si>
  <si>
    <t>Dianbarb</t>
  </si>
  <si>
    <t>Dianthus chinensis</t>
  </si>
  <si>
    <t>Dianchin</t>
  </si>
  <si>
    <t>Dianthus langeanus</t>
  </si>
  <si>
    <t>Dianlang</t>
  </si>
  <si>
    <t>Festuca behaviour</t>
  </si>
  <si>
    <t xml:space="preserve">Festbeha </t>
  </si>
  <si>
    <t>Festuca elatior</t>
  </si>
  <si>
    <t>Festelat</t>
  </si>
  <si>
    <t>Festuca glacialis</t>
  </si>
  <si>
    <t>Festglac</t>
  </si>
  <si>
    <t>Festuca ovina</t>
  </si>
  <si>
    <t>Festovin</t>
  </si>
  <si>
    <t>Festuca summilusitana</t>
  </si>
  <si>
    <t>Festsumm</t>
  </si>
  <si>
    <t>Gentiana lutea</t>
  </si>
  <si>
    <t>Gentlute</t>
  </si>
  <si>
    <t>Gentianales</t>
  </si>
  <si>
    <t>Gentianaceae</t>
  </si>
  <si>
    <t>Gentiana verna</t>
  </si>
  <si>
    <t>Gentvern</t>
  </si>
  <si>
    <t>Gypsophila repens</t>
  </si>
  <si>
    <t>Gypsrepe</t>
  </si>
  <si>
    <t>Helianthemum canum</t>
  </si>
  <si>
    <t>Helicanu</t>
  </si>
  <si>
    <t>Malvales</t>
  </si>
  <si>
    <t>Cistaceae</t>
  </si>
  <si>
    <t>Helianthemum urrielense</t>
  </si>
  <si>
    <t>Heliurri</t>
  </si>
  <si>
    <t>Helictochloa marginata</t>
  </si>
  <si>
    <t>Helimarg</t>
  </si>
  <si>
    <t>Iberis carnosa</t>
  </si>
  <si>
    <t>Ibercarn</t>
  </si>
  <si>
    <t>Brassicales</t>
  </si>
  <si>
    <t>Brassicaceae</t>
  </si>
  <si>
    <t>Jasione cavanillesii</t>
  </si>
  <si>
    <t>Jasicava</t>
  </si>
  <si>
    <t>Asterales</t>
  </si>
  <si>
    <t>Campanulaceae</t>
  </si>
  <si>
    <t xml:space="preserve">Jurinea anatolica </t>
  </si>
  <si>
    <t>Jurianat</t>
  </si>
  <si>
    <t>Asteraceae</t>
  </si>
  <si>
    <t>Jurinea humilis</t>
  </si>
  <si>
    <t>Jurihumi.1</t>
  </si>
  <si>
    <t>Jurihumi</t>
  </si>
  <si>
    <t>Kobresia myosuroides</t>
  </si>
  <si>
    <t>Kobrmyos</t>
  </si>
  <si>
    <t>Koeleria glaucovirens</t>
  </si>
  <si>
    <t>Koelglau</t>
  </si>
  <si>
    <t>Koeleria vallesiana</t>
  </si>
  <si>
    <t>Koelvall</t>
  </si>
  <si>
    <t>Luzula caespitosa</t>
  </si>
  <si>
    <t>Luzucaes</t>
  </si>
  <si>
    <t>Juncaceae</t>
  </si>
  <si>
    <t>Minuartia recurva</t>
  </si>
  <si>
    <t>Minurecu</t>
  </si>
  <si>
    <t>Minuartia verna</t>
  </si>
  <si>
    <t>Minuvern</t>
  </si>
  <si>
    <t>Neoschischkinia truncatula</t>
  </si>
  <si>
    <t>Neostrun</t>
  </si>
  <si>
    <t>Pedicularis groenlandica</t>
  </si>
  <si>
    <t>Pedigroe</t>
  </si>
  <si>
    <t>Lamiales</t>
  </si>
  <si>
    <t>Orobanchaceae</t>
  </si>
  <si>
    <t>Pedicularis pyrenaica</t>
  </si>
  <si>
    <t>Pedipyre</t>
  </si>
  <si>
    <t>Phalacrocarpum oppositifolium</t>
  </si>
  <si>
    <t>Phaloppo</t>
  </si>
  <si>
    <t>Phyteuma hemisphaericum</t>
  </si>
  <si>
    <t>Phythemi</t>
  </si>
  <si>
    <t>Plantago albicans</t>
  </si>
  <si>
    <t>Planalbi</t>
  </si>
  <si>
    <t>Plantaginaceae</t>
  </si>
  <si>
    <t>Plantago alpina</t>
  </si>
  <si>
    <t>Planalpi</t>
  </si>
  <si>
    <t>Plantago aristata</t>
  </si>
  <si>
    <t>Planaris</t>
  </si>
  <si>
    <t>Plantago holosteum</t>
  </si>
  <si>
    <t>Planholo</t>
  </si>
  <si>
    <t>Plantago lagopus</t>
  </si>
  <si>
    <t>Planlago</t>
  </si>
  <si>
    <t>Plantago lanceolata</t>
  </si>
  <si>
    <t>Planlanc</t>
  </si>
  <si>
    <t>Plantago major</t>
  </si>
  <si>
    <t>Planmajo</t>
  </si>
  <si>
    <t>Plantago ovata</t>
  </si>
  <si>
    <t>Planovat</t>
  </si>
  <si>
    <t>Plantago rhodosperma</t>
  </si>
  <si>
    <t>Planrhod</t>
  </si>
  <si>
    <t>Plantago wrightiana</t>
  </si>
  <si>
    <t>Planwrig</t>
  </si>
  <si>
    <t>Salix breviserrata</t>
  </si>
  <si>
    <t>Salibrev</t>
  </si>
  <si>
    <t>Malpighiales</t>
  </si>
  <si>
    <t>Salicaceae</t>
  </si>
  <si>
    <t>Saxifraga conifera</t>
  </si>
  <si>
    <t>Saxiconi</t>
  </si>
  <si>
    <t>Saxifragales</t>
  </si>
  <si>
    <t>Saxifragaceae</t>
  </si>
  <si>
    <t>Saxifraga oppositifolia</t>
  </si>
  <si>
    <t>Saxioppo</t>
  </si>
  <si>
    <t>Saxifraga paniculata</t>
  </si>
  <si>
    <t>Saxipani</t>
  </si>
  <si>
    <t>Sedum anglicum</t>
  </si>
  <si>
    <t>Seduangl</t>
  </si>
  <si>
    <t>Crassulaceae</t>
  </si>
  <si>
    <t>Sedum brevifolium</t>
  </si>
  <si>
    <t>Sedubrev</t>
  </si>
  <si>
    <t>Sempervivum arachnoideum</t>
  </si>
  <si>
    <t>Semparac</t>
  </si>
  <si>
    <t>Sesleria caerulea</t>
  </si>
  <si>
    <t>Seslcaer</t>
  </si>
  <si>
    <t>Silene acaulis</t>
  </si>
  <si>
    <t>Sileacau</t>
  </si>
  <si>
    <t xml:space="preserve">Silene chalcedonica </t>
  </si>
  <si>
    <t>Silechal</t>
  </si>
  <si>
    <t>Silene ciliata</t>
  </si>
  <si>
    <t>Silecili</t>
  </si>
  <si>
    <t>Silecili.1</t>
  </si>
  <si>
    <t>Silene compacta</t>
  </si>
  <si>
    <t>Silecomp</t>
  </si>
  <si>
    <t>Silene conoidea</t>
  </si>
  <si>
    <t>Silecono</t>
  </si>
  <si>
    <t>Silene densiflora</t>
  </si>
  <si>
    <t>Siledens</t>
  </si>
  <si>
    <t>Silene dichotoma</t>
  </si>
  <si>
    <t>Siledich</t>
  </si>
  <si>
    <t>Silene supina</t>
  </si>
  <si>
    <t>Silesupi</t>
  </si>
  <si>
    <t>Silene vulgaris</t>
  </si>
  <si>
    <t>Silevulg</t>
  </si>
  <si>
    <t>Casual</t>
  </si>
  <si>
    <t>Solidago canadensis var. glivocanescens</t>
  </si>
  <si>
    <t>Solicana</t>
  </si>
  <si>
    <t xml:space="preserve">Solidago graminea </t>
  </si>
  <si>
    <t>Soligram</t>
  </si>
  <si>
    <t xml:space="preserve">Solidago serotina </t>
  </si>
  <si>
    <t>Solisero</t>
  </si>
  <si>
    <t>Solidago virgaurea</t>
  </si>
  <si>
    <t>Solivirg</t>
  </si>
  <si>
    <t>Spergula arvensis</t>
  </si>
  <si>
    <t>Sperarve</t>
  </si>
  <si>
    <t>Spergula morisonii</t>
  </si>
  <si>
    <t>Spermori</t>
  </si>
  <si>
    <t>Teesdalia conferta</t>
  </si>
  <si>
    <t>Teesconf</t>
  </si>
  <si>
    <t>Thymus capitatus</t>
  </si>
  <si>
    <t>Thymcapi</t>
  </si>
  <si>
    <t>Lamiaceae</t>
  </si>
  <si>
    <t>Thymus chaubardii</t>
  </si>
  <si>
    <t>Thymchau</t>
  </si>
  <si>
    <t>Thymus praecox</t>
  </si>
  <si>
    <t>Thymprae</t>
  </si>
  <si>
    <t>Thymprae.1</t>
  </si>
  <si>
    <t>Thymus vulgaris</t>
  </si>
  <si>
    <t>Thymvulg</t>
  </si>
  <si>
    <t>Thymus zygis</t>
  </si>
  <si>
    <t>Thymzygi</t>
  </si>
  <si>
    <t>Veronica longifolia</t>
  </si>
  <si>
    <t>Verolong</t>
  </si>
  <si>
    <t>Veronica nummularia</t>
  </si>
  <si>
    <t>Veronumm</t>
  </si>
  <si>
    <t>Specialist</t>
  </si>
  <si>
    <t>Veronica salina</t>
  </si>
  <si>
    <t>Verosali</t>
  </si>
  <si>
    <t>Veronica spicata</t>
  </si>
  <si>
    <t>Verospic</t>
  </si>
  <si>
    <t>POWO</t>
  </si>
  <si>
    <t>Koeleria macrantha subsp. macrantha</t>
  </si>
  <si>
    <t>Native</t>
  </si>
  <si>
    <t>Diagnostic species of EUNIS habitats</t>
  </si>
  <si>
    <t>Origin in Europe</t>
  </si>
  <si>
    <t>Constant species of EUNIS habitats</t>
  </si>
  <si>
    <t>S34 Balkan-Anatolian submontane genistoid scrub</t>
  </si>
  <si>
    <t xml:space="preserve"> N1A Atlantic and Baltic coastal dune scrub, R16 Perennial rocky grassland of Central and South-Eastern Europe, R1A Semi-dry perennial calcareous grassland (meadow steppe), R1B Continental dry grassland (true steppe), S34 Balkan-Anatolian submontane genistoid scrub, S36 Low steppic scrub </t>
  </si>
  <si>
    <t>Occurrence in broad habitats</t>
  </si>
  <si>
    <t xml:space="preserve">Grassland (non-alpine, non-saline), Scrub, Sparsely vegetated (incl. rock and scree) </t>
  </si>
  <si>
    <t>Dominant species of EUNIS habitats</t>
  </si>
  <si>
    <t>-</t>
  </si>
  <si>
    <t xml:space="preserve">Origin in Europe </t>
  </si>
  <si>
    <t xml:space="preserve">Native </t>
  </si>
  <si>
    <t>R1C Desert steppe, S67 Aralo-Caspian semi-desert</t>
  </si>
  <si>
    <t>Androsace mucronifolia / Androsace chamaejasme</t>
  </si>
  <si>
    <t xml:space="preserve"> R45 Alpine and subalpine calcareous grassland of the Balkans and Apennines</t>
  </si>
  <si>
    <t>R45 Alpine and subalpine calcareous grassland of the Balkans and Apennines</t>
  </si>
  <si>
    <t>Anthyllis hamosa / Medicago cretacea</t>
  </si>
  <si>
    <t>Aspalathus aspalathoides</t>
  </si>
  <si>
    <t>R1R Mediterranean to Atlantic open, dry, acid and neutral grassland</t>
  </si>
  <si>
    <t xml:space="preserve"> N34 Atlantic and Baltic soft sea cliff, R14 Perennial rocky grassland of the Italian Peninsula, R45 Alpine and subalpine calcareous grassland of the Balkans and Apennines</t>
  </si>
  <si>
    <t>N34 Atlantic and Baltic soft sea cliff, R14 Perennial rocky grassland of the Italian Peninsula, R16 Perennial rocky grassland of Central and South-Eastern Europe, R17 Heavy-metal dry grassland of the Balkans, R18 Perennial rocky calcareous grassland of subatlantic-submediterranean Europe, R19 Dry steppic submediterranean pasture of the Amphi-Adriatic region, R1A Semi-dry perennial calcareous grassland (meadow steppe), R1H Iberian oromediterranean basiphilous dry grassland, R44 Arctic-alpine calcareous grassland, R45 Alpine and subalpine calcareous grassland of the Balkans and Apennines, S22 Alpine and subalpine ericoid heath, S31 Lowland to montane temperate and submediterranean Juniperus scrub, S61 Western basiphilous garrigue, S63 Eastern garrigue, S73 Western Mediterranean mountain hedgehog-heath, S74 Central Mediterranean mountain hedgehog-heath, U71 Unvegetated or sparsely vegetated gravel bar in montane and alpine regions</t>
  </si>
  <si>
    <t>R1H Iberian oromediterranean basiphilous dry grassland</t>
  </si>
  <si>
    <t>N1F Baltic coniferous coastal dune forest, T1C Temperate and boreal mountain Betula and Populus tremula forest on mineral soils</t>
  </si>
  <si>
    <t>N18 Atlantic and Baltic coastal Empetrum heath, N1D Atlantic and Baltic broad-leaved coastal dune forest, N1F Baltic coniferous coastal dune forest, R1G Iberian oromediterranean siliceous dry grassland, R1J Cyrno-Sardean oromediterranean siliceous dry grassland, R1M Lowland to montane, dry to mesic grassland usually dominated by Nardus stricta, R1N Open Iberian supramediterranean dry acid and neutral grassland, R23 Mountain hay meadow, R42 Boreal and Arctic acidophilous alpine grassland, R43 Temperate acidophilous alpine grassland, R52 Forest fringe of acidic nutrient-poor soils, R54 Pteridium aquilinum vegetation, R57 Herbaceous forest clearing vegetation, S11 Shrub tundra, S12 Moss and lichen tundra, S21 Subarctic and alpine dwarf Salix scrub, S22 Alpine and subalpine ericoid heath, S23 Alpine and subalpine Juniperus scrub, S25 Subalpine and subarctic deciduous scrub, S26 Subalpine Pinus mugo scrub, S31 Lowland to montane temperate and submediterranean Juniperus scrub, S33 Lowland to montane temperate and submediterranean genistoid scrub, S38 Temperate forest clearing scrub, S42 Dry heath, S74 Central Mediterranean mountain hedgehog-heath, T16 Broadleaved mire forest on acid peat, T18 Fagus forest on acid soils, T1B Acidophilous Quercus forest, T1C Temperate and boreal mountain Betula and Populus tremula forest on mineral soils, T1D Southern European mountain Betula and Populus tremula forest on mineral soils, T27 Ilex aquifolium forest, T31 Temperate mountain Picea forest, T32 Temperate mountain Abies forest, T34 Temperate subalpine Larix, Pinus cembra and Pinus uncinata forest, T35 Temperate continental Pinus sylvestris forest, T37 Mediterranean montane Pinus sylvestris-Pinus nigra forest, T39 Mediterranean and Balkan subalpine Pinus heldreichii-Pinus peuce forest, T3F Dark taiga, T3G Pinus sylvestris light taiga, T3H Larix light taiga, T3J Pinus and Larix mire forest, T3K Picea mire forest, T3M Coniferous plantation of non site-native trees, U21 Boreal and Arctic siliceous scree and block field, U23 Temperate, lowland to montane siliceous scree, U24 Mediterranean siliceous scree, U25 Boreal and Arctic base-rich scree and block field, U33 Temperate, lowland to montane siliceous inland cliff, U34 Mediterranean siliceous inland cliff, U35 Boreal and Arctic base-rich inland cliff, U61 Subarctic volcanic field</t>
  </si>
  <si>
    <t>Carex lurida / Carex michelii / Carex michauxiana</t>
  </si>
  <si>
    <t xml:space="preserve"> Q22 Poor fen, Q24 Intermediate fen and soft-water spring mire, Q25 Non-calcareous quaking mire, Q42 Extremely rich moss-sedge fen, Q44 Calcareous quaking mire</t>
  </si>
  <si>
    <t>Q22 Poor fen, Q24 Intermediate fen and soft-water spring mire, Q25 Non-calcareous quaking mire, Q41 Alkaline, calcareous, carbonate-rich small-sedge spring fen, Q42 Extremely rich moss-sedge fen, Q43 Tall-sedge base-rich fen, Q44 Calcareous quaking mire, Q53 Tall-sedge bed, T15 Broadleaved swamp forest on non-acid peat, T16 Broadleaved mire forest on acid peat</t>
  </si>
  <si>
    <t>Carex stricta / Carex glaucescens</t>
  </si>
  <si>
    <t>R44 Arctic-alpine calcareous grassland</t>
  </si>
  <si>
    <t>Q23 Relict mire of Mediterranean mountains, R23 Mountain hay meadow, R43 Temperate acidophilous alpine grassland, R44 Arctic-alpine calcareous grassland, S21 Subarctic and alpine dwarf Salix scrub, S22 Alpine and subalpine ericoid heath, S24 Subalpine genistoid scrub of the Amphi-Adriatic region</t>
  </si>
  <si>
    <t>Q53 Tall-sedge bed</t>
  </si>
  <si>
    <t>No found</t>
  </si>
  <si>
    <t xml:space="preserve">no found </t>
  </si>
  <si>
    <t>S37 Corylus avellana scrub</t>
  </si>
  <si>
    <t>R1G Iberian oromediterranean siliceous dry grassland</t>
  </si>
  <si>
    <t>Festuca arundinacea</t>
  </si>
  <si>
    <t xml:space="preserve">Festarun </t>
  </si>
  <si>
    <t>Festuca rubra / Lolium arundinaceum / Scolochloa festucacea</t>
  </si>
  <si>
    <t>Ampelodesmos mauritanicus / Lolium arundinaceum subsp. arundinaceum</t>
  </si>
  <si>
    <t>U21 Boreal and Arctic siliceous scree and block field, U25 Boreal and Arctic base-rich scree and block field, U52 Polar desert</t>
  </si>
  <si>
    <t>N18 Atlantic and Baltic coastal Empetrum heath, N19 Atlantic coastal Calluna and Ulex heath, R12 Cryptogam- and annual-dominated vegetation on siliceous rock outcrops, R13 Cryptogam- and annual-dominated vegetation on calcareous and ultramafic rock outcrops, R18 Perennial rocky calcareous grassland of subatlantic-submediterranean Europe, R1A Semi-dry perennial calcareous grassland (meadow steppe), R1M Lowland to montane, dry to mesic grassland usually dominated by Nardus stricta, R1P Oceanic to subcontinental inland sand grassland on dry acid and neutral soils, R1Q Inland sanddrift and dune with siliceous grassland, R1S Heavy-metal grassland in Western and Central Europe, R32 Mediterranean short moist grassland of lowlands, R42 Boreal and Arctic acidophilous alpine grassland, S11 Shrub tundra, S12 Moss and lichen tundra, S31 Lowland to montane temperate and submediterranean Juniperus scrub, S42 Dry heath, S52 Submediterranean pseudomaquis, S73 Western Mediterranean mountain hedgehog-heath, T1B Acidophilous Quercus forest, T1C Temperate and boreal mountain Betula and Populus tremula forest on mineral soils, T35 Temperate continental Pinus sylvestris forest, T3G Pinus sylvestris light taiga, T3H Larix light taiga, U21 Boreal and Arctic siliceous scree and block field, U25 Boreal and Arctic base-rich scree and block field, U33 Temperate, lowland to montane siliceous inland cliff, U35 Boreal and Arctic base-rich inland cliff, U3A Temperate ultramafic inland cliff, U52 Polar desert</t>
  </si>
  <si>
    <t>R1N Open Iberian supramediterranean dry acid and neutral grassland</t>
  </si>
  <si>
    <t xml:space="preserve">Gentianella incurva </t>
  </si>
  <si>
    <t>R23 Mountain hay meadow</t>
  </si>
  <si>
    <t>R44 Arctic-alpine calcareous grassland, R45 Alpine and subalpine calcareous grassland of the Balkans and Apennines, S21 Subarctic and alpine dwarf Salix scrub</t>
  </si>
  <si>
    <t>U71 Unvegetated or sparsely vegetated gravel bar in montane and alpine regions</t>
  </si>
  <si>
    <t>R18 Perennial rocky calcareous grassland of subatlantic-submediterranean Europe, R1H Iberian oromediterranean basiphilous dry grassland</t>
  </si>
  <si>
    <t>R14 Perennial rocky grassland of the Italian Peninsula, R16 Perennial rocky grassland of Central and South-Eastern Europe, R18 Perennial rocky calcareous grassland of subatlantic-submediterranean Europe, R1H Iberian oromediterranean basiphilous dry grassland, R45 Alpine and subalpine calcareous grassland of the Balkans and Apennines, S61 Western basiphilous garrigue, S65 Mediterranean gypsum scrub, S73 Western Mediterranean mountain hedgehog-heath</t>
  </si>
  <si>
    <t>Helianthemum nummularium subsp. urrielense</t>
  </si>
  <si>
    <t xml:space="preserve">No found </t>
  </si>
  <si>
    <t>T37 Mediterranean montane Pinus sylvestris-Pinus nigra forest</t>
  </si>
  <si>
    <t xml:space="preserve">Jurinea consanguinea </t>
  </si>
  <si>
    <t>Carex myosuroides</t>
  </si>
  <si>
    <t>S21 Subarctic and alpine dwarf Salix scrub</t>
  </si>
  <si>
    <t>Koeleria macrantha subsp. macrantha</t>
  </si>
  <si>
    <t>R18 Perennial rocky calcareous grassland of subatlantic-submediterranean Europe, R1H Iberian oromediterranean basiphilous dry grassland, S61 Western basiphilous garrigue, S65 Mediterranean gypsum scrub, S73 Western Mediterranean mountain hedgehog-heath</t>
  </si>
  <si>
    <t>R18 Perennial rocky calcareous grassland of subatlantic-submediterranean Europe, R1H Iberian oromediterranean basiphilous dry grassland, R32 Mediterranean short moist grassland of lowlands, S52 Submediterranean pseudomaquis, S61 Western basiphilous garrigue, S65 Mediterranean gypsum scrub, S73 Western Mediterranean mountain hedgehog-heath</t>
  </si>
  <si>
    <t>R1G Iberian oromediterranean siliceous dry grassland, U22 Temperate high-mountain siliceous scree</t>
  </si>
  <si>
    <t>Sabulina verna</t>
  </si>
  <si>
    <t>Agrostula truncatula</t>
  </si>
  <si>
    <t>R1G Iberian oromediterranean siliceous dry grassland, R1N Open Iberian supramediterranean dry acid and neutral grassland</t>
  </si>
  <si>
    <t>R1G Iberian oromediterranean siliceous dry grassland, R43 Temperate acidophilous alpine grassland, U32 Temperate high-mountain siliceous inland cliff</t>
  </si>
  <si>
    <t>R1G Iberian oromediterranean siliceous dry grassland, R43 Temperate acidophilous alpine grassland, S22 Alpine and subalpine ericoid heath, U32 Temperate high-mountain siliceous inland cliff</t>
  </si>
  <si>
    <t>Plantago ovata / Plantago minuta subsp. minuta</t>
  </si>
  <si>
    <t>S65 Mediterranean gypsum scrub</t>
  </si>
  <si>
    <t>R1G Iberian oromediterranean siliceous dry grassland, R33 Mediterranean short moist grassland of mountains, R43 Temperate acidophilous alpine grassland, S21 Subarctic and alpine dwarf Salix scrub</t>
  </si>
  <si>
    <t>Plantago subulata</t>
  </si>
  <si>
    <t>R17 Heavy-metal dry grassland of the Balkans, R19 Dry steppic submediterranean pasture of the Amphi-Adriatic region, U3B Mediterranean ultramafic inland cliff</t>
  </si>
  <si>
    <t>R14 Perennial rocky grassland of the Italian Peninsula, R17 Heavy-metal dry grassland of the Balkans, R19 Dry steppic submediterranean pasture of the Amphi-Adriatic region, R1K Balkan and Anatolian oromediterranean dry grassland, R1N Open Iberian supramediterranean dry acid and neutral grassland, U3B Mediterranean ultramafic inland cliff</t>
  </si>
  <si>
    <t>R1D Mediterranean closely grazed dry grassland</t>
  </si>
  <si>
    <t>R1D Mediterranean closely grazed dry grassland, S66 Mediterranean halo-nitrophilous scrub, S72 Eastern Mediterranean spiny heath (phrygana), V32 Mediterranean subnitrophilous annual grassland</t>
  </si>
  <si>
    <t>R22 Low and medium altitude hay meadow, R34 Submediterranean moist meadow</t>
  </si>
  <si>
    <t>N19 Atlantic coastal Calluna and Ulex heath, N1A Atlantic and Baltic coastal dune scrub, N1H Atlantic and Baltic moist and wet dune slack, N34 Atlantic and Baltic soft sea cliff, R12 Cryptogam- and annual-dominated vegetation on siliceous rock outcrops, R13 Cryptogam- and annual-dominated vegetation on calcareous and ultramafic rock outcrops, R14 Perennial rocky grassland of the Italian Peninsula, R15 Continental dry rocky steppic grassland and dwarf scrub on chalk outcrops, R17 Heavy-metal dry grassland of the Balkans, R1A Semi-dry perennial calcareous grassland (meadow steppe), R1B Continental dry grassland (true steppe), R1D Mediterranean closely grazed dry grassland, R1K Balkan and Anatolian oromediterranean dry grassland, R1M Lowland to montane, dry to mesic grassland usually dominated by Nardus stricta, R1P Oceanic to subcontinental inland sand grassland on dry acid and neutral soils, R1S Heavy-metal grassland in Western and Central Europe, R1T Azorean open, dry, acid to neutral grassland, R21 Mesic permanent pasture of lowlands and mountains, R22 Low and medium altitude hay meadow, R23 Mountain hay meadow, R24 Iberian summer pasture (vallicar), R32 Mediterranean short moist grassland of lowlands, R34 Submediterranean moist meadow, R35 Moist or wet mesotrophic to eutrophic hay meadow, R37 Temperate and boreal moist or wet oligotrophic grassland, R51 Thermophilous forest fringe of base-rich soils, S34 Balkan-Anatolian submontane genistoid scrub, U71 Unvegetated or sparsely vegetated gravel bar in montane and alpine regions, U72 Unvegetated or sparsely vegetated gravel bar in the Mediterranean region, V12 Mixed crops of market gardens and horticulture, V32 Mediterranean subnitrophilous annual grassland, V33 Dry Mediterranean land with unpalatable non-vernal herbaceous vegetation, V34 Trampled xeric grassland with annuals, V35 Trampled mesophilous grassland with annuals, V38 Dry perennial anthropogenic herbaceous vegetation</t>
  </si>
  <si>
    <t>R36 Moist or wet mesotrophic to eutrophic pasture, V35 Trampled mesophilous grassland with annuals</t>
  </si>
  <si>
    <t>MA222 Atlantic upper saltmarsh, MA232 Baltic coastal meadow, Q61 Periodically exposed shore with stable, eutrophic sediments with pioneer or ephemeral vegetation, Q62 Periodically exposed shore with stable, mesotrophic sediments with pioneer or ephemeral vegetation, Q63 Periodically exposed saline shore with pioneer or ephemeral vegetation, R21 Mesic permanent pasture of lowlands and mountains, R36 Moist or wet mesotrophic to eutrophic pasture, R63 Temperate inland salt marsh, U71 Unvegetated or sparsely vegetated gravel bar in montane and alpine regions, V11 Intensive unmixed crops, V12 Mixed crops of market gardens and horticulture, V13 Arable land with unmixed crops grown by low-intensity agricultural methods, V15 Bare tilled, fallow or recently abandoned arable land, V34 Trampled xeric grassland with annuals, V35 Trampled mesophilous grassland with annuals, V37 Annual anthropogenic herbaceous vegetation, V38 Dry perennial anthropogenic herbaceous vegetation</t>
  </si>
  <si>
    <t>U26 Temperate high-mountain base-rich scree and moraine, U61 Subarctic volcanic field</t>
  </si>
  <si>
    <t>R41 Snow-bed vegetation, S21 Subarctic and alpine dwarf Salix scrub, U26 Temperate high-mountain base-rich scree and moraine, U36 Temperate high-mountain base-rich inland cliff, U61 Subarctic volcanic field</t>
  </si>
  <si>
    <t>Saxifraga fragilis subsp. paniculata</t>
  </si>
  <si>
    <t>R45 Alpine and subalpine calcareous grassland of the Balkans and Apennines, U36 Temperate high-mountain base-rich inland cliff</t>
  </si>
  <si>
    <t>R44 Arctic-alpine calcareous grassland, R45 Alpine and subalpine calcareous grassland of the Balkans and Apennines, U36 Temperate high-mountain base-rich inland cliff</t>
  </si>
  <si>
    <t>N34 Atlantic and Baltic soft sea cliff</t>
  </si>
  <si>
    <t>N34 Atlantic and Baltic soft sea cliff, R12 Cryptogam- and annual-dominated vegetation on siliceous rock outcrops</t>
  </si>
  <si>
    <t>R1G Iberian oromediterranean siliceous dry grassland, R1J Cyrno-Sardean oromediterranean siliceous dry grassland, R1N Open Iberian supramediterranean dry acid and neutral grassland</t>
  </si>
  <si>
    <t>R1G Iberian oromediterranean siliceous dry grassland, R1J Cyrno-Sardean oromediterranean siliceous dry grassland, R1N Open Iberian supramediterranean dry acid and neutral grassland, R33 Mediterranean short moist grassland of mountains, U32 Temperate high-mountain siliceous inland cliff, U34 Mediterranean siliceous inland cliff</t>
  </si>
  <si>
    <t>U32 Temperate high-mountain siliceous inland cliff</t>
  </si>
  <si>
    <t>R44 Arctic-alpine calcareous grassland, T36 Temperate and submediterranean montane Pinus sylvestris-Pinus nigra forest</t>
  </si>
  <si>
    <t>Q45 Arctic-alpine rich fen, R16 Perennial rocky grassland of Central and South-Eastern Europe, R18 Perennial rocky calcareous grassland of subatlantic-submediterranean Europe, R1A Semi-dry perennial calcareous grassland (meadow steppe), R44 Arctic-alpine calcareous grassland, R51 Thermophilous forest fringe of base-rich soils, S21 Subarctic and alpine dwarf Salix scrub, S22 Alpine and subalpine ericoid heath, S24 Subalpine genistoid scrub of the Amphi-Adriatic region, S26 Subalpine Pinus mugo scrub, T34 Temperate subalpine Larix, Pinus cembra and Pinus uncinata forest, T36 Temperate and submediterranean montane Pinus sylvestris-Pinus nigra forest, U36 Temperate high-mountain base-rich inland cliff, U37 Temperate, lowland to montane base-rich inland cliff</t>
  </si>
  <si>
    <t>R41 Snow-bed vegetation, R42 Boreal and Arctic acidophilous alpine grassland, R43 Temperate acidophilous alpine grassland, R44 Arctic-alpine calcareous grassland, R45 Alpine and subalpine calcareous grassland of the Balkans and Apennines, S21 Subarctic and alpine dwarf Salix scrub, S22 Alpine and subalpine ericoid heath, U26 Temperate high-mountain base-rich scree and moraine, U36 Temperate high-mountain base-rich inland cliff, U61 Subarctic volcanic field</t>
  </si>
  <si>
    <t xml:space="preserve">Silene colorata subsp. colorata / Silene nutans subsp. nutans </t>
  </si>
  <si>
    <t>Atocion compactum</t>
  </si>
  <si>
    <t>T1D Southern European mountain Betula and Populus tremula forest on mineral soils</t>
  </si>
  <si>
    <t xml:space="preserve">Silene conica </t>
  </si>
  <si>
    <t>T38 Mediterranean montane Cedrus forest</t>
  </si>
  <si>
    <t>Silene noctiflora</t>
  </si>
  <si>
    <t>R15 Continental dry rocky steppic grassland and dwarf scrub on chalk outcrops</t>
  </si>
  <si>
    <t>R1S Heavy-metal grassland in Western and Central Europe</t>
  </si>
  <si>
    <t>R17 Heavy-metal dry grassland of the Balkans, R1S Heavy-metal grassland in Western and Central Europe, R23 Mountain hay meadow, R51 Thermophilous forest fringe of base-rich soils, R56 Montane to subalpine moist or wet tall-herb and fern fringe, S24 Subalpine genistoid scrub of the Amphi-Adriatic region, S25 Subalpine and subarctic deciduous scrub, T39 Mediterranean and Balkan subalpine Pinus heldreichii-Pinus peuce forest, U26 Temperate high-mountain base-rich scree and moraine, U3A Temperate ultramafic inland cliff, U72 Unvegetated or sparsely vegetated gravel bar in the Mediterranean region</t>
  </si>
  <si>
    <t>T3H Larix light taiga, U21 Boreal and Arctic siliceous scree and block field</t>
  </si>
  <si>
    <t>R1G Iberian oromediterranean siliceous dry grassland, R23 Mountain hay meadow, R42 Boreal and Arctic acidophilous alpine grassland, R51 Thermophilous forest fringe of base-rich soils, R52 Forest fringe of acidic nutrient-poor soils, R56 Montane to subalpine moist or wet tall-herb and fern fringe, S11 Shrub tundra, S12 Moss and lichen tundra, S22 Alpine and subalpine ericoid heath, S25 Subalpine and subarctic deciduous scrub, S26 Subalpine Pinus mugo scrub, T17 Fagus forest on non-acid soils, T18 Fagus forest on acid soils, T1B Acidophilous Quercus forest, T1C Temperate and boreal mountain Betula and Populus tremula forest on mineral soils, T1F Ravine forest, T31 Temperate mountain Picea forest, T32 Temperate mountain Abies forest, T34 Temperate subalpine Larix, Pinus cembra and Pinus uncinata forest, T35 Temperate continental Pinus sylvestris forest, T36 Temperate and submediterranean montane Pinus sylvestris-Pinus nigra forest, T3C Taxus baccata forest, T3F Dark taiga, T3G Pinus sylvestris light taiga, T3H Larix light taiga, T3K Picea mire forest, U21 Boreal and Arctic siliceous scree and block field, U25 Boreal and Arctic base-rich scree and block field, U35 Boreal and Arctic base-rich inland cliff</t>
  </si>
  <si>
    <t>V11 Intensive unmixed crops, V12 Mixed crops of market gardens and horticulture, V13 Arable land with unmixed crops grown by low-intensity agricultural methods</t>
  </si>
  <si>
    <t>V11 Intensive unmixed crops, V12 Mixed crops of market gardens and horticulture, V13 Arable land with unmixed crops grown by low-intensity agricultural methods, V15 Bare tilled, fallow or recently abandoned arable land</t>
  </si>
  <si>
    <t>R1N Open Iberian supramediterranean dry acid and neutral grassland, R1Q Inland sanddrift and dune with siliceous grassland</t>
  </si>
  <si>
    <t>Thymbra capitata</t>
  </si>
  <si>
    <t>Thymus longicaulis subsp. chaubardii</t>
  </si>
  <si>
    <t>N19 Atlantic coastal Calluna and Ulex heath, R12 Cryptogam- and annual-dominated vegetation on siliceous rock outcrops, R16 Perennial rocky grassland of Central and South-Eastern Europe, R17 Heavy-metal dry grassland of the Balkans, R18 Perennial rocky calcareous grassland of subatlantic-submediterranean Europe, R1A Semi-dry perennial calcareous grassland (meadow steppe), R1H Iberian oromediterranean basiphilous dry grassland, R44 Arctic-alpine calcareous grassland, R45 Alpine and subalpine calcareous grassland of the Balkans and Apennines, S22 Alpine and subalpine ericoid heath, S23 Alpine and subalpine Juniperus scrub, S24 Subalpine genistoid scrub of the Amphi-Adriatic region, T36 Temperate and submediterranean montane Pinus sylvestris-Pinus nigra forest, U3A Temperate ultramafic inland cliff</t>
  </si>
  <si>
    <t>R18 Perennial rocky calcareous grassland of subatlantic-submediterranean Europe, S61 Western basiphilous garrigue, S65 Mediterranean gypsum scrub, S73 Western Mediterranean mountain hedgehog-heath</t>
  </si>
  <si>
    <t>R18 Perennial rocky calcareous grassland of subatlantic-submediterranean Europe, R1E Mediterranean tall perennial dry grassland, S52 Submediterranean pseudomaquis, S61 Western basiphilous garrigue, S62 Western acidophilous garrigue, S65 Mediterranean gypsum scrub, S73 Western Mediterranean mountain hedgehog-heath, T1A Mediterranean thermophilous deciduous forest, T21 Mediterranean evergreen Quercus forest, T3A Mediterranean lowland to submontane Pinus forest, U38 Mediterranean base-rich inland cliff</t>
  </si>
  <si>
    <t>Veronica anagalloides subsp. anagalloides</t>
  </si>
  <si>
    <t>S36 Low steppic scrub</t>
  </si>
  <si>
    <t>R15 Continental dry rocky steppic grassland and dwarf scrub on chalk outcrops, R1B Continental dry grassland (true steppe), S36 Low steppic scrub</t>
  </si>
  <si>
    <t>Strict lowland</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</si>
</sst>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Aptos Narrow"/>
      <family val="2"/>
      <scheme val="minor"/>
    </font>
    <font>
      <sz val="11"/>
      <color rgb="FFFF0000"/>
      <name val="Aptos Narrow"/>
      <family val="2"/>
      <scheme val="minor"/>
    </font>
    <font>
      <sz val="11"/>
      <color rgb="FF000000"/>
      <name val="Aptos Narrow"/>
      <family val="2"/>
      <scheme val="minor"/>
    </font>
    <font>
      <sz val="11"/>
      <color rgb="FF444444"/>
      <name val="Aptos Narrow"/>
      <charset val="1"/>
      <scheme val="minor"/>
    </font>
    <font>
      <sz val="11"/>
      <color rgb="FF000000"/>
      <name val="Aptos Narrow"/>
      <scheme val="minor"/>
    </font>
    <font>
      <sz val="11"/>
      <name val="Aptos Narrow"/>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tabSelected="1" workbookViewId="0">
      <selection activeCell="A35" sqref="A35:XFD35"/>
    </sheetView>
  </sheetViews>
  <sheetFormatPr baseColWidth="10" defaultRowHeight="14.25"/>
  <cols>
    <col min="1" max="1" width="29.75" bestFit="1" customWidth="1"/>
    <col min="2" max="2" width="11.25" bestFit="1" customWidth="1"/>
    <col min="3" max="3" width="14" bestFit="1" customWidth="1"/>
    <col min="4" max="4" width="15.875" bestFit="1" customWidth="1"/>
    <col min="5" max="5" width="13" bestFit="1" customWidth="1"/>
    <col min="6" max="6" width="10.75" bestFit="1" customWidth="1"/>
    <col min="7" max="7" width="16.625" bestFit="1" customWidth="1"/>
    <col min="8" max="8" width="9.625" bestFit="1" customWidth="1"/>
    <col min="9" max="9" width="37.875" customWidth="1"/>
    <col min="10" max="10" width="15.625" bestFit="1" customWidth="1"/>
  </cols>
  <sheetData>
    <row r="1" spans="1:13">
      <c r="A1" s="2" t="s">
        <v>0</v>
      </c>
      <c r="B1" s="2" t="s">
        <v>1</v>
      </c>
      <c r="C1" s="2" t="s">
        <v>2</v>
      </c>
      <c r="D1" s="2" t="s">
        <v>3</v>
      </c>
      <c r="E1" s="2" t="s">
        <v>4</v>
      </c>
      <c r="F1" s="2" t="s">
        <v>5</v>
      </c>
      <c r="G1" s="2" t="s">
        <v>6</v>
      </c>
      <c r="H1" s="2" t="s">
        <v>7</v>
      </c>
      <c r="I1" s="2" t="s">
        <v>230</v>
      </c>
      <c r="J1" s="2" t="s">
        <v>242</v>
      </c>
      <c r="K1" s="2" t="s">
        <v>233</v>
      </c>
      <c r="L1" s="3" t="s">
        <v>235</v>
      </c>
      <c r="M1" s="2" t="s">
        <v>8</v>
      </c>
    </row>
    <row r="2" spans="1:13">
      <c r="A2" s="2" t="s">
        <v>9</v>
      </c>
      <c r="B2" s="2" t="s">
        <v>10</v>
      </c>
      <c r="C2" s="2" t="s">
        <v>11</v>
      </c>
      <c r="D2" s="2" t="s">
        <v>12</v>
      </c>
      <c r="E2" s="2" t="s">
        <v>342</v>
      </c>
      <c r="F2" s="2">
        <v>8.9</v>
      </c>
      <c r="G2" s="2">
        <v>59</v>
      </c>
      <c r="H2" s="2" t="s">
        <v>13</v>
      </c>
      <c r="I2" s="2"/>
      <c r="J2" s="2" t="s">
        <v>243</v>
      </c>
      <c r="K2" s="2" t="s">
        <v>244</v>
      </c>
      <c r="L2" s="2" t="s">
        <v>244</v>
      </c>
      <c r="M2" s="2"/>
    </row>
    <row r="3" spans="1:13">
      <c r="A3" s="2" t="s">
        <v>14</v>
      </c>
      <c r="B3" s="2" t="s">
        <v>15</v>
      </c>
      <c r="C3" s="2" t="s">
        <v>11</v>
      </c>
      <c r="D3" s="2" t="s">
        <v>12</v>
      </c>
      <c r="E3" s="2" t="s">
        <v>16</v>
      </c>
      <c r="F3" s="2">
        <v>4.883</v>
      </c>
      <c r="G3" s="2">
        <v>66.599999999999994</v>
      </c>
      <c r="H3" s="2" t="s">
        <v>17</v>
      </c>
      <c r="I3" s="2" t="s">
        <v>245</v>
      </c>
      <c r="J3" s="2" t="s">
        <v>243</v>
      </c>
      <c r="K3" s="2" t="s">
        <v>246</v>
      </c>
      <c r="L3" s="2" t="s">
        <v>247</v>
      </c>
      <c r="M3" s="2"/>
    </row>
    <row r="4" spans="1:13">
      <c r="A4" s="2" t="s">
        <v>18</v>
      </c>
      <c r="B4" s="2" t="s">
        <v>19</v>
      </c>
      <c r="C4" s="2" t="s">
        <v>20</v>
      </c>
      <c r="D4" s="2" t="s">
        <v>21</v>
      </c>
      <c r="E4" s="2" t="s">
        <v>342</v>
      </c>
      <c r="F4" s="2">
        <v>9</v>
      </c>
      <c r="G4" s="2">
        <v>76</v>
      </c>
      <c r="H4" s="2" t="s">
        <v>13</v>
      </c>
      <c r="I4" s="2" t="s">
        <v>248</v>
      </c>
      <c r="J4" s="2" t="s">
        <v>243</v>
      </c>
      <c r="K4" s="2"/>
      <c r="L4" s="2"/>
      <c r="M4" s="2" t="s">
        <v>22</v>
      </c>
    </row>
    <row r="5" spans="1:13">
      <c r="A5" s="2" t="s">
        <v>23</v>
      </c>
      <c r="B5" s="2" t="s">
        <v>24</v>
      </c>
      <c r="C5" s="2" t="s">
        <v>20</v>
      </c>
      <c r="D5" s="2" t="s">
        <v>21</v>
      </c>
      <c r="E5" s="2" t="s">
        <v>342</v>
      </c>
      <c r="F5" s="2">
        <v>7.3</v>
      </c>
      <c r="G5" s="2">
        <v>53.5</v>
      </c>
      <c r="H5" s="2" t="s">
        <v>13</v>
      </c>
      <c r="I5" s="2" t="s">
        <v>249</v>
      </c>
      <c r="J5" s="2" t="s">
        <v>243</v>
      </c>
      <c r="K5" s="2" t="s">
        <v>250</v>
      </c>
      <c r="L5" s="2"/>
      <c r="M5" s="2"/>
    </row>
    <row r="6" spans="1:13">
      <c r="A6" s="2" t="s">
        <v>25</v>
      </c>
      <c r="B6" s="2" t="s">
        <v>26</v>
      </c>
      <c r="C6" s="2" t="s">
        <v>20</v>
      </c>
      <c r="D6" s="2" t="s">
        <v>21</v>
      </c>
      <c r="E6" s="2" t="s">
        <v>27</v>
      </c>
      <c r="F6" s="2">
        <v>6.4279999999999999</v>
      </c>
      <c r="G6" s="2">
        <v>215.94</v>
      </c>
      <c r="H6" s="2" t="s">
        <v>17</v>
      </c>
      <c r="I6" s="2"/>
      <c r="J6" s="2" t="s">
        <v>243</v>
      </c>
      <c r="K6" s="2" t="s">
        <v>251</v>
      </c>
      <c r="L6" s="2" t="s">
        <v>252</v>
      </c>
      <c r="M6" s="2"/>
    </row>
    <row r="7" spans="1:13">
      <c r="A7" s="2" t="s">
        <v>28</v>
      </c>
      <c r="B7" s="2" t="s">
        <v>29</v>
      </c>
      <c r="C7" s="2" t="s">
        <v>30</v>
      </c>
      <c r="D7" s="2" t="s">
        <v>31</v>
      </c>
      <c r="E7" s="2" t="s">
        <v>16</v>
      </c>
      <c r="F7" s="2">
        <v>2.2650000000000001</v>
      </c>
      <c r="G7" s="2">
        <v>19.087</v>
      </c>
      <c r="H7" s="2" t="s">
        <v>17</v>
      </c>
      <c r="I7" s="2"/>
      <c r="J7" s="2" t="s">
        <v>243</v>
      </c>
      <c r="K7" s="2"/>
      <c r="L7" s="2"/>
      <c r="M7" s="2"/>
    </row>
    <row r="8" spans="1:13">
      <c r="A8" s="2" t="s">
        <v>32</v>
      </c>
      <c r="B8" s="2" t="s">
        <v>33</v>
      </c>
      <c r="C8" s="2" t="s">
        <v>30</v>
      </c>
      <c r="D8" s="2" t="s">
        <v>34</v>
      </c>
      <c r="E8" s="2" t="s">
        <v>16</v>
      </c>
      <c r="F8" s="2">
        <v>2.9590000000000001</v>
      </c>
      <c r="G8" s="2">
        <v>90.785714290000001</v>
      </c>
      <c r="H8" s="2" t="s">
        <v>17</v>
      </c>
      <c r="I8" s="2"/>
      <c r="J8" s="2" t="s">
        <v>243</v>
      </c>
      <c r="K8" s="2" t="s">
        <v>253</v>
      </c>
      <c r="L8" s="2"/>
      <c r="M8" s="2"/>
    </row>
    <row r="9" spans="1:13">
      <c r="A9" s="2" t="s">
        <v>35</v>
      </c>
      <c r="B9" s="2" t="s">
        <v>36</v>
      </c>
      <c r="C9" s="2" t="s">
        <v>30</v>
      </c>
      <c r="D9" s="2" t="s">
        <v>34</v>
      </c>
      <c r="E9" s="2" t="s">
        <v>16</v>
      </c>
      <c r="F9" s="2">
        <v>4.3280000000000003</v>
      </c>
      <c r="G9" s="2">
        <v>75.697999999999993</v>
      </c>
      <c r="H9" s="2" t="s">
        <v>17</v>
      </c>
      <c r="I9" s="2"/>
      <c r="J9" s="2" t="s">
        <v>243</v>
      </c>
      <c r="K9" s="2"/>
      <c r="L9" s="2"/>
      <c r="M9" s="2"/>
    </row>
    <row r="10" spans="1:13">
      <c r="A10" s="2" t="s">
        <v>37</v>
      </c>
      <c r="B10" s="2" t="s">
        <v>38</v>
      </c>
      <c r="C10" s="2" t="s">
        <v>39</v>
      </c>
      <c r="D10" s="2" t="s">
        <v>40</v>
      </c>
      <c r="E10" s="2" t="s">
        <v>27</v>
      </c>
      <c r="F10">
        <v>1.1919999999999999</v>
      </c>
      <c r="G10" s="2">
        <v>49.285714290000001</v>
      </c>
      <c r="H10" s="2" t="s">
        <v>17</v>
      </c>
      <c r="I10" s="2"/>
      <c r="J10" s="2" t="s">
        <v>243</v>
      </c>
      <c r="K10" s="2" t="s">
        <v>254</v>
      </c>
      <c r="L10" s="2" t="s">
        <v>255</v>
      </c>
      <c r="M10" s="2"/>
    </row>
    <row r="11" spans="1:13">
      <c r="A11" s="2" t="s">
        <v>46</v>
      </c>
      <c r="B11" s="2" t="s">
        <v>47</v>
      </c>
      <c r="C11" s="2" t="s">
        <v>39</v>
      </c>
      <c r="D11" s="2" t="s">
        <v>43</v>
      </c>
      <c r="E11" s="2" t="s">
        <v>27</v>
      </c>
      <c r="F11" s="2">
        <v>16.7</v>
      </c>
      <c r="G11" s="2">
        <v>15.5</v>
      </c>
      <c r="H11" s="2" t="s">
        <v>13</v>
      </c>
      <c r="I11" s="2" t="s">
        <v>256</v>
      </c>
      <c r="J11" s="2" t="s">
        <v>243</v>
      </c>
      <c r="K11" s="2" t="s">
        <v>257</v>
      </c>
      <c r="L11" s="2" t="s">
        <v>258</v>
      </c>
      <c r="M11" s="2"/>
    </row>
    <row r="12" spans="1:13">
      <c r="A12" s="2" t="s">
        <v>48</v>
      </c>
      <c r="B12" s="2" t="s">
        <v>49</v>
      </c>
      <c r="C12" s="2" t="s">
        <v>39</v>
      </c>
      <c r="D12" s="2" t="s">
        <v>43</v>
      </c>
      <c r="E12" s="2" t="s">
        <v>16</v>
      </c>
      <c r="F12" s="2">
        <v>15.004</v>
      </c>
      <c r="G12" s="2">
        <v>47</v>
      </c>
      <c r="H12" s="2" t="s">
        <v>17</v>
      </c>
      <c r="I12" s="2" t="s">
        <v>259</v>
      </c>
      <c r="J12" s="2" t="s">
        <v>243</v>
      </c>
      <c r="K12" s="2" t="s">
        <v>260</v>
      </c>
      <c r="L12" s="2" t="s">
        <v>261</v>
      </c>
      <c r="M12" s="2"/>
    </row>
    <row r="13" spans="1:13">
      <c r="A13" s="2" t="s">
        <v>50</v>
      </c>
      <c r="B13" s="2" t="s">
        <v>51</v>
      </c>
      <c r="C13" s="2" t="s">
        <v>39</v>
      </c>
      <c r="D13" s="2" t="s">
        <v>43</v>
      </c>
      <c r="E13" s="2" t="s">
        <v>342</v>
      </c>
      <c r="F13" s="2">
        <v>8.5</v>
      </c>
      <c r="G13" s="2">
        <v>90.5</v>
      </c>
      <c r="H13" s="2" t="s">
        <v>13</v>
      </c>
      <c r="I13" s="2"/>
      <c r="J13" s="2" t="s">
        <v>243</v>
      </c>
      <c r="K13" s="2" t="s">
        <v>262</v>
      </c>
      <c r="L13" s="2" t="s">
        <v>262</v>
      </c>
      <c r="M13" s="2"/>
    </row>
    <row r="14" spans="1:13">
      <c r="A14" s="2" t="s">
        <v>52</v>
      </c>
      <c r="B14" s="2" t="s">
        <v>53</v>
      </c>
      <c r="C14" s="2" t="s">
        <v>30</v>
      </c>
      <c r="D14" s="2" t="s">
        <v>31</v>
      </c>
      <c r="E14" s="2" t="s">
        <v>342</v>
      </c>
      <c r="F14" s="2">
        <v>3.8</v>
      </c>
      <c r="G14" s="2">
        <v>13.5</v>
      </c>
      <c r="H14" s="2" t="s">
        <v>13</v>
      </c>
      <c r="I14" s="2"/>
      <c r="J14" s="2" t="s">
        <v>243</v>
      </c>
      <c r="K14" s="2"/>
      <c r="L14" s="2"/>
      <c r="M14" s="2"/>
    </row>
    <row r="15" spans="1:13">
      <c r="A15" s="2" t="s">
        <v>54</v>
      </c>
      <c r="B15" s="2" t="s">
        <v>55</v>
      </c>
      <c r="C15" s="2" t="s">
        <v>30</v>
      </c>
      <c r="D15" s="2" t="s">
        <v>31</v>
      </c>
      <c r="E15" s="2" t="s">
        <v>27</v>
      </c>
      <c r="F15">
        <v>3.2010000000000001</v>
      </c>
      <c r="G15" s="2">
        <v>6.5629999999999997</v>
      </c>
      <c r="H15" s="2" t="s">
        <v>17</v>
      </c>
      <c r="I15" s="2"/>
      <c r="J15" s="2" t="s">
        <v>243</v>
      </c>
      <c r="K15" s="2" t="s">
        <v>263</v>
      </c>
      <c r="L15" s="2" t="s">
        <v>264</v>
      </c>
      <c r="M15" s="2"/>
    </row>
    <row r="16" spans="1:13">
      <c r="A16" s="2" t="s">
        <v>56</v>
      </c>
      <c r="B16" s="2" t="s">
        <v>57</v>
      </c>
      <c r="C16" s="2" t="s">
        <v>58</v>
      </c>
      <c r="D16" s="2" t="s">
        <v>59</v>
      </c>
      <c r="E16" s="2" t="s">
        <v>27</v>
      </c>
      <c r="F16" s="2">
        <v>3.4820000000000002</v>
      </c>
      <c r="G16" s="2">
        <v>75.498999999999995</v>
      </c>
      <c r="H16" s="2" t="s">
        <v>17</v>
      </c>
      <c r="I16" s="2"/>
      <c r="J16" s="2" t="s">
        <v>243</v>
      </c>
      <c r="K16" s="2"/>
      <c r="L16" s="2" t="s">
        <v>265</v>
      </c>
      <c r="M16" s="2"/>
    </row>
    <row r="17" spans="1:13">
      <c r="A17" s="2" t="s">
        <v>60</v>
      </c>
      <c r="B17" s="2" t="s">
        <v>61</v>
      </c>
      <c r="C17" s="2" t="s">
        <v>58</v>
      </c>
      <c r="D17" s="2" t="s">
        <v>59</v>
      </c>
      <c r="E17" s="2" t="s">
        <v>16</v>
      </c>
      <c r="F17">
        <v>17.466000000000001</v>
      </c>
      <c r="G17" s="2">
        <v>132.31555560000001</v>
      </c>
      <c r="H17" s="2" t="s">
        <v>17</v>
      </c>
      <c r="I17" s="2"/>
      <c r="J17" s="2" t="s">
        <v>243</v>
      </c>
      <c r="K17" s="2"/>
      <c r="L17" s="2"/>
      <c r="M17" s="2"/>
    </row>
    <row r="18" spans="1:13">
      <c r="A18" s="2" t="s">
        <v>62</v>
      </c>
      <c r="B18" s="2" t="s">
        <v>63</v>
      </c>
      <c r="C18" s="2" t="s">
        <v>30</v>
      </c>
      <c r="D18" s="2" t="s">
        <v>31</v>
      </c>
      <c r="E18" s="2" t="s">
        <v>27</v>
      </c>
      <c r="F18" s="2">
        <v>6.1</v>
      </c>
      <c r="G18" s="2">
        <v>49.5</v>
      </c>
      <c r="H18" s="2" t="s">
        <v>13</v>
      </c>
      <c r="I18" s="2"/>
      <c r="J18" s="2" t="s">
        <v>243</v>
      </c>
      <c r="K18" s="2"/>
      <c r="L18" s="2"/>
      <c r="M18" s="2"/>
    </row>
    <row r="19" spans="1:13">
      <c r="A19" s="2" t="s">
        <v>66</v>
      </c>
      <c r="B19" s="2" t="s">
        <v>67</v>
      </c>
      <c r="C19" s="2" t="s">
        <v>30</v>
      </c>
      <c r="D19" s="2" t="s">
        <v>31</v>
      </c>
      <c r="E19" s="2" t="s">
        <v>16</v>
      </c>
      <c r="F19" s="2">
        <v>4.3620000000000001</v>
      </c>
      <c r="G19" s="2">
        <v>42.564</v>
      </c>
      <c r="H19" s="2" t="s">
        <v>17</v>
      </c>
      <c r="I19" s="2"/>
      <c r="J19" s="2" t="s">
        <v>243</v>
      </c>
      <c r="K19" s="2" t="s">
        <v>266</v>
      </c>
      <c r="L19" s="2" t="s">
        <v>266</v>
      </c>
      <c r="M19" s="2"/>
    </row>
    <row r="20" spans="1:13">
      <c r="A20" s="2" t="s">
        <v>267</v>
      </c>
      <c r="B20" s="2" t="s">
        <v>268</v>
      </c>
      <c r="C20" s="2" t="s">
        <v>39</v>
      </c>
      <c r="D20" s="2" t="s">
        <v>40</v>
      </c>
      <c r="E20" s="2" t="s">
        <v>27</v>
      </c>
      <c r="F20" s="2">
        <v>1.75</v>
      </c>
      <c r="G20" s="2">
        <v>118.5</v>
      </c>
      <c r="H20" s="2" t="s">
        <v>13</v>
      </c>
      <c r="I20" s="2" t="s">
        <v>269</v>
      </c>
      <c r="J20" s="2" t="s">
        <v>243</v>
      </c>
      <c r="K20" s="2" t="s">
        <v>263</v>
      </c>
      <c r="L20" s="2" t="s">
        <v>263</v>
      </c>
      <c r="M20" s="2"/>
    </row>
    <row r="21" spans="1:13">
      <c r="A21" s="2" t="s">
        <v>70</v>
      </c>
      <c r="B21" s="2" t="s">
        <v>71</v>
      </c>
      <c r="C21" s="2" t="s">
        <v>39</v>
      </c>
      <c r="D21" s="2" t="s">
        <v>40</v>
      </c>
      <c r="E21" s="2" t="s">
        <v>342</v>
      </c>
      <c r="F21" s="2">
        <v>1.6</v>
      </c>
      <c r="G21" s="2">
        <v>80</v>
      </c>
      <c r="H21" s="2" t="s">
        <v>13</v>
      </c>
      <c r="I21" s="2" t="s">
        <v>270</v>
      </c>
      <c r="J21" s="2" t="s">
        <v>243</v>
      </c>
      <c r="K21" s="2" t="s">
        <v>263</v>
      </c>
      <c r="L21" s="2" t="s">
        <v>263</v>
      </c>
      <c r="M21" s="2"/>
    </row>
    <row r="22" spans="1:13">
      <c r="A22" s="2" t="s">
        <v>72</v>
      </c>
      <c r="B22" s="2" t="s">
        <v>73</v>
      </c>
      <c r="C22" s="2" t="s">
        <v>39</v>
      </c>
      <c r="D22" s="2" t="s">
        <v>40</v>
      </c>
      <c r="E22" s="2" t="s">
        <v>16</v>
      </c>
      <c r="F22" s="2">
        <v>1.363</v>
      </c>
      <c r="G22" s="2">
        <v>28.8</v>
      </c>
      <c r="H22" s="2" t="s">
        <v>17</v>
      </c>
      <c r="I22" s="2"/>
      <c r="J22" s="2" t="s">
        <v>243</v>
      </c>
      <c r="K22" s="2"/>
      <c r="L22" s="2"/>
      <c r="M22" s="2"/>
    </row>
    <row r="23" spans="1:13">
      <c r="A23" s="2" t="s">
        <v>74</v>
      </c>
      <c r="B23" s="2" t="s">
        <v>75</v>
      </c>
      <c r="C23" s="2" t="s">
        <v>39</v>
      </c>
      <c r="D23" s="2" t="s">
        <v>40</v>
      </c>
      <c r="E23" s="2" t="s">
        <v>27</v>
      </c>
      <c r="F23" s="2">
        <v>2.2000000000000002</v>
      </c>
      <c r="G23" s="2">
        <v>32</v>
      </c>
      <c r="H23" s="2" t="s">
        <v>13</v>
      </c>
      <c r="I23" s="2"/>
      <c r="J23" s="2" t="s">
        <v>243</v>
      </c>
      <c r="K23" s="2" t="s">
        <v>271</v>
      </c>
      <c r="L23" s="2" t="s">
        <v>272</v>
      </c>
      <c r="M23" s="2"/>
    </row>
    <row r="24" spans="1:13">
      <c r="A24" s="2" t="s">
        <v>76</v>
      </c>
      <c r="B24" s="2" t="s">
        <v>77</v>
      </c>
      <c r="C24" s="2" t="s">
        <v>39</v>
      </c>
      <c r="D24" s="2" t="s">
        <v>40</v>
      </c>
      <c r="E24" s="2" t="s">
        <v>16</v>
      </c>
      <c r="F24" s="2">
        <v>1.48</v>
      </c>
      <c r="G24" s="2">
        <v>82.343900000000005</v>
      </c>
      <c r="H24" s="2" t="s">
        <v>17</v>
      </c>
      <c r="I24" s="2"/>
      <c r="J24" s="2" t="s">
        <v>243</v>
      </c>
      <c r="K24" s="2" t="s">
        <v>273</v>
      </c>
      <c r="L24" s="2" t="s">
        <v>273</v>
      </c>
      <c r="M24" s="2"/>
    </row>
    <row r="25" spans="1:13">
      <c r="A25" s="2" t="s">
        <v>78</v>
      </c>
      <c r="B25" s="2" t="s">
        <v>79</v>
      </c>
      <c r="C25" s="2" t="s">
        <v>80</v>
      </c>
      <c r="D25" s="2" t="s">
        <v>81</v>
      </c>
      <c r="E25" s="2" t="s">
        <v>27</v>
      </c>
      <c r="F25" s="2">
        <v>26</v>
      </c>
      <c r="G25" s="2">
        <v>74.5</v>
      </c>
      <c r="H25" s="2" t="s">
        <v>13</v>
      </c>
      <c r="I25" s="4" t="s">
        <v>274</v>
      </c>
      <c r="J25" s="2" t="s">
        <v>243</v>
      </c>
      <c r="K25" s="2"/>
      <c r="L25" s="2" t="s">
        <v>275</v>
      </c>
      <c r="M25" s="2"/>
    </row>
    <row r="26" spans="1:13">
      <c r="A26" s="2" t="s">
        <v>82</v>
      </c>
      <c r="B26" s="2" t="s">
        <v>83</v>
      </c>
      <c r="C26" s="2" t="s">
        <v>80</v>
      </c>
      <c r="D26" s="2" t="s">
        <v>81</v>
      </c>
      <c r="E26" s="6" t="s">
        <v>16</v>
      </c>
      <c r="F26" s="2">
        <v>31.117999999999999</v>
      </c>
      <c r="G26" s="2">
        <v>4.9859999999999998</v>
      </c>
      <c r="H26" s="2" t="s">
        <v>17</v>
      </c>
      <c r="I26" s="2"/>
      <c r="J26" s="2" t="s">
        <v>243</v>
      </c>
      <c r="K26" s="2" t="s">
        <v>247</v>
      </c>
      <c r="L26" s="2" t="s">
        <v>276</v>
      </c>
      <c r="M26" s="2"/>
    </row>
    <row r="27" spans="1:13">
      <c r="A27" s="2" t="s">
        <v>84</v>
      </c>
      <c r="B27" s="2" t="s">
        <v>85</v>
      </c>
      <c r="C27" s="2" t="s">
        <v>30</v>
      </c>
      <c r="D27" s="2" t="s">
        <v>31</v>
      </c>
      <c r="E27" s="6" t="s">
        <v>16</v>
      </c>
      <c r="F27" s="2">
        <v>3.5870000000000002</v>
      </c>
      <c r="G27" s="2">
        <v>24.5</v>
      </c>
      <c r="H27" s="2" t="s">
        <v>17</v>
      </c>
      <c r="I27" s="2"/>
      <c r="J27" s="2" t="s">
        <v>243</v>
      </c>
      <c r="K27" s="2" t="s">
        <v>277</v>
      </c>
      <c r="L27" s="2" t="s">
        <v>277</v>
      </c>
      <c r="M27" s="2"/>
    </row>
    <row r="28" spans="1:13">
      <c r="A28" s="2" t="s">
        <v>86</v>
      </c>
      <c r="B28" s="2" t="s">
        <v>87</v>
      </c>
      <c r="C28" s="2" t="s">
        <v>88</v>
      </c>
      <c r="D28" s="2" t="s">
        <v>89</v>
      </c>
      <c r="E28" s="2" t="s">
        <v>27</v>
      </c>
      <c r="F28" s="2">
        <v>5.21</v>
      </c>
      <c r="G28" s="2">
        <v>28.5</v>
      </c>
      <c r="H28" s="2" t="s">
        <v>17</v>
      </c>
      <c r="I28" s="2"/>
      <c r="J28" s="2" t="s">
        <v>243</v>
      </c>
      <c r="K28" s="2" t="s">
        <v>278</v>
      </c>
      <c r="L28" s="2" t="s">
        <v>279</v>
      </c>
      <c r="M28" s="2"/>
    </row>
    <row r="29" spans="1:13">
      <c r="A29" s="2" t="s">
        <v>90</v>
      </c>
      <c r="B29" s="2" t="s">
        <v>91</v>
      </c>
      <c r="C29" s="2" t="s">
        <v>88</v>
      </c>
      <c r="D29" s="2" t="s">
        <v>89</v>
      </c>
      <c r="E29" s="2" t="s">
        <v>16</v>
      </c>
      <c r="F29" s="2">
        <v>9.1709999999999994</v>
      </c>
      <c r="G29" s="2">
        <v>33.799999999999997</v>
      </c>
      <c r="H29" s="2" t="s">
        <v>17</v>
      </c>
      <c r="I29" s="2" t="s">
        <v>280</v>
      </c>
      <c r="J29" s="2" t="s">
        <v>243</v>
      </c>
      <c r="K29" s="2" t="s">
        <v>281</v>
      </c>
      <c r="L29" s="2" t="s">
        <v>281</v>
      </c>
      <c r="M29" s="2"/>
    </row>
    <row r="30" spans="1:13">
      <c r="A30" s="2" t="s">
        <v>92</v>
      </c>
      <c r="B30" s="2" t="s">
        <v>93</v>
      </c>
      <c r="C30" s="2" t="s">
        <v>39</v>
      </c>
      <c r="D30" s="2" t="s">
        <v>40</v>
      </c>
      <c r="E30" s="2" t="s">
        <v>27</v>
      </c>
      <c r="F30" s="2">
        <v>3.4489999999999998</v>
      </c>
      <c r="G30" s="2">
        <v>138.1</v>
      </c>
      <c r="H30" s="2" t="s">
        <v>17</v>
      </c>
      <c r="I30" s="2"/>
      <c r="J30" s="2" t="s">
        <v>243</v>
      </c>
      <c r="K30" s="2" t="s">
        <v>282</v>
      </c>
      <c r="L30" s="2" t="s">
        <v>282</v>
      </c>
      <c r="M30" s="2"/>
    </row>
    <row r="31" spans="1:13">
      <c r="A31" s="2" t="s">
        <v>94</v>
      </c>
      <c r="B31" s="2" t="s">
        <v>95</v>
      </c>
      <c r="C31" s="2" t="s">
        <v>96</v>
      </c>
      <c r="D31" s="2" t="s">
        <v>97</v>
      </c>
      <c r="E31" s="2" t="s">
        <v>16</v>
      </c>
      <c r="F31" s="2">
        <v>18.225999999999999</v>
      </c>
      <c r="G31" s="2">
        <v>75.153999999999996</v>
      </c>
      <c r="H31" s="2" t="s">
        <v>17</v>
      </c>
      <c r="I31" s="2"/>
      <c r="J31" s="2" t="s">
        <v>243</v>
      </c>
      <c r="K31" s="2"/>
      <c r="L31" s="2"/>
      <c r="M31" s="2"/>
    </row>
    <row r="32" spans="1:13">
      <c r="A32" s="2" t="s">
        <v>98</v>
      </c>
      <c r="B32" s="2" t="s">
        <v>99</v>
      </c>
      <c r="C32" s="2" t="s">
        <v>100</v>
      </c>
      <c r="D32" s="2" t="s">
        <v>101</v>
      </c>
      <c r="E32" s="2" t="s">
        <v>16</v>
      </c>
      <c r="F32" s="2">
        <v>34.198</v>
      </c>
      <c r="G32" s="2">
        <v>5.6029999999999998</v>
      </c>
      <c r="H32" s="2" t="s">
        <v>17</v>
      </c>
      <c r="I32" s="2"/>
      <c r="J32" s="2" t="s">
        <v>243</v>
      </c>
      <c r="K32" s="2"/>
      <c r="L32" s="2"/>
      <c r="M32" s="2"/>
    </row>
    <row r="33" spans="1:13">
      <c r="A33" s="2" t="s">
        <v>102</v>
      </c>
      <c r="B33" s="2" t="s">
        <v>103</v>
      </c>
      <c r="C33" s="2" t="s">
        <v>100</v>
      </c>
      <c r="D33" s="2" t="s">
        <v>104</v>
      </c>
      <c r="E33" s="2" t="s">
        <v>342</v>
      </c>
      <c r="F33" s="2">
        <v>24</v>
      </c>
      <c r="G33" s="2">
        <v>185</v>
      </c>
      <c r="H33" s="2" t="s">
        <v>13</v>
      </c>
      <c r="I33" s="2" t="s">
        <v>283</v>
      </c>
      <c r="J33" s="2" t="s">
        <v>243</v>
      </c>
      <c r="K33" s="2" t="s">
        <v>264</v>
      </c>
      <c r="L33" s="2" t="s">
        <v>264</v>
      </c>
      <c r="M33" s="2"/>
    </row>
    <row r="34" spans="1:13">
      <c r="A34" s="2" t="s">
        <v>105</v>
      </c>
      <c r="B34" s="2" t="s">
        <v>107</v>
      </c>
      <c r="C34" s="2" t="s">
        <v>100</v>
      </c>
      <c r="D34" s="2" t="s">
        <v>104</v>
      </c>
      <c r="E34" s="2" t="s">
        <v>27</v>
      </c>
      <c r="F34" s="2">
        <v>8.2530000000000001</v>
      </c>
      <c r="G34" s="2">
        <v>267.42200000000003</v>
      </c>
      <c r="H34" s="2" t="s">
        <v>17</v>
      </c>
      <c r="I34" s="2"/>
      <c r="J34" s="2" t="s">
        <v>243</v>
      </c>
      <c r="K34" s="2" t="s">
        <v>253</v>
      </c>
      <c r="L34" s="2" t="s">
        <v>253</v>
      </c>
      <c r="M34" s="2"/>
    </row>
    <row r="35" spans="1:13">
      <c r="A35" s="2" t="s">
        <v>108</v>
      </c>
      <c r="B35" s="2" t="s">
        <v>109</v>
      </c>
      <c r="C35" s="2" t="s">
        <v>39</v>
      </c>
      <c r="D35" s="2" t="s">
        <v>43</v>
      </c>
      <c r="E35" s="2" t="s">
        <v>16</v>
      </c>
      <c r="F35" s="2">
        <v>6.1239999999999997</v>
      </c>
      <c r="G35" s="2">
        <v>41.3</v>
      </c>
      <c r="H35" s="2" t="s">
        <v>17</v>
      </c>
      <c r="I35" s="2" t="s">
        <v>284</v>
      </c>
      <c r="J35" s="2" t="s">
        <v>243</v>
      </c>
      <c r="K35" s="2" t="s">
        <v>285</v>
      </c>
      <c r="L35" s="2" t="s">
        <v>285</v>
      </c>
      <c r="M35" s="2"/>
    </row>
    <row r="36" spans="1:13">
      <c r="A36" s="2" t="s">
        <v>110</v>
      </c>
      <c r="B36" s="2" t="s">
        <v>111</v>
      </c>
      <c r="C36" s="2" t="s">
        <v>39</v>
      </c>
      <c r="D36" s="2" t="s">
        <v>40</v>
      </c>
      <c r="E36" s="2" t="s">
        <v>27</v>
      </c>
      <c r="F36" s="2">
        <v>5.6</v>
      </c>
      <c r="G36" s="2">
        <v>55</v>
      </c>
      <c r="H36" s="2" t="s">
        <v>13</v>
      </c>
      <c r="I36" s="2" t="s">
        <v>286</v>
      </c>
      <c r="J36" s="2" t="s">
        <v>243</v>
      </c>
      <c r="K36" s="2" t="s">
        <v>263</v>
      </c>
      <c r="L36" s="2" t="s">
        <v>263</v>
      </c>
      <c r="M36" s="2"/>
    </row>
    <row r="37" spans="1:13">
      <c r="A37" s="2" t="s">
        <v>112</v>
      </c>
      <c r="B37" s="2" t="s">
        <v>113</v>
      </c>
      <c r="C37" s="2" t="s">
        <v>39</v>
      </c>
      <c r="D37" s="2" t="s">
        <v>40</v>
      </c>
      <c r="E37" s="6" t="s">
        <v>27</v>
      </c>
      <c r="F37" s="2">
        <v>9.6370000000000005</v>
      </c>
      <c r="G37" s="2">
        <v>32.799999999999997</v>
      </c>
      <c r="H37" s="2" t="s">
        <v>17</v>
      </c>
      <c r="I37" s="2"/>
      <c r="J37" s="2" t="s">
        <v>243</v>
      </c>
      <c r="K37" s="2" t="s">
        <v>287</v>
      </c>
      <c r="L37" s="2" t="s">
        <v>288</v>
      </c>
      <c r="M37" s="2"/>
    </row>
    <row r="38" spans="1:13">
      <c r="A38" s="2" t="s">
        <v>114</v>
      </c>
      <c r="B38" s="2" t="s">
        <v>115</v>
      </c>
      <c r="C38" s="2" t="s">
        <v>39</v>
      </c>
      <c r="D38" s="2" t="s">
        <v>116</v>
      </c>
      <c r="E38" s="2" t="s">
        <v>16</v>
      </c>
      <c r="F38" s="2">
        <v>3.3719999999999999</v>
      </c>
      <c r="G38" s="2">
        <v>97.710714289999999</v>
      </c>
      <c r="H38" s="2" t="s">
        <v>17</v>
      </c>
      <c r="I38" s="2"/>
      <c r="J38" s="2" t="s">
        <v>243</v>
      </c>
      <c r="K38" s="2" t="s">
        <v>266</v>
      </c>
      <c r="L38" s="2" t="s">
        <v>266</v>
      </c>
      <c r="M38" s="2"/>
    </row>
    <row r="39" spans="1:13">
      <c r="A39" s="2" t="s">
        <v>117</v>
      </c>
      <c r="B39" s="2" t="s">
        <v>118</v>
      </c>
      <c r="C39" s="2" t="s">
        <v>30</v>
      </c>
      <c r="D39" s="2" t="s">
        <v>31</v>
      </c>
      <c r="E39" s="2" t="s">
        <v>16</v>
      </c>
      <c r="F39" s="2">
        <v>3.2890000000000001</v>
      </c>
      <c r="G39" s="2">
        <v>15.632</v>
      </c>
      <c r="H39" s="2" t="s">
        <v>17</v>
      </c>
      <c r="I39" s="2"/>
      <c r="J39" s="2" t="s">
        <v>243</v>
      </c>
      <c r="K39" s="2" t="s">
        <v>289</v>
      </c>
      <c r="L39" s="2" t="s">
        <v>289</v>
      </c>
      <c r="M39" s="2"/>
    </row>
    <row r="40" spans="1:13">
      <c r="A40" s="2" t="s">
        <v>119</v>
      </c>
      <c r="B40" s="2" t="s">
        <v>120</v>
      </c>
      <c r="C40" s="2" t="s">
        <v>30</v>
      </c>
      <c r="D40" s="2" t="s">
        <v>31</v>
      </c>
      <c r="E40" s="2" t="s">
        <v>16</v>
      </c>
      <c r="F40" s="2">
        <v>5.1440000000000001</v>
      </c>
      <c r="G40" s="2">
        <v>24.9</v>
      </c>
      <c r="H40" s="2" t="s">
        <v>17</v>
      </c>
      <c r="I40" s="2" t="s">
        <v>290</v>
      </c>
      <c r="J40" s="2" t="s">
        <v>243</v>
      </c>
      <c r="K40" s="2"/>
      <c r="L40" s="2"/>
      <c r="M40" s="2"/>
    </row>
    <row r="41" spans="1:13">
      <c r="A41" s="2" t="s">
        <v>121</v>
      </c>
      <c r="B41" s="2" t="s">
        <v>122</v>
      </c>
      <c r="C41" s="2" t="s">
        <v>39</v>
      </c>
      <c r="D41" s="2" t="s">
        <v>40</v>
      </c>
      <c r="E41" s="6" t="s">
        <v>27</v>
      </c>
      <c r="F41" s="2">
        <v>3.2650000000000001</v>
      </c>
      <c r="G41" s="2">
        <v>4.7160000000000002</v>
      </c>
      <c r="H41" s="2" t="s">
        <v>17</v>
      </c>
      <c r="I41" s="2" t="s">
        <v>291</v>
      </c>
      <c r="J41" s="2" t="s">
        <v>243</v>
      </c>
      <c r="K41" s="2" t="s">
        <v>292</v>
      </c>
      <c r="L41" s="2" t="s">
        <v>292</v>
      </c>
      <c r="M41" s="2"/>
    </row>
    <row r="42" spans="1:13">
      <c r="A42" s="2" t="s">
        <v>127</v>
      </c>
      <c r="B42" s="2" t="s">
        <v>128</v>
      </c>
      <c r="C42" s="2" t="s">
        <v>125</v>
      </c>
      <c r="D42" s="2" t="s">
        <v>126</v>
      </c>
      <c r="E42" s="2" t="s">
        <v>16</v>
      </c>
      <c r="F42" s="2">
        <v>18.196000000000002</v>
      </c>
      <c r="G42" s="2">
        <v>36.272727269999997</v>
      </c>
      <c r="H42" s="2" t="s">
        <v>17</v>
      </c>
      <c r="I42" s="2"/>
      <c r="J42" s="2" t="s">
        <v>243</v>
      </c>
      <c r="K42" s="2"/>
      <c r="L42" s="2"/>
      <c r="M42" s="2"/>
    </row>
    <row r="43" spans="1:13">
      <c r="A43" s="2" t="s">
        <v>129</v>
      </c>
      <c r="B43" s="2" t="s">
        <v>130</v>
      </c>
      <c r="C43" s="2" t="s">
        <v>100</v>
      </c>
      <c r="D43" s="2" t="s">
        <v>104</v>
      </c>
      <c r="E43" s="2" t="s">
        <v>27</v>
      </c>
      <c r="F43" s="2">
        <v>24.643999999999998</v>
      </c>
      <c r="G43" s="2">
        <v>113.1</v>
      </c>
      <c r="H43" s="2" t="s">
        <v>17</v>
      </c>
      <c r="I43" s="2"/>
      <c r="J43" s="2" t="s">
        <v>243</v>
      </c>
      <c r="K43" s="2" t="s">
        <v>266</v>
      </c>
      <c r="L43" s="2" t="s">
        <v>266</v>
      </c>
      <c r="M43" s="2"/>
    </row>
    <row r="44" spans="1:13">
      <c r="A44" s="2" t="s">
        <v>131</v>
      </c>
      <c r="B44" s="2" t="s">
        <v>132</v>
      </c>
      <c r="C44" s="2" t="s">
        <v>100</v>
      </c>
      <c r="D44" s="2" t="s">
        <v>101</v>
      </c>
      <c r="E44" s="2" t="s">
        <v>16</v>
      </c>
      <c r="F44" s="2">
        <v>19.684999999999999</v>
      </c>
      <c r="G44" s="2">
        <v>4.2210000000000001</v>
      </c>
      <c r="H44" s="2" t="s">
        <v>17</v>
      </c>
      <c r="I44" s="2"/>
      <c r="J44" s="2" t="s">
        <v>243</v>
      </c>
      <c r="K44" s="2" t="s">
        <v>293</v>
      </c>
      <c r="L44" s="2" t="s">
        <v>294</v>
      </c>
      <c r="M44" s="2"/>
    </row>
    <row r="45" spans="1:13">
      <c r="A45" s="2" t="s">
        <v>133</v>
      </c>
      <c r="B45" s="2" t="s">
        <v>134</v>
      </c>
      <c r="C45" s="2" t="s">
        <v>125</v>
      </c>
      <c r="D45" s="2" t="s">
        <v>135</v>
      </c>
      <c r="E45" s="2" t="s">
        <v>342</v>
      </c>
      <c r="F45" s="2">
        <v>6.4</v>
      </c>
      <c r="G45" s="2">
        <v>49</v>
      </c>
      <c r="H45" s="2" t="s">
        <v>13</v>
      </c>
      <c r="I45" s="2" t="s">
        <v>295</v>
      </c>
      <c r="J45" s="2" t="s">
        <v>243</v>
      </c>
      <c r="K45" s="2" t="s">
        <v>296</v>
      </c>
      <c r="L45" s="2" t="s">
        <v>296</v>
      </c>
      <c r="M45" s="2"/>
    </row>
    <row r="46" spans="1:13">
      <c r="A46" s="2" t="s">
        <v>136</v>
      </c>
      <c r="B46" s="2" t="s">
        <v>137</v>
      </c>
      <c r="C46" s="2" t="s">
        <v>125</v>
      </c>
      <c r="D46" s="2" t="s">
        <v>135</v>
      </c>
      <c r="E46" s="2" t="s">
        <v>16</v>
      </c>
      <c r="F46" s="2">
        <v>10.529</v>
      </c>
      <c r="G46" s="2">
        <v>19.3</v>
      </c>
      <c r="H46" s="2" t="s">
        <v>17</v>
      </c>
      <c r="I46" s="2"/>
      <c r="J46" s="2" t="s">
        <v>243</v>
      </c>
      <c r="K46" s="2" t="s">
        <v>266</v>
      </c>
      <c r="L46" s="2" t="s">
        <v>297</v>
      </c>
      <c r="M46" s="2"/>
    </row>
    <row r="47" spans="1:13">
      <c r="A47" s="2" t="s">
        <v>138</v>
      </c>
      <c r="B47" s="2" t="s">
        <v>139</v>
      </c>
      <c r="C47" s="2" t="s">
        <v>125</v>
      </c>
      <c r="D47" s="2" t="s">
        <v>135</v>
      </c>
      <c r="E47" s="2" t="s">
        <v>342</v>
      </c>
      <c r="F47" s="2">
        <v>6.2</v>
      </c>
      <c r="G47" s="2">
        <v>75.5</v>
      </c>
      <c r="H47" s="2" t="s">
        <v>13</v>
      </c>
      <c r="I47" s="2"/>
      <c r="J47" s="2" t="s">
        <v>243</v>
      </c>
      <c r="K47" s="2"/>
      <c r="L47" s="2"/>
      <c r="M47" s="2"/>
    </row>
    <row r="48" spans="1:13">
      <c r="A48" s="2" t="s">
        <v>140</v>
      </c>
      <c r="B48" s="2" t="s">
        <v>141</v>
      </c>
      <c r="C48" s="2" t="s">
        <v>125</v>
      </c>
      <c r="D48" s="2" t="s">
        <v>135</v>
      </c>
      <c r="E48" s="2" t="s">
        <v>27</v>
      </c>
      <c r="F48" s="2">
        <v>8.5909999999999993</v>
      </c>
      <c r="G48" s="2">
        <v>44.045000000000002</v>
      </c>
      <c r="H48" s="2" t="s">
        <v>17</v>
      </c>
      <c r="I48" s="2" t="s">
        <v>298</v>
      </c>
      <c r="J48" s="2" t="s">
        <v>243</v>
      </c>
      <c r="K48" s="2" t="s">
        <v>299</v>
      </c>
      <c r="L48" s="2" t="s">
        <v>300</v>
      </c>
      <c r="M48" s="2"/>
    </row>
    <row r="49" spans="1:13">
      <c r="A49" s="2" t="s">
        <v>142</v>
      </c>
      <c r="B49" s="2" t="s">
        <v>143</v>
      </c>
      <c r="C49" s="2" t="s">
        <v>125</v>
      </c>
      <c r="D49" s="2" t="s">
        <v>135</v>
      </c>
      <c r="E49" s="2" t="s">
        <v>342</v>
      </c>
      <c r="F49" s="2">
        <v>7.1</v>
      </c>
      <c r="G49" s="2">
        <v>17.5</v>
      </c>
      <c r="H49" s="2" t="s">
        <v>13</v>
      </c>
      <c r="I49" s="2"/>
      <c r="J49" s="2" t="s">
        <v>243</v>
      </c>
      <c r="K49" s="2" t="s">
        <v>301</v>
      </c>
      <c r="L49" s="2" t="s">
        <v>302</v>
      </c>
      <c r="M49" s="2"/>
    </row>
    <row r="50" spans="1:13">
      <c r="A50" s="2" t="s">
        <v>144</v>
      </c>
      <c r="B50" s="2" t="s">
        <v>145</v>
      </c>
      <c r="C50" s="2" t="s">
        <v>125</v>
      </c>
      <c r="D50" s="2" t="s">
        <v>135</v>
      </c>
      <c r="E50" s="2" t="s">
        <v>27</v>
      </c>
      <c r="F50" s="2">
        <v>6.73</v>
      </c>
      <c r="G50" s="2">
        <v>67.5</v>
      </c>
      <c r="H50" s="2" t="s">
        <v>13</v>
      </c>
      <c r="I50" s="2"/>
      <c r="J50" s="2" t="s">
        <v>243</v>
      </c>
      <c r="K50" s="2" t="s">
        <v>303</v>
      </c>
      <c r="L50" s="2" t="s">
        <v>304</v>
      </c>
      <c r="M50" s="2"/>
    </row>
    <row r="51" spans="1:13">
      <c r="A51" s="2" t="s">
        <v>146</v>
      </c>
      <c r="B51" s="2" t="s">
        <v>147</v>
      </c>
      <c r="C51" s="2" t="s">
        <v>125</v>
      </c>
      <c r="D51" s="2" t="s">
        <v>135</v>
      </c>
      <c r="E51" s="2" t="s">
        <v>27</v>
      </c>
      <c r="F51" s="2">
        <v>15.5</v>
      </c>
      <c r="G51" s="2">
        <v>9.5</v>
      </c>
      <c r="H51" s="2" t="s">
        <v>13</v>
      </c>
      <c r="I51" s="2"/>
      <c r="J51" s="2" t="s">
        <v>243</v>
      </c>
      <c r="K51" s="2" t="s">
        <v>305</v>
      </c>
      <c r="L51" s="2" t="s">
        <v>306</v>
      </c>
      <c r="M51" s="2"/>
    </row>
    <row r="52" spans="1:13">
      <c r="A52" s="2" t="s">
        <v>154</v>
      </c>
      <c r="B52" s="2" t="s">
        <v>155</v>
      </c>
      <c r="C52" s="2" t="s">
        <v>156</v>
      </c>
      <c r="D52" s="2" t="s">
        <v>157</v>
      </c>
      <c r="E52" s="2" t="s">
        <v>16</v>
      </c>
      <c r="F52" s="2">
        <v>5.6870000000000003</v>
      </c>
      <c r="G52" s="2">
        <v>4.1399999999999997</v>
      </c>
      <c r="H52" s="2" t="s">
        <v>17</v>
      </c>
      <c r="I52" s="2"/>
      <c r="J52" s="2" t="s">
        <v>243</v>
      </c>
      <c r="K52" s="2"/>
      <c r="L52" s="2"/>
      <c r="M52" s="2"/>
    </row>
    <row r="53" spans="1:13">
      <c r="A53" s="2" t="s">
        <v>158</v>
      </c>
      <c r="B53" s="2" t="s">
        <v>159</v>
      </c>
      <c r="C53" s="2" t="s">
        <v>160</v>
      </c>
      <c r="D53" s="2" t="s">
        <v>161</v>
      </c>
      <c r="E53" s="2" t="s">
        <v>16</v>
      </c>
      <c r="F53" s="2">
        <v>30.123000000000001</v>
      </c>
      <c r="G53" s="2">
        <v>2.2749999999999999</v>
      </c>
      <c r="H53" s="2" t="s">
        <v>17</v>
      </c>
      <c r="I53" s="2"/>
      <c r="J53" s="2" t="s">
        <v>243</v>
      </c>
      <c r="K53" s="2" t="s">
        <v>253</v>
      </c>
      <c r="L53" s="2" t="s">
        <v>253</v>
      </c>
      <c r="M53" s="2"/>
    </row>
    <row r="54" spans="1:13">
      <c r="A54" s="2" t="s">
        <v>162</v>
      </c>
      <c r="B54" s="2" t="s">
        <v>163</v>
      </c>
      <c r="C54" s="2" t="s">
        <v>160</v>
      </c>
      <c r="D54" s="2" t="s">
        <v>161</v>
      </c>
      <c r="E54" s="2" t="s">
        <v>16</v>
      </c>
      <c r="F54" s="2">
        <v>32.646000000000001</v>
      </c>
      <c r="G54" s="2">
        <v>5.2539999999999996</v>
      </c>
      <c r="H54" s="2" t="s">
        <v>17</v>
      </c>
      <c r="I54" s="2"/>
      <c r="J54" s="2" t="s">
        <v>243</v>
      </c>
      <c r="K54" s="2" t="s">
        <v>307</v>
      </c>
      <c r="L54" s="2" t="s">
        <v>308</v>
      </c>
      <c r="M54" s="2"/>
    </row>
    <row r="55" spans="1:13">
      <c r="A55" s="2" t="s">
        <v>164</v>
      </c>
      <c r="B55" s="2" t="s">
        <v>165</v>
      </c>
      <c r="C55" s="2" t="s">
        <v>160</v>
      </c>
      <c r="D55" s="2" t="s">
        <v>161</v>
      </c>
      <c r="E55" s="2" t="s">
        <v>16</v>
      </c>
      <c r="F55" s="2">
        <v>17.18</v>
      </c>
      <c r="G55" s="2">
        <v>3.4641666670000002</v>
      </c>
      <c r="H55" s="2" t="s">
        <v>17</v>
      </c>
      <c r="I55" s="2" t="s">
        <v>309</v>
      </c>
      <c r="J55" s="2" t="s">
        <v>243</v>
      </c>
      <c r="K55" s="2" t="s">
        <v>310</v>
      </c>
      <c r="L55" s="2" t="s">
        <v>311</v>
      </c>
      <c r="M55" s="2"/>
    </row>
    <row r="56" spans="1:13">
      <c r="A56" s="2" t="s">
        <v>166</v>
      </c>
      <c r="B56" s="2" t="s">
        <v>167</v>
      </c>
      <c r="C56" s="2" t="s">
        <v>160</v>
      </c>
      <c r="D56" s="2" t="s">
        <v>168</v>
      </c>
      <c r="E56" s="6" t="s">
        <v>27</v>
      </c>
      <c r="F56" s="2">
        <v>16.905999999999999</v>
      </c>
      <c r="G56" s="2">
        <v>1.107</v>
      </c>
      <c r="H56" s="2" t="s">
        <v>17</v>
      </c>
      <c r="I56" s="2"/>
      <c r="J56" s="2" t="s">
        <v>243</v>
      </c>
      <c r="K56" s="5" t="s">
        <v>312</v>
      </c>
      <c r="L56" s="2" t="s">
        <v>313</v>
      </c>
      <c r="M56" s="2"/>
    </row>
    <row r="57" spans="1:13">
      <c r="A57" s="2" t="s">
        <v>169</v>
      </c>
      <c r="B57" s="2" t="s">
        <v>170</v>
      </c>
      <c r="C57" s="2" t="s">
        <v>160</v>
      </c>
      <c r="D57" s="2" t="s">
        <v>168</v>
      </c>
      <c r="E57" s="6" t="s">
        <v>27</v>
      </c>
      <c r="F57" s="2">
        <v>12.364000000000001</v>
      </c>
      <c r="G57" s="2">
        <v>0.63900000000000001</v>
      </c>
      <c r="H57" s="2" t="s">
        <v>17</v>
      </c>
      <c r="I57" s="2"/>
      <c r="J57" s="2" t="s">
        <v>243</v>
      </c>
      <c r="K57" s="2" t="s">
        <v>314</v>
      </c>
      <c r="L57" s="2" t="s">
        <v>315</v>
      </c>
      <c r="M57" s="2"/>
    </row>
    <row r="58" spans="1:13">
      <c r="A58" s="2" t="s">
        <v>171</v>
      </c>
      <c r="B58" s="2" t="s">
        <v>172</v>
      </c>
      <c r="C58" s="2" t="s">
        <v>160</v>
      </c>
      <c r="D58" s="2" t="s">
        <v>168</v>
      </c>
      <c r="E58" s="2" t="s">
        <v>27</v>
      </c>
      <c r="F58" s="2">
        <v>24.045999999999999</v>
      </c>
      <c r="G58" s="2">
        <v>2.6150000000000002</v>
      </c>
      <c r="H58" s="2" t="s">
        <v>17</v>
      </c>
      <c r="I58" s="2"/>
      <c r="J58" s="2" t="s">
        <v>243</v>
      </c>
      <c r="K58" s="2" t="s">
        <v>316</v>
      </c>
      <c r="L58" s="2" t="s">
        <v>316</v>
      </c>
      <c r="M58" s="2"/>
    </row>
    <row r="59" spans="1:13">
      <c r="A59" s="2" t="s">
        <v>173</v>
      </c>
      <c r="B59" s="2" t="s">
        <v>174</v>
      </c>
      <c r="C59" s="2" t="s">
        <v>39</v>
      </c>
      <c r="D59" s="2" t="s">
        <v>40</v>
      </c>
      <c r="E59" s="2" t="s">
        <v>27</v>
      </c>
      <c r="F59" s="2">
        <v>1.2989999999999999</v>
      </c>
      <c r="G59" s="2">
        <v>40.92</v>
      </c>
      <c r="H59" s="2" t="s">
        <v>17</v>
      </c>
      <c r="I59" s="2"/>
      <c r="J59" s="2" t="s">
        <v>243</v>
      </c>
      <c r="K59" s="2" t="s">
        <v>317</v>
      </c>
      <c r="L59" s="2" t="s">
        <v>318</v>
      </c>
      <c r="M59" s="2"/>
    </row>
    <row r="60" spans="1:13">
      <c r="A60" s="2" t="s">
        <v>175</v>
      </c>
      <c r="B60" s="2" t="s">
        <v>176</v>
      </c>
      <c r="C60" s="2" t="s">
        <v>30</v>
      </c>
      <c r="D60" s="2" t="s">
        <v>31</v>
      </c>
      <c r="E60" s="2" t="s">
        <v>16</v>
      </c>
      <c r="F60" s="2">
        <v>3.8090000000000002</v>
      </c>
      <c r="G60" s="2">
        <v>15</v>
      </c>
      <c r="H60" s="2" t="s">
        <v>17</v>
      </c>
      <c r="I60" s="2"/>
      <c r="J60" s="2" t="s">
        <v>243</v>
      </c>
      <c r="K60" s="2" t="s">
        <v>285</v>
      </c>
      <c r="L60" s="2" t="s">
        <v>319</v>
      </c>
      <c r="M60" s="2"/>
    </row>
    <row r="61" spans="1:13">
      <c r="A61" s="2" t="s">
        <v>177</v>
      </c>
      <c r="B61" s="2" t="s">
        <v>178</v>
      </c>
      <c r="C61" s="2" t="s">
        <v>30</v>
      </c>
      <c r="D61" s="2" t="s">
        <v>31</v>
      </c>
      <c r="E61" s="2" t="s">
        <v>342</v>
      </c>
      <c r="F61" s="2">
        <v>6.5</v>
      </c>
      <c r="G61" s="2">
        <v>335</v>
      </c>
      <c r="H61" s="2" t="s">
        <v>13</v>
      </c>
      <c r="I61" s="2"/>
      <c r="J61" s="2" t="s">
        <v>243</v>
      </c>
      <c r="K61" s="2"/>
      <c r="L61" s="2"/>
      <c r="M61" s="2"/>
    </row>
    <row r="62" spans="1:13">
      <c r="A62" s="2" t="s">
        <v>179</v>
      </c>
      <c r="B62" s="2" t="s">
        <v>181</v>
      </c>
      <c r="C62" s="2" t="s">
        <v>30</v>
      </c>
      <c r="D62" s="2" t="s">
        <v>31</v>
      </c>
      <c r="E62" s="2" t="s">
        <v>16</v>
      </c>
      <c r="F62" s="2">
        <v>3.202</v>
      </c>
      <c r="G62" s="2">
        <v>18.3</v>
      </c>
      <c r="H62" s="2" t="s">
        <v>17</v>
      </c>
      <c r="I62" s="2" t="s">
        <v>320</v>
      </c>
      <c r="J62" s="2" t="s">
        <v>243</v>
      </c>
      <c r="K62" s="2" t="s">
        <v>266</v>
      </c>
      <c r="L62" s="2" t="s">
        <v>266</v>
      </c>
      <c r="M62" s="2"/>
    </row>
    <row r="63" spans="1:13">
      <c r="A63" s="2" t="s">
        <v>179</v>
      </c>
      <c r="B63" s="2" t="s">
        <v>180</v>
      </c>
      <c r="C63" s="2" t="s">
        <v>30</v>
      </c>
      <c r="D63" s="2" t="s">
        <v>31</v>
      </c>
      <c r="E63" s="2" t="s">
        <v>16</v>
      </c>
      <c r="F63" s="2">
        <v>2.734</v>
      </c>
      <c r="G63" s="2">
        <v>18.3</v>
      </c>
      <c r="H63" s="2" t="s">
        <v>17</v>
      </c>
      <c r="I63" s="2"/>
      <c r="J63" s="2" t="s">
        <v>243</v>
      </c>
      <c r="K63" s="2" t="s">
        <v>266</v>
      </c>
      <c r="L63" s="2" t="s">
        <v>266</v>
      </c>
      <c r="M63" s="2"/>
    </row>
    <row r="64" spans="1:13">
      <c r="A64" s="2" t="s">
        <v>182</v>
      </c>
      <c r="B64" s="2" t="s">
        <v>183</v>
      </c>
      <c r="C64" s="2" t="s">
        <v>30</v>
      </c>
      <c r="D64" s="2" t="s">
        <v>31</v>
      </c>
      <c r="E64" s="2" t="s">
        <v>342</v>
      </c>
      <c r="F64" s="2">
        <v>5.6</v>
      </c>
      <c r="G64" s="2">
        <v>5</v>
      </c>
      <c r="H64" s="2" t="s">
        <v>13</v>
      </c>
      <c r="I64" s="2" t="s">
        <v>321</v>
      </c>
      <c r="J64" s="2" t="s">
        <v>243</v>
      </c>
      <c r="K64" s="2" t="s">
        <v>322</v>
      </c>
      <c r="L64" s="2"/>
      <c r="M64" s="2"/>
    </row>
    <row r="65" spans="1:13">
      <c r="A65" s="2" t="s">
        <v>184</v>
      </c>
      <c r="B65" s="2" t="s">
        <v>185</v>
      </c>
      <c r="C65" s="2" t="s">
        <v>30</v>
      </c>
      <c r="D65" s="2" t="s">
        <v>31</v>
      </c>
      <c r="E65" s="2" t="s">
        <v>27</v>
      </c>
      <c r="F65" s="2">
        <v>4.8</v>
      </c>
      <c r="G65" s="2">
        <v>49.047619050000002</v>
      </c>
      <c r="H65" s="2" t="s">
        <v>13</v>
      </c>
      <c r="I65" s="2" t="s">
        <v>323</v>
      </c>
      <c r="J65" s="2" t="s">
        <v>243</v>
      </c>
      <c r="K65" s="2" t="s">
        <v>324</v>
      </c>
      <c r="L65" s="2"/>
      <c r="M65" s="2"/>
    </row>
    <row r="66" spans="1:13">
      <c r="A66" s="2" t="s">
        <v>186</v>
      </c>
      <c r="B66" s="2" t="s">
        <v>187</v>
      </c>
      <c r="C66" s="2" t="s">
        <v>30</v>
      </c>
      <c r="D66" s="2" t="s">
        <v>31</v>
      </c>
      <c r="E66" s="2" t="s">
        <v>342</v>
      </c>
      <c r="F66" s="2">
        <v>7</v>
      </c>
      <c r="G66" s="2">
        <v>21.81818182</v>
      </c>
      <c r="H66" s="2" t="s">
        <v>13</v>
      </c>
      <c r="I66" s="2"/>
      <c r="J66" s="2" t="s">
        <v>243</v>
      </c>
      <c r="K66" s="2"/>
      <c r="L66" s="2"/>
      <c r="M66" s="2"/>
    </row>
    <row r="67" spans="1:13">
      <c r="A67" s="2" t="s">
        <v>188</v>
      </c>
      <c r="B67" s="2" t="s">
        <v>189</v>
      </c>
      <c r="C67" s="2" t="s">
        <v>30</v>
      </c>
      <c r="D67" s="2" t="s">
        <v>31</v>
      </c>
      <c r="E67" s="2" t="s">
        <v>342</v>
      </c>
      <c r="F67" s="2">
        <v>4.8</v>
      </c>
      <c r="G67" s="2">
        <v>58</v>
      </c>
      <c r="H67" s="2" t="s">
        <v>13</v>
      </c>
      <c r="I67" s="2" t="s">
        <v>325</v>
      </c>
      <c r="J67" s="2" t="s">
        <v>243</v>
      </c>
      <c r="K67" s="2"/>
      <c r="L67" s="2"/>
      <c r="M67" s="2"/>
    </row>
    <row r="68" spans="1:13">
      <c r="A68" s="2" t="s">
        <v>190</v>
      </c>
      <c r="B68" s="2" t="s">
        <v>191</v>
      </c>
      <c r="C68" s="2" t="s">
        <v>30</v>
      </c>
      <c r="D68" s="2" t="s">
        <v>31</v>
      </c>
      <c r="E68" s="2" t="s">
        <v>342</v>
      </c>
      <c r="F68" s="2">
        <v>4.9000000000000004</v>
      </c>
      <c r="G68" s="2">
        <v>25</v>
      </c>
      <c r="H68" s="2" t="s">
        <v>13</v>
      </c>
      <c r="I68" s="2"/>
      <c r="J68" s="2" t="s">
        <v>243</v>
      </c>
      <c r="K68" s="2" t="s">
        <v>326</v>
      </c>
      <c r="L68" s="2" t="s">
        <v>326</v>
      </c>
      <c r="M68" s="2"/>
    </row>
    <row r="69" spans="1:13">
      <c r="A69" s="2" t="s">
        <v>192</v>
      </c>
      <c r="B69" s="2" t="s">
        <v>193</v>
      </c>
      <c r="C69" s="2" t="s">
        <v>30</v>
      </c>
      <c r="D69" s="2" t="s">
        <v>31</v>
      </c>
      <c r="E69" s="2" t="s">
        <v>27</v>
      </c>
      <c r="F69" s="2">
        <v>2.7</v>
      </c>
      <c r="G69" s="2">
        <v>61</v>
      </c>
      <c r="H69" s="2" t="s">
        <v>13</v>
      </c>
      <c r="I69" s="2"/>
      <c r="J69" s="2" t="s">
        <v>243</v>
      </c>
      <c r="K69" s="2" t="s">
        <v>327</v>
      </c>
      <c r="L69" s="2" t="s">
        <v>328</v>
      </c>
      <c r="M69" s="2"/>
    </row>
    <row r="70" spans="1:13">
      <c r="A70" s="2" t="s">
        <v>201</v>
      </c>
      <c r="B70" s="2" t="s">
        <v>202</v>
      </c>
      <c r="C70" s="2" t="s">
        <v>100</v>
      </c>
      <c r="D70" s="2" t="s">
        <v>104</v>
      </c>
      <c r="E70" s="2" t="s">
        <v>27</v>
      </c>
      <c r="F70" s="2">
        <v>15.593</v>
      </c>
      <c r="G70" s="2">
        <v>33.454999999999998</v>
      </c>
      <c r="H70" s="2" t="s">
        <v>17</v>
      </c>
      <c r="I70" s="2"/>
      <c r="J70" s="2" t="s">
        <v>243</v>
      </c>
      <c r="K70" s="2" t="s">
        <v>329</v>
      </c>
      <c r="L70" s="2" t="s">
        <v>330</v>
      </c>
      <c r="M70" s="2"/>
    </row>
    <row r="71" spans="1:13">
      <c r="A71" s="2" t="s">
        <v>203</v>
      </c>
      <c r="B71" s="2" t="s">
        <v>204</v>
      </c>
      <c r="C71" s="2" t="s">
        <v>30</v>
      </c>
      <c r="D71" s="2" t="s">
        <v>31</v>
      </c>
      <c r="E71" s="2" t="s">
        <v>342</v>
      </c>
      <c r="F71" s="2">
        <v>14.35</v>
      </c>
      <c r="G71" s="2">
        <v>18</v>
      </c>
      <c r="H71" s="2" t="s">
        <v>13</v>
      </c>
      <c r="I71" s="2"/>
      <c r="J71" s="2" t="s">
        <v>243</v>
      </c>
      <c r="K71" s="2" t="s">
        <v>331</v>
      </c>
      <c r="L71" s="2" t="s">
        <v>332</v>
      </c>
      <c r="M71" s="2"/>
    </row>
    <row r="72" spans="1:13">
      <c r="A72" s="2" t="s">
        <v>205</v>
      </c>
      <c r="B72" s="2" t="s">
        <v>206</v>
      </c>
      <c r="C72" s="2" t="s">
        <v>30</v>
      </c>
      <c r="D72" s="2" t="s">
        <v>31</v>
      </c>
      <c r="E72" s="6" t="s">
        <v>27</v>
      </c>
      <c r="F72" s="2">
        <v>5.6020000000000003</v>
      </c>
      <c r="G72" s="2">
        <v>9.7360000000000007</v>
      </c>
      <c r="H72" s="2" t="s">
        <v>17</v>
      </c>
      <c r="I72" s="2"/>
      <c r="J72" s="2" t="s">
        <v>243</v>
      </c>
      <c r="K72" s="2" t="s">
        <v>333</v>
      </c>
      <c r="L72" s="2" t="s">
        <v>333</v>
      </c>
      <c r="M72" s="2"/>
    </row>
    <row r="73" spans="1:13">
      <c r="A73" s="2" t="s">
        <v>207</v>
      </c>
      <c r="B73" s="2" t="s">
        <v>208</v>
      </c>
      <c r="C73" s="2" t="s">
        <v>96</v>
      </c>
      <c r="D73" s="2" t="s">
        <v>97</v>
      </c>
      <c r="E73" s="2" t="s">
        <v>16</v>
      </c>
      <c r="F73" s="2">
        <v>7.9630000000000001</v>
      </c>
      <c r="G73" s="2">
        <v>96</v>
      </c>
      <c r="H73" s="2" t="s">
        <v>17</v>
      </c>
      <c r="I73" s="2"/>
      <c r="J73" s="2" t="s">
        <v>243</v>
      </c>
      <c r="K73" s="2" t="s">
        <v>266</v>
      </c>
      <c r="L73" s="2"/>
      <c r="M73" s="2"/>
    </row>
    <row r="74" spans="1:13">
      <c r="A74" s="2" t="s">
        <v>209</v>
      </c>
      <c r="B74" s="2" t="s">
        <v>210</v>
      </c>
      <c r="C74" s="2" t="s">
        <v>125</v>
      </c>
      <c r="D74" s="2" t="s">
        <v>211</v>
      </c>
      <c r="E74" s="2" t="s">
        <v>342</v>
      </c>
      <c r="F74" s="2">
        <v>21.15</v>
      </c>
      <c r="G74" s="2">
        <v>90</v>
      </c>
      <c r="H74" s="2" t="s">
        <v>13</v>
      </c>
      <c r="I74" s="2" t="s">
        <v>334</v>
      </c>
      <c r="J74" s="2" t="s">
        <v>243</v>
      </c>
      <c r="K74" s="2" t="s">
        <v>281</v>
      </c>
      <c r="L74" s="2" t="s">
        <v>263</v>
      </c>
      <c r="M74" s="2"/>
    </row>
    <row r="75" spans="1:13">
      <c r="A75" s="2" t="s">
        <v>212</v>
      </c>
      <c r="B75" s="2" t="s">
        <v>213</v>
      </c>
      <c r="C75" s="2" t="s">
        <v>125</v>
      </c>
      <c r="D75" s="2" t="s">
        <v>211</v>
      </c>
      <c r="E75" s="2" t="s">
        <v>27</v>
      </c>
      <c r="F75" s="2">
        <v>38</v>
      </c>
      <c r="G75" s="2">
        <v>11.5</v>
      </c>
      <c r="H75" s="2" t="s">
        <v>13</v>
      </c>
      <c r="I75" s="2" t="s">
        <v>335</v>
      </c>
      <c r="J75" s="2" t="s">
        <v>243</v>
      </c>
      <c r="K75" s="2" t="s">
        <v>281</v>
      </c>
      <c r="L75" s="2" t="s">
        <v>263</v>
      </c>
      <c r="M75" s="2"/>
    </row>
    <row r="76" spans="1:13">
      <c r="A76" s="2" t="s">
        <v>214</v>
      </c>
      <c r="B76" s="2" t="s">
        <v>216</v>
      </c>
      <c r="C76" s="2" t="s">
        <v>125</v>
      </c>
      <c r="D76" s="2" t="s">
        <v>211</v>
      </c>
      <c r="E76" s="2" t="s">
        <v>27</v>
      </c>
      <c r="F76" s="2">
        <v>18.306999999999999</v>
      </c>
      <c r="G76">
        <v>5.84</v>
      </c>
      <c r="H76" s="2" t="s">
        <v>17</v>
      </c>
      <c r="I76" s="2"/>
      <c r="J76" s="2" t="s">
        <v>243</v>
      </c>
      <c r="K76" s="2" t="s">
        <v>310</v>
      </c>
      <c r="L76" s="2" t="s">
        <v>336</v>
      </c>
      <c r="M76" s="2"/>
    </row>
    <row r="77" spans="1:13">
      <c r="A77" s="2" t="s">
        <v>214</v>
      </c>
      <c r="B77" s="2" t="s">
        <v>215</v>
      </c>
      <c r="C77" s="2" t="s">
        <v>125</v>
      </c>
      <c r="D77" s="2" t="s">
        <v>211</v>
      </c>
      <c r="E77" s="2" t="s">
        <v>27</v>
      </c>
      <c r="F77" s="2">
        <v>18.422000000000001</v>
      </c>
      <c r="G77">
        <v>8.5280000000000005</v>
      </c>
      <c r="H77" s="2" t="s">
        <v>17</v>
      </c>
      <c r="I77" s="2"/>
      <c r="J77" s="2" t="s">
        <v>243</v>
      </c>
      <c r="K77" s="2" t="s">
        <v>310</v>
      </c>
      <c r="L77" s="2" t="s">
        <v>336</v>
      </c>
      <c r="M77" s="2"/>
    </row>
    <row r="78" spans="1:13">
      <c r="A78" s="2" t="s">
        <v>217</v>
      </c>
      <c r="B78" s="2" t="s">
        <v>218</v>
      </c>
      <c r="C78" s="2" t="s">
        <v>125</v>
      </c>
      <c r="D78" s="2" t="s">
        <v>211</v>
      </c>
      <c r="E78" s="2" t="s">
        <v>27</v>
      </c>
      <c r="F78" s="2">
        <v>37.700000000000003</v>
      </c>
      <c r="G78" s="2">
        <v>69</v>
      </c>
      <c r="H78" s="2" t="s">
        <v>13</v>
      </c>
      <c r="I78" s="2"/>
      <c r="J78" s="2" t="s">
        <v>243</v>
      </c>
      <c r="K78" s="2" t="s">
        <v>337</v>
      </c>
      <c r="L78" s="2" t="s">
        <v>338</v>
      </c>
      <c r="M78" s="2"/>
    </row>
    <row r="79" spans="1:13">
      <c r="A79" s="2" t="s">
        <v>219</v>
      </c>
      <c r="B79" s="2" t="s">
        <v>220</v>
      </c>
      <c r="C79" s="2" t="s">
        <v>125</v>
      </c>
      <c r="D79" s="2" t="s">
        <v>211</v>
      </c>
      <c r="E79" s="2" t="s">
        <v>342</v>
      </c>
      <c r="F79" s="2">
        <v>20</v>
      </c>
      <c r="G79" s="2">
        <v>10</v>
      </c>
      <c r="H79" s="2" t="s">
        <v>13</v>
      </c>
      <c r="I79" s="2"/>
      <c r="J79" s="2" t="s">
        <v>243</v>
      </c>
      <c r="K79" s="2" t="s">
        <v>296</v>
      </c>
      <c r="L79" s="2" t="s">
        <v>296</v>
      </c>
      <c r="M79" s="2"/>
    </row>
    <row r="80" spans="1:13">
      <c r="A80" s="2" t="s">
        <v>221</v>
      </c>
      <c r="B80" s="2" t="s">
        <v>222</v>
      </c>
      <c r="C80" s="2" t="s">
        <v>125</v>
      </c>
      <c r="D80" s="2" t="s">
        <v>135</v>
      </c>
      <c r="E80" s="2" t="s">
        <v>342</v>
      </c>
      <c r="F80" s="2">
        <v>18.5</v>
      </c>
      <c r="G80" s="2">
        <v>4</v>
      </c>
      <c r="H80" s="2" t="s">
        <v>13</v>
      </c>
      <c r="I80" s="2"/>
      <c r="J80" s="2" t="s">
        <v>243</v>
      </c>
      <c r="K80" s="2"/>
      <c r="L80" s="2"/>
      <c r="M80" s="2"/>
    </row>
    <row r="81" spans="1:13">
      <c r="A81" s="2" t="s">
        <v>223</v>
      </c>
      <c r="B81" s="2" t="s">
        <v>224</v>
      </c>
      <c r="C81" s="2" t="s">
        <v>125</v>
      </c>
      <c r="D81" s="2" t="s">
        <v>135</v>
      </c>
      <c r="E81" s="2" t="s">
        <v>16</v>
      </c>
      <c r="F81" s="2">
        <v>32.834000000000003</v>
      </c>
      <c r="G81" s="2">
        <v>10.199999999999999</v>
      </c>
      <c r="H81" s="2" t="s">
        <v>17</v>
      </c>
      <c r="I81" s="2"/>
      <c r="J81" s="2" t="s">
        <v>243</v>
      </c>
      <c r="K81" s="2"/>
      <c r="L81" s="2"/>
      <c r="M81" s="2"/>
    </row>
    <row r="82" spans="1:13">
      <c r="A82" s="2" t="s">
        <v>226</v>
      </c>
      <c r="B82" s="2" t="s">
        <v>227</v>
      </c>
      <c r="C82" s="2" t="s">
        <v>125</v>
      </c>
      <c r="D82" s="2" t="s">
        <v>135</v>
      </c>
      <c r="E82" s="2" t="s">
        <v>342</v>
      </c>
      <c r="F82" s="2">
        <v>15.8</v>
      </c>
      <c r="G82" s="2">
        <v>1</v>
      </c>
      <c r="H82" s="2" t="s">
        <v>13</v>
      </c>
      <c r="I82" s="2" t="s">
        <v>339</v>
      </c>
      <c r="J82" s="2" t="s">
        <v>243</v>
      </c>
      <c r="K82" s="2" t="s">
        <v>263</v>
      </c>
      <c r="L82" s="2" t="s">
        <v>263</v>
      </c>
      <c r="M82" s="2" t="s">
        <v>264</v>
      </c>
    </row>
    <row r="83" spans="1:13">
      <c r="A83" s="2" t="s">
        <v>228</v>
      </c>
      <c r="B83" s="2" t="s">
        <v>229</v>
      </c>
      <c r="C83" s="2" t="s">
        <v>125</v>
      </c>
      <c r="D83" s="2" t="s">
        <v>135</v>
      </c>
      <c r="E83" s="2" t="s">
        <v>27</v>
      </c>
      <c r="F83" s="2">
        <v>31</v>
      </c>
      <c r="G83" s="2">
        <v>8.5</v>
      </c>
      <c r="H83" s="2" t="s">
        <v>13</v>
      </c>
      <c r="I83" s="2"/>
      <c r="J83" s="2" t="s">
        <v>243</v>
      </c>
      <c r="K83" s="2" t="s">
        <v>340</v>
      </c>
      <c r="L83" s="2" t="s">
        <v>341</v>
      </c>
      <c r="M83" s="2"/>
    </row>
  </sheetData>
  <autoFilter ref="A1:M8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5"/>
  <sheetViews>
    <sheetView topLeftCell="A43" workbookViewId="0">
      <selection activeCell="N42" sqref="N42"/>
    </sheetView>
  </sheetViews>
  <sheetFormatPr baseColWidth="10" defaultColWidth="11.375" defaultRowHeight="14.25"/>
  <cols>
    <col min="1" max="1" width="25.75" bestFit="1" customWidth="1"/>
    <col min="3" max="3" width="14" bestFit="1" customWidth="1"/>
    <col min="4" max="4" width="15.875" bestFit="1" customWidth="1"/>
    <col min="7" max="7" width="14.375" bestFit="1" customWidth="1"/>
    <col min="9" max="9" width="30" bestFit="1" customWidth="1"/>
    <col min="10" max="10" width="35.625" bestFit="1" customWidth="1"/>
    <col min="11" max="11" width="15.125" bestFit="1" customWidth="1"/>
    <col min="12" max="12" width="46.25" bestFit="1" customWidth="1"/>
    <col min="13" max="13" width="255.75" bestFit="1" customWidth="1"/>
    <col min="14" max="14" width="33" bestFit="1" customWidth="1"/>
    <col min="15" max="15" width="76.625" bestFit="1" customWidth="1"/>
  </cols>
  <sheetData>
    <row r="1" spans="1:15">
      <c r="A1" t="s">
        <v>0</v>
      </c>
      <c r="B1" t="s">
        <v>1</v>
      </c>
      <c r="C1" t="s">
        <v>2</v>
      </c>
      <c r="D1" t="s">
        <v>3</v>
      </c>
      <c r="E1" t="s">
        <v>4</v>
      </c>
      <c r="F1" t="s">
        <v>5</v>
      </c>
      <c r="G1" t="s">
        <v>6</v>
      </c>
      <c r="H1" t="s">
        <v>7</v>
      </c>
      <c r="I1" t="s">
        <v>8</v>
      </c>
      <c r="J1" s="1" t="s">
        <v>230</v>
      </c>
      <c r="K1" s="1" t="s">
        <v>234</v>
      </c>
      <c r="L1" s="1" t="s">
        <v>233</v>
      </c>
      <c r="M1" s="1" t="s">
        <v>235</v>
      </c>
      <c r="N1" s="1" t="s">
        <v>240</v>
      </c>
      <c r="O1" s="1" t="s">
        <v>238</v>
      </c>
    </row>
    <row r="2" spans="1:15">
      <c r="A2" t="s">
        <v>9</v>
      </c>
      <c r="B2" t="s">
        <v>10</v>
      </c>
      <c r="C2" t="s">
        <v>11</v>
      </c>
      <c r="D2" t="s">
        <v>12</v>
      </c>
      <c r="F2">
        <v>8.9</v>
      </c>
      <c r="G2">
        <f>(1.18*1000)/20</f>
        <v>59</v>
      </c>
      <c r="H2" t="s">
        <v>13</v>
      </c>
    </row>
    <row r="3" spans="1:15">
      <c r="A3" t="s">
        <v>14</v>
      </c>
      <c r="B3" t="s">
        <v>15</v>
      </c>
      <c r="C3" t="s">
        <v>11</v>
      </c>
      <c r="D3" t="s">
        <v>12</v>
      </c>
      <c r="E3" t="s">
        <v>16</v>
      </c>
      <c r="F3">
        <v>4.883</v>
      </c>
      <c r="G3">
        <v>66.599999999999994</v>
      </c>
      <c r="H3" t="s">
        <v>17</v>
      </c>
    </row>
    <row r="4" spans="1:15">
      <c r="A4" t="s">
        <v>18</v>
      </c>
      <c r="B4" t="s">
        <v>19</v>
      </c>
      <c r="C4" t="s">
        <v>20</v>
      </c>
      <c r="D4" t="s">
        <v>21</v>
      </c>
      <c r="F4">
        <v>9</v>
      </c>
      <c r="G4">
        <f>(1.52*1000)/20</f>
        <v>76</v>
      </c>
      <c r="H4" t="s">
        <v>13</v>
      </c>
      <c r="I4" t="s">
        <v>22</v>
      </c>
    </row>
    <row r="5" spans="1:15">
      <c r="A5" t="s">
        <v>23</v>
      </c>
      <c r="B5" t="s">
        <v>24</v>
      </c>
      <c r="C5" t="s">
        <v>20</v>
      </c>
      <c r="D5" t="s">
        <v>21</v>
      </c>
      <c r="F5">
        <v>7.3</v>
      </c>
      <c r="G5">
        <f>(1.07*1000)/20</f>
        <v>53.5</v>
      </c>
      <c r="H5" t="s">
        <v>13</v>
      </c>
    </row>
    <row r="6" spans="1:15">
      <c r="A6" t="s">
        <v>25</v>
      </c>
      <c r="B6" t="s">
        <v>26</v>
      </c>
      <c r="C6" t="s">
        <v>20</v>
      </c>
      <c r="D6" t="s">
        <v>21</v>
      </c>
      <c r="E6" t="s">
        <v>27</v>
      </c>
      <c r="F6">
        <v>6.4279999999999999</v>
      </c>
      <c r="G6">
        <v>215.94</v>
      </c>
      <c r="H6" t="s">
        <v>17</v>
      </c>
    </row>
    <row r="7" spans="1:15">
      <c r="A7" t="s">
        <v>28</v>
      </c>
      <c r="B7" t="s">
        <v>29</v>
      </c>
      <c r="C7" t="s">
        <v>30</v>
      </c>
      <c r="D7" t="s">
        <v>31</v>
      </c>
      <c r="E7" t="s">
        <v>16</v>
      </c>
      <c r="F7">
        <v>2.2650000000000001</v>
      </c>
      <c r="G7">
        <v>19.087</v>
      </c>
      <c r="H7" t="s">
        <v>17</v>
      </c>
    </row>
    <row r="8" spans="1:15">
      <c r="A8" t="s">
        <v>32</v>
      </c>
      <c r="B8" t="s">
        <v>33</v>
      </c>
      <c r="C8" t="s">
        <v>30</v>
      </c>
      <c r="D8" t="s">
        <v>34</v>
      </c>
      <c r="E8" t="s">
        <v>16</v>
      </c>
      <c r="F8">
        <v>2.9590000000000001</v>
      </c>
      <c r="G8">
        <v>90.785714285714292</v>
      </c>
      <c r="H8" t="s">
        <v>17</v>
      </c>
    </row>
    <row r="9" spans="1:15">
      <c r="A9" t="s">
        <v>35</v>
      </c>
      <c r="B9" t="s">
        <v>36</v>
      </c>
      <c r="C9" t="s">
        <v>30</v>
      </c>
      <c r="D9" t="s">
        <v>34</v>
      </c>
      <c r="E9" t="s">
        <v>16</v>
      </c>
      <c r="F9">
        <v>4.3280000000000003</v>
      </c>
      <c r="G9">
        <v>75.698000000000008</v>
      </c>
      <c r="H9" t="s">
        <v>17</v>
      </c>
    </row>
    <row r="10" spans="1:15">
      <c r="A10" t="s">
        <v>37</v>
      </c>
      <c r="B10" t="s">
        <v>38</v>
      </c>
      <c r="C10" t="s">
        <v>39</v>
      </c>
      <c r="D10" t="s">
        <v>40</v>
      </c>
      <c r="E10" t="s">
        <v>27</v>
      </c>
      <c r="G10">
        <v>49.285714285714285</v>
      </c>
      <c r="H10" t="s">
        <v>17</v>
      </c>
    </row>
    <row r="11" spans="1:15">
      <c r="A11" t="s">
        <v>41</v>
      </c>
      <c r="B11" t="s">
        <v>42</v>
      </c>
      <c r="C11" t="s">
        <v>39</v>
      </c>
      <c r="D11" t="s">
        <v>43</v>
      </c>
      <c r="F11">
        <v>5.7</v>
      </c>
      <c r="G11">
        <f>(0.74*1000)/20</f>
        <v>37</v>
      </c>
      <c r="H11" t="s">
        <v>13</v>
      </c>
    </row>
    <row r="12" spans="1:15">
      <c r="A12" t="s">
        <v>44</v>
      </c>
      <c r="B12" t="s">
        <v>45</v>
      </c>
      <c r="C12" t="s">
        <v>39</v>
      </c>
      <c r="D12" t="s">
        <v>43</v>
      </c>
      <c r="F12">
        <v>4.8</v>
      </c>
      <c r="G12">
        <f>(1.08*1000)/20</f>
        <v>54</v>
      </c>
      <c r="H12" t="s">
        <v>13</v>
      </c>
    </row>
    <row r="13" spans="1:15">
      <c r="A13" t="s">
        <v>46</v>
      </c>
      <c r="B13" t="s">
        <v>47</v>
      </c>
      <c r="C13" t="s">
        <v>39</v>
      </c>
      <c r="D13" t="s">
        <v>43</v>
      </c>
      <c r="F13">
        <v>16.7</v>
      </c>
      <c r="G13">
        <f>(0.31*1000)/20</f>
        <v>15.5</v>
      </c>
      <c r="H13" t="s">
        <v>13</v>
      </c>
    </row>
    <row r="14" spans="1:15">
      <c r="A14" t="s">
        <v>48</v>
      </c>
      <c r="B14" t="s">
        <v>49</v>
      </c>
      <c r="C14" t="s">
        <v>39</v>
      </c>
      <c r="D14" t="s">
        <v>43</v>
      </c>
      <c r="E14" t="s">
        <v>16</v>
      </c>
      <c r="F14">
        <v>15.004</v>
      </c>
      <c r="G14">
        <v>47</v>
      </c>
      <c r="H14" t="s">
        <v>17</v>
      </c>
    </row>
    <row r="15" spans="1:15">
      <c r="A15" t="s">
        <v>50</v>
      </c>
      <c r="B15" t="s">
        <v>51</v>
      </c>
      <c r="C15" t="s">
        <v>39</v>
      </c>
      <c r="D15" t="s">
        <v>43</v>
      </c>
      <c r="F15">
        <v>8.5</v>
      </c>
      <c r="G15">
        <f>(1.81*1000)/20</f>
        <v>90.5</v>
      </c>
      <c r="H15" t="s">
        <v>13</v>
      </c>
    </row>
    <row r="16" spans="1:15">
      <c r="A16" t="s">
        <v>52</v>
      </c>
      <c r="B16" t="s">
        <v>53</v>
      </c>
      <c r="C16" t="s">
        <v>30</v>
      </c>
      <c r="D16" t="s">
        <v>31</v>
      </c>
      <c r="F16">
        <v>3.8</v>
      </c>
      <c r="G16">
        <f>(0.27*1000)/20</f>
        <v>13.5</v>
      </c>
      <c r="H16" t="s">
        <v>13</v>
      </c>
    </row>
    <row r="17" spans="1:8">
      <c r="A17" t="s">
        <v>54</v>
      </c>
      <c r="B17" t="s">
        <v>55</v>
      </c>
      <c r="C17" t="s">
        <v>30</v>
      </c>
      <c r="D17" t="s">
        <v>31</v>
      </c>
      <c r="E17" t="s">
        <v>27</v>
      </c>
      <c r="G17">
        <v>6.5629999999999997</v>
      </c>
      <c r="H17" t="s">
        <v>17</v>
      </c>
    </row>
    <row r="18" spans="1:8">
      <c r="A18" t="s">
        <v>54</v>
      </c>
      <c r="B18" t="s">
        <v>55</v>
      </c>
      <c r="C18" t="s">
        <v>30</v>
      </c>
      <c r="D18" t="s">
        <v>31</v>
      </c>
      <c r="E18" t="s">
        <v>27</v>
      </c>
      <c r="F18">
        <v>4.0999999999999996</v>
      </c>
      <c r="G18">
        <f>(0.63*1000)/20</f>
        <v>31.5</v>
      </c>
      <c r="H18" t="s">
        <v>13</v>
      </c>
    </row>
    <row r="19" spans="1:8">
      <c r="A19" t="s">
        <v>56</v>
      </c>
      <c r="B19" t="s">
        <v>57</v>
      </c>
      <c r="C19" t="s">
        <v>58</v>
      </c>
      <c r="D19" t="s">
        <v>59</v>
      </c>
      <c r="E19" t="s">
        <v>27</v>
      </c>
      <c r="F19">
        <v>3.4820000000000002</v>
      </c>
      <c r="G19">
        <v>75.498999999999995</v>
      </c>
      <c r="H19" t="s">
        <v>17</v>
      </c>
    </row>
    <row r="20" spans="1:8">
      <c r="A20" t="s">
        <v>60</v>
      </c>
      <c r="B20" t="s">
        <v>61</v>
      </c>
      <c r="C20" t="s">
        <v>58</v>
      </c>
      <c r="D20" t="s">
        <v>59</v>
      </c>
      <c r="E20" t="s">
        <v>16</v>
      </c>
      <c r="G20">
        <v>132.31555555555553</v>
      </c>
      <c r="H20" t="s">
        <v>17</v>
      </c>
    </row>
    <row r="21" spans="1:8">
      <c r="A21" t="s">
        <v>62</v>
      </c>
      <c r="B21" t="s">
        <v>63</v>
      </c>
      <c r="C21" t="s">
        <v>30</v>
      </c>
      <c r="D21" t="s">
        <v>31</v>
      </c>
      <c r="F21">
        <v>6.1</v>
      </c>
      <c r="G21">
        <f>(0.99*1000)/20</f>
        <v>49.5</v>
      </c>
      <c r="H21" t="s">
        <v>13</v>
      </c>
    </row>
    <row r="22" spans="1:8">
      <c r="A22" t="s">
        <v>64</v>
      </c>
      <c r="B22" t="s">
        <v>65</v>
      </c>
      <c r="C22" t="s">
        <v>30</v>
      </c>
      <c r="D22" t="s">
        <v>31</v>
      </c>
      <c r="F22">
        <v>6</v>
      </c>
      <c r="G22">
        <f>(1.56*1000)/20</f>
        <v>78</v>
      </c>
      <c r="H22" t="s">
        <v>13</v>
      </c>
    </row>
    <row r="23" spans="1:8">
      <c r="A23" t="s">
        <v>66</v>
      </c>
      <c r="B23" t="s">
        <v>67</v>
      </c>
      <c r="C23" t="s">
        <v>30</v>
      </c>
      <c r="D23" t="s">
        <v>31</v>
      </c>
      <c r="E23" t="s">
        <v>16</v>
      </c>
      <c r="F23">
        <v>4.3620000000000001</v>
      </c>
      <c r="G23">
        <v>42.564000000000007</v>
      </c>
      <c r="H23" t="s">
        <v>17</v>
      </c>
    </row>
    <row r="24" spans="1:8">
      <c r="A24" t="s">
        <v>68</v>
      </c>
      <c r="B24" t="s">
        <v>69</v>
      </c>
      <c r="C24" t="s">
        <v>39</v>
      </c>
      <c r="D24" t="s">
        <v>40</v>
      </c>
      <c r="F24">
        <v>1.75</v>
      </c>
      <c r="G24">
        <f>(2.37*1000)/20</f>
        <v>118.5</v>
      </c>
      <c r="H24" t="s">
        <v>13</v>
      </c>
    </row>
    <row r="25" spans="1:8">
      <c r="A25" t="s">
        <v>70</v>
      </c>
      <c r="B25" t="s">
        <v>71</v>
      </c>
      <c r="C25" t="s">
        <v>39</v>
      </c>
      <c r="D25" t="s">
        <v>40</v>
      </c>
      <c r="F25">
        <v>1.6</v>
      </c>
      <c r="G25">
        <f>(1.6*1000)/20</f>
        <v>80</v>
      </c>
      <c r="H25" t="s">
        <v>13</v>
      </c>
    </row>
    <row r="26" spans="1:8">
      <c r="A26" t="s">
        <v>72</v>
      </c>
      <c r="B26" t="s">
        <v>73</v>
      </c>
      <c r="C26" t="s">
        <v>39</v>
      </c>
      <c r="D26" t="s">
        <v>40</v>
      </c>
      <c r="E26" t="s">
        <v>16</v>
      </c>
      <c r="F26">
        <v>1.363</v>
      </c>
      <c r="G26">
        <v>28.8</v>
      </c>
      <c r="H26" t="s">
        <v>17</v>
      </c>
    </row>
    <row r="27" spans="1:8">
      <c r="A27" t="s">
        <v>74</v>
      </c>
      <c r="B27" t="s">
        <v>75</v>
      </c>
      <c r="C27" t="s">
        <v>39</v>
      </c>
      <c r="D27" t="s">
        <v>40</v>
      </c>
      <c r="F27">
        <v>2.2000000000000002</v>
      </c>
      <c r="G27">
        <f>(0.64*1000)/20</f>
        <v>32</v>
      </c>
      <c r="H27" t="s">
        <v>13</v>
      </c>
    </row>
    <row r="28" spans="1:8">
      <c r="A28" t="s">
        <v>76</v>
      </c>
      <c r="B28" t="s">
        <v>77</v>
      </c>
      <c r="C28" t="s">
        <v>39</v>
      </c>
      <c r="D28" t="s">
        <v>40</v>
      </c>
      <c r="E28" t="s">
        <v>16</v>
      </c>
      <c r="F28">
        <v>1.48</v>
      </c>
      <c r="G28">
        <v>82.343899999999991</v>
      </c>
      <c r="H28" t="s">
        <v>17</v>
      </c>
    </row>
    <row r="29" spans="1:8">
      <c r="A29" t="s">
        <v>78</v>
      </c>
      <c r="B29" t="s">
        <v>79</v>
      </c>
      <c r="C29" t="s">
        <v>80</v>
      </c>
      <c r="D29" t="s">
        <v>81</v>
      </c>
      <c r="F29">
        <v>26</v>
      </c>
      <c r="G29">
        <f>(1.49*1000)/20</f>
        <v>74.5</v>
      </c>
      <c r="H29" t="s">
        <v>13</v>
      </c>
    </row>
    <row r="30" spans="1:8">
      <c r="A30" t="s">
        <v>82</v>
      </c>
      <c r="B30" t="s">
        <v>83</v>
      </c>
      <c r="C30" t="s">
        <v>80</v>
      </c>
      <c r="D30" t="s">
        <v>81</v>
      </c>
      <c r="E30" t="s">
        <v>16</v>
      </c>
      <c r="G30">
        <v>4.9860000000000007</v>
      </c>
      <c r="H30" t="s">
        <v>17</v>
      </c>
    </row>
    <row r="31" spans="1:8">
      <c r="A31" t="s">
        <v>84</v>
      </c>
      <c r="B31" t="s">
        <v>85</v>
      </c>
      <c r="C31" t="s">
        <v>30</v>
      </c>
      <c r="D31" t="s">
        <v>31</v>
      </c>
      <c r="E31" t="s">
        <v>27</v>
      </c>
      <c r="F31">
        <v>3.5870000000000002</v>
      </c>
      <c r="G31">
        <v>24.5</v>
      </c>
      <c r="H31" t="s">
        <v>17</v>
      </c>
    </row>
    <row r="32" spans="1:8">
      <c r="A32" t="s">
        <v>86</v>
      </c>
      <c r="B32" t="s">
        <v>87</v>
      </c>
      <c r="C32" t="s">
        <v>88</v>
      </c>
      <c r="D32" t="s">
        <v>89</v>
      </c>
      <c r="E32" t="s">
        <v>27</v>
      </c>
      <c r="F32">
        <v>5.21</v>
      </c>
      <c r="G32">
        <v>28.5</v>
      </c>
      <c r="H32" t="s">
        <v>17</v>
      </c>
    </row>
    <row r="33" spans="1:15">
      <c r="A33" t="s">
        <v>90</v>
      </c>
      <c r="B33" t="s">
        <v>91</v>
      </c>
      <c r="C33" t="s">
        <v>88</v>
      </c>
      <c r="D33" t="s">
        <v>89</v>
      </c>
      <c r="E33" t="s">
        <v>16</v>
      </c>
      <c r="F33">
        <v>9.1709999999999994</v>
      </c>
      <c r="G33">
        <v>33.799999999999997</v>
      </c>
      <c r="H33" t="s">
        <v>17</v>
      </c>
    </row>
    <row r="34" spans="1:15">
      <c r="A34" t="s">
        <v>92</v>
      </c>
      <c r="B34" t="s">
        <v>93</v>
      </c>
      <c r="C34" t="s">
        <v>39</v>
      </c>
      <c r="D34" t="s">
        <v>40</v>
      </c>
      <c r="E34" t="s">
        <v>27</v>
      </c>
      <c r="F34">
        <v>3.4489999999999998</v>
      </c>
      <c r="G34">
        <v>138.1</v>
      </c>
      <c r="H34" t="s">
        <v>17</v>
      </c>
    </row>
    <row r="35" spans="1:15">
      <c r="A35" t="s">
        <v>94</v>
      </c>
      <c r="B35" t="s">
        <v>95</v>
      </c>
      <c r="C35" t="s">
        <v>96</v>
      </c>
      <c r="D35" t="s">
        <v>97</v>
      </c>
      <c r="E35" t="s">
        <v>16</v>
      </c>
      <c r="G35">
        <v>75.153999999999996</v>
      </c>
      <c r="H35" t="s">
        <v>17</v>
      </c>
    </row>
    <row r="36" spans="1:15">
      <c r="A36" t="s">
        <v>98</v>
      </c>
      <c r="B36" t="s">
        <v>99</v>
      </c>
      <c r="C36" t="s">
        <v>100</v>
      </c>
      <c r="D36" t="s">
        <v>101</v>
      </c>
      <c r="E36" t="s">
        <v>16</v>
      </c>
      <c r="G36">
        <v>5.6029999999999998</v>
      </c>
      <c r="H36" t="s">
        <v>17</v>
      </c>
    </row>
    <row r="37" spans="1:15">
      <c r="A37" t="s">
        <v>102</v>
      </c>
      <c r="B37" t="s">
        <v>103</v>
      </c>
      <c r="C37" t="s">
        <v>100</v>
      </c>
      <c r="D37" t="s">
        <v>104</v>
      </c>
      <c r="F37">
        <v>24</v>
      </c>
      <c r="G37">
        <f>(3.7*1000)/20</f>
        <v>185</v>
      </c>
      <c r="H37" t="s">
        <v>13</v>
      </c>
    </row>
    <row r="38" spans="1:15">
      <c r="A38" t="s">
        <v>105</v>
      </c>
      <c r="B38" t="s">
        <v>106</v>
      </c>
      <c r="C38" t="s">
        <v>100</v>
      </c>
      <c r="D38" t="s">
        <v>104</v>
      </c>
      <c r="E38" t="s">
        <v>27</v>
      </c>
      <c r="F38">
        <v>8.2530000000000001</v>
      </c>
      <c r="G38">
        <v>267.42200000000003</v>
      </c>
      <c r="H38" t="s">
        <v>17</v>
      </c>
    </row>
    <row r="39" spans="1:15">
      <c r="A39" t="s">
        <v>105</v>
      </c>
      <c r="B39" t="s">
        <v>107</v>
      </c>
      <c r="C39" t="s">
        <v>100</v>
      </c>
      <c r="D39" t="s">
        <v>104</v>
      </c>
      <c r="E39" t="s">
        <v>16</v>
      </c>
      <c r="G39">
        <v>267.42200000000003</v>
      </c>
      <c r="H39" t="s">
        <v>17</v>
      </c>
    </row>
    <row r="40" spans="1:15">
      <c r="A40" t="s">
        <v>108</v>
      </c>
      <c r="B40" t="s">
        <v>109</v>
      </c>
      <c r="C40" t="s">
        <v>39</v>
      </c>
      <c r="D40" t="s">
        <v>43</v>
      </c>
      <c r="E40" t="s">
        <v>16</v>
      </c>
      <c r="F40">
        <v>6.1239999999999997</v>
      </c>
      <c r="G40">
        <v>41.3</v>
      </c>
      <c r="H40" t="s">
        <v>17</v>
      </c>
    </row>
    <row r="41" spans="1:15">
      <c r="A41" t="s">
        <v>110</v>
      </c>
      <c r="B41" t="s">
        <v>111</v>
      </c>
      <c r="C41" t="s">
        <v>39</v>
      </c>
      <c r="D41" t="s">
        <v>40</v>
      </c>
      <c r="F41">
        <v>5.6</v>
      </c>
      <c r="G41">
        <f>(1.1*1000)/20</f>
        <v>55</v>
      </c>
      <c r="H41" t="s">
        <v>13</v>
      </c>
      <c r="J41" s="1" t="s">
        <v>231</v>
      </c>
      <c r="K41" s="1" t="s">
        <v>232</v>
      </c>
      <c r="L41" s="1" t="s">
        <v>236</v>
      </c>
      <c r="M41" s="1" t="s">
        <v>237</v>
      </c>
      <c r="N41" s="1" t="s">
        <v>241</v>
      </c>
      <c r="O41" s="1" t="s">
        <v>239</v>
      </c>
    </row>
    <row r="42" spans="1:15">
      <c r="A42" t="s">
        <v>112</v>
      </c>
      <c r="B42" t="s">
        <v>113</v>
      </c>
      <c r="C42" t="s">
        <v>39</v>
      </c>
      <c r="D42" t="s">
        <v>40</v>
      </c>
      <c r="E42" t="s">
        <v>16</v>
      </c>
      <c r="F42">
        <v>9.6370000000000005</v>
      </c>
      <c r="G42">
        <v>32.799999999999997</v>
      </c>
      <c r="H42" t="s">
        <v>17</v>
      </c>
    </row>
    <row r="43" spans="1:15">
      <c r="A43" t="s">
        <v>114</v>
      </c>
      <c r="B43" t="s">
        <v>115</v>
      </c>
      <c r="C43" t="s">
        <v>39</v>
      </c>
      <c r="D43" t="s">
        <v>116</v>
      </c>
      <c r="E43" t="s">
        <v>16</v>
      </c>
      <c r="F43">
        <v>3.3719999999999999</v>
      </c>
      <c r="G43">
        <v>97.710714285714289</v>
      </c>
      <c r="H43" t="s">
        <v>17</v>
      </c>
    </row>
    <row r="44" spans="1:15">
      <c r="A44" t="s">
        <v>117</v>
      </c>
      <c r="B44" t="s">
        <v>118</v>
      </c>
      <c r="C44" t="s">
        <v>30</v>
      </c>
      <c r="D44" t="s">
        <v>31</v>
      </c>
      <c r="E44" t="s">
        <v>16</v>
      </c>
      <c r="F44">
        <v>3.2890000000000001</v>
      </c>
      <c r="G44">
        <v>15.632</v>
      </c>
      <c r="H44" t="s">
        <v>17</v>
      </c>
    </row>
    <row r="45" spans="1:15">
      <c r="A45" t="s">
        <v>119</v>
      </c>
      <c r="B45" t="s">
        <v>120</v>
      </c>
      <c r="C45" t="s">
        <v>30</v>
      </c>
      <c r="D45" t="s">
        <v>31</v>
      </c>
      <c r="E45" t="s">
        <v>16</v>
      </c>
      <c r="G45">
        <v>24.9</v>
      </c>
      <c r="H45" t="s">
        <v>17</v>
      </c>
    </row>
    <row r="46" spans="1:15">
      <c r="A46" t="s">
        <v>121</v>
      </c>
      <c r="B46" t="s">
        <v>122</v>
      </c>
      <c r="C46" t="s">
        <v>39</v>
      </c>
      <c r="D46" t="s">
        <v>40</v>
      </c>
      <c r="E46" t="s">
        <v>16</v>
      </c>
      <c r="F46">
        <v>3.2650000000000001</v>
      </c>
      <c r="G46">
        <v>4.7160000000000002</v>
      </c>
      <c r="H46" t="s">
        <v>17</v>
      </c>
    </row>
    <row r="47" spans="1:15">
      <c r="A47" t="s">
        <v>123</v>
      </c>
      <c r="B47" t="s">
        <v>124</v>
      </c>
      <c r="C47" t="s">
        <v>125</v>
      </c>
      <c r="D47" t="s">
        <v>126</v>
      </c>
      <c r="F47">
        <v>13.9</v>
      </c>
      <c r="G47">
        <f>(0.58*1000)/20</f>
        <v>29</v>
      </c>
      <c r="H47" t="s">
        <v>13</v>
      </c>
    </row>
    <row r="48" spans="1:15">
      <c r="A48" t="s">
        <v>127</v>
      </c>
      <c r="B48" t="s">
        <v>128</v>
      </c>
      <c r="C48" t="s">
        <v>125</v>
      </c>
      <c r="D48" t="s">
        <v>126</v>
      </c>
      <c r="E48" t="s">
        <v>16</v>
      </c>
      <c r="G48">
        <v>36.272727272727273</v>
      </c>
      <c r="H48" t="s">
        <v>17</v>
      </c>
    </row>
    <row r="49" spans="1:8">
      <c r="A49" t="s">
        <v>129</v>
      </c>
      <c r="B49" t="s">
        <v>130</v>
      </c>
      <c r="C49" t="s">
        <v>100</v>
      </c>
      <c r="D49" t="s">
        <v>104</v>
      </c>
      <c r="E49" t="s">
        <v>27</v>
      </c>
      <c r="G49">
        <v>113.1</v>
      </c>
      <c r="H49" t="s">
        <v>17</v>
      </c>
    </row>
    <row r="50" spans="1:8">
      <c r="A50" t="s">
        <v>131</v>
      </c>
      <c r="B50" t="s">
        <v>132</v>
      </c>
      <c r="C50" t="s">
        <v>100</v>
      </c>
      <c r="D50" t="s">
        <v>101</v>
      </c>
      <c r="E50" t="s">
        <v>16</v>
      </c>
      <c r="F50">
        <v>19.684999999999999</v>
      </c>
      <c r="G50">
        <v>4.2210000000000001</v>
      </c>
      <c r="H50" t="s">
        <v>17</v>
      </c>
    </row>
    <row r="51" spans="1:8">
      <c r="A51" t="s">
        <v>133</v>
      </c>
      <c r="B51" t="s">
        <v>134</v>
      </c>
      <c r="C51" t="s">
        <v>125</v>
      </c>
      <c r="D51" t="s">
        <v>135</v>
      </c>
      <c r="F51">
        <v>6.4</v>
      </c>
      <c r="G51">
        <f>(0.98*1000)/20</f>
        <v>49</v>
      </c>
      <c r="H51" t="s">
        <v>13</v>
      </c>
    </row>
    <row r="52" spans="1:8">
      <c r="A52" t="s">
        <v>136</v>
      </c>
      <c r="B52" t="s">
        <v>137</v>
      </c>
      <c r="C52" t="s">
        <v>125</v>
      </c>
      <c r="D52" t="s">
        <v>135</v>
      </c>
      <c r="E52" t="s">
        <v>16</v>
      </c>
      <c r="F52">
        <v>10.529</v>
      </c>
      <c r="G52">
        <v>19.3</v>
      </c>
      <c r="H52" t="s">
        <v>17</v>
      </c>
    </row>
    <row r="53" spans="1:8">
      <c r="A53" t="s">
        <v>138</v>
      </c>
      <c r="B53" t="s">
        <v>139</v>
      </c>
      <c r="C53" t="s">
        <v>125</v>
      </c>
      <c r="D53" t="s">
        <v>135</v>
      </c>
      <c r="F53">
        <v>6.2</v>
      </c>
      <c r="G53">
        <f>(1.51*1000)/20</f>
        <v>75.5</v>
      </c>
      <c r="H53" t="s">
        <v>13</v>
      </c>
    </row>
    <row r="54" spans="1:8">
      <c r="A54" t="s">
        <v>140</v>
      </c>
      <c r="B54" t="s">
        <v>141</v>
      </c>
      <c r="C54" t="s">
        <v>125</v>
      </c>
      <c r="D54" t="s">
        <v>135</v>
      </c>
      <c r="E54" t="s">
        <v>27</v>
      </c>
      <c r="F54">
        <v>8.5909999999999993</v>
      </c>
      <c r="G54">
        <v>44.045000000000002</v>
      </c>
      <c r="H54" t="s">
        <v>17</v>
      </c>
    </row>
    <row r="55" spans="1:8">
      <c r="A55" t="s">
        <v>142</v>
      </c>
      <c r="B55" t="s">
        <v>143</v>
      </c>
      <c r="C55" t="s">
        <v>125</v>
      </c>
      <c r="D55" t="s">
        <v>135</v>
      </c>
      <c r="F55">
        <v>7.1</v>
      </c>
      <c r="G55">
        <f>(0.35*1000)/20</f>
        <v>17.5</v>
      </c>
      <c r="H55" t="s">
        <v>13</v>
      </c>
    </row>
    <row r="56" spans="1:8">
      <c r="A56" t="s">
        <v>144</v>
      </c>
      <c r="B56" t="s">
        <v>145</v>
      </c>
      <c r="C56" t="s">
        <v>125</v>
      </c>
      <c r="D56" t="s">
        <v>135</v>
      </c>
      <c r="E56" t="s">
        <v>27</v>
      </c>
      <c r="F56">
        <v>6.73</v>
      </c>
      <c r="G56">
        <f>(1.35*1000)/20</f>
        <v>67.5</v>
      </c>
      <c r="H56" t="s">
        <v>13</v>
      </c>
    </row>
    <row r="57" spans="1:8">
      <c r="A57" t="s">
        <v>146</v>
      </c>
      <c r="B57" t="s">
        <v>147</v>
      </c>
      <c r="C57" t="s">
        <v>125</v>
      </c>
      <c r="D57" t="s">
        <v>135</v>
      </c>
      <c r="F57">
        <v>15.5</v>
      </c>
      <c r="G57">
        <f>(0.19*1000)/20</f>
        <v>9.5</v>
      </c>
      <c r="H57" t="s">
        <v>13</v>
      </c>
    </row>
    <row r="58" spans="1:8">
      <c r="A58" t="s">
        <v>148</v>
      </c>
      <c r="B58" t="s">
        <v>149</v>
      </c>
      <c r="C58" t="s">
        <v>125</v>
      </c>
      <c r="D58" t="s">
        <v>135</v>
      </c>
      <c r="F58">
        <v>5.43</v>
      </c>
      <c r="G58">
        <f>(1.46*1000)/20</f>
        <v>73</v>
      </c>
      <c r="H58" t="s">
        <v>13</v>
      </c>
    </row>
    <row r="59" spans="1:8">
      <c r="A59" t="s">
        <v>150</v>
      </c>
      <c r="B59" t="s">
        <v>151</v>
      </c>
      <c r="C59" t="s">
        <v>125</v>
      </c>
      <c r="D59" t="s">
        <v>135</v>
      </c>
      <c r="F59">
        <v>5.85</v>
      </c>
      <c r="G59">
        <f>(0.87*1000)/20</f>
        <v>43.5</v>
      </c>
      <c r="H59" t="s">
        <v>13</v>
      </c>
    </row>
    <row r="60" spans="1:8">
      <c r="A60" t="s">
        <v>152</v>
      </c>
      <c r="B60" t="s">
        <v>153</v>
      </c>
      <c r="C60" t="s">
        <v>125</v>
      </c>
      <c r="D60" t="s">
        <v>135</v>
      </c>
      <c r="F60">
        <v>9.9</v>
      </c>
      <c r="G60">
        <f>(2.44*1000)/20</f>
        <v>122</v>
      </c>
      <c r="H60" t="s">
        <v>13</v>
      </c>
    </row>
    <row r="61" spans="1:8">
      <c r="A61" t="s">
        <v>154</v>
      </c>
      <c r="B61" t="s">
        <v>155</v>
      </c>
      <c r="C61" t="s">
        <v>156</v>
      </c>
      <c r="D61" t="s">
        <v>157</v>
      </c>
      <c r="E61" t="s">
        <v>16</v>
      </c>
      <c r="F61">
        <v>5.6870000000000003</v>
      </c>
      <c r="G61">
        <v>4.1399999999999997</v>
      </c>
      <c r="H61" t="s">
        <v>17</v>
      </c>
    </row>
    <row r="62" spans="1:8">
      <c r="A62" t="s">
        <v>158</v>
      </c>
      <c r="B62" t="s">
        <v>159</v>
      </c>
      <c r="C62" t="s">
        <v>160</v>
      </c>
      <c r="D62" t="s">
        <v>161</v>
      </c>
      <c r="E62" t="s">
        <v>16</v>
      </c>
      <c r="F62">
        <v>30.123000000000001</v>
      </c>
      <c r="G62">
        <v>2.2749999999999999</v>
      </c>
      <c r="H62" t="s">
        <v>17</v>
      </c>
    </row>
    <row r="63" spans="1:8">
      <c r="A63" t="s">
        <v>162</v>
      </c>
      <c r="B63" t="s">
        <v>163</v>
      </c>
      <c r="C63" t="s">
        <v>160</v>
      </c>
      <c r="D63" t="s">
        <v>161</v>
      </c>
      <c r="E63" t="s">
        <v>16</v>
      </c>
      <c r="G63">
        <v>5.2539999999999996</v>
      </c>
      <c r="H63" t="s">
        <v>17</v>
      </c>
    </row>
    <row r="64" spans="1:8">
      <c r="A64" t="s">
        <v>164</v>
      </c>
      <c r="B64" t="s">
        <v>165</v>
      </c>
      <c r="C64" t="s">
        <v>160</v>
      </c>
      <c r="D64" t="s">
        <v>161</v>
      </c>
      <c r="E64" t="s">
        <v>16</v>
      </c>
      <c r="F64">
        <v>17.18</v>
      </c>
      <c r="G64">
        <v>3.4641666670000002</v>
      </c>
      <c r="H64" t="s">
        <v>17</v>
      </c>
    </row>
    <row r="65" spans="1:8">
      <c r="A65" t="s">
        <v>166</v>
      </c>
      <c r="B65" t="s">
        <v>167</v>
      </c>
      <c r="C65" t="s">
        <v>160</v>
      </c>
      <c r="D65" t="s">
        <v>168</v>
      </c>
      <c r="E65" t="s">
        <v>16</v>
      </c>
      <c r="F65">
        <v>16.905999999999999</v>
      </c>
      <c r="G65">
        <v>1.107</v>
      </c>
      <c r="H65" t="s">
        <v>17</v>
      </c>
    </row>
    <row r="66" spans="1:8">
      <c r="A66" t="s">
        <v>169</v>
      </c>
      <c r="B66" t="s">
        <v>170</v>
      </c>
      <c r="C66" t="s">
        <v>160</v>
      </c>
      <c r="D66" t="s">
        <v>168</v>
      </c>
      <c r="E66" t="s">
        <v>27</v>
      </c>
      <c r="F66">
        <v>12.364000000000001</v>
      </c>
      <c r="G66">
        <v>0.63900000000000001</v>
      </c>
      <c r="H66" t="s">
        <v>17</v>
      </c>
    </row>
    <row r="67" spans="1:8">
      <c r="A67" t="s">
        <v>171</v>
      </c>
      <c r="B67" t="s">
        <v>172</v>
      </c>
      <c r="C67" t="s">
        <v>160</v>
      </c>
      <c r="D67" t="s">
        <v>168</v>
      </c>
      <c r="E67" t="s">
        <v>27</v>
      </c>
      <c r="G67">
        <v>2.6150000000000002</v>
      </c>
      <c r="H67" t="s">
        <v>17</v>
      </c>
    </row>
    <row r="68" spans="1:8">
      <c r="A68" t="s">
        <v>173</v>
      </c>
      <c r="B68" t="s">
        <v>174</v>
      </c>
      <c r="C68" t="s">
        <v>39</v>
      </c>
      <c r="D68" t="s">
        <v>40</v>
      </c>
      <c r="E68" t="s">
        <v>27</v>
      </c>
      <c r="G68">
        <v>40.92</v>
      </c>
      <c r="H68" t="s">
        <v>17</v>
      </c>
    </row>
    <row r="69" spans="1:8">
      <c r="A69" t="s">
        <v>175</v>
      </c>
      <c r="B69" t="s">
        <v>176</v>
      </c>
      <c r="C69" t="s">
        <v>30</v>
      </c>
      <c r="D69" t="s">
        <v>31</v>
      </c>
      <c r="E69" t="s">
        <v>16</v>
      </c>
      <c r="F69">
        <v>3.8090000000000002</v>
      </c>
      <c r="G69">
        <v>15</v>
      </c>
      <c r="H69" t="s">
        <v>17</v>
      </c>
    </row>
    <row r="70" spans="1:8">
      <c r="A70" t="s">
        <v>177</v>
      </c>
      <c r="B70" t="s">
        <v>178</v>
      </c>
      <c r="C70" t="s">
        <v>30</v>
      </c>
      <c r="D70" t="s">
        <v>31</v>
      </c>
      <c r="F70">
        <v>6.5</v>
      </c>
      <c r="G70">
        <f>(6.7*1000)/20</f>
        <v>335</v>
      </c>
      <c r="H70" t="s">
        <v>13</v>
      </c>
    </row>
    <row r="71" spans="1:8">
      <c r="A71" t="s">
        <v>179</v>
      </c>
      <c r="B71" t="s">
        <v>180</v>
      </c>
      <c r="C71" t="s">
        <v>30</v>
      </c>
      <c r="D71" t="s">
        <v>31</v>
      </c>
      <c r="E71" t="s">
        <v>16</v>
      </c>
      <c r="F71">
        <v>3.202</v>
      </c>
      <c r="G71">
        <v>18.3</v>
      </c>
      <c r="H71" t="s">
        <v>17</v>
      </c>
    </row>
    <row r="72" spans="1:8">
      <c r="A72" t="s">
        <v>179</v>
      </c>
      <c r="B72" t="s">
        <v>181</v>
      </c>
      <c r="C72" t="s">
        <v>30</v>
      </c>
      <c r="D72" t="s">
        <v>31</v>
      </c>
      <c r="E72" t="s">
        <v>16</v>
      </c>
      <c r="F72">
        <v>2.734</v>
      </c>
      <c r="G72">
        <v>18.3</v>
      </c>
      <c r="H72" t="s">
        <v>17</v>
      </c>
    </row>
    <row r="73" spans="1:8">
      <c r="A73" t="s">
        <v>182</v>
      </c>
      <c r="B73" t="s">
        <v>183</v>
      </c>
      <c r="C73" t="s">
        <v>30</v>
      </c>
      <c r="D73" t="s">
        <v>31</v>
      </c>
      <c r="F73">
        <v>5.6</v>
      </c>
      <c r="G73">
        <f>(0.1*1000)/20</f>
        <v>5</v>
      </c>
      <c r="H73" t="s">
        <v>13</v>
      </c>
    </row>
    <row r="74" spans="1:8">
      <c r="A74" t="s">
        <v>184</v>
      </c>
      <c r="B74" t="s">
        <v>185</v>
      </c>
      <c r="C74" t="s">
        <v>30</v>
      </c>
      <c r="D74" t="s">
        <v>31</v>
      </c>
      <c r="F74">
        <v>4.8</v>
      </c>
      <c r="G74">
        <f>(1.03*1000)/21</f>
        <v>49.047619047619051</v>
      </c>
      <c r="H74" t="s">
        <v>13</v>
      </c>
    </row>
    <row r="75" spans="1:8">
      <c r="A75" t="s">
        <v>186</v>
      </c>
      <c r="B75" t="s">
        <v>187</v>
      </c>
      <c r="C75" t="s">
        <v>30</v>
      </c>
      <c r="D75" t="s">
        <v>31</v>
      </c>
      <c r="F75">
        <v>7</v>
      </c>
      <c r="G75">
        <f>(0.48*1000)/22</f>
        <v>21.818181818181817</v>
      </c>
      <c r="H75" t="s">
        <v>13</v>
      </c>
    </row>
    <row r="76" spans="1:8">
      <c r="A76" t="s">
        <v>188</v>
      </c>
      <c r="B76" t="s">
        <v>189</v>
      </c>
      <c r="C76" t="s">
        <v>30</v>
      </c>
      <c r="D76" t="s">
        <v>31</v>
      </c>
      <c r="F76">
        <v>4.8</v>
      </c>
      <c r="G76">
        <f>(1.16*1000)/20</f>
        <v>58</v>
      </c>
      <c r="H76" t="s">
        <v>13</v>
      </c>
    </row>
    <row r="77" spans="1:8">
      <c r="A77" t="s">
        <v>190</v>
      </c>
      <c r="B77" t="s">
        <v>191</v>
      </c>
      <c r="C77" t="s">
        <v>30</v>
      </c>
      <c r="D77" t="s">
        <v>31</v>
      </c>
      <c r="F77">
        <v>4.9000000000000004</v>
      </c>
      <c r="G77">
        <f>(0.5*1000)/20</f>
        <v>25</v>
      </c>
      <c r="H77" t="s">
        <v>13</v>
      </c>
    </row>
    <row r="78" spans="1:8">
      <c r="A78" t="s">
        <v>192</v>
      </c>
      <c r="B78" t="s">
        <v>193</v>
      </c>
      <c r="C78" t="s">
        <v>30</v>
      </c>
      <c r="D78" t="s">
        <v>31</v>
      </c>
      <c r="E78" t="s">
        <v>194</v>
      </c>
      <c r="F78">
        <v>2.7</v>
      </c>
      <c r="G78">
        <f>(1.22*1000)/20</f>
        <v>61</v>
      </c>
      <c r="H78" t="s">
        <v>13</v>
      </c>
    </row>
    <row r="79" spans="1:8">
      <c r="A79" t="s">
        <v>195</v>
      </c>
      <c r="B79" t="s">
        <v>196</v>
      </c>
      <c r="C79" t="s">
        <v>100</v>
      </c>
      <c r="D79" t="s">
        <v>104</v>
      </c>
      <c r="F79">
        <v>30.4</v>
      </c>
      <c r="G79">
        <f>(0.1*1000)/20</f>
        <v>5</v>
      </c>
      <c r="H79" t="s">
        <v>13</v>
      </c>
    </row>
    <row r="80" spans="1:8">
      <c r="A80" t="s">
        <v>197</v>
      </c>
      <c r="B80" t="s">
        <v>198</v>
      </c>
      <c r="C80" t="s">
        <v>100</v>
      </c>
      <c r="D80" t="s">
        <v>104</v>
      </c>
      <c r="F80">
        <v>29.2</v>
      </c>
      <c r="G80">
        <f>(1.2*1000)/20</f>
        <v>60</v>
      </c>
      <c r="H80" t="s">
        <v>13</v>
      </c>
    </row>
    <row r="81" spans="1:8">
      <c r="A81" t="s">
        <v>199</v>
      </c>
      <c r="B81" t="s">
        <v>200</v>
      </c>
      <c r="C81" t="s">
        <v>100</v>
      </c>
      <c r="D81" t="s">
        <v>104</v>
      </c>
      <c r="F81">
        <v>18.2</v>
      </c>
      <c r="G81">
        <f>(1.5*1000)/20</f>
        <v>75</v>
      </c>
      <c r="H81" t="s">
        <v>13</v>
      </c>
    </row>
    <row r="82" spans="1:8">
      <c r="A82" t="s">
        <v>201</v>
      </c>
      <c r="B82" t="s">
        <v>202</v>
      </c>
      <c r="C82" t="s">
        <v>100</v>
      </c>
      <c r="D82" t="s">
        <v>104</v>
      </c>
      <c r="E82" t="s">
        <v>27</v>
      </c>
      <c r="F82">
        <v>15.593</v>
      </c>
      <c r="G82">
        <v>33.454999999999998</v>
      </c>
      <c r="H82" t="s">
        <v>17</v>
      </c>
    </row>
    <row r="83" spans="1:8">
      <c r="A83" t="s">
        <v>203</v>
      </c>
      <c r="B83" t="s">
        <v>204</v>
      </c>
      <c r="C83" t="s">
        <v>30</v>
      </c>
      <c r="D83" t="s">
        <v>31</v>
      </c>
      <c r="F83">
        <v>14.35</v>
      </c>
      <c r="G83">
        <f>(0.36*1000)/20</f>
        <v>18</v>
      </c>
      <c r="H83" t="s">
        <v>13</v>
      </c>
    </row>
    <row r="84" spans="1:8">
      <c r="A84" t="s">
        <v>205</v>
      </c>
      <c r="B84" t="s">
        <v>206</v>
      </c>
      <c r="C84" t="s">
        <v>30</v>
      </c>
      <c r="D84" t="s">
        <v>31</v>
      </c>
      <c r="E84" t="s">
        <v>16</v>
      </c>
      <c r="F84">
        <v>5.6020000000000003</v>
      </c>
      <c r="G84">
        <v>9.7360000000000007</v>
      </c>
      <c r="H84" t="s">
        <v>17</v>
      </c>
    </row>
    <row r="85" spans="1:8">
      <c r="A85" t="s">
        <v>207</v>
      </c>
      <c r="B85" t="s">
        <v>208</v>
      </c>
      <c r="C85" t="s">
        <v>96</v>
      </c>
      <c r="D85" t="s">
        <v>97</v>
      </c>
      <c r="E85" t="s">
        <v>27</v>
      </c>
      <c r="F85">
        <v>7.9630000000000001</v>
      </c>
      <c r="G85">
        <v>96</v>
      </c>
      <c r="H85" t="s">
        <v>17</v>
      </c>
    </row>
    <row r="86" spans="1:8">
      <c r="A86" t="s">
        <v>209</v>
      </c>
      <c r="B86" t="s">
        <v>210</v>
      </c>
      <c r="C86" t="s">
        <v>125</v>
      </c>
      <c r="D86" t="s">
        <v>211</v>
      </c>
      <c r="F86">
        <v>21.15</v>
      </c>
      <c r="G86">
        <f>(1.8*1000)/20</f>
        <v>90</v>
      </c>
      <c r="H86" t="s">
        <v>13</v>
      </c>
    </row>
    <row r="87" spans="1:8">
      <c r="A87" t="s">
        <v>212</v>
      </c>
      <c r="B87" t="s">
        <v>213</v>
      </c>
      <c r="C87" t="s">
        <v>125</v>
      </c>
      <c r="D87" t="s">
        <v>211</v>
      </c>
      <c r="F87">
        <v>38</v>
      </c>
      <c r="G87">
        <f>(0.23*1000)/20</f>
        <v>11.5</v>
      </c>
      <c r="H87" t="s">
        <v>13</v>
      </c>
    </row>
    <row r="88" spans="1:8">
      <c r="A88" t="s">
        <v>214</v>
      </c>
      <c r="B88" t="s">
        <v>215</v>
      </c>
      <c r="C88" t="s">
        <v>125</v>
      </c>
      <c r="D88" t="s">
        <v>211</v>
      </c>
      <c r="E88" t="s">
        <v>27</v>
      </c>
      <c r="F88">
        <v>18.306999999999999</v>
      </c>
      <c r="G88">
        <v>7.1840000000000002</v>
      </c>
      <c r="H88" t="s">
        <v>17</v>
      </c>
    </row>
    <row r="89" spans="1:8">
      <c r="A89" t="s">
        <v>214</v>
      </c>
      <c r="B89" t="s">
        <v>216</v>
      </c>
      <c r="C89" t="s">
        <v>125</v>
      </c>
      <c r="D89" t="s">
        <v>211</v>
      </c>
      <c r="E89" t="s">
        <v>27</v>
      </c>
      <c r="F89">
        <v>18.422000000000001</v>
      </c>
      <c r="G89">
        <v>7.1840000000000002</v>
      </c>
      <c r="H89" t="s">
        <v>17</v>
      </c>
    </row>
    <row r="90" spans="1:8">
      <c r="A90" t="s">
        <v>217</v>
      </c>
      <c r="B90" t="s">
        <v>218</v>
      </c>
      <c r="C90" t="s">
        <v>125</v>
      </c>
      <c r="D90" t="s">
        <v>211</v>
      </c>
      <c r="F90">
        <v>37.700000000000003</v>
      </c>
      <c r="G90">
        <f>(1.38*1000)/20</f>
        <v>69</v>
      </c>
      <c r="H90" t="s">
        <v>13</v>
      </c>
    </row>
    <row r="91" spans="1:8">
      <c r="A91" t="s">
        <v>219</v>
      </c>
      <c r="B91" t="s">
        <v>220</v>
      </c>
      <c r="C91" t="s">
        <v>125</v>
      </c>
      <c r="D91" t="s">
        <v>211</v>
      </c>
      <c r="F91">
        <v>20</v>
      </c>
      <c r="G91">
        <f>(0.2*1000)/20</f>
        <v>10</v>
      </c>
      <c r="H91" t="s">
        <v>13</v>
      </c>
    </row>
    <row r="92" spans="1:8">
      <c r="A92" t="s">
        <v>221</v>
      </c>
      <c r="B92" t="s">
        <v>222</v>
      </c>
      <c r="C92" t="s">
        <v>125</v>
      </c>
      <c r="D92" t="s">
        <v>135</v>
      </c>
      <c r="F92">
        <v>18.5</v>
      </c>
      <c r="G92">
        <f>(0.08*1000)/20</f>
        <v>4</v>
      </c>
      <c r="H92" t="s">
        <v>13</v>
      </c>
    </row>
    <row r="93" spans="1:8">
      <c r="A93" t="s">
        <v>223</v>
      </c>
      <c r="B93" t="s">
        <v>224</v>
      </c>
      <c r="C93" t="s">
        <v>125</v>
      </c>
      <c r="D93" t="s">
        <v>135</v>
      </c>
      <c r="E93" t="s">
        <v>225</v>
      </c>
      <c r="G93">
        <v>10.199999999999999</v>
      </c>
      <c r="H93" t="s">
        <v>17</v>
      </c>
    </row>
    <row r="94" spans="1:8">
      <c r="A94" t="s">
        <v>226</v>
      </c>
      <c r="B94" t="s">
        <v>227</v>
      </c>
      <c r="C94" t="s">
        <v>125</v>
      </c>
      <c r="D94" t="s">
        <v>135</v>
      </c>
      <c r="F94">
        <v>15.8</v>
      </c>
      <c r="G94">
        <f>(0.02*1000)/20</f>
        <v>1</v>
      </c>
      <c r="H94" t="s">
        <v>13</v>
      </c>
    </row>
    <row r="95" spans="1:8">
      <c r="A95" t="s">
        <v>228</v>
      </c>
      <c r="B95" t="s">
        <v>229</v>
      </c>
      <c r="C95" t="s">
        <v>125</v>
      </c>
      <c r="D95" t="s">
        <v>135</v>
      </c>
      <c r="F95">
        <v>31</v>
      </c>
      <c r="G95">
        <f>(0.17*1000)/20</f>
        <v>8.5</v>
      </c>
      <c r="H95" t="s">
        <v>13</v>
      </c>
    </row>
  </sheetData>
  <autoFilter ref="A1:I95">
    <sortState ref="A2:I95">
      <sortCondition ref="A1:A95"/>
    </sortState>
  </autoFilter>
  <sortState ref="A2:G92">
    <sortCondition ref="A2:A9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last version</vt:lpstr>
      <vt:lpstr>species_oil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CLARA ESPINOSA DEL ALBA</dc:creator>
  <cp:keywords/>
  <dc:description/>
  <cp:lastModifiedBy>Clara</cp:lastModifiedBy>
  <cp:revision/>
  <dcterms:created xsi:type="dcterms:W3CDTF">2024-06-06T13:20:22Z</dcterms:created>
  <dcterms:modified xsi:type="dcterms:W3CDTF">2024-11-29T09:41:57Z</dcterms:modified>
  <cp:category/>
  <cp:contentStatus/>
</cp:coreProperties>
</file>