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office365stanford-my.sharepoint.com/personal/peterbaz_stanford_edu/Documents/DiazMarin2026/hygroscopic-salts-main/hygroscopic-salts/data/"/>
    </mc:Choice>
  </mc:AlternateContent>
  <xr:revisionPtr revIDLastSave="487" documentId="13_ncr:1_{B1905FFE-40A5-1548-B975-09D0200E2583}" xr6:coauthVersionLast="47" xr6:coauthVersionMax="47" xr10:uidLastSave="{50822A1E-8030-415A-B182-4B98766878BD}"/>
  <bookViews>
    <workbookView xWindow="9222" yWindow="930" windowWidth="13116" windowHeight="10650" firstSheet="1" activeTab="3" xr2:uid="{00000000-000D-0000-FFFF-FFFF00000000}"/>
  </bookViews>
  <sheets>
    <sheet name="Data Sources" sheetId="1" r:id="rId1"/>
    <sheet name="Simulation Approaches" sheetId="2" r:id="rId2"/>
    <sheet name="Other Papers" sheetId="3" r:id="rId3"/>
    <sheet name="Endothermic"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V9" i="4" l="1"/>
  <c r="GV10" i="4"/>
  <c r="GV11" i="4"/>
  <c r="GV12" i="4"/>
  <c r="GV13" i="4"/>
  <c r="GV14" i="4"/>
  <c r="GV15" i="4"/>
  <c r="GV16" i="4"/>
  <c r="GV17" i="4"/>
  <c r="GV18" i="4"/>
  <c r="GV19" i="4"/>
  <c r="GV20" i="4"/>
  <c r="GV21" i="4"/>
  <c r="GV22" i="4"/>
  <c r="GV23" i="4"/>
  <c r="GV24" i="4"/>
  <c r="GV25" i="4"/>
  <c r="GV26" i="4"/>
  <c r="GV27" i="4"/>
  <c r="GV28" i="4"/>
  <c r="GV29" i="4"/>
  <c r="GV8" i="4"/>
  <c r="GU29" i="4"/>
  <c r="GU25" i="4"/>
  <c r="GU26" i="4"/>
  <c r="GU27" i="4"/>
  <c r="GU28" i="4"/>
  <c r="GU21" i="4"/>
  <c r="GU22" i="4"/>
  <c r="GU23" i="4"/>
  <c r="GU24" i="4"/>
  <c r="GU9" i="4"/>
  <c r="GU10" i="4"/>
  <c r="GU11" i="4"/>
  <c r="GU12" i="4"/>
  <c r="GU13" i="4"/>
  <c r="GU14" i="4"/>
  <c r="GU15" i="4"/>
  <c r="GU16" i="4"/>
  <c r="GU17" i="4"/>
  <c r="GU18" i="4"/>
  <c r="GU19" i="4"/>
  <c r="GU20" i="4"/>
  <c r="GU8" i="4"/>
  <c r="GS22" i="4"/>
  <c r="GO9" i="4"/>
  <c r="GO10" i="4"/>
  <c r="GO11" i="4"/>
  <c r="GO12" i="4"/>
  <c r="GO13" i="4"/>
  <c r="GO14" i="4"/>
  <c r="GO15" i="4"/>
  <c r="GO8" i="4"/>
  <c r="GJ9" i="4"/>
  <c r="GJ10" i="4"/>
  <c r="GJ11" i="4"/>
  <c r="GJ12" i="4"/>
  <c r="GJ8" i="4"/>
  <c r="GE9" i="4"/>
  <c r="GE10" i="4"/>
  <c r="GE11" i="4"/>
  <c r="GE12" i="4"/>
  <c r="GE13" i="4"/>
  <c r="GE14" i="4"/>
  <c r="GE15" i="4"/>
  <c r="GE8" i="4"/>
  <c r="FZ9" i="4"/>
  <c r="FZ10" i="4"/>
  <c r="FZ11" i="4"/>
  <c r="FZ12" i="4"/>
  <c r="FZ13" i="4"/>
  <c r="FZ14" i="4"/>
  <c r="FZ15" i="4"/>
  <c r="FZ8" i="4"/>
  <c r="FU9" i="4"/>
  <c r="FU10" i="4"/>
  <c r="FU11" i="4"/>
  <c r="FU12" i="4"/>
  <c r="FU13" i="4"/>
  <c r="FU14" i="4"/>
  <c r="FU15" i="4"/>
  <c r="FU8" i="4"/>
  <c r="FP9" i="4"/>
  <c r="FP10" i="4"/>
  <c r="FP11" i="4"/>
  <c r="FP12" i="4"/>
  <c r="FP8" i="4"/>
  <c r="FK9" i="4"/>
  <c r="FK10" i="4"/>
  <c r="FK11" i="4"/>
  <c r="FK12" i="4"/>
  <c r="FK13" i="4"/>
  <c r="FK14" i="4"/>
  <c r="FK15" i="4"/>
  <c r="FK8" i="4"/>
  <c r="GS9" i="4"/>
  <c r="GS10" i="4"/>
  <c r="GS11" i="4"/>
  <c r="GS12" i="4"/>
  <c r="GS13" i="4"/>
  <c r="GS14" i="4"/>
  <c r="GS15" i="4"/>
  <c r="GS16" i="4"/>
  <c r="GS17" i="4"/>
  <c r="GS18" i="4"/>
  <c r="GS19" i="4"/>
  <c r="GS20" i="4"/>
  <c r="GS21" i="4"/>
  <c r="GS23" i="4"/>
  <c r="GS24" i="4"/>
  <c r="GS25" i="4"/>
  <c r="GS26" i="4"/>
  <c r="GS27" i="4"/>
  <c r="GS28" i="4"/>
  <c r="GS29" i="4"/>
  <c r="GS8" i="4"/>
  <c r="GQ21" i="4"/>
  <c r="GQ24" i="4"/>
  <c r="GQ28" i="4"/>
  <c r="CS3" i="4"/>
  <c r="FF12" i="4"/>
  <c r="FF11" i="4"/>
  <c r="FF10" i="4"/>
  <c r="FF9" i="4"/>
  <c r="FF8" i="4"/>
  <c r="FA13" i="4"/>
  <c r="FA12" i="4"/>
  <c r="FA11" i="4"/>
  <c r="FA10" i="4"/>
  <c r="FA9" i="4"/>
  <c r="FA8" i="4"/>
  <c r="EV13" i="4"/>
  <c r="EV12" i="4"/>
  <c r="EV11" i="4"/>
  <c r="EV10" i="4"/>
  <c r="EV9" i="4"/>
  <c r="EV8" i="4"/>
  <c r="EQ13" i="4"/>
  <c r="EQ12" i="4"/>
  <c r="EQ11" i="4"/>
  <c r="EQ10" i="4"/>
  <c r="EQ9" i="4"/>
  <c r="EQ8" i="4"/>
  <c r="EL15" i="4"/>
  <c r="EL14" i="4"/>
  <c r="EL13" i="4"/>
  <c r="EL12" i="4"/>
  <c r="EL11" i="4"/>
  <c r="EL10" i="4"/>
  <c r="EL9" i="4"/>
  <c r="EL8" i="4"/>
  <c r="EG13" i="4"/>
  <c r="EG12" i="4"/>
  <c r="EG11" i="4"/>
  <c r="EG10" i="4"/>
  <c r="EG9" i="4"/>
  <c r="EG8" i="4"/>
  <c r="CF3" i="4"/>
  <c r="EE8" i="4" s="1"/>
  <c r="CG3" i="4"/>
  <c r="EJ9" i="4" s="1"/>
  <c r="CH3" i="4"/>
  <c r="EO9" i="4" s="1"/>
  <c r="CI3" i="4"/>
  <c r="ET9" i="4" s="1"/>
  <c r="CJ3" i="4"/>
  <c r="EY9" i="4" s="1"/>
  <c r="CK3" i="4"/>
  <c r="FD9" i="4" s="1"/>
  <c r="CL3" i="4"/>
  <c r="FI14" i="4" s="1"/>
  <c r="CM3" i="4"/>
  <c r="FN12" i="4" s="1"/>
  <c r="CN3" i="4"/>
  <c r="FS11" i="4" s="1"/>
  <c r="CO3" i="4"/>
  <c r="FX11" i="4" s="1"/>
  <c r="CP3" i="4"/>
  <c r="GC8" i="4" s="1"/>
  <c r="CQ3" i="4"/>
  <c r="GH12" i="4" s="1"/>
  <c r="CR3" i="4"/>
  <c r="GM8" i="4" s="1"/>
  <c r="CE3" i="4"/>
  <c r="DZ9" i="4" s="1"/>
  <c r="EB13" i="4"/>
  <c r="EB12" i="4"/>
  <c r="EB11" i="4"/>
  <c r="EB10" i="4"/>
  <c r="EB9" i="4"/>
  <c r="EB8" i="4"/>
  <c r="DW9" i="4"/>
  <c r="DW10" i="4"/>
  <c r="DW11" i="4"/>
  <c r="DW12" i="4"/>
  <c r="DW13" i="4"/>
  <c r="DW14" i="4"/>
  <c r="DW15" i="4"/>
  <c r="DW16" i="4"/>
  <c r="DW17" i="4"/>
  <c r="DW18" i="4"/>
  <c r="DW19" i="4"/>
  <c r="DW20" i="4"/>
  <c r="DW21" i="4"/>
  <c r="DW22" i="4"/>
  <c r="DW23" i="4"/>
  <c r="DW24" i="4"/>
  <c r="DW25" i="4"/>
  <c r="DW26" i="4"/>
  <c r="DW27" i="4"/>
  <c r="DW28" i="4"/>
  <c r="DW29" i="4"/>
  <c r="DW30" i="4"/>
  <c r="DW31" i="4"/>
  <c r="DW32" i="4"/>
  <c r="DW8" i="4"/>
  <c r="DR9" i="4"/>
  <c r="DR10" i="4"/>
  <c r="DR11" i="4"/>
  <c r="DR12" i="4"/>
  <c r="DR13" i="4"/>
  <c r="DR14" i="4"/>
  <c r="DR15" i="4"/>
  <c r="DR16" i="4"/>
  <c r="DR17" i="4"/>
  <c r="DR18" i="4"/>
  <c r="DR19" i="4"/>
  <c r="DR20" i="4"/>
  <c r="DR21" i="4"/>
  <c r="DR22" i="4"/>
  <c r="DR23" i="4"/>
  <c r="DR24" i="4"/>
  <c r="DR25" i="4"/>
  <c r="DR26" i="4"/>
  <c r="DR27" i="4"/>
  <c r="DR28" i="4"/>
  <c r="DR29" i="4"/>
  <c r="DR30" i="4"/>
  <c r="DR31" i="4"/>
  <c r="DR32" i="4"/>
  <c r="DR8" i="4"/>
  <c r="CD3" i="4"/>
  <c r="DU16" i="4" s="1"/>
  <c r="CC3" i="4"/>
  <c r="DP8" i="4" s="1"/>
  <c r="CB3" i="4"/>
  <c r="DL19" i="4" s="1"/>
  <c r="CA3" i="4"/>
  <c r="DH11" i="4" s="1"/>
  <c r="BZ3" i="4"/>
  <c r="DD10" i="4" s="1"/>
  <c r="BY3" i="4"/>
  <c r="BX3" i="4"/>
  <c r="CV23" i="4" s="1"/>
  <c r="BW3" i="4"/>
  <c r="CR12" i="4" s="1"/>
  <c r="BV3" i="4"/>
  <c r="CN20" i="4" s="1"/>
  <c r="BU3" i="4"/>
  <c r="CJ15" i="4" s="1"/>
  <c r="BT3" i="4"/>
  <c r="CF10" i="4" s="1"/>
  <c r="BS3" i="4"/>
  <c r="CB22" i="4" s="1"/>
  <c r="BR3" i="4"/>
  <c r="BX9" i="4" s="1"/>
  <c r="BQ3" i="4"/>
  <c r="BT12" i="4" s="1"/>
  <c r="BP3" i="4"/>
  <c r="BP12" i="4" s="1"/>
  <c r="BO3" i="4"/>
  <c r="BG21" i="4" s="1"/>
  <c r="BN3" i="4"/>
  <c r="AY10" i="4" s="1"/>
  <c r="BM3" i="4"/>
  <c r="AQ16" i="4" s="1"/>
  <c r="BL3" i="4"/>
  <c r="AA13" i="4" s="1"/>
  <c r="BK3" i="4"/>
  <c r="AE12" i="4" s="1"/>
  <c r="BJ3" i="4"/>
  <c r="AI16" i="4" s="1"/>
  <c r="BI3" i="4"/>
  <c r="W15" i="4" s="1"/>
  <c r="BH3" i="4"/>
  <c r="P13" i="4" s="1"/>
  <c r="CR8" i="4" l="1"/>
  <c r="GQ19" i="4"/>
  <c r="W20" i="4"/>
  <c r="GQ8" i="4"/>
  <c r="GQ18" i="4"/>
  <c r="GQ29" i="4"/>
  <c r="GQ17" i="4"/>
  <c r="GQ16" i="4"/>
  <c r="GQ27" i="4"/>
  <c r="GQ15" i="4"/>
  <c r="GQ26" i="4"/>
  <c r="GQ14" i="4"/>
  <c r="GQ25" i="4"/>
  <c r="GQ13" i="4"/>
  <c r="GQ12" i="4"/>
  <c r="GQ23" i="4"/>
  <c r="GQ11" i="4"/>
  <c r="GQ22" i="4"/>
  <c r="GQ10" i="4"/>
  <c r="GQ9" i="4"/>
  <c r="W10" i="4"/>
  <c r="GQ20" i="4"/>
  <c r="DL8" i="4"/>
  <c r="W19" i="4"/>
  <c r="W11" i="4"/>
  <c r="W18" i="4"/>
  <c r="W14" i="4"/>
  <c r="AI15" i="4"/>
  <c r="W13" i="4"/>
  <c r="AI14" i="4"/>
  <c r="W12" i="4"/>
  <c r="AI13" i="4"/>
  <c r="AI12" i="4"/>
  <c r="AI11" i="4"/>
  <c r="W9" i="4"/>
  <c r="AI10" i="4"/>
  <c r="W8" i="4"/>
  <c r="AI9" i="4"/>
  <c r="AA8" i="4"/>
  <c r="W7" i="4"/>
  <c r="AI8" i="4"/>
  <c r="AI7" i="4"/>
  <c r="W17" i="4"/>
  <c r="AE18" i="4"/>
  <c r="AQ8" i="4"/>
  <c r="W16" i="4"/>
  <c r="AI17" i="4"/>
  <c r="BG8" i="4"/>
  <c r="DH8" i="4"/>
  <c r="EJ14" i="4"/>
  <c r="DU15" i="4"/>
  <c r="EJ15" i="4"/>
  <c r="ET10" i="4"/>
  <c r="EE9" i="4"/>
  <c r="DU10" i="4"/>
  <c r="FD8" i="4"/>
  <c r="DU8" i="4"/>
  <c r="FD12" i="4"/>
  <c r="DU32" i="4"/>
  <c r="FD10" i="4"/>
  <c r="DU26" i="4"/>
  <c r="DU24" i="4"/>
  <c r="DU17" i="4"/>
  <c r="EO11" i="4"/>
  <c r="DU14" i="4"/>
  <c r="EE12" i="4"/>
  <c r="EJ13" i="4"/>
  <c r="FD11" i="4"/>
  <c r="FS12" i="4"/>
  <c r="FX14" i="4"/>
  <c r="DU12" i="4"/>
  <c r="DZ8" i="4"/>
  <c r="DU25" i="4"/>
  <c r="DU11" i="4"/>
  <c r="DZ13" i="4"/>
  <c r="EY13" i="4"/>
  <c r="FN11" i="4"/>
  <c r="DZ10" i="4"/>
  <c r="DU21" i="4"/>
  <c r="ET13" i="4"/>
  <c r="FN10" i="4"/>
  <c r="EY11" i="4"/>
  <c r="ET12" i="4"/>
  <c r="FN9" i="4"/>
  <c r="DU19" i="4"/>
  <c r="ET11" i="4"/>
  <c r="EJ8" i="4"/>
  <c r="DU18" i="4"/>
  <c r="EJ11" i="4"/>
  <c r="EO13" i="4"/>
  <c r="DZ12" i="4"/>
  <c r="FI12" i="4"/>
  <c r="FS10" i="4"/>
  <c r="GC10" i="4"/>
  <c r="GM12" i="4"/>
  <c r="AA16" i="4"/>
  <c r="FI13" i="4"/>
  <c r="DU29" i="4"/>
  <c r="DU22" i="4"/>
  <c r="DZ11" i="4"/>
  <c r="EE13" i="4"/>
  <c r="EJ12" i="4"/>
  <c r="FN8" i="4"/>
  <c r="FS9" i="4"/>
  <c r="FX8" i="4"/>
  <c r="FX10" i="4"/>
  <c r="GH11" i="4"/>
  <c r="GM11" i="4"/>
  <c r="AA15" i="4"/>
  <c r="FI11" i="4"/>
  <c r="FS8" i="4"/>
  <c r="FX9" i="4"/>
  <c r="GC15" i="4"/>
  <c r="GC9" i="4"/>
  <c r="GH10" i="4"/>
  <c r="GM10" i="4"/>
  <c r="AE7" i="4"/>
  <c r="AA14" i="4"/>
  <c r="DU28" i="4"/>
  <c r="EE11" i="4"/>
  <c r="EJ10" i="4"/>
  <c r="FI10" i="4"/>
  <c r="FX15" i="4"/>
  <c r="GH9" i="4"/>
  <c r="GM9" i="4"/>
  <c r="DU27" i="4"/>
  <c r="DU20" i="4"/>
  <c r="DU13" i="4"/>
  <c r="EE10" i="4"/>
  <c r="EO8" i="4"/>
  <c r="ET8" i="4"/>
  <c r="EY8" i="4"/>
  <c r="FI8" i="4"/>
  <c r="FI9" i="4"/>
  <c r="FS15" i="4"/>
  <c r="GC14" i="4"/>
  <c r="AA7" i="4"/>
  <c r="AA12" i="4"/>
  <c r="AA11" i="4"/>
  <c r="EO12" i="4"/>
  <c r="EY12" i="4"/>
  <c r="FI15" i="4"/>
  <c r="FS14" i="4"/>
  <c r="GC13" i="4"/>
  <c r="AA10" i="4"/>
  <c r="EY10" i="4"/>
  <c r="AA9" i="4"/>
  <c r="FX13" i="4"/>
  <c r="EO10" i="4"/>
  <c r="FS13" i="4"/>
  <c r="GC12" i="4"/>
  <c r="GH8" i="4"/>
  <c r="AA20" i="4"/>
  <c r="DU31" i="4"/>
  <c r="DU9" i="4"/>
  <c r="FX12" i="4"/>
  <c r="GM15" i="4"/>
  <c r="AA19" i="4"/>
  <c r="GC11" i="4"/>
  <c r="GM14" i="4"/>
  <c r="AY8" i="4"/>
  <c r="AA18" i="4"/>
  <c r="CN8" i="4"/>
  <c r="DU30" i="4"/>
  <c r="DU23" i="4"/>
  <c r="GM13" i="4"/>
  <c r="AA17" i="4"/>
  <c r="R13" i="4"/>
  <c r="Q13" i="4"/>
  <c r="AQ9" i="4"/>
  <c r="CB9" i="4"/>
  <c r="CZ9" i="4"/>
  <c r="BP11" i="4"/>
  <c r="CN11" i="4"/>
  <c r="DL11" i="4"/>
  <c r="AY13" i="4"/>
  <c r="CF13" i="4"/>
  <c r="DD13" i="4"/>
  <c r="BX14" i="4"/>
  <c r="CV14" i="4"/>
  <c r="BP15" i="4"/>
  <c r="CN15" i="4"/>
  <c r="DP15" i="4"/>
  <c r="AY16" i="4"/>
  <c r="CJ16" i="4"/>
  <c r="DL16" i="4"/>
  <c r="AQ17" i="4"/>
  <c r="CF17" i="4"/>
  <c r="DD17" i="4"/>
  <c r="AQ18" i="4"/>
  <c r="CF18" i="4"/>
  <c r="DD18" i="4"/>
  <c r="AQ19" i="4"/>
  <c r="CF19" i="4"/>
  <c r="DP19" i="4"/>
  <c r="BP20" i="4"/>
  <c r="CV20" i="4"/>
  <c r="BX21" i="4"/>
  <c r="DL21" i="4"/>
  <c r="CF22" i="4"/>
  <c r="AY23" i="4"/>
  <c r="CZ23" i="4"/>
  <c r="DP24" i="4"/>
  <c r="AY27" i="4"/>
  <c r="AY30" i="4"/>
  <c r="BX8" i="4"/>
  <c r="CV8" i="4"/>
  <c r="P9" i="4"/>
  <c r="BG10" i="4"/>
  <c r="CJ10" i="4"/>
  <c r="DH10" i="4"/>
  <c r="BX12" i="4"/>
  <c r="CV12" i="4"/>
  <c r="AY9" i="4"/>
  <c r="CF9" i="4"/>
  <c r="DD9" i="4"/>
  <c r="AE11" i="4"/>
  <c r="BT11" i="4"/>
  <c r="CR11" i="4"/>
  <c r="DP11" i="4"/>
  <c r="BG13" i="4"/>
  <c r="CJ13" i="4"/>
  <c r="DL13" i="4"/>
  <c r="AQ14" i="4"/>
  <c r="CB14" i="4"/>
  <c r="CZ14" i="4"/>
  <c r="AE15" i="4"/>
  <c r="BT15" i="4"/>
  <c r="CR15" i="4"/>
  <c r="BG16" i="4"/>
  <c r="CN16" i="4"/>
  <c r="DP16" i="4"/>
  <c r="AY17" i="4"/>
  <c r="CJ17" i="4"/>
  <c r="DL17" i="4"/>
  <c r="AY18" i="4"/>
  <c r="CJ18" i="4"/>
  <c r="DL18" i="4"/>
  <c r="AY19" i="4"/>
  <c r="CJ19" i="4"/>
  <c r="BX20" i="4"/>
  <c r="CZ20" i="4"/>
  <c r="CB21" i="4"/>
  <c r="DP21" i="4"/>
  <c r="CN22" i="4"/>
  <c r="BG23" i="4"/>
  <c r="DL23" i="4"/>
  <c r="AY25" i="4"/>
  <c r="DP27" i="4"/>
  <c r="DP30" i="4"/>
  <c r="CB8" i="4"/>
  <c r="CZ8" i="4"/>
  <c r="BP10" i="4"/>
  <c r="CN10" i="4"/>
  <c r="DL10" i="4"/>
  <c r="AQ12" i="4"/>
  <c r="CB12" i="4"/>
  <c r="CZ12" i="4"/>
  <c r="P8" i="4"/>
  <c r="BG9" i="4"/>
  <c r="CJ9" i="4"/>
  <c r="DH9" i="4"/>
  <c r="BX11" i="4"/>
  <c r="CV11" i="4"/>
  <c r="P12" i="4"/>
  <c r="BP13" i="4"/>
  <c r="CN13" i="4"/>
  <c r="DP13" i="4"/>
  <c r="AY14" i="4"/>
  <c r="CF14" i="4"/>
  <c r="DD14" i="4"/>
  <c r="BX15" i="4"/>
  <c r="CV15" i="4"/>
  <c r="BP16" i="4"/>
  <c r="CR16" i="4"/>
  <c r="BG17" i="4"/>
  <c r="CN17" i="4"/>
  <c r="DP17" i="4"/>
  <c r="BG18" i="4"/>
  <c r="CN18" i="4"/>
  <c r="DP18" i="4"/>
  <c r="BG19" i="4"/>
  <c r="CN19" i="4"/>
  <c r="CB20" i="4"/>
  <c r="DL20" i="4"/>
  <c r="CF21" i="4"/>
  <c r="AY22" i="4"/>
  <c r="CV22" i="4"/>
  <c r="BX23" i="4"/>
  <c r="DP23" i="4"/>
  <c r="CF25" i="4"/>
  <c r="AY28" i="4"/>
  <c r="AY31" i="4"/>
  <c r="P7" i="4"/>
  <c r="CF8" i="4"/>
  <c r="DD8" i="4"/>
  <c r="AE10" i="4"/>
  <c r="BT10" i="4"/>
  <c r="CR10" i="4"/>
  <c r="DP10" i="4"/>
  <c r="AY12" i="4"/>
  <c r="CF12" i="4"/>
  <c r="DD12" i="4"/>
  <c r="BP9" i="4"/>
  <c r="CN9" i="4"/>
  <c r="DL9" i="4"/>
  <c r="AQ11" i="4"/>
  <c r="CB11" i="4"/>
  <c r="CZ11" i="4"/>
  <c r="AE13" i="4"/>
  <c r="BT13" i="4"/>
  <c r="CR13" i="4"/>
  <c r="BG14" i="4"/>
  <c r="CJ14" i="4"/>
  <c r="DL14" i="4"/>
  <c r="AQ15" i="4"/>
  <c r="CB15" i="4"/>
  <c r="CZ15" i="4"/>
  <c r="AE16" i="4"/>
  <c r="BX16" i="4"/>
  <c r="CV16" i="4"/>
  <c r="BP17" i="4"/>
  <c r="CR17" i="4"/>
  <c r="BP18" i="4"/>
  <c r="CR18" i="4"/>
  <c r="BP19" i="4"/>
  <c r="CV19" i="4"/>
  <c r="AE20" i="4"/>
  <c r="CF20" i="4"/>
  <c r="DP20" i="4"/>
  <c r="CN21" i="4"/>
  <c r="BG22" i="4"/>
  <c r="CZ22" i="4"/>
  <c r="CB23" i="4"/>
  <c r="AY24" i="4"/>
  <c r="DP25" i="4"/>
  <c r="DP28" i="4"/>
  <c r="DP31" i="4"/>
  <c r="CJ8" i="4"/>
  <c r="BX10" i="4"/>
  <c r="CV10" i="4"/>
  <c r="P11" i="4"/>
  <c r="BG12" i="4"/>
  <c r="CJ12" i="4"/>
  <c r="DL12" i="4"/>
  <c r="AE9" i="4"/>
  <c r="BT9" i="4"/>
  <c r="CR9" i="4"/>
  <c r="DP9" i="4"/>
  <c r="AY11" i="4"/>
  <c r="CF11" i="4"/>
  <c r="DD11" i="4"/>
  <c r="BX13" i="4"/>
  <c r="CV13" i="4"/>
  <c r="BP14" i="4"/>
  <c r="CN14" i="4"/>
  <c r="DP14" i="4"/>
  <c r="AY15" i="4"/>
  <c r="CF15" i="4"/>
  <c r="DD15" i="4"/>
  <c r="CB16" i="4"/>
  <c r="CZ16" i="4"/>
  <c r="AE17" i="4"/>
  <c r="BX17" i="4"/>
  <c r="CV17" i="4"/>
  <c r="BX18" i="4"/>
  <c r="CV18" i="4"/>
  <c r="BX19" i="4"/>
  <c r="CZ19" i="4"/>
  <c r="AY20" i="4"/>
  <c r="CJ20" i="4"/>
  <c r="AY21" i="4"/>
  <c r="CV21" i="4"/>
  <c r="BX22" i="4"/>
  <c r="DL22" i="4"/>
  <c r="CF23" i="4"/>
  <c r="BX24" i="4"/>
  <c r="AY26" i="4"/>
  <c r="AY29" i="4"/>
  <c r="AY32" i="4"/>
  <c r="BP8" i="4"/>
  <c r="AQ10" i="4"/>
  <c r="CB10" i="4"/>
  <c r="CZ10" i="4"/>
  <c r="CN12" i="4"/>
  <c r="DP12" i="4"/>
  <c r="CV9" i="4"/>
  <c r="P10" i="4"/>
  <c r="BG11" i="4"/>
  <c r="CJ11" i="4"/>
  <c r="AQ13" i="4"/>
  <c r="CB13" i="4"/>
  <c r="CZ13" i="4"/>
  <c r="AE14" i="4"/>
  <c r="BT14" i="4"/>
  <c r="CR14" i="4"/>
  <c r="BG15" i="4"/>
  <c r="DL15" i="4"/>
  <c r="CF16" i="4"/>
  <c r="DD16" i="4"/>
  <c r="CB17" i="4"/>
  <c r="CZ17" i="4"/>
  <c r="CB18" i="4"/>
  <c r="CZ18" i="4"/>
  <c r="AE19" i="4"/>
  <c r="CB19" i="4"/>
  <c r="BG20" i="4"/>
  <c r="DP22" i="4"/>
  <c r="CF24" i="4"/>
  <c r="DP26" i="4"/>
  <c r="DP29" i="4"/>
  <c r="DP32" i="4"/>
  <c r="AE8" i="4"/>
  <c r="BT8" i="4"/>
  <c r="Q10" i="4" l="1"/>
  <c r="R10" i="4"/>
  <c r="R7" i="4"/>
  <c r="Q7" i="4"/>
  <c r="R8" i="4"/>
  <c r="Q8" i="4"/>
  <c r="R12" i="4"/>
  <c r="Q12" i="4"/>
  <c r="R9" i="4"/>
  <c r="Q9" i="4"/>
  <c r="R11" i="4"/>
  <c r="Q11" i="4"/>
</calcChain>
</file>

<file path=xl/sharedStrings.xml><?xml version="1.0" encoding="utf-8"?>
<sst xmlns="http://schemas.openxmlformats.org/spreadsheetml/2006/main" count="610" uniqueCount="418">
  <si>
    <t xml:space="preserve">Data Source </t>
  </si>
  <si>
    <t xml:space="preserve">Where is it Referenced </t>
  </si>
  <si>
    <t>What is Reported</t>
  </si>
  <si>
    <t>Method</t>
  </si>
  <si>
    <t>Number of Data Points</t>
  </si>
  <si>
    <t>Temps</t>
  </si>
  <si>
    <t>Year Published</t>
  </si>
  <si>
    <t>Solutes</t>
  </si>
  <si>
    <t>Convention</t>
  </si>
  <si>
    <t>Notes</t>
  </si>
  <si>
    <t>Properties of aqueous solutions of lithium and calcium chlorides: formulations for use in air conditioning equipment design</t>
  </si>
  <si>
    <t>Isotherms_Screening (LiCl, CaCl)</t>
  </si>
  <si>
    <t>Models for solubility boundary, VP, density, surface tension, dynamic viscosity, thermal conductivity, specific thermal capacity and differential enthalpy of dilution</t>
  </si>
  <si>
    <t>Reviews other data, creates fits</t>
  </si>
  <si>
    <t>~200 plotted for VP (dif per property</t>
  </si>
  <si>
    <t>25-100C</t>
  </si>
  <si>
    <t>Lithium and calcium chlorides</t>
  </si>
  <si>
    <t>VP: VP of pure water over liquid phase is given by Saul-Wagner equation</t>
  </si>
  <si>
    <t>Gibbard 1966 is main source for VP graph. VP graph is good comparative reference</t>
  </si>
  <si>
    <t>Osmotic Coefficients and Mean Activity Coefficients of Uni‐univalent Electrolytes in Water at 25°C </t>
  </si>
  <si>
    <t>Isotherms_Screening (HCl)</t>
  </si>
  <si>
    <t>Osmotic coefficients (OCs) and mean activity coefficients (a_i,a_w) . Also, parameters fitted to those</t>
  </si>
  <si>
    <t>~50 per solute</t>
  </si>
  <si>
    <t xml:space="preserve">25C only </t>
  </si>
  <si>
    <t>Uni‐univalent electrolytes in aqueous solutions. 140 solutions</t>
  </si>
  <si>
    <t>Properties measured on molality or weight basis. VP: Differential manometer used, so no need for equation for pure VP</t>
  </si>
  <si>
    <t>Contains others like NaOH, can cross compare with NaOH source below</t>
  </si>
  <si>
    <t>Exergy calculation of lithium bromide–water solution and its application in the exergetic evaluation of absorption refrigeration systems LiBr-H2O</t>
  </si>
  <si>
    <t>Isotherms_Screening (LiBr)</t>
  </si>
  <si>
    <t>Exergy of lithium bromide–water solution. Also OCs, a_i,  a_w</t>
  </si>
  <si>
    <t>Takes fits made by other data, does renormalization and equations, and from there gets activitiies</t>
  </si>
  <si>
    <t>5-180C</t>
  </si>
  <si>
    <t>Thermodynamic Properties of Aqueous Electrolyte Solutions.1 1. Vapor Pressure of Aqueous Solutions of LICI, LiBr, and Li I</t>
  </si>
  <si>
    <t>Isotherms_Screening (LiI)</t>
  </si>
  <si>
    <t>VPs, OCs of Aqueous Solutions and a_w</t>
  </si>
  <si>
    <t>Activity calculated using pressures and the second virial coefficient (which was taken from literature which fitted to experimentas)</t>
  </si>
  <si>
    <t>30-70C</t>
  </si>
  <si>
    <t>Should compare with LiBr from above, dif temp but maybe interesting</t>
  </si>
  <si>
    <t>The Water Activities of MgCl2, Mg(NO3)2, MgSO4, and Their Mixtures</t>
  </si>
  <si>
    <t>Isotherms_Screening (MgCl, MgNaO32)</t>
  </si>
  <si>
    <t>20-24C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</si>
  <si>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</si>
  <si>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</si>
  <si>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</si>
  <si>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</si>
  <si>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Isopiestic</t>
  </si>
  <si>
    <t>Acidty of Zinc Chloride Solutions (1 page)</t>
  </si>
  <si>
    <t>Isotherms_Screening (ZnCl2)</t>
  </si>
  <si>
    <t>a_w vs acidity</t>
  </si>
  <si>
    <t>Refines measurement from other paper</t>
  </si>
  <si>
    <t>~6</t>
  </si>
  <si>
    <t>Unclear</t>
  </si>
  <si>
    <t>ZnCl2 and some mineral acids</t>
  </si>
  <si>
    <t>Evaluated activity and osmotic coefficients for aqueous solutions: Bi-univalent compounds of zinc, cadmium, and ethylene bis(trimethylammonium) chloride and iodide</t>
  </si>
  <si>
    <t>Isotherms_Screening (ZnI)</t>
  </si>
  <si>
    <t>Mean a_i  and OCs in aqueous solutions</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</si>
  <si>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</si>
  <si>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~20 per solute</t>
  </si>
  <si>
    <t>11 bi-univalent compounds of zinc and cadmium and ethylene bis(trimethylammonium) chloride and iodide</t>
  </si>
  <si>
    <t>All in molality (mol solute/kg solvent)</t>
  </si>
  <si>
    <t>Vapor Pressures and Osmotic Coefficients of Aqueous LiOH Solutions at Temperatures Ranging from 298.15 to 363.15 K</t>
  </si>
  <si>
    <t>Isotherms_Screening (LiOH)</t>
  </si>
  <si>
    <t>OCs -&gt; a_w's</t>
  </si>
  <si>
    <t>25-90C</t>
  </si>
  <si>
    <t>LiOH</t>
  </si>
  <si>
    <t xml:space="preserve">xzc </t>
  </si>
  <si>
    <t>pyEQL</t>
  </si>
  <si>
    <t>25C only</t>
  </si>
  <si>
    <t>Simoes et al</t>
  </si>
  <si>
    <t>Estimation of the Pitzer (simplified and full models) parameters</t>
  </si>
  <si>
    <t>Reviews experimental data, fits Pitzer coefficients to it</t>
  </si>
  <si>
    <t>~100</t>
  </si>
  <si>
    <t>1-1, 2-1, 3-1, 4-1 and 2-2 single electrolytes</t>
  </si>
  <si>
    <t>Pitzer tables 1968</t>
  </si>
  <si>
    <t>Electrolyte Solutions, 2nd 1965</t>
  </si>
  <si>
    <t xml:space="preserve"> </t>
  </si>
  <si>
    <t>Minnesota Solvation Database</t>
  </si>
  <si>
    <t>---</t>
  </si>
  <si>
    <t>Solvation free energies</t>
  </si>
  <si>
    <t>- Ideal gas is reference</t>
  </si>
  <si>
    <t>3037 experimental solvation</t>
  </si>
  <si>
    <t>298K only</t>
  </si>
  <si>
    <t>Only organic</t>
  </si>
  <si>
    <t>Dortmund DataBank</t>
  </si>
  <si>
    <t>Solubilities, enthalpy of mixing, phase equilibria, transport proerties, excess properties, activity coefficients at infinite dilution in binary mixtures</t>
  </si>
  <si>
    <t>Reviews literature</t>
  </si>
  <si>
    <t>115,680 components from 103,800 references (220,650 evaluated).</t>
  </si>
  <si>
    <t>1973-present</t>
  </si>
  <si>
    <t>Only a subset is electrolytes</t>
  </si>
  <si>
    <t>Seems to require license</t>
  </si>
  <si>
    <t>Paper</t>
  </si>
  <si>
    <t>What is calculated</t>
  </si>
  <si>
    <t xml:space="preserve">Promise Level </t>
  </si>
  <si>
    <t>Year</t>
  </si>
  <si>
    <t xml:space="preserve">Codes </t>
  </si>
  <si>
    <t>Activity Coefficients of Concentrated Salt Solutions: A Monte Carlo Investigation</t>
  </si>
  <si>
    <t>Monte Carlo</t>
  </si>
  <si>
    <t>γ,</t>
  </si>
  <si>
    <t>Activity coefficients from molecular simulations using the OPAS method </t>
  </si>
  <si>
    <t>MD</t>
  </si>
  <si>
    <t>Osmotic pressure (for γ_w)</t>
  </si>
  <si>
    <t>Prediction of Activity Coefficients by Similarity-Based Imputation using Quantum-Chemical Descriptors</t>
  </si>
  <si>
    <t>SBM (similiarity-based-method)</t>
  </si>
  <si>
    <t>Compares its results to infinite dilution results in Dortmund databank</t>
  </si>
  <si>
    <t>Gibbs–Helmholtz Graph Neural Network for the Prediction of Activity Coefficients of Polymer Solutions at Infinite Dilution</t>
  </si>
  <si>
    <t>GNN</t>
  </si>
  <si>
    <t>γ (for polymer solns)</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</si>
  <si>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</si>
  <si>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</si>
  <si>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</si>
  <si>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Machine learning for determination of activity of water and activity coefficients of electrolytes in binary solutions (2024)</t>
  </si>
  <si>
    <t>ML models</t>
  </si>
  <si>
    <t>a, γ</t>
  </si>
  <si>
    <t>Improvements of COSMO-SAC for vapor–liquid and liquid–liquid equilibrium predictions 2010</t>
  </si>
  <si>
    <t>COSMO-SAC</t>
  </si>
  <si>
    <t>'''</t>
  </si>
  <si>
    <t>Development of a COSMO-RS based model for the calculation of phase equilibria in electrolyte systems</t>
  </si>
  <si>
    <t>COSMO-RS</t>
  </si>
  <si>
    <t>γ, G_excess,</t>
  </si>
  <si>
    <t>Supports multiple segment descriptors, just not open source</t>
  </si>
  <si>
    <t>Biovia I think</t>
  </si>
  <si>
    <t>A Benchmark Open-Source Implementation of COSMO-SAC</t>
  </si>
  <si>
    <t>Says that the COSMO-SAC model can be combined with DF theorey to workf or electrolytes. Unclear if natively supported</t>
  </si>
  <si>
    <t>SCM</t>
  </si>
  <si>
    <t>Open Source</t>
  </si>
  <si>
    <t>Biovia</t>
  </si>
  <si>
    <t>An open source COSMO-RS implementation and parameterization supporting the efficient implementation of multiple segment descriptors</t>
  </si>
  <si>
    <t>Made performant because the multiple segments (multiple sigmas) adds signfiicantly to the cost of the central COSMO equation</t>
  </si>
  <si>
    <t>openCOSMO-RS</t>
  </si>
  <si>
    <t>Insights</t>
  </si>
  <si>
    <t>Entropy of Mixing of Nonideal Solutions</t>
  </si>
  <si>
    <t>International Equations for the Saturation Properties of Ordinary Water Substance. Revised According to the International Temperature Scale of 1990. Addendum to J. Phys. Chem. Ref. Data 16, 893 (1987)</t>
  </si>
  <si>
    <t>Dynamic water absorption-desorption by aqueous salt solutions</t>
  </si>
  <si>
    <t>List of endothermic salts, NaCl, KCl, NH4OH, NH4Cl, KBr, NH4ClO3, KNO3, NaNO3</t>
  </si>
  <si>
    <t>Molar Masses (g, kg)</t>
  </si>
  <si>
    <t>Water</t>
  </si>
  <si>
    <t>NaCl</t>
  </si>
  <si>
    <t>KCl</t>
  </si>
  <si>
    <t>NH4Cl</t>
  </si>
  <si>
    <t>CsCl</t>
  </si>
  <si>
    <t>NaNO3</t>
  </si>
  <si>
    <t>AgNO3</t>
  </si>
  <si>
    <t>KI</t>
  </si>
  <si>
    <t>Na2SO4</t>
  </si>
  <si>
    <t>K2SO4</t>
  </si>
  <si>
    <t>(NH4)2SO4</t>
  </si>
  <si>
    <t>MgSO4</t>
  </si>
  <si>
    <t>MnSO4</t>
  </si>
  <si>
    <t>Li2SO4</t>
  </si>
  <si>
    <t>NiSO4</t>
  </si>
  <si>
    <t>CuSO4</t>
  </si>
  <si>
    <t>ZnSO4</t>
  </si>
  <si>
    <t>LiNO3</t>
  </si>
  <si>
    <t>KNO3</t>
  </si>
  <si>
    <t>Ba(NO3)2</t>
  </si>
  <si>
    <t>Ca(NO3)2</t>
  </si>
  <si>
    <t>LiClO4</t>
  </si>
  <si>
    <t>NaClO4</t>
  </si>
  <si>
    <t>Deliquescence Limits</t>
  </si>
  <si>
    <t>Salt</t>
  </si>
  <si>
    <t xml:space="preserve">#Data Points </t>
  </si>
  <si>
    <t xml:space="preserve">Notes </t>
  </si>
  <si>
    <t>Data</t>
  </si>
  <si>
    <t>73-77</t>
  </si>
  <si>
    <t>83-86</t>
  </si>
  <si>
    <t>76-79</t>
  </si>
  <si>
    <t>68??</t>
  </si>
  <si>
    <t>71-76</t>
  </si>
  <si>
    <t>?</t>
  </si>
  <si>
    <t>65-70</t>
  </si>
  <si>
    <t>82–87</t>
  </si>
  <si>
    <t>95–99</t>
  </si>
  <si>
    <t>78–82</t>
  </si>
  <si>
    <t>(only hydrtate data) MgSO4∙7H2O    87–89</t>
  </si>
  <si>
    <t>82–85</t>
  </si>
  <si>
    <t>Quickly Calculating the Activity Coefficient of a NaCl Solution Based on Machine Learning Algorithms</t>
  </si>
  <si>
    <t>6 at 25C, 6 at 110C</t>
  </si>
  <si>
    <t>Makes a ML model and cites these as reference experiemntal values</t>
  </si>
  <si>
    <t>Annoying cuz only has salt activity coeffiicents. Havent checked source. Also seems to plot 10 experimetnal points when table showed 6</t>
  </si>
  <si>
    <t>Column O</t>
  </si>
  <si>
    <t>MODELING CHEMICAL EQUILIBRIUM OF ELECTROLYTE SOLUTIONS</t>
  </si>
  <si>
    <t>15ish</t>
  </si>
  <si>
    <t>Cites 1960s paper</t>
  </si>
  <si>
    <t>Col V</t>
  </si>
  <si>
    <t>Paper 1 (NaCl)</t>
  </si>
  <si>
    <t>Paper 3 (NaCl)</t>
  </si>
  <si>
    <t>Paper 3 (CsCl)</t>
  </si>
  <si>
    <t>Paper 3 (NH4Cl)</t>
  </si>
  <si>
    <t>Paper 3 (KCl)</t>
  </si>
  <si>
    <t>Paper 3 (Others, pasted in a row)</t>
  </si>
  <si>
    <t>Paper 9 (NaNO3)</t>
  </si>
  <si>
    <t>Paper 12 (AgNO3)</t>
  </si>
  <si>
    <t>Paper 13 (KI)</t>
  </si>
  <si>
    <t>Paper 14 (Na2SO4</t>
  </si>
  <si>
    <t>Paper 14 (K2SO4)</t>
  </si>
  <si>
    <t>Paper 14 ((NH4)2SO4)</t>
  </si>
  <si>
    <t>Paper 14 (MgSO4)</t>
  </si>
  <si>
    <t>Paper 14 (MnSO4)</t>
  </si>
  <si>
    <t>Paper 14 (Li2SO4)</t>
  </si>
  <si>
    <t>Paper 14 (NiSO4)</t>
  </si>
  <si>
    <t>Paper 14 (CuSO4)</t>
  </si>
  <si>
    <t>Paper 14 (ZnSO4)</t>
  </si>
  <si>
    <t>Paper 15 (LiNO3)</t>
  </si>
  <si>
    <t>Paper 15 (KNO3)</t>
  </si>
  <si>
    <t>Paper 15 (Ba(NO3)2)</t>
  </si>
  <si>
    <t>Paper 15 (Ca(NO3)2)</t>
  </si>
  <si>
    <t>Paper 16 (NaClO4)</t>
  </si>
  <si>
    <t>25C</t>
  </si>
  <si>
    <t>110C</t>
  </si>
  <si>
    <t>Water activities, osmotic and activity coefficients in aqueous chloride solutions atT =  298.15 K by the hygrometric method</t>
  </si>
  <si>
    <t>NaCl, many more</t>
  </si>
  <si>
    <t>10ish each</t>
  </si>
  <si>
    <t>Seems experimentally regisered</t>
  </si>
  <si>
    <t>Note about 0.98 relative humidty but most data seem not to use that so should be ok…</t>
  </si>
  <si>
    <t>NaCl molality</t>
  </si>
  <si>
    <t>NaCl mass fraction</t>
  </si>
  <si>
    <t>NaCl γ</t>
  </si>
  <si>
    <t>a_w</t>
  </si>
  <si>
    <t>CsCl molality</t>
  </si>
  <si>
    <t>CsCl mass fraction</t>
  </si>
  <si>
    <t>NH4Cl molality</t>
  </si>
  <si>
    <t>NH4Cl mass fraction</t>
  </si>
  <si>
    <t>KCl molality</t>
  </si>
  <si>
    <t>KCl mass fraction</t>
  </si>
  <si>
    <t>LiCl</t>
  </si>
  <si>
    <t>MgCl2</t>
  </si>
  <si>
    <t>CaCl2</t>
  </si>
  <si>
    <t>25.05C</t>
  </si>
  <si>
    <t>40.05C</t>
  </si>
  <si>
    <t>0.9906</t>
  </si>
  <si>
    <t>0.9907</t>
  </si>
  <si>
    <t>I (molality?)</t>
  </si>
  <si>
    <t>NaNO3 mass fraction</t>
  </si>
  <si>
    <t>Mean γ</t>
  </si>
  <si>
    <t>φ</t>
  </si>
  <si>
    <t>G_xs</t>
  </si>
  <si>
    <t>m / mol.kg-1</t>
  </si>
  <si>
    <t>AgNO3 mass fraction</t>
  </si>
  <si>
    <t>aw</t>
  </si>
  <si>
    <t>ϕ</t>
  </si>
  <si>
    <t>m0a/mol·kg−1</t>
  </si>
  <si>
    <t>KI mass fraction</t>
  </si>
  <si>
    <t>aw calc</t>
  </si>
  <si>
    <t>Φ</t>
  </si>
  <si>
    <t>Φ calc</t>
  </si>
  <si>
    <t>GE (kJ/mol)b</t>
  </si>
  <si>
    <t>GE (kJ/mol) calc</t>
  </si>
  <si>
    <t>Na2SO4 mass fraction</t>
  </si>
  <si>
    <t>K2SO4 mass fraction</t>
  </si>
  <si>
    <t xml:space="preserve"> mass fraction</t>
  </si>
  <si>
    <t>osm. coeff.</t>
  </si>
  <si>
    <t>Hygrometric determination of water activities, osmotic and activity coefficients of (NaCl +  KCl)(aq) at T =  298.15 K</t>
  </si>
  <si>
    <t>NaCl and KCl</t>
  </si>
  <si>
    <t>10ish</t>
  </si>
  <si>
    <t>Plots activity vs molality</t>
  </si>
  <si>
    <t>0.9856</t>
  </si>
  <si>
    <t>0.9860</t>
  </si>
  <si>
    <t>–0.0036</t>
  </si>
  <si>
    <t>The Vapor Pressures and Activity Coefficients of Aqueous Solutions of Ammonium Chloride at 25°1</t>
  </si>
  <si>
    <t>NH4Cl, (NaCl, KCl)</t>
  </si>
  <si>
    <t>0.9750</t>
  </si>
  <si>
    <t>0.9756</t>
  </si>
  <si>
    <t>–0.0368</t>
  </si>
  <si>
    <t>0.942</t>
  </si>
  <si>
    <t>0.945</t>
  </si>
  <si>
    <t>–0.0989</t>
  </si>
  <si>
    <t>−0.0001</t>
  </si>
  <si>
    <t>THE ACTIVITY COEFFICIENTS OF AMMONIUM PERCHLORATE IN WATER AT 25°</t>
  </si>
  <si>
    <t>NH4ClO3</t>
  </si>
  <si>
    <t>Only mean activtiy coefficient</t>
  </si>
  <si>
    <t>0.902</t>
  </si>
  <si>
    <t>0.908</t>
  </si>
  <si>
    <t>–0.2604</t>
  </si>
  <si>
    <t>−0.0004</t>
  </si>
  <si>
    <t>−0.0003</t>
  </si>
  <si>
    <t>CHEMEO</t>
  </si>
  <si>
    <t>KCl (+other but eh)</t>
  </si>
  <si>
    <t>Database of properties published.</t>
  </si>
  <si>
    <t>Solid sagreement with KCl from 3</t>
  </si>
  <si>
    <t>0.849</t>
  </si>
  <si>
    <t>0.862</t>
  </si>
  <si>
    <t>–0.4556</t>
  </si>
  <si>
    <t>−0.0010</t>
  </si>
  <si>
    <t>−0.0009</t>
  </si>
  <si>
    <t>The Solubility, Activity Coefficients and Solubility Product of Manganese(II) Iodatela</t>
  </si>
  <si>
    <t>0.789</t>
  </si>
  <si>
    <t>0.810</t>
  </si>
  <si>
    <t>–0.6770</t>
  </si>
  <si>
    <t>−0.0035</t>
  </si>
  <si>
    <t>−0.0033</t>
  </si>
  <si>
    <t>Activity Coefficients, Phase Diagrams of the NaNO3-Pb(NO3)2-H2O System at 298.2 K, and Its Applications</t>
  </si>
  <si>
    <t>10ish (for no Pb)</t>
  </si>
  <si>
    <t>0.723</t>
  </si>
  <si>
    <t>0.750</t>
  </si>
  <si>
    <t>–0.9175</t>
  </si>
  <si>
    <t>−0.0092</t>
  </si>
  <si>
    <t>−0.0085</t>
  </si>
  <si>
    <t>Osmotic and activity coefficient investigation on the CsNO3 + methanol + water and CsNO3 + ethanol + water ternary systems at 298.15 K</t>
  </si>
  <si>
    <t>CsNO3</t>
  </si>
  <si>
    <t>0.653</t>
  </si>
  <si>
    <t>0.688</t>
  </si>
  <si>
    <t>–1.1742</t>
  </si>
  <si>
    <t>−0.0233</t>
  </si>
  <si>
    <t>−0.0214</t>
  </si>
  <si>
    <t>Mean Activity Coefficients of NaNO3 and the Mixing Ion-Interaction Parameters in the Ternary System (NaNO3 + CsNO3 + H2O) at 298.15 K by EMF Method</t>
  </si>
  <si>
    <t xml:space="preserve"> (and CsNO3 mix)</t>
  </si>
  <si>
    <t>Solid agreement with the paper two above</t>
  </si>
  <si>
    <t>0.582</t>
  </si>
  <si>
    <t>0.625</t>
  </si>
  <si>
    <t>–1.4471</t>
  </si>
  <si>
    <t>−0.0399</t>
  </si>
  <si>
    <t>−0.0364</t>
  </si>
  <si>
    <t>Thermodynamic description of aqueous solutions of silver nitrate: Experimental and modeling</t>
  </si>
  <si>
    <t>For this and next, my data has a before φ but φ was before a (def for model that was order done)</t>
  </si>
  <si>
    <t>0.512</t>
  </si>
  <si>
    <t>0.561</t>
  </si>
  <si>
    <t>–1.7324</t>
  </si>
  <si>
    <t>−0.0579</t>
  </si>
  <si>
    <t>−0.0531</t>
  </si>
  <si>
    <t>0.443</t>
  </si>
  <si>
    <t>0.500</t>
  </si>
  <si>
    <t>–2.0293</t>
  </si>
  <si>
    <t>−0.0767</t>
  </si>
  <si>
    <t>−0.0712</t>
  </si>
  <si>
    <t>Measurements and Calculations mean activity coefficients of KI in the KI–KCl–H2O ternary system at 298.15 K</t>
  </si>
  <si>
    <t>Cites some other past paperbut not checking it out</t>
  </si>
  <si>
    <t>KI–H2O binary system at 298.15 K and 95.5 kPa</t>
  </si>
  <si>
    <t>0.444</t>
  </si>
  <si>
    <t>–2.3433</t>
  </si>
  <si>
    <t>−0.0968</t>
  </si>
  <si>
    <t>−0.0906</t>
  </si>
  <si>
    <t>Water activity, osmotic and activity coefficients of aqueous solutions of Li2SO4, Na2SO4, K2SO4, (NH4)2SO4, MgSO4, MnSO4, NiSO4, CuSO4, and ZnSO4 at T=298.15 K</t>
  </si>
  <si>
    <t>Sulfates</t>
  </si>
  <si>
    <t>Uses 'a hygrometric method'</t>
  </si>
  <si>
    <t>0.394</t>
  </si>
  <si>
    <t>−0.1173</t>
  </si>
  <si>
    <t>−0.1111</t>
  </si>
  <si>
    <t>Water Activities and Osmotic and Activity Coefficients of Aqueous Solutions of Nitrates at 25°C by the Hygrometric Method</t>
  </si>
  <si>
    <t>Nitrates</t>
  </si>
  <si>
    <t>−0.1379</t>
  </si>
  <si>
    <t>−0.1328</t>
  </si>
  <si>
    <t>Isotonic Solutions: Osmotic and Activity Coefficients of Lithium and Sodium Perchlorates at 25°C</t>
  </si>
  <si>
    <t>Li and Na  Perchlorates</t>
  </si>
  <si>
    <t>Calculated from osmotic coefficients</t>
  </si>
  <si>
    <t>−0.1587</t>
  </si>
  <si>
    <t>−0.1555</t>
  </si>
  <si>
    <t>−0.1809</t>
  </si>
  <si>
    <t>−0.1792</t>
  </si>
  <si>
    <t>Paper 16 (LiClO4)</t>
  </si>
  <si>
    <t>Paper 17 (KClO3)</t>
  </si>
  <si>
    <t>Isotonic Solutions: Activity Coefficients of Sodium Brómate and Potassium Chlorate</t>
  </si>
  <si>
    <t>KClO3</t>
  </si>
  <si>
    <t>Thermodynamic Properties of Aqueous Electrolyte Solutions^ 2. Vapor Pressure of Aqueous Solutions of NaBr, Nal, KCI, KBr, KI, RbCI, CsCI, CsBr, Csl, MQCI21 CaCl2* GaBr2, Cal2i SrCl2, SrBr2, Srl2, BaCI2, and BaBr2</t>
  </si>
  <si>
    <t>NaBr, Nal, KCI, KBr, KI, RbCI, CsCI, CsBr, Csl, MQCI21 CaCl2* GaBr2, Cal2i SrCl2, SrBr2, Srl2, BaCI2, and BaBr2</t>
  </si>
  <si>
    <t>NaBr</t>
  </si>
  <si>
    <t>NaI</t>
  </si>
  <si>
    <t>KBr</t>
  </si>
  <si>
    <t>RbCl</t>
  </si>
  <si>
    <t>CsBr</t>
  </si>
  <si>
    <t>CsI</t>
  </si>
  <si>
    <t>CaBr2</t>
  </si>
  <si>
    <t>CaI2</t>
  </si>
  <si>
    <t>SrCl2</t>
  </si>
  <si>
    <t>SrBr2</t>
  </si>
  <si>
    <t>SrI2</t>
  </si>
  <si>
    <t>BaCl2</t>
  </si>
  <si>
    <t>BaBr2</t>
  </si>
  <si>
    <t>Paper 18 (NaBr)</t>
  </si>
  <si>
    <t>Calculated from osmotic coefficients, at 303.15 K</t>
  </si>
  <si>
    <t>Paper 18 (NaI)</t>
  </si>
  <si>
    <t>Paper 18 (KBr)</t>
  </si>
  <si>
    <t>Paper 18 (RbCl)</t>
  </si>
  <si>
    <t>Paper 18 (CsBr)</t>
  </si>
  <si>
    <t>Paper 18 (CsI)</t>
  </si>
  <si>
    <t>Paper 18 (CaBr2)</t>
  </si>
  <si>
    <t>Paper 18 (CaI2)</t>
  </si>
  <si>
    <t>Paper 18 (SrCl2)</t>
  </si>
  <si>
    <t>Paper 18 (SrBr2)</t>
  </si>
  <si>
    <t>Paper 18 (SrI2)</t>
  </si>
  <si>
    <t>Paper 18 (BaCl2)</t>
  </si>
  <si>
    <t>Paper 18 (BaBr2)</t>
  </si>
  <si>
    <t>NH4NO3</t>
  </si>
  <si>
    <t>Used by Garin</t>
  </si>
  <si>
    <t>Deliquescence, Efflorescence, and Water Activity in Ammonium Nitrate and Mixed</t>
  </si>
  <si>
    <t>Paper 19 (NH4NO3)</t>
  </si>
  <si>
    <t>mole ratio (water:salt)</t>
  </si>
  <si>
    <t>Molecular dynamics simulations of aqueous LiCl solutions at room temperature through the entire concentration range</t>
  </si>
  <si>
    <t>Provides RDFs, uses FFs</t>
  </si>
  <si>
    <t>Structural, Dynamical, and Rheological Properties of KCl–Water Systems Across Varying Concentrations</t>
  </si>
  <si>
    <t xml:space="preserve">Provides RDFs, uses SPC/E </t>
  </si>
  <si>
    <t xml:space="preserve">Reference values for pure water </t>
  </si>
  <si>
    <t>CDM: AD modelling and several plots for activity coefficient and uptake</t>
  </si>
  <si>
    <t>Ab Initio Molecular Dynamics Simulations of the Influence of Lithium Bromide on the Structure of the Aqueous Solution–Air Interface</t>
  </si>
  <si>
    <t>Provides (surface) RDFs, uses AIMD</t>
  </si>
  <si>
    <t>Computer Simulation Study of the Structure of LiCl Aqueous Solutions: Test of Non-Standard Mixing Rules in the Ion Interaction</t>
  </si>
  <si>
    <t>Provides RDFs, uses TIP4P-Ew</t>
  </si>
  <si>
    <t>Ion–Ion Structural Correlation and Dynamics of Water in Aqueous NaCl Solutions with a Wide Range of Concentrations</t>
  </si>
  <si>
    <t>System-Size Dependence of Electrolyte Activity Coefficients in Molecular Simulations</t>
  </si>
  <si>
    <t>Size effects strongest at low solute concentrations, then screened</t>
  </si>
  <si>
    <t>Anomalous water diffusion in salt solutions</t>
  </si>
  <si>
    <t>Uses AIMD, says dynamics need quantum</t>
  </si>
  <si>
    <t>Identification of Ion Pairs in Aqueous NaCl and KCl Solutions in Combination with Raman Spectroscopy, Molecular Dynamics, and Quantum Chemical Calculations</t>
  </si>
  <si>
    <t>KCl forms more pairs than NaCl</t>
  </si>
  <si>
    <t>*</t>
  </si>
  <si>
    <t>Concentration-dependent structure and dynamics of aqueous LiCl solutions: A molecular dynamics study</t>
  </si>
  <si>
    <t>Accurate Simulations of Water and Aqueous Solutions through Fine-Tuned Dispersion-Corrected Density Functional Theory and Machine-Learning Interatomic Potentials</t>
  </si>
  <si>
    <t>Trains and uses MLIPs, provides one for MgCl2</t>
  </si>
  <si>
    <t>MLIPs</t>
  </si>
  <si>
    <t>Machine learning potentials for complex aqueous systems made simple</t>
  </si>
  <si>
    <t>Trains and uses MLIPs</t>
  </si>
  <si>
    <t>Why Dissolving Salt in Water Decreases Its Dielectric Permittivity</t>
  </si>
  <si>
    <t>Disruption of dipolar correlations among water</t>
  </si>
  <si>
    <t>THERMODYNAMICS OF ELECTROLYTES. II. ACTIVITY AND OSMOTIC COEFFICIENTS FOR STRONG</t>
  </si>
  <si>
    <t>Pitzer chapter</t>
  </si>
  <si>
    <t>Water mass fraction (for RH)</t>
  </si>
  <si>
    <t>notused</t>
  </si>
  <si>
    <t>Deliquescence limits</t>
  </si>
  <si>
    <t>mass fraction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</si>
</sst>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
      <sz val="11"/>
      <color theme="1"/>
      <name val="Aptos Narrow"/>
      <scheme val="minor"/>
    </font>
    <font>
      <b/>
      <sz val="11"/>
      <color theme="1"/>
      <name val="Aptos Narrow"/>
      <scheme val="minor"/>
    </font>
    <font>
      <b/>
      <u/>
      <sz val="11"/>
      <color theme="1"/>
      <name val="Aptos Narrow"/>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cellStyleXfs>
  <cellXfs count="12">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xf numFmtId="0" fontId="4" fillId="0" borderId="0" xfId="0" applyFont="1" applyAlignment="1">
      <alignment wrapText="1"/>
    </xf>
    <xf numFmtId="0" fontId="2" fillId="0" borderId="0" xfId="1"/>
    <xf numFmtId="0" fontId="5" fillId="0" borderId="0" xfId="0" applyFont="1" applyAlignment="1">
      <alignment wrapText="1"/>
    </xf>
    <xf numFmtId="0" fontId="6"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529814</xdr:colOff>
      <xdr:row>1</xdr:row>
      <xdr:rowOff>167981</xdr:rowOff>
    </xdr:from>
    <xdr:to>
      <xdr:col>11</xdr:col>
      <xdr:colOff>187250</xdr:colOff>
      <xdr:row>2</xdr:row>
      <xdr:rowOff>532053</xdr:rowOff>
    </xdr:to>
    <xdr:pic>
      <xdr:nvPicPr>
        <xdr:cNvPr id="3" name="Pictur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865620" y="167981"/>
          <a:ext cx="2684033" cy="987121"/>
        </a:xfrm>
        <a:prstGeom prst="rect">
          <a:avLst/>
        </a:prstGeom>
        <a:noFill/>
        <a:ln>
          <a:prstDash val="solid"/>
        </a:ln>
      </xdr:spPr>
    </xdr:pic>
    <xdr:clientData/>
  </xdr:twoCellAnchor>
  <xdr:twoCellAnchor editAs="oneCell">
    <xdr:from>
      <xdr:col>7</xdr:col>
      <xdr:colOff>48810</xdr:colOff>
      <xdr:row>2</xdr:row>
      <xdr:rowOff>895606</xdr:rowOff>
    </xdr:from>
    <xdr:to>
      <xdr:col>9</xdr:col>
      <xdr:colOff>248835</xdr:colOff>
      <xdr:row>4</xdr:row>
      <xdr:rowOff>211263</xdr:rowOff>
    </xdr:to>
    <xdr:pic>
      <xdr:nvPicPr>
        <xdr:cNvPr id="4" name="Picture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6927266" y="1256789"/>
          <a:ext cx="1440193" cy="836474"/>
        </a:xfrm>
        <a:prstGeom prst="rect">
          <a:avLst/>
        </a:prstGeom>
        <a:noFill/>
        <a:ln>
          <a:prstDash val="solid"/>
        </a:ln>
      </xdr:spPr>
    </xdr:pic>
    <xdr:clientData/>
  </xdr:twoCellAnchor>
  <xdr:twoCellAnchor editAs="oneCell">
    <xdr:from>
      <xdr:col>7</xdr:col>
      <xdr:colOff>27659</xdr:colOff>
      <xdr:row>6</xdr:row>
      <xdr:rowOff>145385</xdr:rowOff>
    </xdr:from>
    <xdr:to>
      <xdr:col>9</xdr:col>
      <xdr:colOff>173243</xdr:colOff>
      <xdr:row>8</xdr:row>
      <xdr:rowOff>57962</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a:ln>
          <a:prstDash val="solid"/>
        </a:ln>
      </xdr:spPr>
    </xdr:pic>
    <xdr:clientData/>
  </xdr:twoCellAnchor>
  <xdr:twoCellAnchor editAs="oneCell">
    <xdr:from>
      <xdr:col>7</xdr:col>
      <xdr:colOff>97816</xdr:colOff>
      <xdr:row>8</xdr:row>
      <xdr:rowOff>37190</xdr:rowOff>
    </xdr:from>
    <xdr:to>
      <xdr:col>9</xdr:col>
      <xdr:colOff>17417</xdr:colOff>
      <xdr:row>9</xdr:row>
      <xdr:rowOff>591348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a:ln>
          <a:prstDash val="solid"/>
        </a:ln>
      </xdr:spPr>
    </xdr:pic>
    <xdr:clientData/>
  </xdr:twoCellAnchor>
  <xdr:twoCellAnchor editAs="oneCell">
    <xdr:from>
      <xdr:col>9</xdr:col>
      <xdr:colOff>240972</xdr:colOff>
      <xdr:row>8</xdr:row>
      <xdr:rowOff>52750</xdr:rowOff>
    </xdr:from>
    <xdr:to>
      <xdr:col>11</xdr:col>
      <xdr:colOff>166824</xdr:colOff>
      <xdr:row>9</xdr:row>
      <xdr:rowOff>513346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a:ln>
          <a:prstDash val="solid"/>
        </a:ln>
      </xdr:spPr>
    </xdr:pic>
    <xdr:clientData/>
  </xdr:twoCellAnchor>
  <xdr:twoCellAnchor editAs="oneCell">
    <xdr:from>
      <xdr:col>6</xdr:col>
      <xdr:colOff>265705</xdr:colOff>
      <xdr:row>4</xdr:row>
      <xdr:rowOff>273021</xdr:rowOff>
    </xdr:from>
    <xdr:to>
      <xdr:col>9</xdr:col>
      <xdr:colOff>110820</xdr:colOff>
      <xdr:row>6</xdr:row>
      <xdr:rowOff>76535</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a:ln>
          <a:prstDash val="solid"/>
        </a:ln>
      </xdr:spPr>
    </xdr:pic>
    <xdr:clientData/>
  </xdr:twoCellAnchor>
  <xdr:twoCellAnchor editAs="oneCell">
    <xdr:from>
      <xdr:col>6</xdr:col>
      <xdr:colOff>198104</xdr:colOff>
      <xdr:row>16</xdr:row>
      <xdr:rowOff>0</xdr:rowOff>
    </xdr:from>
    <xdr:to>
      <xdr:col>8</xdr:col>
      <xdr:colOff>475480</xdr:colOff>
      <xdr:row>17</xdr:row>
      <xdr:rowOff>242925</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a:ln>
          <a:prstDash val="solid"/>
        </a:ln>
      </xdr:spPr>
    </xdr:pic>
    <xdr:clientData/>
  </xdr:twoCellAnchor>
  <xdr:twoCellAnchor editAs="oneCell">
    <xdr:from>
      <xdr:col>6</xdr:col>
      <xdr:colOff>195090</xdr:colOff>
      <xdr:row>17</xdr:row>
      <xdr:rowOff>511409</xdr:rowOff>
    </xdr:from>
    <xdr:to>
      <xdr:col>8</xdr:col>
      <xdr:colOff>110902</xdr:colOff>
      <xdr:row>19</xdr:row>
      <xdr:rowOff>110405</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ic50195a058" TargetMode="External"/><Relationship Id="rId13" Type="http://schemas.openxmlformats.org/officeDocument/2006/relationships/hyperlink" Target="https://www.amazon.com/Electrolyte-Solutions-Second-Revised-Chemistry/dp/0486422259" TargetMode="External"/><Relationship Id="rId3" Type="http://schemas.openxmlformats.org/officeDocument/2006/relationships/hyperlink" Target="https://onlinelibrary.wiley.com/doi/10.1002/er.1790" TargetMode="External"/><Relationship Id="rId7" Type="http://schemas.openxmlformats.org/officeDocument/2006/relationships/hyperlink" Target="https://pubs.rsc.org/en/content/articlelanding/1940/tf/tf9403600733" TargetMode="External"/><Relationship Id="rId12" Type="http://schemas.openxmlformats.org/officeDocument/2006/relationships/hyperlink" Target="https://scispace.com/pdf/thermodynamics-of-electrolytes-ii-activity-and-osmotic-2dsf7obfxf.pdf" TargetMode="External"/><Relationship Id="rId2" Type="http://schemas.openxmlformats.org/officeDocument/2006/relationships/hyperlink" Target="https://pubs.aip.org/aip/jpr/article/1/4/1047/241070/Osmotic-Coefficients-and-Mean-Activity" TargetMode="External"/><Relationship Id="rId1" Type="http://schemas.openxmlformats.org/officeDocument/2006/relationships/hyperlink" Target="https://www.sciencedirect.com/science/article/pii/S1290072903001625?via%3Dihub" TargetMode="External"/><Relationship Id="rId6" Type="http://schemas.openxmlformats.org/officeDocument/2006/relationships/hyperlink" Target="https://www.sciencedirect.com/science/article/pii/036031998590093X" TargetMode="External"/><Relationship Id="rId11" Type="http://schemas.openxmlformats.org/officeDocument/2006/relationships/hyperlink" Target="https://eprints.whiterose.ac.uk/id/eprint/102328/3/journal_paper_jced_revf.pdf" TargetMode="External"/><Relationship Id="rId5" Type="http://schemas.openxmlformats.org/officeDocument/2006/relationships/hyperlink" Target="https://www.tandfonline.com/doi/abs/10.1080/027868299304219" TargetMode="External"/><Relationship Id="rId10" Type="http://schemas.openxmlformats.org/officeDocument/2006/relationships/hyperlink" Target="https://pubs.acs.org/doi/pdf/10.1021/ie0489148" TargetMode="External"/><Relationship Id="rId4" Type="http://schemas.openxmlformats.org/officeDocument/2006/relationships/hyperlink" Target="https://pubs.acs.org/doi/pdf/10.1021/je00060a020" TargetMode="External"/><Relationship Id="rId9" Type="http://schemas.openxmlformats.org/officeDocument/2006/relationships/hyperlink" Target="https://srd.nist.gov/jpcrdreprint/1.555639.pdf" TargetMode="External"/><Relationship Id="rId14" Type="http://schemas.openxmlformats.org/officeDocument/2006/relationships/hyperlink" Target="https://comp.chem.umn.edu/mnso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iche.onlinelibrary.wiley.com/doi/full/10.1002/aic.15875" TargetMode="External"/><Relationship Id="rId13" Type="http://schemas.openxmlformats.org/officeDocument/2006/relationships/hyperlink" Target="https://www.3ds.com/products/biovia" TargetMode="External"/><Relationship Id="rId3" Type="http://schemas.openxmlformats.org/officeDocument/2006/relationships/hyperlink" Target="https://arxiv.org/html/2412.04993v1" TargetMode="External"/><Relationship Id="rId7" Type="http://schemas.openxmlformats.org/officeDocument/2006/relationships/hyperlink" Target="https://www.sciencedirect.com/science/article/abs/pii/S0378381210003201" TargetMode="External"/><Relationship Id="rId12" Type="http://schemas.openxmlformats.org/officeDocument/2006/relationships/hyperlink" Target="https://github.com/usnistgov/COSMOSAC" TargetMode="External"/><Relationship Id="rId17" Type="http://schemas.openxmlformats.org/officeDocument/2006/relationships/hyperlink" Target="https://www.pnas.org/doi/10.1073/pnas.2110077118" TargetMode="External"/><Relationship Id="rId2" Type="http://schemas.openxmlformats.org/officeDocument/2006/relationships/hyperlink" Target="http://pubs.aip.org/aip/jcp/article/147/14/144108/195509/Activity-coefficients-from-molecular-simulations" TargetMode="External"/><Relationship Id="rId16" Type="http://schemas.openxmlformats.org/officeDocument/2006/relationships/hyperlink" Target="https://pubs.acs.org/doi/10.1021/acs.jcim.5c02079"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m.com/doc/COSMO-RS/COSMO-RS_and_COSMO-SAC.html"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github.com/TUHH-TVT" TargetMode="External"/><Relationship Id="rId10" Type="http://schemas.openxmlformats.org/officeDocument/2006/relationships/hyperlink" Target="https://pubs.acs.org/doi/full/10.1021/acs.jctc.9b01016" TargetMode="External"/><Relationship Id="rId4" Type="http://schemas.openxmlformats.org/officeDocument/2006/relationships/hyperlink" Target="https://pubs.acs.org/doi/10.1021/acs.jpca.3c05892" TargetMode="External"/><Relationship Id="rId9" Type="http://schemas.openxmlformats.org/officeDocument/2006/relationships/hyperlink" Target="https://www.3ds.com/products/biovia" TargetMode="External"/><Relationship Id="rId14" Type="http://schemas.openxmlformats.org/officeDocument/2006/relationships/hyperlink" Target="https://www.sciencedirect.com/science/article/pii/S0378381222000954"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pubs.acs.org/doi/full/10.1021/acs.jpcb.4c05252" TargetMode="External"/><Relationship Id="rId13" Type="http://schemas.openxmlformats.org/officeDocument/2006/relationships/hyperlink" Target="https://pubs.acs.org/doi/10.1021/acs.jcim.5c02079" TargetMode="External"/><Relationship Id="rId3" Type="http://schemas.openxmlformats.org/officeDocument/2006/relationships/hyperlink" Target="https://www.sciencedirect.com/science/article/pii/S2666386424001784" TargetMode="External"/><Relationship Id="rId7" Type="http://schemas.openxmlformats.org/officeDocument/2006/relationships/hyperlink" Target="https://pubs.acs.org/doi/10.1021/jp500937h" TargetMode="External"/><Relationship Id="rId12" Type="http://schemas.openxmlformats.org/officeDocument/2006/relationships/hyperlink" Target="https://www.sciencedirect.com/science/article/pii/S0167732216321973"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 Id="rId6" Type="http://schemas.openxmlformats.org/officeDocument/2006/relationships/hyperlink" Target="https://pubs.acs.org/doi/10.1021/acs.jpcb.8b10552" TargetMode="External"/><Relationship Id="rId11" Type="http://schemas.openxmlformats.org/officeDocument/2006/relationships/hyperlink" Target="https://pubs.acs.org/doi/10.1021/acs.jpcb.2c07923" TargetMode="External"/><Relationship Id="rId5" Type="http://schemas.openxmlformats.org/officeDocument/2006/relationships/hyperlink" Target="https://pubs.acs.org/doi/10.1021/acs.jpcb.5c04671" TargetMode="External"/><Relationship Id="rId10" Type="http://schemas.openxmlformats.org/officeDocument/2006/relationships/hyperlink" Target="https://pmc.ncbi.nlm.nih.gov/articles/PMC3948301/" TargetMode="External"/><Relationship Id="rId4" Type="http://schemas.openxmlformats.org/officeDocument/2006/relationships/hyperlink" Target="https://www.sciencedirect.com/science/article/pii/S0167732208001955" TargetMode="External"/><Relationship Id="rId9" Type="http://schemas.openxmlformats.org/officeDocument/2006/relationships/hyperlink" Target="https://pubs.acs.org/doi/10.1021/acs.jpcb.7b09861" TargetMode="External"/><Relationship Id="rId14" Type="http://schemas.openxmlformats.org/officeDocument/2006/relationships/hyperlink" Target="https://journals.aps.org/prl/abstract/10.1103/PhysRevLett.131.076801"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chemeo.com/mid/10-119-j/potassium-chloride_Water" TargetMode="External"/><Relationship Id="rId13" Type="http://schemas.openxmlformats.org/officeDocument/2006/relationships/hyperlink" Target="https://www.sciencedirect.com/science/article/pii/S0378381225001293" TargetMode="External"/><Relationship Id="rId18" Type="http://schemas.openxmlformats.org/officeDocument/2006/relationships/hyperlink" Target="https://pubs.acs.org/doi/pdf/10.1021/je00002a021" TargetMode="External"/><Relationship Id="rId3" Type="http://schemas.openxmlformats.org/officeDocument/2006/relationships/hyperlink" Target="https://pmc.ncbi.nlm.nih.gov/articles/PMC11579935/" TargetMode="External"/><Relationship Id="rId7" Type="http://schemas.openxmlformats.org/officeDocument/2006/relationships/hyperlink" Target="https://pubs.acs.org/doi/pdf/10.1021/j100811a502" TargetMode="External"/><Relationship Id="rId12" Type="http://schemas.openxmlformats.org/officeDocument/2006/relationships/hyperlink" Target="https://onlinelibrary.wiley.com/doi/10.1155/2022/9385577" TargetMode="External"/><Relationship Id="rId17" Type="http://schemas.openxmlformats.org/officeDocument/2006/relationships/hyperlink" Target="https://pubs.acs.org/doi/10.1021/j150452a019" TargetMode="External"/><Relationship Id="rId2" Type="http://schemas.openxmlformats.org/officeDocument/2006/relationships/hyperlink" Target="https://pmc.ncbi.nlm.nih.gov/articles/PMC11197750/" TargetMode="External"/><Relationship Id="rId16" Type="http://schemas.openxmlformats.org/officeDocument/2006/relationships/hyperlink" Target="https://doi.org/10.1023/A:1025365900350" TargetMode="External"/><Relationship Id="rId20" Type="http://schemas.openxmlformats.org/officeDocument/2006/relationships/drawing" Target="../drawings/drawing1.xml"/><Relationship Id="rId1" Type="http://schemas.openxmlformats.org/officeDocument/2006/relationships/hyperlink" Target="https://www.webqc.org/molecular-weight-of-MnSO4.html" TargetMode="External"/><Relationship Id="rId6" Type="http://schemas.openxmlformats.org/officeDocument/2006/relationships/hyperlink" Target="https://pubs.acs.org/doi/10.1021/ja01286a019" TargetMode="External"/><Relationship Id="rId11" Type="http://schemas.openxmlformats.org/officeDocument/2006/relationships/hyperlink" Target="https://www.sciencedirect.com/science/article/pii/S0167732214000920" TargetMode="External"/><Relationship Id="rId5" Type="http://schemas.openxmlformats.org/officeDocument/2006/relationships/hyperlink" Target="https://www.sciencedirect.com/science/article/pii/S0021961401908456" TargetMode="External"/><Relationship Id="rId15" Type="http://schemas.openxmlformats.org/officeDocument/2006/relationships/hyperlink" Target="https://www.sciencedirect.com/science/article/pii/S0021961402003154" TargetMode="External"/><Relationship Id="rId10" Type="http://schemas.openxmlformats.org/officeDocument/2006/relationships/hyperlink" Target="https://pubs.acs.org/doi/10.1021/acs.jced.3c00592" TargetMode="External"/><Relationship Id="rId19" Type="http://schemas.openxmlformats.org/officeDocument/2006/relationships/printerSettings" Target="../printerSettings/printerSettings1.bin"/><Relationship Id="rId4" Type="http://schemas.openxmlformats.org/officeDocument/2006/relationships/hyperlink" Target="https://www.tandfonline.com/doi/full/10.1080/08827500500339299" TargetMode="External"/><Relationship Id="rId9" Type="http://schemas.openxmlformats.org/officeDocument/2006/relationships/hyperlink" Target="https://pubs.acs.org/doi/pdf/10.1021/ja01154a113" TargetMode="External"/><Relationship Id="rId14" Type="http://schemas.openxmlformats.org/officeDocument/2006/relationships/hyperlink" Target="https://www.sciencedirect.com/science/article/pii/S01677322210265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topLeftCell="A7" zoomScale="97" zoomScaleNormal="100" workbookViewId="0">
      <selection activeCell="H24" sqref="H24"/>
    </sheetView>
  </sheetViews>
  <sheetFormatPr defaultColWidth="25.41796875" defaultRowHeight="14.4" x14ac:dyDescent="0.55000000000000004"/>
  <cols>
    <col min="1" max="4" width="25.41796875" style="2" customWidth="1"/>
    <col min="5" max="8" width="13.15625" style="2" customWidth="1"/>
    <col min="9" max="9" width="25.41796875" style="2" customWidth="1"/>
    <col min="10" max="16384" width="25.41796875" style="2"/>
  </cols>
  <sheetData>
    <row r="1" spans="1:10" ht="32.1" customHeight="1" x14ac:dyDescent="0.55000000000000004">
      <c r="A1" s="1" t="s">
        <v>0</v>
      </c>
      <c r="B1" s="1" t="s">
        <v>1</v>
      </c>
      <c r="C1" s="1" t="s">
        <v>2</v>
      </c>
      <c r="D1" s="1" t="s">
        <v>3</v>
      </c>
      <c r="E1" s="1" t="s">
        <v>4</v>
      </c>
      <c r="F1" s="1" t="s">
        <v>5</v>
      </c>
      <c r="G1" s="1" t="s">
        <v>6</v>
      </c>
      <c r="H1" s="1" t="s">
        <v>7</v>
      </c>
      <c r="I1" s="1" t="s">
        <v>8</v>
      </c>
      <c r="J1" s="1" t="s">
        <v>9</v>
      </c>
    </row>
    <row r="2" spans="1:10" ht="96" customHeight="1" x14ac:dyDescent="0.55000000000000004">
      <c r="A2" s="4" t="s">
        <v>10</v>
      </c>
      <c r="B2" s="2" t="s">
        <v>11</v>
      </c>
      <c r="C2" s="2" t="s">
        <v>12</v>
      </c>
      <c r="D2" s="2" t="s">
        <v>13</v>
      </c>
      <c r="E2" s="2" t="s">
        <v>14</v>
      </c>
      <c r="F2" s="2" t="s">
        <v>15</v>
      </c>
      <c r="G2" s="2">
        <v>2004</v>
      </c>
      <c r="H2" s="2" t="s">
        <v>16</v>
      </c>
      <c r="I2" s="2" t="s">
        <v>17</v>
      </c>
      <c r="J2" s="2" t="s">
        <v>18</v>
      </c>
    </row>
    <row r="3" spans="1:10" ht="80.099999999999994" customHeight="1" x14ac:dyDescent="0.55000000000000004">
      <c r="A3" s="4" t="s">
        <v>19</v>
      </c>
      <c r="B3" s="2" t="s">
        <v>20</v>
      </c>
      <c r="C3" s="2" t="s">
        <v>21</v>
      </c>
      <c r="E3" s="2" t="s">
        <v>22</v>
      </c>
      <c r="F3" s="2" t="s">
        <v>23</v>
      </c>
      <c r="G3" s="2">
        <v>1969</v>
      </c>
      <c r="H3" s="2" t="s">
        <v>24</v>
      </c>
      <c r="I3" s="2" t="s">
        <v>25</v>
      </c>
      <c r="J3" s="2" t="s">
        <v>26</v>
      </c>
    </row>
    <row r="4" spans="1:10" ht="80.099999999999994" customHeight="1" x14ac:dyDescent="0.55000000000000004">
      <c r="A4" s="4" t="s">
        <v>27</v>
      </c>
      <c r="B4" s="2" t="s">
        <v>28</v>
      </c>
      <c r="C4" s="2" t="s">
        <v>29</v>
      </c>
      <c r="D4" s="2" t="s">
        <v>30</v>
      </c>
      <c r="F4" s="2" t="s">
        <v>31</v>
      </c>
      <c r="G4" s="2">
        <v>2010</v>
      </c>
    </row>
    <row r="5" spans="1:10" ht="80.099999999999994" customHeight="1" x14ac:dyDescent="0.55000000000000004">
      <c r="A5" s="4" t="s">
        <v>32</v>
      </c>
      <c r="B5" s="2" t="s">
        <v>33</v>
      </c>
      <c r="C5" s="2" t="s">
        <v>34</v>
      </c>
      <c r="D5" s="2" t="s">
        <v>35</v>
      </c>
      <c r="F5" s="2" t="s">
        <v>36</v>
      </c>
      <c r="G5" s="2">
        <v>1990</v>
      </c>
      <c r="J5" s="2" t="s">
        <v>37</v>
      </c>
    </row>
    <row r="6" spans="1:10" ht="48" customHeight="1" x14ac:dyDescent="0.55000000000000004">
      <c r="A6" s="4" t="s">
        <v>38</v>
      </c>
      <c r="B6" s="2" t="s">
        <v>39</v>
      </c>
      <c r="F6" s="2" t="s">
        <v>40</v>
      </c>
      <c r="G6" s="2">
        <v>2010</v>
      </c>
    </row>
    <row r="7" spans="1:10" ht="80.099999999999994" customHeight="1" x14ac:dyDescent="0.55000000000000004">
      <c r="A7" s="4" t="s">
        <v>41</v>
      </c>
      <c r="B7" s="2" t="s">
        <v>42</v>
      </c>
      <c r="G7" s="2">
        <v>1985</v>
      </c>
    </row>
    <row r="8" spans="1:10" ht="48" customHeight="1" x14ac:dyDescent="0.55000000000000004">
      <c r="A8" s="4" t="s">
        <v>43</v>
      </c>
      <c r="B8" s="2" t="s">
        <v>44</v>
      </c>
      <c r="F8" s="2" t="s">
        <v>23</v>
      </c>
      <c r="G8" s="2">
        <v>1940</v>
      </c>
      <c r="J8" s="2" t="s">
        <v>45</v>
      </c>
    </row>
    <row r="9" spans="1:10" ht="48" customHeight="1" x14ac:dyDescent="0.55000000000000004">
      <c r="A9" s="4" t="s">
        <v>46</v>
      </c>
      <c r="B9" s="2" t="s">
        <v>47</v>
      </c>
      <c r="C9" s="2" t="s">
        <v>48</v>
      </c>
      <c r="D9" s="2" t="s">
        <v>49</v>
      </c>
      <c r="E9" s="2" t="s">
        <v>50</v>
      </c>
      <c r="F9" s="2" t="s">
        <v>51</v>
      </c>
      <c r="G9" s="2">
        <v>1979</v>
      </c>
      <c r="H9" s="2" t="s">
        <v>52</v>
      </c>
    </row>
    <row r="10" spans="1:10" ht="160" customHeight="1" x14ac:dyDescent="0.55000000000000004">
      <c r="A10" s="4" t="s">
        <v>53</v>
      </c>
      <c r="B10" s="2" t="s">
        <v>54</v>
      </c>
      <c r="C10" s="2" t="s">
        <v>55</v>
      </c>
      <c r="D10" s="2" t="s">
        <v>56</v>
      </c>
      <c r="E10" s="2" t="s">
        <v>57</v>
      </c>
      <c r="F10" s="2" t="s">
        <v>23</v>
      </c>
      <c r="G10" s="2">
        <v>1981</v>
      </c>
      <c r="H10" s="2" t="s">
        <v>58</v>
      </c>
      <c r="I10" s="2" t="s">
        <v>59</v>
      </c>
    </row>
    <row r="11" spans="1:10" ht="80.099999999999994" customHeight="1" x14ac:dyDescent="0.55000000000000004">
      <c r="A11" s="4" t="s">
        <v>60</v>
      </c>
      <c r="B11" s="2" t="s">
        <v>61</v>
      </c>
      <c r="C11" s="2" t="s">
        <v>62</v>
      </c>
      <c r="F11" s="2" t="s">
        <v>63</v>
      </c>
      <c r="G11" s="2">
        <v>2005</v>
      </c>
      <c r="H11" s="2" t="s">
        <v>64</v>
      </c>
      <c r="I11" s="2" t="s">
        <v>59</v>
      </c>
    </row>
    <row r="12" spans="1:10" x14ac:dyDescent="0.55000000000000004">
      <c r="A12" s="4"/>
    </row>
    <row r="13" spans="1:10" ht="16" customHeight="1" x14ac:dyDescent="0.55000000000000004">
      <c r="A13" s="2" t="s">
        <v>65</v>
      </c>
      <c r="B13" s="2" t="s">
        <v>66</v>
      </c>
      <c r="E13" s="2">
        <v>130</v>
      </c>
      <c r="F13" s="2" t="s">
        <v>67</v>
      </c>
    </row>
    <row r="14" spans="1:10" ht="48" customHeight="1" x14ac:dyDescent="0.55000000000000004">
      <c r="A14" s="4" t="s">
        <v>68</v>
      </c>
      <c r="C14" s="2" t="s">
        <v>69</v>
      </c>
      <c r="D14" s="2" t="s">
        <v>70</v>
      </c>
      <c r="E14" s="2" t="s">
        <v>71</v>
      </c>
      <c r="F14" s="2" t="s">
        <v>67</v>
      </c>
      <c r="H14" s="2" t="s">
        <v>72</v>
      </c>
      <c r="I14" s="4"/>
    </row>
    <row r="15" spans="1:10" ht="16" customHeight="1" x14ac:dyDescent="0.55000000000000004">
      <c r="A15" s="4" t="s">
        <v>73</v>
      </c>
      <c r="B15" s="2" t="s">
        <v>68</v>
      </c>
      <c r="I15" s="4"/>
    </row>
    <row r="16" spans="1:10" ht="16" customHeight="1" x14ac:dyDescent="0.55000000000000004">
      <c r="A16" s="4" t="s">
        <v>74</v>
      </c>
      <c r="B16" s="2" t="s">
        <v>73</v>
      </c>
    </row>
    <row r="24" spans="1:10" ht="16" customHeight="1" x14ac:dyDescent="0.55000000000000004">
      <c r="C24" s="2" t="s">
        <v>75</v>
      </c>
    </row>
    <row r="25" spans="1:10" ht="48" customHeight="1" x14ac:dyDescent="0.55000000000000004">
      <c r="A25" s="4" t="s">
        <v>76</v>
      </c>
      <c r="B25" s="3" t="s">
        <v>77</v>
      </c>
      <c r="C25" s="2" t="s">
        <v>78</v>
      </c>
      <c r="D25" s="3" t="s">
        <v>79</v>
      </c>
      <c r="E25" s="3" t="s">
        <v>80</v>
      </c>
      <c r="F25" s="2" t="s">
        <v>81</v>
      </c>
      <c r="H25" s="3" t="s">
        <v>82</v>
      </c>
    </row>
    <row r="26" spans="1:10" ht="96" customHeight="1" x14ac:dyDescent="0.55000000000000004">
      <c r="A26" s="2" t="s">
        <v>83</v>
      </c>
      <c r="B26" s="3" t="s">
        <v>77</v>
      </c>
      <c r="C26" s="2" t="s">
        <v>84</v>
      </c>
      <c r="D26" s="2" t="s">
        <v>85</v>
      </c>
      <c r="E26" s="2" t="s">
        <v>86</v>
      </c>
      <c r="F26" s="2" t="s">
        <v>51</v>
      </c>
      <c r="G26" s="2" t="s">
        <v>87</v>
      </c>
      <c r="H26" s="2" t="s">
        <v>88</v>
      </c>
      <c r="J26" s="2" t="s">
        <v>89</v>
      </c>
    </row>
    <row r="32" spans="1:10" x14ac:dyDescent="0.55000000000000004">
      <c r="A32" s="1"/>
    </row>
    <row r="34" spans="1:2" x14ac:dyDescent="0.55000000000000004">
      <c r="A34" s="1"/>
      <c r="B34" s="1"/>
    </row>
  </sheetData>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display="Acidty of Zinc Chloride Solutions" xr:uid="{00000000-0004-0000-0000-000007000000}"/>
    <hyperlink ref="A10" r:id="rId9" xr:uid="{00000000-0004-0000-0000-000008000000}"/>
    <hyperlink ref="A11" r:id="rId10" xr:uid="{00000000-0004-0000-0000-000009000000}"/>
    <hyperlink ref="A14" r:id="rId11" xr:uid="{00000000-0004-0000-0000-00000A000000}"/>
    <hyperlink ref="A15" r:id="rId12" xr:uid="{00000000-0004-0000-0000-00000B000000}"/>
    <hyperlink ref="A16" r:id="rId13" xr:uid="{00000000-0004-0000-0000-00000C000000}"/>
    <hyperlink ref="A25" r:id="rId14" xr:uid="{00000000-0004-0000-0000-00000D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topLeftCell="A10" zoomScale="94" workbookViewId="0">
      <selection activeCell="F14" sqref="F14"/>
    </sheetView>
  </sheetViews>
  <sheetFormatPr defaultColWidth="25.41796875" defaultRowHeight="14.4" x14ac:dyDescent="0.55000000000000004"/>
  <cols>
    <col min="1" max="3" width="25.41796875" style="2" customWidth="1"/>
    <col min="4" max="4" width="10.41796875" style="2" customWidth="1"/>
    <col min="5" max="5" width="25.41796875" style="2" customWidth="1"/>
    <col min="6" max="6" width="10.41796875" style="2" customWidth="1"/>
    <col min="7" max="9" width="13.15625" style="2" customWidth="1"/>
    <col min="10" max="10" width="25.41796875" style="2" customWidth="1"/>
    <col min="11" max="16384" width="25.41796875" style="2"/>
  </cols>
  <sheetData>
    <row r="1" spans="1:9" ht="32.1" customHeight="1" x14ac:dyDescent="0.55000000000000004">
      <c r="A1" s="1" t="s">
        <v>90</v>
      </c>
      <c r="B1" s="1" t="s">
        <v>3</v>
      </c>
      <c r="C1" s="1" t="s">
        <v>91</v>
      </c>
      <c r="D1" s="1" t="s">
        <v>92</v>
      </c>
      <c r="E1" s="1" t="s">
        <v>9</v>
      </c>
      <c r="F1" s="1" t="s">
        <v>93</v>
      </c>
      <c r="G1" s="1" t="s">
        <v>94</v>
      </c>
    </row>
    <row r="2" spans="1:9" ht="48" customHeight="1" x14ac:dyDescent="0.55000000000000004">
      <c r="A2" s="4" t="s">
        <v>95</v>
      </c>
      <c r="B2" s="2" t="s">
        <v>96</v>
      </c>
      <c r="C2" s="2" t="s">
        <v>97</v>
      </c>
      <c r="D2" s="2">
        <v>1</v>
      </c>
      <c r="F2" s="2">
        <v>2019</v>
      </c>
    </row>
    <row r="3" spans="1:9" ht="48" customHeight="1" x14ac:dyDescent="0.55000000000000004">
      <c r="A3" s="4" t="s">
        <v>98</v>
      </c>
      <c r="B3" s="2" t="s">
        <v>99</v>
      </c>
      <c r="C3" s="2" t="s">
        <v>100</v>
      </c>
      <c r="D3" s="2">
        <v>2</v>
      </c>
      <c r="F3" s="2">
        <v>2017</v>
      </c>
    </row>
    <row r="4" spans="1:9" ht="64" customHeight="1" x14ac:dyDescent="0.55000000000000004">
      <c r="A4" s="4" t="s">
        <v>101</v>
      </c>
      <c r="B4" s="2" t="s">
        <v>102</v>
      </c>
      <c r="C4" s="2" t="s">
        <v>97</v>
      </c>
      <c r="D4" s="2">
        <v>1</v>
      </c>
      <c r="E4" s="2" t="s">
        <v>103</v>
      </c>
      <c r="F4" s="2">
        <v>2024</v>
      </c>
    </row>
    <row r="5" spans="1:9" ht="64" customHeight="1" x14ac:dyDescent="0.55000000000000004">
      <c r="A5" s="4" t="s">
        <v>104</v>
      </c>
      <c r="B5" s="2" t="s">
        <v>105</v>
      </c>
      <c r="C5" s="2" t="s">
        <v>106</v>
      </c>
      <c r="D5" s="2">
        <v>1</v>
      </c>
      <c r="F5" s="2">
        <v>2023</v>
      </c>
    </row>
    <row r="6" spans="1:9" ht="320.10000000000002" customHeight="1" x14ac:dyDescent="0.55000000000000004">
      <c r="A6" s="4" t="s">
        <v>107</v>
      </c>
      <c r="B6" s="2" t="s">
        <v>99</v>
      </c>
      <c r="C6" s="2" t="s">
        <v>108</v>
      </c>
      <c r="D6" s="2">
        <v>3</v>
      </c>
      <c r="E6" s="2" t="s">
        <v>109</v>
      </c>
      <c r="F6" s="2">
        <v>2023</v>
      </c>
    </row>
    <row r="7" spans="1:9" ht="80.099999999999994" customHeight="1" x14ac:dyDescent="0.55000000000000004">
      <c r="A7" s="4" t="s">
        <v>110</v>
      </c>
      <c r="B7" s="2" t="s">
        <v>111</v>
      </c>
      <c r="C7" s="2" t="s">
        <v>112</v>
      </c>
      <c r="D7" s="2">
        <v>3</v>
      </c>
      <c r="F7" s="2">
        <v>2023</v>
      </c>
    </row>
    <row r="8" spans="1:9" x14ac:dyDescent="0.55000000000000004">
      <c r="A8" s="4"/>
    </row>
    <row r="9" spans="1:9" ht="64" customHeight="1" x14ac:dyDescent="0.55000000000000004">
      <c r="A9" s="4" t="s">
        <v>113</v>
      </c>
      <c r="B9" s="2" t="s">
        <v>114</v>
      </c>
      <c r="C9" s="3" t="s">
        <v>115</v>
      </c>
      <c r="D9" s="2">
        <v>3</v>
      </c>
      <c r="F9" s="2">
        <v>2010</v>
      </c>
    </row>
    <row r="10" spans="1:9" ht="64" customHeight="1" x14ac:dyDescent="0.55000000000000004">
      <c r="A10" s="4" t="s">
        <v>116</v>
      </c>
      <c r="B10" s="2" t="s">
        <v>117</v>
      </c>
      <c r="C10" s="2" t="s">
        <v>118</v>
      </c>
      <c r="D10" s="2">
        <v>3</v>
      </c>
      <c r="E10" s="2" t="s">
        <v>119</v>
      </c>
      <c r="F10" s="2">
        <v>2017</v>
      </c>
      <c r="G10" s="4" t="s">
        <v>120</v>
      </c>
    </row>
    <row r="11" spans="1:9" ht="64" customHeight="1" x14ac:dyDescent="0.55000000000000004">
      <c r="A11" s="4" t="s">
        <v>121</v>
      </c>
      <c r="B11" s="2" t="s">
        <v>114</v>
      </c>
      <c r="C11" s="3" t="s">
        <v>115</v>
      </c>
      <c r="D11" s="2">
        <v>3</v>
      </c>
      <c r="E11" s="2" t="s">
        <v>122</v>
      </c>
      <c r="F11" s="2">
        <v>2020</v>
      </c>
      <c r="G11" s="4" t="s">
        <v>123</v>
      </c>
      <c r="H11" s="4" t="s">
        <v>124</v>
      </c>
      <c r="I11" s="4" t="s">
        <v>125</v>
      </c>
    </row>
    <row r="12" spans="1:9" ht="80.099999999999994" customHeight="1" x14ac:dyDescent="0.55000000000000004">
      <c r="A12" s="4" t="s">
        <v>126</v>
      </c>
      <c r="B12" s="2" t="s">
        <v>117</v>
      </c>
      <c r="C12" s="3" t="s">
        <v>115</v>
      </c>
      <c r="D12" s="2">
        <v>3</v>
      </c>
      <c r="E12" s="2" t="s">
        <v>127</v>
      </c>
      <c r="F12" s="2">
        <v>2022</v>
      </c>
      <c r="G12" s="4" t="s">
        <v>128</v>
      </c>
    </row>
    <row r="13" spans="1:9" ht="86.4" x14ac:dyDescent="0.55000000000000004">
      <c r="A13" s="4" t="s">
        <v>405</v>
      </c>
      <c r="B13" s="2" t="s">
        <v>407</v>
      </c>
      <c r="D13" s="2">
        <v>2</v>
      </c>
      <c r="E13" s="2" t="s">
        <v>406</v>
      </c>
      <c r="F13" s="2">
        <v>2025</v>
      </c>
    </row>
    <row r="14" spans="1:9" ht="43.2" x14ac:dyDescent="0.55000000000000004">
      <c r="A14" s="4" t="s">
        <v>408</v>
      </c>
      <c r="B14" s="2" t="s">
        <v>407</v>
      </c>
      <c r="D14" s="2">
        <v>2</v>
      </c>
      <c r="E14" s="2" t="s">
        <v>409</v>
      </c>
      <c r="F14" s="2">
        <v>2021</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location="sec0010" display="Machine learning for determination of activity of water and activity coefficients of electrolytes in binary solutions" xr:uid="{00000000-0004-0000-0100-000005000000}"/>
    <hyperlink ref="A9" r:id="rId7" display="Improvements of COSMO-SAC for vapor–liquid and liquid–liquid equilibrium predictions" xr:uid="{00000000-0004-0000-0100-000006000000}"/>
    <hyperlink ref="A10" r:id="rId8" xr:uid="{00000000-0004-0000-0100-000007000000}"/>
    <hyperlink ref="G10" r:id="rId9" xr:uid="{00000000-0004-0000-0100-000008000000}"/>
    <hyperlink ref="A11" r:id="rId10" xr:uid="{00000000-0004-0000-0100-000009000000}"/>
    <hyperlink ref="G11" r:id="rId11" xr:uid="{00000000-0004-0000-0100-00000A000000}"/>
    <hyperlink ref="H11" r:id="rId12" xr:uid="{00000000-0004-0000-0100-00000B000000}"/>
    <hyperlink ref="I11" r:id="rId13" xr:uid="{00000000-0004-0000-0100-00000C000000}"/>
    <hyperlink ref="A12" r:id="rId14" xr:uid="{00000000-0004-0000-0100-00000D000000}"/>
    <hyperlink ref="G12" r:id="rId15" xr:uid="{00000000-0004-0000-0100-00000E000000}"/>
    <hyperlink ref="A13" r:id="rId16" xr:uid="{35B3FE1E-225F-4F11-A434-FED1F127508A}"/>
    <hyperlink ref="A14" r:id="rId17" location="data-availability" xr:uid="{1C0C64C2-D76C-4F34-B64D-29511E5CFC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7"/>
  <sheetViews>
    <sheetView topLeftCell="A8" zoomScale="94" workbookViewId="0">
      <selection activeCell="F14" sqref="F14"/>
    </sheetView>
  </sheetViews>
  <sheetFormatPr defaultColWidth="25.41796875" defaultRowHeight="14.4" x14ac:dyDescent="0.55000000000000004"/>
  <cols>
    <col min="1" max="2" width="25.41796875" style="2" customWidth="1"/>
    <col min="3" max="3" width="13.15625" style="2" customWidth="1"/>
    <col min="4" max="4" width="25.41796875" style="2" customWidth="1"/>
    <col min="5" max="16384" width="25.41796875" style="2"/>
  </cols>
  <sheetData>
    <row r="1" spans="1:4" s="1" customFormat="1" ht="16" customHeight="1" x14ac:dyDescent="0.55000000000000004">
      <c r="A1" s="1" t="s">
        <v>90</v>
      </c>
      <c r="B1" s="1" t="s">
        <v>129</v>
      </c>
      <c r="C1" s="1" t="s">
        <v>93</v>
      </c>
    </row>
    <row r="2" spans="1:4" ht="32.1" customHeight="1" x14ac:dyDescent="0.55000000000000004">
      <c r="A2" s="4" t="s">
        <v>130</v>
      </c>
      <c r="C2" s="2">
        <v>1972</v>
      </c>
    </row>
    <row r="3" spans="1:4" ht="112" customHeight="1" x14ac:dyDescent="0.55000000000000004">
      <c r="A3" s="4" t="s">
        <v>131</v>
      </c>
      <c r="B3" s="2" t="s">
        <v>390</v>
      </c>
      <c r="C3" s="2">
        <v>1992</v>
      </c>
    </row>
    <row r="4" spans="1:4" ht="48" customHeight="1" x14ac:dyDescent="0.55000000000000004">
      <c r="A4" s="4" t="s">
        <v>132</v>
      </c>
      <c r="B4" s="2" t="s">
        <v>391</v>
      </c>
      <c r="C4" s="2">
        <v>2024</v>
      </c>
    </row>
    <row r="6" spans="1:4" ht="48" customHeight="1" x14ac:dyDescent="0.55000000000000004">
      <c r="A6" s="9" t="s">
        <v>404</v>
      </c>
      <c r="B6" s="2" t="s">
        <v>389</v>
      </c>
      <c r="C6" s="2">
        <v>2017</v>
      </c>
    </row>
    <row r="7" spans="1:4" ht="72" x14ac:dyDescent="0.55000000000000004">
      <c r="A7" s="4" t="s">
        <v>386</v>
      </c>
      <c r="B7" s="2" t="s">
        <v>387</v>
      </c>
      <c r="C7" s="2">
        <v>2009</v>
      </c>
    </row>
    <row r="8" spans="1:4" ht="57.6" x14ac:dyDescent="0.55000000000000004">
      <c r="A8" s="4" t="s">
        <v>388</v>
      </c>
      <c r="B8" s="2" t="s">
        <v>389</v>
      </c>
      <c r="C8" s="2">
        <v>2025</v>
      </c>
    </row>
    <row r="9" spans="1:4" ht="72" x14ac:dyDescent="0.55000000000000004">
      <c r="A9" s="4" t="s">
        <v>392</v>
      </c>
      <c r="B9" s="2" t="s">
        <v>393</v>
      </c>
      <c r="C9" s="2">
        <v>2019</v>
      </c>
    </row>
    <row r="10" spans="1:4" ht="72" x14ac:dyDescent="0.55000000000000004">
      <c r="A10" s="4" t="s">
        <v>394</v>
      </c>
      <c r="B10" s="2" t="s">
        <v>395</v>
      </c>
      <c r="C10" s="2">
        <v>2014</v>
      </c>
    </row>
    <row r="11" spans="1:4" ht="57.6" x14ac:dyDescent="0.55000000000000004">
      <c r="A11" s="4" t="s">
        <v>396</v>
      </c>
      <c r="B11" s="2" t="s">
        <v>389</v>
      </c>
      <c r="C11" s="2">
        <v>2025</v>
      </c>
    </row>
    <row r="12" spans="1:4" ht="43.2" x14ac:dyDescent="0.55000000000000004">
      <c r="A12" s="9" t="s">
        <v>397</v>
      </c>
      <c r="B12" s="2" t="s">
        <v>398</v>
      </c>
      <c r="C12" s="2">
        <v>2018</v>
      </c>
    </row>
    <row r="13" spans="1:4" ht="28.8" x14ac:dyDescent="0.55000000000000004">
      <c r="A13" s="9" t="s">
        <v>399</v>
      </c>
      <c r="B13" s="2" t="s">
        <v>400</v>
      </c>
      <c r="C13" s="2">
        <v>2014</v>
      </c>
    </row>
    <row r="14" spans="1:4" x14ac:dyDescent="0.55000000000000004">
      <c r="A14" s="9" t="s">
        <v>401</v>
      </c>
      <c r="B14" s="2" t="s">
        <v>402</v>
      </c>
      <c r="C14" s="2">
        <v>2023</v>
      </c>
      <c r="D14" s="2" t="s">
        <v>403</v>
      </c>
    </row>
    <row r="15" spans="1:4" ht="28.8" x14ac:dyDescent="0.55000000000000004">
      <c r="A15" s="9" t="s">
        <v>405</v>
      </c>
      <c r="B15" s="2" t="s">
        <v>406</v>
      </c>
      <c r="C15" s="2">
        <v>2025</v>
      </c>
    </row>
    <row r="16" spans="1:4" ht="28.8" x14ac:dyDescent="0.55000000000000004">
      <c r="A16" s="9" t="s">
        <v>410</v>
      </c>
      <c r="B16" s="2" t="s">
        <v>411</v>
      </c>
      <c r="C16" s="2">
        <v>2023</v>
      </c>
    </row>
    <row r="17" spans="1:3" ht="57.6" x14ac:dyDescent="0.55000000000000004">
      <c r="A17" s="2" t="s">
        <v>412</v>
      </c>
      <c r="B17" s="2" t="s">
        <v>413</v>
      </c>
      <c r="C17" s="2">
        <v>1973</v>
      </c>
    </row>
  </sheetData>
  <hyperlinks>
    <hyperlink ref="A2" r:id="rId1" xr:uid="{00000000-0004-0000-0200-000000000000}"/>
    <hyperlink ref="A3" r:id="rId2" xr:uid="{00000000-0004-0000-0200-000001000000}"/>
    <hyperlink ref="A4" r:id="rId3" location="mmc1" xr:uid="{00000000-0004-0000-0200-000002000000}"/>
    <hyperlink ref="A7" r:id="rId4" xr:uid="{08F127F5-9EA7-4FFF-BB51-B323DA2E844A}"/>
    <hyperlink ref="A8" r:id="rId5" xr:uid="{68F40AC7-4022-400A-AE40-067AD66439A3}"/>
    <hyperlink ref="A9" r:id="rId6" xr:uid="{A0E763A8-4A6D-4AA7-97CB-644D3FFFC184}"/>
    <hyperlink ref="A10" r:id="rId7" display="https://pubs.acs.org/doi/10.1021/jp500937h" xr:uid="{081DD732-8280-40F7-B7E4-17777DC7D77E}"/>
    <hyperlink ref="A11" r:id="rId8" xr:uid="{23FEF26C-03DA-4871-B3DA-C07B7A66C697}"/>
    <hyperlink ref="A12" r:id="rId9" xr:uid="{4A838306-8DF7-4F9A-BE51-F9587D71DDCE}"/>
    <hyperlink ref="A13" r:id="rId10" location="r42" xr:uid="{1749335F-75E3-4FA8-AAD4-5D4CE3AF6265}"/>
    <hyperlink ref="A14" r:id="rId11" xr:uid="{78859ADF-B73D-488A-9E68-8E2538811979}"/>
    <hyperlink ref="A6" r:id="rId12" location="f0020" xr:uid="{3D127DDF-15D8-4D0F-B660-EA132649BB31}"/>
    <hyperlink ref="A15" r:id="rId13" xr:uid="{E7BCA44C-3428-44F3-B154-B94112E922FB}"/>
    <hyperlink ref="A16" r:id="rId14" xr:uid="{04B3FA29-0EB6-40C4-8E37-73773968307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V34"/>
  <sheetViews>
    <sheetView tabSelected="1" topLeftCell="GF20" zoomScale="57" zoomScaleNormal="32" workbookViewId="0">
      <selection activeCell="GV8" sqref="GV8:GV29"/>
    </sheetView>
  </sheetViews>
  <sheetFormatPr defaultColWidth="20.41796875" defaultRowHeight="49" customHeight="1" x14ac:dyDescent="0.55000000000000004"/>
  <cols>
    <col min="1" max="1" width="20.41796875" style="2" customWidth="1"/>
    <col min="2" max="3" width="7.41796875" style="2" customWidth="1"/>
    <col min="4" max="4" width="10.41796875" style="2" customWidth="1"/>
    <col min="5" max="6" width="20.41796875" style="2" customWidth="1"/>
    <col min="7" max="7" width="7.41796875" style="2" customWidth="1"/>
    <col min="8" max="13" width="8.41796875" style="2" customWidth="1"/>
    <col min="14" max="14" width="8.41796875" style="6" customWidth="1"/>
    <col min="15" max="309" width="8.41796875" style="2" customWidth="1"/>
    <col min="310" max="16384" width="20.41796875" style="2"/>
  </cols>
  <sheetData>
    <row r="1" spans="1:204" s="1" customFormat="1" ht="49" customHeight="1" x14ac:dyDescent="0.55000000000000004">
      <c r="A1" t="s">
        <v>133</v>
      </c>
      <c r="N1" s="5"/>
      <c r="BG1" s="4" t="s">
        <v>134</v>
      </c>
      <c r="BH1" s="2" t="s">
        <v>135</v>
      </c>
      <c r="BI1" s="2" t="s">
        <v>136</v>
      </c>
      <c r="BJ1" s="2" t="s">
        <v>137</v>
      </c>
      <c r="BK1" s="2" t="s">
        <v>138</v>
      </c>
      <c r="BL1" s="2" t="s">
        <v>139</v>
      </c>
      <c r="BM1" s="2" t="s">
        <v>140</v>
      </c>
      <c r="BN1" s="2" t="s">
        <v>141</v>
      </c>
      <c r="BO1" s="2" t="s">
        <v>142</v>
      </c>
      <c r="BP1" s="2" t="s">
        <v>143</v>
      </c>
      <c r="BQ1" s="2" t="s">
        <v>144</v>
      </c>
      <c r="BR1" s="2" t="s">
        <v>145</v>
      </c>
      <c r="BS1" s="2" t="s">
        <v>146</v>
      </c>
      <c r="BT1" s="2" t="s">
        <v>147</v>
      </c>
      <c r="BU1" s="2" t="s">
        <v>148</v>
      </c>
      <c r="BV1" s="2" t="s">
        <v>149</v>
      </c>
      <c r="BW1" s="2" t="s">
        <v>150</v>
      </c>
      <c r="BX1" s="2" t="s">
        <v>151</v>
      </c>
      <c r="BY1" s="8" t="s">
        <v>152</v>
      </c>
      <c r="BZ1" s="8" t="s">
        <v>153</v>
      </c>
      <c r="CA1" s="8" t="s">
        <v>154</v>
      </c>
      <c r="CB1" s="8" t="s">
        <v>155</v>
      </c>
      <c r="CC1" s="8" t="s">
        <v>156</v>
      </c>
      <c r="CD1" s="8" t="s">
        <v>157</v>
      </c>
      <c r="CE1" s="8" t="s">
        <v>351</v>
      </c>
      <c r="CF1" s="8" t="s">
        <v>354</v>
      </c>
      <c r="CG1" s="8" t="s">
        <v>355</v>
      </c>
      <c r="CH1" s="8" t="s">
        <v>356</v>
      </c>
      <c r="CI1" s="8" t="s">
        <v>357</v>
      </c>
      <c r="CJ1" s="8" t="s">
        <v>358</v>
      </c>
      <c r="CK1" s="8" t="s">
        <v>359</v>
      </c>
      <c r="CL1" s="8" t="s">
        <v>360</v>
      </c>
      <c r="CM1" s="8" t="s">
        <v>361</v>
      </c>
      <c r="CN1" s="8" t="s">
        <v>362</v>
      </c>
      <c r="CO1" s="8" t="s">
        <v>363</v>
      </c>
      <c r="CP1" s="8" t="s">
        <v>364</v>
      </c>
      <c r="CQ1" s="8" t="s">
        <v>365</v>
      </c>
      <c r="CR1" s="8" t="s">
        <v>366</v>
      </c>
      <c r="CS1" s="8" t="s">
        <v>381</v>
      </c>
      <c r="DC1" s="4" t="s">
        <v>158</v>
      </c>
      <c r="DD1" s="2" t="s">
        <v>136</v>
      </c>
      <c r="DE1" s="2" t="s">
        <v>137</v>
      </c>
      <c r="DF1" s="2" t="s">
        <v>138</v>
      </c>
      <c r="DG1" s="2" t="s">
        <v>139</v>
      </c>
      <c r="DH1" s="2" t="s">
        <v>140</v>
      </c>
      <c r="DI1" s="2" t="s">
        <v>141</v>
      </c>
      <c r="DJ1" s="2" t="s">
        <v>142</v>
      </c>
      <c r="DK1" s="2" t="s">
        <v>143</v>
      </c>
      <c r="DL1" s="2" t="s">
        <v>144</v>
      </c>
      <c r="DM1" s="2" t="s">
        <v>145</v>
      </c>
      <c r="DN1" s="2" t="s">
        <v>146</v>
      </c>
      <c r="DO1" s="2" t="s">
        <v>147</v>
      </c>
      <c r="DP1" s="2" t="s">
        <v>148</v>
      </c>
      <c r="DQ1" s="2" t="s">
        <v>149</v>
      </c>
      <c r="DR1" s="2" t="s">
        <v>150</v>
      </c>
      <c r="DS1" s="2" t="s">
        <v>151</v>
      </c>
      <c r="DT1" s="8" t="s">
        <v>152</v>
      </c>
      <c r="DU1" s="8" t="s">
        <v>153</v>
      </c>
      <c r="DV1" s="8" t="s">
        <v>154</v>
      </c>
      <c r="DW1" s="8" t="s">
        <v>155</v>
      </c>
      <c r="DY1" s="1" t="s">
        <v>416</v>
      </c>
    </row>
    <row r="2" spans="1:204" ht="49" customHeight="1" x14ac:dyDescent="0.55000000000000004">
      <c r="A2" s="1" t="s">
        <v>90</v>
      </c>
      <c r="B2" s="1" t="s">
        <v>159</v>
      </c>
      <c r="C2" s="1" t="s">
        <v>93</v>
      </c>
      <c r="D2" s="1" t="s">
        <v>160</v>
      </c>
      <c r="E2" s="1" t="s">
        <v>3</v>
      </c>
      <c r="F2" s="1" t="s">
        <v>161</v>
      </c>
      <c r="G2" s="1" t="s">
        <v>162</v>
      </c>
      <c r="H2" s="1"/>
      <c r="I2" s="1"/>
      <c r="J2" s="1"/>
      <c r="K2" s="1"/>
      <c r="L2" s="1"/>
      <c r="M2" s="1"/>
      <c r="BH2" s="2">
        <v>18.015000000000001</v>
      </c>
      <c r="BI2" s="2">
        <v>58.442999999999998</v>
      </c>
      <c r="BJ2" s="2">
        <v>74.551000000000002</v>
      </c>
      <c r="BK2" s="2">
        <v>53.491</v>
      </c>
      <c r="BL2" s="2">
        <v>168.363</v>
      </c>
      <c r="BM2" s="2">
        <v>84.994</v>
      </c>
      <c r="BN2" s="2">
        <v>169.87</v>
      </c>
      <c r="BO2" s="2">
        <v>165.99799999999999</v>
      </c>
      <c r="BP2" s="2">
        <v>142.04499999999999</v>
      </c>
      <c r="BQ2" s="2">
        <v>174.25899999999999</v>
      </c>
      <c r="BR2" s="2">
        <v>132.1395</v>
      </c>
      <c r="BS2" s="2">
        <v>120.3676</v>
      </c>
      <c r="BT2" s="2">
        <v>151.00059999999999</v>
      </c>
      <c r="BU2" s="2">
        <v>109.94459999999999</v>
      </c>
      <c r="BV2" s="2">
        <v>154.756</v>
      </c>
      <c r="BW2" s="2">
        <v>159.6086</v>
      </c>
      <c r="BX2" s="2">
        <v>161.4426</v>
      </c>
      <c r="BY2" s="8">
        <v>68.959999999999994</v>
      </c>
      <c r="BZ2" s="8">
        <v>101.1</v>
      </c>
      <c r="CA2" s="8">
        <v>261.33999999999997</v>
      </c>
      <c r="CB2" s="8">
        <v>164.1</v>
      </c>
      <c r="CC2" s="8">
        <v>106.39</v>
      </c>
      <c r="CD2" s="8">
        <v>122.44</v>
      </c>
      <c r="CE2" s="8">
        <v>122.55</v>
      </c>
      <c r="CF2" s="8">
        <v>102.89</v>
      </c>
      <c r="CG2" s="8">
        <v>149.88999999999999</v>
      </c>
      <c r="CH2" s="2">
        <v>119</v>
      </c>
      <c r="CI2" s="2">
        <v>120.92</v>
      </c>
      <c r="CJ2" s="2">
        <v>212.81</v>
      </c>
      <c r="CK2" s="2">
        <v>259.81</v>
      </c>
      <c r="CL2" s="2">
        <v>199.89</v>
      </c>
      <c r="CM2" s="2">
        <v>293.88</v>
      </c>
      <c r="CN2" s="2">
        <v>158.53</v>
      </c>
      <c r="CO2" s="2">
        <v>247.43</v>
      </c>
      <c r="CP2" s="2">
        <v>341.43</v>
      </c>
      <c r="CQ2" s="2">
        <v>208.23</v>
      </c>
      <c r="CR2" s="2">
        <v>297.14</v>
      </c>
      <c r="CS2" s="2">
        <v>80.043000000000006</v>
      </c>
      <c r="DD2" s="2" t="s">
        <v>163</v>
      </c>
      <c r="DE2" s="2" t="s">
        <v>164</v>
      </c>
      <c r="DF2" s="2" t="s">
        <v>165</v>
      </c>
      <c r="DG2" s="2" t="s">
        <v>166</v>
      </c>
      <c r="DH2" s="2" t="s">
        <v>167</v>
      </c>
      <c r="DI2" s="2" t="s">
        <v>168</v>
      </c>
      <c r="DJ2" s="2" t="s">
        <v>169</v>
      </c>
      <c r="DK2" s="2" t="s">
        <v>170</v>
      </c>
      <c r="DL2" s="2" t="s">
        <v>171</v>
      </c>
      <c r="DM2" s="2" t="s">
        <v>172</v>
      </c>
      <c r="DN2" s="2" t="s">
        <v>173</v>
      </c>
      <c r="DO2" s="2" t="s">
        <v>168</v>
      </c>
      <c r="DP2" s="2" t="s">
        <v>174</v>
      </c>
      <c r="DQ2" s="2" t="s">
        <v>168</v>
      </c>
      <c r="DR2" s="2" t="s">
        <v>168</v>
      </c>
      <c r="DS2" s="2" t="s">
        <v>168</v>
      </c>
    </row>
    <row r="3" spans="1:204" ht="49" customHeight="1" x14ac:dyDescent="0.55000000000000004">
      <c r="A3" s="4" t="s">
        <v>175</v>
      </c>
      <c r="B3" s="2" t="s">
        <v>136</v>
      </c>
      <c r="C3" s="2">
        <v>2024</v>
      </c>
      <c r="D3" s="2" t="s">
        <v>176</v>
      </c>
      <c r="E3" s="2" t="s">
        <v>177</v>
      </c>
      <c r="F3" s="2" t="s">
        <v>178</v>
      </c>
      <c r="G3" s="2" t="s">
        <v>179</v>
      </c>
      <c r="J3" s="1"/>
      <c r="K3" s="1"/>
      <c r="BH3" s="2">
        <f t="shared" ref="BH3:CS3" si="0">BH2/1000</f>
        <v>1.8015E-2</v>
      </c>
      <c r="BI3" s="2">
        <f t="shared" si="0"/>
        <v>5.8442999999999995E-2</v>
      </c>
      <c r="BJ3" s="2">
        <f t="shared" si="0"/>
        <v>7.4551000000000006E-2</v>
      </c>
      <c r="BK3" s="2">
        <f t="shared" si="0"/>
        <v>5.3490999999999997E-2</v>
      </c>
      <c r="BL3" s="2">
        <f t="shared" si="0"/>
        <v>0.16836300000000001</v>
      </c>
      <c r="BM3" s="2">
        <f t="shared" si="0"/>
        <v>8.4994E-2</v>
      </c>
      <c r="BN3" s="2">
        <f t="shared" si="0"/>
        <v>0.16986999999999999</v>
      </c>
      <c r="BO3" s="2">
        <f t="shared" si="0"/>
        <v>0.16599799999999998</v>
      </c>
      <c r="BP3" s="2">
        <f t="shared" si="0"/>
        <v>0.14204499999999998</v>
      </c>
      <c r="BQ3" s="2">
        <f t="shared" si="0"/>
        <v>0.174259</v>
      </c>
      <c r="BR3" s="2">
        <f t="shared" si="0"/>
        <v>0.13213949999999999</v>
      </c>
      <c r="BS3" s="2">
        <f t="shared" si="0"/>
        <v>0.12036759999999999</v>
      </c>
      <c r="BT3" s="2">
        <f t="shared" si="0"/>
        <v>0.15100059999999998</v>
      </c>
      <c r="BU3" s="2">
        <f t="shared" si="0"/>
        <v>0.10994459999999999</v>
      </c>
      <c r="BV3" s="2">
        <f t="shared" si="0"/>
        <v>0.154756</v>
      </c>
      <c r="BW3" s="2">
        <f t="shared" si="0"/>
        <v>0.15960859999999999</v>
      </c>
      <c r="BX3" s="2">
        <f t="shared" si="0"/>
        <v>0.16144259999999999</v>
      </c>
      <c r="BY3" s="2">
        <f t="shared" si="0"/>
        <v>6.8959999999999994E-2</v>
      </c>
      <c r="BZ3" s="2">
        <f t="shared" si="0"/>
        <v>0.1011</v>
      </c>
      <c r="CA3" s="2">
        <f t="shared" si="0"/>
        <v>0.26133999999999996</v>
      </c>
      <c r="CB3" s="2">
        <f t="shared" si="0"/>
        <v>0.1641</v>
      </c>
      <c r="CC3" s="2">
        <f t="shared" si="0"/>
        <v>0.10639</v>
      </c>
      <c r="CD3" s="2">
        <f t="shared" si="0"/>
        <v>0.12243999999999999</v>
      </c>
      <c r="CE3" s="2">
        <f t="shared" si="0"/>
        <v>0.12254999999999999</v>
      </c>
      <c r="CF3" s="2">
        <f t="shared" si="0"/>
        <v>0.10289</v>
      </c>
      <c r="CG3" s="2">
        <f t="shared" si="0"/>
        <v>0.14989</v>
      </c>
      <c r="CH3" s="2">
        <f t="shared" si="0"/>
        <v>0.11899999999999999</v>
      </c>
      <c r="CI3" s="2">
        <f t="shared" si="0"/>
        <v>0.12092</v>
      </c>
      <c r="CJ3" s="2">
        <f t="shared" si="0"/>
        <v>0.21281</v>
      </c>
      <c r="CK3" s="2">
        <f t="shared" si="0"/>
        <v>0.25980999999999999</v>
      </c>
      <c r="CL3" s="2">
        <f t="shared" si="0"/>
        <v>0.19988999999999998</v>
      </c>
      <c r="CM3" s="2">
        <f t="shared" si="0"/>
        <v>0.29387999999999997</v>
      </c>
      <c r="CN3" s="2">
        <f t="shared" si="0"/>
        <v>0.15853</v>
      </c>
      <c r="CO3" s="2">
        <f t="shared" si="0"/>
        <v>0.24743000000000001</v>
      </c>
      <c r="CP3" s="2">
        <f t="shared" si="0"/>
        <v>0.34143000000000001</v>
      </c>
      <c r="CQ3" s="2">
        <f t="shared" si="0"/>
        <v>0.20823</v>
      </c>
      <c r="CR3" s="2">
        <f t="shared" si="0"/>
        <v>0.29713999999999996</v>
      </c>
      <c r="CS3" s="2">
        <f t="shared" si="0"/>
        <v>8.0043000000000003E-2</v>
      </c>
    </row>
    <row r="4" spans="1:204" ht="49" customHeight="1" x14ac:dyDescent="0.55000000000000004">
      <c r="A4" s="4" t="s">
        <v>180</v>
      </c>
      <c r="B4" s="2" t="s">
        <v>136</v>
      </c>
      <c r="C4" s="2">
        <v>2007</v>
      </c>
      <c r="D4" s="2" t="s">
        <v>181</v>
      </c>
      <c r="F4" s="2" t="s">
        <v>182</v>
      </c>
      <c r="G4" s="2" t="s">
        <v>183</v>
      </c>
      <c r="O4" s="1" t="s">
        <v>184</v>
      </c>
      <c r="P4" s="1"/>
      <c r="V4" s="1" t="s">
        <v>185</v>
      </c>
      <c r="Z4" s="1" t="s">
        <v>186</v>
      </c>
      <c r="AD4" s="1" t="s">
        <v>187</v>
      </c>
      <c r="AH4" s="1" t="s">
        <v>188</v>
      </c>
      <c r="AL4" s="1" t="s">
        <v>189</v>
      </c>
      <c r="AP4" s="1" t="s">
        <v>190</v>
      </c>
      <c r="AV4" s="7"/>
      <c r="AW4" s="1" t="s">
        <v>191</v>
      </c>
      <c r="BF4" s="1" t="s">
        <v>192</v>
      </c>
      <c r="BO4" s="1" t="s">
        <v>193</v>
      </c>
      <c r="BS4" s="1" t="s">
        <v>194</v>
      </c>
      <c r="BW4" s="1" t="s">
        <v>195</v>
      </c>
      <c r="BZ4" s="2" t="s">
        <v>145</v>
      </c>
      <c r="CA4" s="2" t="s">
        <v>146</v>
      </c>
      <c r="CC4" s="2" t="s">
        <v>148</v>
      </c>
      <c r="CD4" s="2" t="s">
        <v>149</v>
      </c>
      <c r="CE4" s="2" t="s">
        <v>150</v>
      </c>
      <c r="CF4" s="2" t="s">
        <v>151</v>
      </c>
      <c r="CI4" s="1" t="s">
        <v>198</v>
      </c>
      <c r="CM4" s="1" t="s">
        <v>199</v>
      </c>
      <c r="CQ4" s="1" t="s">
        <v>200</v>
      </c>
      <c r="CU4" s="1" t="s">
        <v>201</v>
      </c>
      <c r="CY4" s="1" t="s">
        <v>202</v>
      </c>
      <c r="DC4" s="1" t="s">
        <v>203</v>
      </c>
      <c r="DG4" s="1" t="s">
        <v>204</v>
      </c>
      <c r="DK4" s="1" t="s">
        <v>205</v>
      </c>
      <c r="DO4" s="1" t="s">
        <v>206</v>
      </c>
      <c r="DT4" s="1" t="s">
        <v>348</v>
      </c>
      <c r="DY4" s="1" t="s">
        <v>349</v>
      </c>
      <c r="ED4" s="1" t="s">
        <v>367</v>
      </c>
      <c r="EI4" s="1" t="s">
        <v>369</v>
      </c>
      <c r="EN4" s="1" t="s">
        <v>370</v>
      </c>
      <c r="ES4" s="1" t="s">
        <v>371</v>
      </c>
      <c r="EX4" s="1" t="s">
        <v>372</v>
      </c>
      <c r="FC4" s="1" t="s">
        <v>373</v>
      </c>
      <c r="FH4" s="1" t="s">
        <v>374</v>
      </c>
      <c r="FM4" s="1" t="s">
        <v>375</v>
      </c>
      <c r="FR4" s="1" t="s">
        <v>376</v>
      </c>
      <c r="FW4" s="1" t="s">
        <v>377</v>
      </c>
      <c r="GB4" s="1" t="s">
        <v>378</v>
      </c>
      <c r="GG4" s="1" t="s">
        <v>379</v>
      </c>
      <c r="GL4" s="1" t="s">
        <v>380</v>
      </c>
      <c r="GQ4" s="10" t="s">
        <v>384</v>
      </c>
    </row>
    <row r="5" spans="1:204" ht="49" customHeight="1" x14ac:dyDescent="0.55000000000000004">
      <c r="S5" s="2" t="s">
        <v>207</v>
      </c>
      <c r="T5" s="2" t="s">
        <v>208</v>
      </c>
      <c r="X5" s="2" t="s">
        <v>207</v>
      </c>
      <c r="AB5" s="2" t="s">
        <v>207</v>
      </c>
      <c r="AF5" s="2" t="s">
        <v>207</v>
      </c>
      <c r="AJ5" s="2" t="s">
        <v>207</v>
      </c>
      <c r="CA5" s="1" t="s">
        <v>196</v>
      </c>
      <c r="CE5" s="1" t="s">
        <v>197</v>
      </c>
    </row>
    <row r="6" spans="1:204" ht="49" customHeight="1" x14ac:dyDescent="0.55000000000000004">
      <c r="A6" s="2" t="s">
        <v>209</v>
      </c>
      <c r="B6" s="2" t="s">
        <v>210</v>
      </c>
      <c r="C6" s="2">
        <v>2001</v>
      </c>
      <c r="D6" s="2" t="s">
        <v>211</v>
      </c>
      <c r="E6" s="2" t="s">
        <v>212</v>
      </c>
      <c r="F6" s="2" t="s">
        <v>213</v>
      </c>
      <c r="O6" s="2" t="s">
        <v>214</v>
      </c>
      <c r="P6" s="2" t="s">
        <v>215</v>
      </c>
      <c r="Q6" s="2" t="s">
        <v>215</v>
      </c>
      <c r="R6" s="2" t="s">
        <v>414</v>
      </c>
      <c r="S6" s="2" t="s">
        <v>216</v>
      </c>
      <c r="T6" s="2" t="s">
        <v>216</v>
      </c>
      <c r="V6" s="2" t="s">
        <v>214</v>
      </c>
      <c r="W6" s="2" t="s">
        <v>215</v>
      </c>
      <c r="X6" s="2" t="s">
        <v>217</v>
      </c>
      <c r="Z6" s="2" t="s">
        <v>218</v>
      </c>
      <c r="AA6" s="2" t="s">
        <v>219</v>
      </c>
      <c r="AB6" s="2" t="s">
        <v>217</v>
      </c>
      <c r="AD6" s="2" t="s">
        <v>220</v>
      </c>
      <c r="AE6" s="2" t="s">
        <v>221</v>
      </c>
      <c r="AF6" s="2" t="s">
        <v>217</v>
      </c>
      <c r="AH6" s="2" t="s">
        <v>222</v>
      </c>
      <c r="AI6" s="2" t="s">
        <v>223</v>
      </c>
      <c r="AJ6" s="2" t="s">
        <v>217</v>
      </c>
      <c r="AL6" s="2" t="s">
        <v>224</v>
      </c>
      <c r="AM6" s="2" t="s">
        <v>225</v>
      </c>
      <c r="AN6" s="2" t="s">
        <v>226</v>
      </c>
      <c r="AR6" s="2" t="s">
        <v>227</v>
      </c>
      <c r="AX6" s="2" t="s">
        <v>227</v>
      </c>
      <c r="AZ6" s="2" t="s">
        <v>227</v>
      </c>
      <c r="BA6" s="2" t="s">
        <v>227</v>
      </c>
      <c r="BB6" s="2" t="s">
        <v>228</v>
      </c>
      <c r="BC6" s="2" t="s">
        <v>228</v>
      </c>
      <c r="BD6" s="2" t="s">
        <v>228</v>
      </c>
      <c r="BH6" s="2" t="s">
        <v>207</v>
      </c>
    </row>
    <row r="7" spans="1:204" ht="49" customHeight="1" x14ac:dyDescent="0.55000000000000004">
      <c r="O7" s="2">
        <v>0.1</v>
      </c>
      <c r="P7" s="2">
        <f t="shared" ref="P7:P13" si="1">$BH$3*O7/(1+$BH$3*O7)</f>
        <v>1.7982604338284581E-3</v>
      </c>
      <c r="Q7" s="2">
        <f t="shared" ref="Q7:Q13" si="2">P7*$BI$3/(P7*$BI$3+(1-P7)*$BH$3)</f>
        <v>5.810342614657159E-3</v>
      </c>
      <c r="R7" s="2">
        <f t="shared" ref="R7:R13" si="3">1-P7</f>
        <v>0.99820173956617153</v>
      </c>
      <c r="S7" s="2">
        <v>0.77749999999999997</v>
      </c>
      <c r="T7" s="2">
        <v>0.82850000000000001</v>
      </c>
      <c r="V7" s="2">
        <v>0.2</v>
      </c>
      <c r="W7" s="2">
        <f>$BI$3*V7/(1+$BI$3*V7)</f>
        <v>1.1553555115674921E-2</v>
      </c>
      <c r="X7" s="2">
        <v>0.99339999999999995</v>
      </c>
      <c r="Z7" s="2">
        <v>0.2</v>
      </c>
      <c r="AA7" s="2">
        <f>Z7/(Z7+1/$BH$3)</f>
        <v>3.5900649958200605E-3</v>
      </c>
      <c r="AB7" s="2">
        <v>0.99299999999999999</v>
      </c>
      <c r="AD7" s="2">
        <v>0.2</v>
      </c>
      <c r="AE7" s="2">
        <f t="shared" ref="AE7:AE20" si="4">$BK$3*AD7/(1+$BK$3*AD7)</f>
        <v>1.0584959981129877E-2</v>
      </c>
      <c r="AF7" s="2">
        <v>0.99299999999999999</v>
      </c>
      <c r="AH7" s="2">
        <v>0.2</v>
      </c>
      <c r="AI7" s="2">
        <f>$BJ$3*AH7/(1+$BJ$3*AH7)</f>
        <v>1.4691151985663363E-2</v>
      </c>
      <c r="AJ7" s="2">
        <v>0.99350000000000005</v>
      </c>
      <c r="AL7" s="2">
        <v>0.99329999999999996</v>
      </c>
      <c r="AM7" s="2" t="s">
        <v>229</v>
      </c>
      <c r="AN7" s="2" t="s">
        <v>230</v>
      </c>
      <c r="AP7" s="2" t="s">
        <v>231</v>
      </c>
      <c r="AQ7" s="2" t="s">
        <v>232</v>
      </c>
      <c r="AR7" s="2" t="s">
        <v>217</v>
      </c>
      <c r="AS7" s="2" t="s">
        <v>233</v>
      </c>
      <c r="AT7" s="2" t="s">
        <v>234</v>
      </c>
      <c r="AU7" s="2" t="s">
        <v>235</v>
      </c>
      <c r="AX7" s="2" t="s">
        <v>236</v>
      </c>
      <c r="AY7" s="2" t="s">
        <v>237</v>
      </c>
      <c r="AZ7" s="2" t="s">
        <v>238</v>
      </c>
      <c r="BA7" s="2" t="s">
        <v>239</v>
      </c>
      <c r="BB7" s="2" t="s">
        <v>236</v>
      </c>
      <c r="BC7" s="2" t="s">
        <v>238</v>
      </c>
      <c r="BD7" s="2" t="s">
        <v>239</v>
      </c>
      <c r="BF7" s="2" t="s">
        <v>240</v>
      </c>
      <c r="BG7" s="2" t="s">
        <v>241</v>
      </c>
      <c r="BH7" s="2" t="s">
        <v>238</v>
      </c>
      <c r="BI7" s="2" t="s">
        <v>242</v>
      </c>
      <c r="BJ7" s="2" t="s">
        <v>243</v>
      </c>
      <c r="BK7" s="2" t="s">
        <v>244</v>
      </c>
      <c r="BL7" s="2" t="s">
        <v>245</v>
      </c>
      <c r="BM7" s="2" t="s">
        <v>246</v>
      </c>
      <c r="BO7" s="2" t="s">
        <v>236</v>
      </c>
      <c r="BP7" s="2" t="s">
        <v>247</v>
      </c>
      <c r="BQ7" s="2" t="s">
        <v>238</v>
      </c>
      <c r="BS7" s="2" t="s">
        <v>236</v>
      </c>
      <c r="BT7" s="2" t="s">
        <v>248</v>
      </c>
      <c r="BU7" s="2" t="s">
        <v>238</v>
      </c>
      <c r="BW7" s="2" t="s">
        <v>236</v>
      </c>
      <c r="BX7" s="2" t="s">
        <v>249</v>
      </c>
      <c r="BY7" s="2" t="s">
        <v>238</v>
      </c>
      <c r="CA7" s="2" t="s">
        <v>236</v>
      </c>
      <c r="CB7" s="2" t="s">
        <v>249</v>
      </c>
      <c r="CC7" s="2" t="s">
        <v>238</v>
      </c>
      <c r="CE7" s="2" t="s">
        <v>236</v>
      </c>
      <c r="CF7" s="2" t="s">
        <v>249</v>
      </c>
      <c r="CG7" s="2" t="s">
        <v>238</v>
      </c>
      <c r="CI7" s="2" t="s">
        <v>236</v>
      </c>
      <c r="CJ7" s="2" t="s">
        <v>249</v>
      </c>
      <c r="CK7" s="2" t="s">
        <v>238</v>
      </c>
      <c r="CM7" s="2" t="s">
        <v>236</v>
      </c>
      <c r="CN7" s="2" t="s">
        <v>249</v>
      </c>
      <c r="CO7" s="2" t="s">
        <v>238</v>
      </c>
      <c r="CQ7" s="2" t="s">
        <v>236</v>
      </c>
      <c r="CR7" s="2" t="s">
        <v>249</v>
      </c>
      <c r="CS7" s="2" t="s">
        <v>238</v>
      </c>
      <c r="CU7" s="2" t="s">
        <v>236</v>
      </c>
      <c r="CV7" s="2" t="s">
        <v>249</v>
      </c>
      <c r="CW7" s="2" t="s">
        <v>238</v>
      </c>
      <c r="CY7" s="2" t="s">
        <v>236</v>
      </c>
      <c r="CZ7" s="2" t="s">
        <v>249</v>
      </c>
      <c r="DA7" s="2" t="s">
        <v>238</v>
      </c>
      <c r="DC7" s="2" t="s">
        <v>236</v>
      </c>
      <c r="DD7" s="2" t="s">
        <v>249</v>
      </c>
      <c r="DE7" s="2" t="s">
        <v>238</v>
      </c>
      <c r="DG7" s="2" t="s">
        <v>236</v>
      </c>
      <c r="DH7" s="2" t="s">
        <v>249</v>
      </c>
      <c r="DI7" s="2" t="s">
        <v>238</v>
      </c>
      <c r="DK7" s="2" t="s">
        <v>236</v>
      </c>
      <c r="DL7" s="2" t="s">
        <v>249</v>
      </c>
      <c r="DM7" s="2" t="s">
        <v>238</v>
      </c>
      <c r="DO7" s="2" t="s">
        <v>236</v>
      </c>
      <c r="DP7" s="2" t="s">
        <v>249</v>
      </c>
      <c r="DQ7" s="2" t="s">
        <v>250</v>
      </c>
      <c r="DR7" s="2" t="s">
        <v>238</v>
      </c>
      <c r="DT7" s="2" t="s">
        <v>236</v>
      </c>
      <c r="DU7" s="2" t="s">
        <v>249</v>
      </c>
      <c r="DV7" s="2" t="s">
        <v>250</v>
      </c>
      <c r="DW7" s="2" t="s">
        <v>238</v>
      </c>
      <c r="DY7" s="2" t="s">
        <v>236</v>
      </c>
      <c r="DZ7" s="2" t="s">
        <v>249</v>
      </c>
      <c r="EA7" s="2" t="s">
        <v>250</v>
      </c>
      <c r="EB7" s="2" t="s">
        <v>238</v>
      </c>
      <c r="ED7" s="2" t="s">
        <v>236</v>
      </c>
      <c r="EE7" s="2" t="s">
        <v>249</v>
      </c>
      <c r="EF7" s="2" t="s">
        <v>250</v>
      </c>
      <c r="EG7" s="2" t="s">
        <v>238</v>
      </c>
      <c r="EI7" s="2" t="s">
        <v>236</v>
      </c>
      <c r="EJ7" s="2" t="s">
        <v>249</v>
      </c>
      <c r="EK7" s="2" t="s">
        <v>250</v>
      </c>
      <c r="EL7" s="2" t="s">
        <v>238</v>
      </c>
      <c r="EN7" s="2" t="s">
        <v>236</v>
      </c>
      <c r="EO7" s="2" t="s">
        <v>249</v>
      </c>
      <c r="EP7" s="2" t="s">
        <v>250</v>
      </c>
      <c r="EQ7" s="2" t="s">
        <v>238</v>
      </c>
      <c r="ES7" s="2" t="s">
        <v>236</v>
      </c>
      <c r="ET7" s="2" t="s">
        <v>249</v>
      </c>
      <c r="EU7" s="2" t="s">
        <v>250</v>
      </c>
      <c r="EV7" s="2" t="s">
        <v>238</v>
      </c>
      <c r="EX7" s="2" t="s">
        <v>236</v>
      </c>
      <c r="EY7" s="2" t="s">
        <v>249</v>
      </c>
      <c r="EZ7" s="2" t="s">
        <v>250</v>
      </c>
      <c r="FA7" s="2" t="s">
        <v>238</v>
      </c>
      <c r="FC7" s="2" t="s">
        <v>236</v>
      </c>
      <c r="FD7" s="2" t="s">
        <v>249</v>
      </c>
      <c r="FE7" s="2" t="s">
        <v>250</v>
      </c>
      <c r="FF7" s="2" t="s">
        <v>238</v>
      </c>
      <c r="FH7" s="2" t="s">
        <v>236</v>
      </c>
      <c r="FI7" s="2" t="s">
        <v>249</v>
      </c>
      <c r="FJ7" s="2" t="s">
        <v>250</v>
      </c>
      <c r="FK7" s="2" t="s">
        <v>238</v>
      </c>
      <c r="FM7" s="2" t="s">
        <v>236</v>
      </c>
      <c r="FN7" s="2" t="s">
        <v>249</v>
      </c>
      <c r="FO7" s="2" t="s">
        <v>250</v>
      </c>
      <c r="FP7" s="2" t="s">
        <v>238</v>
      </c>
      <c r="FR7" s="2" t="s">
        <v>236</v>
      </c>
      <c r="FS7" s="2" t="s">
        <v>249</v>
      </c>
      <c r="FT7" s="2" t="s">
        <v>250</v>
      </c>
      <c r="FU7" s="2" t="s">
        <v>238</v>
      </c>
      <c r="FW7" s="2" t="s">
        <v>236</v>
      </c>
      <c r="FX7" s="2" t="s">
        <v>249</v>
      </c>
      <c r="FY7" s="2" t="s">
        <v>250</v>
      </c>
      <c r="FZ7" s="2" t="s">
        <v>238</v>
      </c>
      <c r="GB7" s="2" t="s">
        <v>236</v>
      </c>
      <c r="GC7" s="2" t="s">
        <v>249</v>
      </c>
      <c r="GD7" s="2" t="s">
        <v>250</v>
      </c>
      <c r="GE7" s="2" t="s">
        <v>238</v>
      </c>
      <c r="GG7" s="2" t="s">
        <v>236</v>
      </c>
      <c r="GH7" s="2" t="s">
        <v>249</v>
      </c>
      <c r="GI7" s="2" t="s">
        <v>250</v>
      </c>
      <c r="GJ7" s="2" t="s">
        <v>238</v>
      </c>
      <c r="GL7" s="2" t="s">
        <v>236</v>
      </c>
      <c r="GM7" s="2" t="s">
        <v>249</v>
      </c>
      <c r="GN7" s="2" t="s">
        <v>250</v>
      </c>
      <c r="GO7" s="2" t="s">
        <v>238</v>
      </c>
      <c r="GQ7" s="2" t="s">
        <v>236</v>
      </c>
      <c r="GR7" s="2" t="s">
        <v>385</v>
      </c>
      <c r="GS7" s="2" t="s">
        <v>417</v>
      </c>
      <c r="GT7" s="2" t="s">
        <v>238</v>
      </c>
    </row>
    <row r="8" spans="1:204" ht="49" customHeight="1" x14ac:dyDescent="0.55000000000000004">
      <c r="A8" s="4" t="s">
        <v>251</v>
      </c>
      <c r="B8" s="2" t="s">
        <v>252</v>
      </c>
      <c r="C8" s="2">
        <v>2002</v>
      </c>
      <c r="D8" s="2" t="s">
        <v>253</v>
      </c>
      <c r="F8" s="2" t="s">
        <v>254</v>
      </c>
      <c r="O8" s="2">
        <v>1</v>
      </c>
      <c r="P8" s="2">
        <f t="shared" si="1"/>
        <v>1.7696202904672331E-2</v>
      </c>
      <c r="Q8" s="2">
        <f t="shared" si="2"/>
        <v>5.5216010687396497E-2</v>
      </c>
      <c r="R8" s="2">
        <f t="shared" si="3"/>
        <v>0.98230379709532767</v>
      </c>
      <c r="S8" s="2">
        <v>0.65810000000000002</v>
      </c>
      <c r="T8" s="2">
        <v>0.71199999999999997</v>
      </c>
      <c r="V8" s="2">
        <v>0.3</v>
      </c>
      <c r="W8" s="2">
        <f t="shared" ref="W8:W20" si="5">$BI$3*V8/(1+$BI$3*V8)</f>
        <v>1.7230794208226582E-2</v>
      </c>
      <c r="X8" s="2">
        <v>0.99</v>
      </c>
      <c r="Z8" s="2">
        <v>0.3</v>
      </c>
      <c r="AA8" s="2">
        <f t="shared" ref="AA8:AA20" si="6">$BL$3*Z8/(1+$BL$3*Z8)</f>
        <v>4.8080411313031236E-2</v>
      </c>
      <c r="AB8" s="2">
        <v>0.99</v>
      </c>
      <c r="AD8" s="2">
        <v>0.3</v>
      </c>
      <c r="AE8" s="2">
        <f t="shared" si="4"/>
        <v>1.5793851329559162E-2</v>
      </c>
      <c r="AF8" s="2">
        <v>0.99</v>
      </c>
      <c r="AH8" s="2">
        <v>0.3</v>
      </c>
      <c r="AI8" s="2">
        <f t="shared" ref="AI8:AI16" si="7">$BJ$3*AH8/(1+$BJ$3*AH8)</f>
        <v>2.1876035894410738E-2</v>
      </c>
      <c r="AJ8" s="2">
        <v>0.99029999999999996</v>
      </c>
      <c r="AL8" s="2">
        <v>0.98980000000000001</v>
      </c>
      <c r="AM8" s="2" t="s">
        <v>255</v>
      </c>
      <c r="AN8" s="2" t="s">
        <v>256</v>
      </c>
      <c r="AP8" s="2">
        <v>1.0200000000000001E-2</v>
      </c>
      <c r="AQ8" s="2">
        <f t="shared" ref="AQ8:AQ19" si="8">$BM$3*AP8/(1+$BM$3*AP8)</f>
        <v>8.6618786812902974E-4</v>
      </c>
      <c r="AR8" s="2">
        <v>0.99960000000000004</v>
      </c>
      <c r="AS8" s="2">
        <v>0.79800000000000004</v>
      </c>
      <c r="AT8" s="2">
        <v>0.96589999999999998</v>
      </c>
      <c r="AU8" s="2" t="s">
        <v>257</v>
      </c>
      <c r="AX8" s="2">
        <v>0.499</v>
      </c>
      <c r="AY8" s="2">
        <f t="shared" ref="AY8:AY32" si="9">$BN$3*AX8/(1+$BN$3*AX8)</f>
        <v>7.8141459064046417E-2</v>
      </c>
      <c r="AZ8" s="2">
        <v>0.98599999999999999</v>
      </c>
      <c r="BA8" s="2">
        <v>0.78200000000000003</v>
      </c>
      <c r="BB8" s="2">
        <v>0.5</v>
      </c>
      <c r="BC8" s="2">
        <v>0.98299999999999998</v>
      </c>
      <c r="BD8" s="2">
        <v>0.95099999999999996</v>
      </c>
      <c r="BF8" s="2">
        <v>1E-3</v>
      </c>
      <c r="BG8" s="2">
        <f t="shared" ref="BG8:BG23" si="10">$BO$3*BF8/(1+$BO$3*BF8)</f>
        <v>1.6597044923736751E-4</v>
      </c>
      <c r="BH8" s="2">
        <v>1</v>
      </c>
      <c r="BI8" s="2">
        <v>1</v>
      </c>
      <c r="BJ8" s="2">
        <v>0.98799999999999999</v>
      </c>
      <c r="BK8" s="2">
        <v>0.98799999999999999</v>
      </c>
      <c r="BL8" s="2">
        <v>0</v>
      </c>
      <c r="BM8" s="2">
        <v>0</v>
      </c>
      <c r="BO8" s="2">
        <v>0.1</v>
      </c>
      <c r="BP8" s="2">
        <f t="shared" ref="BP8:BP20" si="11">$BP$3*BO8/(1+$BP$3*BO8)</f>
        <v>1.4005558050669267E-2</v>
      </c>
      <c r="BQ8" s="2">
        <v>0.99570000000000003</v>
      </c>
      <c r="BS8" s="2">
        <v>0.1</v>
      </c>
      <c r="BT8" s="2">
        <f t="shared" ref="BT8:BT15" si="12">$BQ$3*BS8/(1+$BQ$3*BS8)</f>
        <v>1.7127438961402494E-2</v>
      </c>
      <c r="BU8" s="2">
        <v>0.99580000000000002</v>
      </c>
      <c r="BW8" s="2">
        <v>0.1</v>
      </c>
      <c r="BX8" s="2">
        <f t="shared" ref="BX8:BX24" si="13">$BR$3*BW8/(1+$BR$3*BW8)</f>
        <v>1.3041618702545501E-2</v>
      </c>
      <c r="BY8" s="2">
        <v>0.99590000000000001</v>
      </c>
      <c r="CA8" s="2">
        <v>0.2</v>
      </c>
      <c r="CB8" s="2">
        <f t="shared" ref="CB8:CB23" si="14">$BS$3*CA8/(1+$BS$3*CA8)</f>
        <v>2.3507609102127746E-2</v>
      </c>
      <c r="CC8" s="2">
        <v>0.996</v>
      </c>
      <c r="CE8" s="2">
        <v>0.2</v>
      </c>
      <c r="CF8" s="2">
        <f t="shared" ref="CF8:CF25" si="15">$BT$3*CE8/(1+$BT$3*CE8)</f>
        <v>2.9314809243081819E-2</v>
      </c>
      <c r="CG8" s="2">
        <v>0.99609999999999999</v>
      </c>
      <c r="CI8" s="2">
        <v>0.1</v>
      </c>
      <c r="CJ8" s="2">
        <f t="shared" ref="CJ8:CJ20" si="16">$BU$3*CI8/(1+$BU$3*CI8)</f>
        <v>1.0874896386672583E-2</v>
      </c>
      <c r="CK8" s="2">
        <v>0.99560000000000004</v>
      </c>
      <c r="CM8" s="2">
        <v>0.2</v>
      </c>
      <c r="CN8" s="2">
        <f t="shared" ref="CN8:CN22" si="17">$BV$3*CM8/(1+$BV$3*CM8)</f>
        <v>3.0021983581764101E-2</v>
      </c>
      <c r="CO8" s="2">
        <v>0.99619999999999997</v>
      </c>
      <c r="CQ8" s="2">
        <v>0.2</v>
      </c>
      <c r="CR8" s="2">
        <f>$BW$3*CQ8/(1+$BW$3*CQ8)</f>
        <v>3.0934245671270493E-2</v>
      </c>
      <c r="CS8" s="2">
        <v>0.99629999999999996</v>
      </c>
      <c r="CU8" s="2">
        <v>0.2</v>
      </c>
      <c r="CV8" s="2">
        <f t="shared" ref="CV8:CV23" si="18">$BX$3*CU8/(1+$BX$3*CU8)</f>
        <v>3.1278580914568345E-2</v>
      </c>
      <c r="CW8" s="2">
        <v>0.99619999999999997</v>
      </c>
      <c r="CY8" s="2">
        <v>0.1</v>
      </c>
      <c r="CZ8" s="2">
        <f t="shared" ref="CZ8:CZ20" si="19">$BY$3*CY8/(1+$BY$3*CY8)</f>
        <v>6.8487708760388358E-3</v>
      </c>
      <c r="DA8" s="2">
        <v>0.99670000000000003</v>
      </c>
      <c r="DC8" s="2">
        <v>0.1</v>
      </c>
      <c r="DD8" s="2">
        <f t="shared" ref="DD8:DD18" si="20">$BZ$3*DC8/(1+$BZ$3*DC8)</f>
        <v>1.0008810921582798E-2</v>
      </c>
      <c r="DE8" s="2">
        <v>0.99670000000000003</v>
      </c>
      <c r="DG8" s="2">
        <v>0.1</v>
      </c>
      <c r="DH8" s="2">
        <f>$CA$3*DG8/(1+$CA$3*DG8)</f>
        <v>2.5468408609401885E-2</v>
      </c>
      <c r="DI8" s="2">
        <v>0.99580000000000002</v>
      </c>
      <c r="DK8" s="2">
        <v>0.1</v>
      </c>
      <c r="DL8" s="2">
        <f>$CB$3*DK8/(1+$CB$3*DK8)</f>
        <v>1.6145059572416642E-2</v>
      </c>
      <c r="DM8" s="2">
        <v>0.99550000000000005</v>
      </c>
      <c r="DO8" s="2">
        <v>0.2</v>
      </c>
      <c r="DP8" s="2">
        <f>$CC$3*DO8/(1+$CC$3*DO8)</f>
        <v>2.0834679685648769E-2</v>
      </c>
      <c r="DQ8" s="2">
        <v>0.91900000000000004</v>
      </c>
      <c r="DR8">
        <f t="shared" ref="DR8:DR32" si="21">EXP(-2*DO8*DQ8/55.51)</f>
        <v>0.9933996484160329</v>
      </c>
      <c r="DS8"/>
      <c r="DT8" s="2">
        <v>0.2</v>
      </c>
      <c r="DU8" s="2">
        <f t="shared" ref="DU8:DU32" si="22">$CD$3*DT8/(1+$CD$3*DT8)</f>
        <v>2.3902671383168955E-2</v>
      </c>
      <c r="DV8" s="2">
        <v>0.95750000000000002</v>
      </c>
      <c r="DW8">
        <f t="shared" ref="DW8:DW32" si="23">EXP(-2*DT8*DV8/55.51)</f>
        <v>0.99312409026993709</v>
      </c>
      <c r="DY8" s="2">
        <v>0.2</v>
      </c>
      <c r="DZ8" s="2">
        <f t="shared" ref="DZ8:DZ13" si="24">$CE$3*DY8/(1+$CE$3*DY8)</f>
        <v>2.3923631784950855E-2</v>
      </c>
      <c r="EA8" s="2">
        <v>0.88759999999999994</v>
      </c>
      <c r="EB8">
        <f t="shared" ref="EB8:EB13" si="25">EXP(-2*DY8*EA8/55.51)</f>
        <v>0.99362444595268207</v>
      </c>
      <c r="ED8" s="2">
        <v>2.0030000000000001</v>
      </c>
      <c r="EE8" s="2">
        <f t="shared" ref="EE8:EE13" si="26">$CF$3*ED8/(1+$CF$3*ED8)</f>
        <v>0.17087356437897722</v>
      </c>
      <c r="EF8" s="2">
        <v>1.02</v>
      </c>
      <c r="EG8">
        <f t="shared" ref="EG8:EG13" si="27">EXP(-2*ED8*EF8/55.51)</f>
        <v>0.92903346275659915</v>
      </c>
      <c r="EI8" s="2">
        <v>1.004</v>
      </c>
      <c r="EJ8" s="2">
        <f t="shared" ref="EJ8:EJ15" si="28">$CG$3*EI8/(1+$CG$3*EI8)</f>
        <v>0.13080480278326037</v>
      </c>
      <c r="EK8" s="2">
        <v>0.93</v>
      </c>
      <c r="EL8">
        <f t="shared" ref="EL8:EL15" si="29">EXP(-2*EI8*EK8/55.51)</f>
        <v>0.96691807680701369</v>
      </c>
      <c r="EN8" s="2">
        <v>1.2549999999999999</v>
      </c>
      <c r="EO8" s="2">
        <f t="shared" ref="EO8:EO13" si="30">$CH$3*EN8/(1+$CH$3*EN8)</f>
        <v>0.12993922625495388</v>
      </c>
      <c r="EP8" s="2">
        <v>1.07</v>
      </c>
      <c r="EQ8">
        <f t="shared" ref="EQ8:EQ13" si="31">EXP(-2*EN8*EP8/55.51)</f>
        <v>0.95276949895611107</v>
      </c>
      <c r="ES8" s="2">
        <v>1.4930000000000001</v>
      </c>
      <c r="ET8" s="2">
        <f t="shared" ref="ET8:ET13" si="32">$CI$3*ES8/(1+$CI$3*ES8)</f>
        <v>0.15292539417515585</v>
      </c>
      <c r="EU8" s="2">
        <v>0.9</v>
      </c>
      <c r="EV8">
        <f t="shared" ref="EV8:EV13" si="33">EXP(-2*ES8*EU8/55.51)</f>
        <v>0.95274032072972648</v>
      </c>
      <c r="EX8" s="2">
        <v>1.57</v>
      </c>
      <c r="EY8" s="2">
        <f t="shared" ref="EY8:EY13" si="34">$CJ$3*EX8/(1+$CJ$3*EX8)</f>
        <v>0.25043757580418491</v>
      </c>
      <c r="EZ8" s="2">
        <v>0.94</v>
      </c>
      <c r="FA8">
        <f t="shared" ref="FA8:FA13" si="35">EXP(-2*EX8*EZ8/55.51)</f>
        <v>0.9482165245628732</v>
      </c>
      <c r="FC8" s="2">
        <v>1.345</v>
      </c>
      <c r="FD8" s="2">
        <f>$CK$3*FC8/(1+$CK$3*FC8)</f>
        <v>0.25895430523279411</v>
      </c>
      <c r="FE8" s="2">
        <v>0.79</v>
      </c>
      <c r="FF8">
        <f>EXP(-2*FC8*FE8/55.51)</f>
        <v>0.96244034667864009</v>
      </c>
      <c r="FH8" s="2">
        <v>1.006</v>
      </c>
      <c r="FI8" s="2">
        <f t="shared" ref="FI8:FI15" si="36">$CL$3*FH8/(1+$CL$3*FH8)</f>
        <v>0.16742246667512675</v>
      </c>
      <c r="FJ8" s="2">
        <v>1.3</v>
      </c>
      <c r="FK8">
        <f>EXP(-3*FH8*FJ8/55.51)</f>
        <v>0.93176079318812899</v>
      </c>
      <c r="FM8" s="2">
        <v>1.1379999999999999</v>
      </c>
      <c r="FN8" s="2">
        <f>$CM$3*FM8/(1+$CM$3*FM8)</f>
        <v>0.2506194229973388</v>
      </c>
      <c r="FO8" s="2">
        <v>1.19</v>
      </c>
      <c r="FP8">
        <f>EXP(-3*FM8*FO8/55.51)</f>
        <v>0.92942617994781596</v>
      </c>
      <c r="FR8" s="2">
        <v>0.66200000000000003</v>
      </c>
      <c r="FS8" s="2">
        <f t="shared" ref="FS8:FS15" si="37">$CN$3*FR8/(1+$CN$3*FR8)</f>
        <v>9.4979101528918766E-2</v>
      </c>
      <c r="FT8" s="2">
        <v>0.94</v>
      </c>
      <c r="FU8">
        <f>EXP(-3*FR8*FT8/55.51)</f>
        <v>0.96692852814878061</v>
      </c>
      <c r="FW8" s="2">
        <v>0.8</v>
      </c>
      <c r="FX8" s="2">
        <f t="shared" ref="FX8:FX15" si="38">$CO$3*FW8/(1+$CO$3*FW8)</f>
        <v>0.16523643843117874</v>
      </c>
      <c r="FY8" s="2">
        <v>1.52</v>
      </c>
      <c r="FZ8">
        <f>EXP(-3*FW8*FY8/55.51)</f>
        <v>0.93639499467134213</v>
      </c>
      <c r="GB8" s="2">
        <v>0.97</v>
      </c>
      <c r="GC8" s="2">
        <f t="shared" ref="GC8:GC15" si="39">$CP$3*GB8/(1+$CP$3*GB8)</f>
        <v>0.24879079732668685</v>
      </c>
      <c r="GD8" s="2">
        <v>1.26</v>
      </c>
      <c r="GE8">
        <f>EXP(-3*GB8*GD8/55.51)</f>
        <v>0.93608128490306408</v>
      </c>
      <c r="GG8" s="2">
        <v>0.504</v>
      </c>
      <c r="GH8" s="2">
        <f>$CQ$3*GG8/(1+$CQ$3*GG8)</f>
        <v>9.4979969734682146E-2</v>
      </c>
      <c r="GI8" s="2">
        <v>1.5</v>
      </c>
      <c r="GJ8">
        <f>EXP(-3*GG8*GI8/55.51)</f>
        <v>0.9599659123181703</v>
      </c>
      <c r="GL8" s="2">
        <v>1.0009999999999999</v>
      </c>
      <c r="GM8" s="2">
        <f t="shared" ref="GM8:GM15" si="40">$CR$3*GL8/(1+$CR$3*GL8)</f>
        <v>0.22924975001101011</v>
      </c>
      <c r="GN8" s="2">
        <v>1.17</v>
      </c>
      <c r="GO8">
        <f>EXP(-3*GL8*GN8/55.51)</f>
        <v>0.93866644927627962</v>
      </c>
      <c r="GQ8" s="2">
        <f>(1/GR8)/$BH$3</f>
        <v>1.8140293401105472</v>
      </c>
      <c r="GR8" s="2">
        <v>30.6</v>
      </c>
      <c r="GS8" s="2">
        <f>$CS$3*GQ8/(1+$CS$3*GQ8)</f>
        <v>0.12679034756740831</v>
      </c>
      <c r="GT8" s="2">
        <v>0.95</v>
      </c>
      <c r="GU8" s="2">
        <f>1-(GQ8/(55.51))/(GQ8/(55.51) +1)</f>
        <v>0.96835481802321177</v>
      </c>
      <c r="GV8" s="2">
        <f>GT8/GU8</f>
        <v>0.98104535891019662</v>
      </c>
    </row>
    <row r="9" spans="1:204" ht="49" customHeight="1" x14ac:dyDescent="0.55000000000000004">
      <c r="A9" s="4" t="s">
        <v>258</v>
      </c>
      <c r="B9" s="2" t="s">
        <v>259</v>
      </c>
      <c r="C9" s="2">
        <v>1937</v>
      </c>
      <c r="O9" s="2">
        <v>2</v>
      </c>
      <c r="P9" s="2">
        <f t="shared" si="1"/>
        <v>3.4776985222435643E-2</v>
      </c>
      <c r="Q9" s="2">
        <f t="shared" si="2"/>
        <v>0.10465347403405539</v>
      </c>
      <c r="R9" s="2">
        <f t="shared" si="3"/>
        <v>0.96522301477756434</v>
      </c>
      <c r="S9" s="2">
        <v>0.66839999999999999</v>
      </c>
      <c r="T9" s="2">
        <v>0.72199999999999998</v>
      </c>
      <c r="V9" s="2">
        <v>0.5</v>
      </c>
      <c r="W9" s="2">
        <f t="shared" si="5"/>
        <v>2.8391847624636677E-2</v>
      </c>
      <c r="X9" s="2">
        <v>0.98350000000000004</v>
      </c>
      <c r="Z9" s="2">
        <v>0.5</v>
      </c>
      <c r="AA9" s="2">
        <f t="shared" si="6"/>
        <v>7.7645209773455834E-2</v>
      </c>
      <c r="AB9" s="2">
        <v>0.98399999999999999</v>
      </c>
      <c r="AD9" s="2">
        <v>0.5</v>
      </c>
      <c r="AE9" s="2">
        <f t="shared" si="4"/>
        <v>2.6048811511713465E-2</v>
      </c>
      <c r="AF9" s="2">
        <v>0.98399999999999999</v>
      </c>
      <c r="AH9" s="2">
        <v>0.5</v>
      </c>
      <c r="AI9" s="2">
        <f t="shared" si="7"/>
        <v>3.5935968795175438E-2</v>
      </c>
      <c r="AJ9" s="2">
        <v>0.9839</v>
      </c>
      <c r="AL9" s="2">
        <v>0.98270000000000002</v>
      </c>
      <c r="AM9" s="2" t="s">
        <v>260</v>
      </c>
      <c r="AN9" s="2" t="s">
        <v>261</v>
      </c>
      <c r="AP9" s="2">
        <v>5.0099999999999999E-2</v>
      </c>
      <c r="AQ9" s="2">
        <f t="shared" si="8"/>
        <v>4.2401440212727036E-3</v>
      </c>
      <c r="AR9" s="2">
        <v>0.99829999999999997</v>
      </c>
      <c r="AS9" s="2">
        <v>0.62919999999999998</v>
      </c>
      <c r="AT9" s="2">
        <v>0.9355</v>
      </c>
      <c r="AU9" s="2" t="s">
        <v>262</v>
      </c>
      <c r="AX9" s="2">
        <v>0.999</v>
      </c>
      <c r="AY9" s="2">
        <f t="shared" si="9"/>
        <v>0.14508003004154577</v>
      </c>
      <c r="AZ9" s="2">
        <v>0.97399999999999998</v>
      </c>
      <c r="BA9" s="2">
        <v>0.73099999999999998</v>
      </c>
      <c r="BB9" s="2">
        <v>0.998</v>
      </c>
      <c r="BC9" s="2">
        <v>0.97299999999999998</v>
      </c>
      <c r="BD9" s="2">
        <v>0.76</v>
      </c>
      <c r="BF9" s="2">
        <v>2E-3</v>
      </c>
      <c r="BG9" s="2">
        <f t="shared" si="10"/>
        <v>3.3188581523688464E-4</v>
      </c>
      <c r="BH9" s="2">
        <v>0.99990000000000001</v>
      </c>
      <c r="BI9" s="2">
        <v>0.99990000000000001</v>
      </c>
      <c r="BJ9" s="2">
        <v>0.98399999999999999</v>
      </c>
      <c r="BK9" s="2">
        <v>0.98299999999999998</v>
      </c>
      <c r="BL9" s="2">
        <v>0</v>
      </c>
      <c r="BM9" s="2">
        <v>0</v>
      </c>
      <c r="BO9" s="2">
        <v>0.2</v>
      </c>
      <c r="BP9" s="2">
        <f t="shared" si="11"/>
        <v>2.762422343639544E-2</v>
      </c>
      <c r="BQ9" s="2">
        <v>0.99199999999999999</v>
      </c>
      <c r="BS9" s="2">
        <v>0.2</v>
      </c>
      <c r="BT9" s="2">
        <f t="shared" si="12"/>
        <v>3.3678059022557626E-2</v>
      </c>
      <c r="BU9" s="2">
        <v>0.99199999999999999</v>
      </c>
      <c r="BW9" s="2">
        <v>0.2</v>
      </c>
      <c r="BX9" s="2">
        <f t="shared" si="13"/>
        <v>2.5747448992764127E-2</v>
      </c>
      <c r="BY9" s="2">
        <v>0.99209999999999998</v>
      </c>
      <c r="CA9" s="2">
        <v>0.3</v>
      </c>
      <c r="CB9" s="2">
        <f t="shared" si="14"/>
        <v>3.4851772728285255E-2</v>
      </c>
      <c r="CC9" s="2">
        <v>0.99409999999999998</v>
      </c>
      <c r="CE9" s="2">
        <v>0.3</v>
      </c>
      <c r="CF9" s="2">
        <f t="shared" si="15"/>
        <v>4.3337005835012869E-2</v>
      </c>
      <c r="CG9" s="2">
        <v>0.99450000000000005</v>
      </c>
      <c r="CI9" s="2">
        <v>0.2</v>
      </c>
      <c r="CJ9" s="2">
        <f t="shared" si="16"/>
        <v>2.1515810562799446E-2</v>
      </c>
      <c r="CK9" s="2">
        <v>0.99150000000000005</v>
      </c>
      <c r="CM9" s="2">
        <v>0.3</v>
      </c>
      <c r="CN9" s="2">
        <f t="shared" si="17"/>
        <v>4.4366982955711752E-2</v>
      </c>
      <c r="CO9" s="2">
        <v>0.99460000000000004</v>
      </c>
      <c r="CQ9" s="2">
        <v>0.3</v>
      </c>
      <c r="CR9" s="2">
        <f t="shared" ref="CR9:CR18" si="41">$BW$3*CQ9/(1+$BW$3*CQ9)</f>
        <v>4.5694604446998244E-2</v>
      </c>
      <c r="CS9" s="2">
        <v>0.99470000000000003</v>
      </c>
      <c r="CU9" s="2">
        <v>0.3</v>
      </c>
      <c r="CV9" s="2">
        <f t="shared" si="18"/>
        <v>4.6195407968835159E-2</v>
      </c>
      <c r="CW9" s="2">
        <v>0.99460000000000004</v>
      </c>
      <c r="CY9" s="2">
        <v>0.2</v>
      </c>
      <c r="CZ9" s="2">
        <f t="shared" si="19"/>
        <v>1.3604368548972569E-2</v>
      </c>
      <c r="DA9" s="2">
        <v>0.99339999999999995</v>
      </c>
      <c r="DC9" s="2">
        <v>0.2</v>
      </c>
      <c r="DD9" s="2">
        <f t="shared" si="20"/>
        <v>1.9819254670561254E-2</v>
      </c>
      <c r="DE9" s="2">
        <v>0.99380000000000002</v>
      </c>
      <c r="DG9" s="2">
        <v>0.2</v>
      </c>
      <c r="DH9" s="2">
        <f>$CA$3*DG9/(1+$CA$3*DG9)</f>
        <v>4.9671756624738182E-2</v>
      </c>
      <c r="DI9" s="2">
        <v>0.99229999999999996</v>
      </c>
      <c r="DK9" s="2">
        <v>0.2</v>
      </c>
      <c r="DL9" s="2">
        <f t="shared" ref="DL9:DL23" si="42">$CB$3*DK9/(1+$CB$3*DK9)</f>
        <v>3.1777076354059755E-2</v>
      </c>
      <c r="DM9" s="2">
        <v>0.99109999999999998</v>
      </c>
      <c r="DO9" s="2">
        <v>0.3</v>
      </c>
      <c r="DP9" s="2">
        <f>$CC$3*DO8/(1+$CC$3*DO8)</f>
        <v>2.0834679685648769E-2</v>
      </c>
      <c r="DQ9" s="2">
        <v>0.91420000000000001</v>
      </c>
      <c r="DR9">
        <f t="shared" si="21"/>
        <v>0.99016719844072409</v>
      </c>
      <c r="DT9" s="2">
        <v>0.3</v>
      </c>
      <c r="DU9" s="2">
        <f t="shared" si="22"/>
        <v>3.5430564504616423E-2</v>
      </c>
      <c r="DV9" s="2">
        <v>0.97099999999999997</v>
      </c>
      <c r="DW9">
        <f t="shared" si="23"/>
        <v>0.98955947836302427</v>
      </c>
      <c r="DY9" s="2">
        <v>0.3</v>
      </c>
      <c r="DZ9" s="2">
        <f t="shared" si="24"/>
        <v>3.5461266535810915E-2</v>
      </c>
      <c r="EA9" s="2">
        <v>0.86770000000000003</v>
      </c>
      <c r="EB9">
        <f t="shared" si="25"/>
        <v>0.99066499358569005</v>
      </c>
      <c r="ED9" s="2">
        <v>2.9940000000000002</v>
      </c>
      <c r="EE9" s="2">
        <f t="shared" si="26"/>
        <v>0.23550478464681998</v>
      </c>
      <c r="EF9" s="2">
        <v>1.19</v>
      </c>
      <c r="EG9">
        <f t="shared" si="27"/>
        <v>0.87952945746590139</v>
      </c>
      <c r="EI9" s="2">
        <v>1.673</v>
      </c>
      <c r="EJ9" s="2">
        <f t="shared" si="28"/>
        <v>0.20048992058842152</v>
      </c>
      <c r="EK9" s="2">
        <v>1.01</v>
      </c>
      <c r="EL9">
        <f t="shared" si="29"/>
        <v>0.94093595549059772</v>
      </c>
      <c r="EN9" s="2">
        <v>1.6080000000000001</v>
      </c>
      <c r="EO9" s="2">
        <f t="shared" si="30"/>
        <v>0.16061751690516321</v>
      </c>
      <c r="EP9" s="2">
        <v>0.96</v>
      </c>
      <c r="EQ9">
        <f t="shared" si="31"/>
        <v>0.94590031870385338</v>
      </c>
      <c r="ES9" s="2">
        <v>2.968</v>
      </c>
      <c r="ET9" s="2">
        <f t="shared" si="32"/>
        <v>0.26410556564614002</v>
      </c>
      <c r="EU9" s="2">
        <v>0.95</v>
      </c>
      <c r="EV9">
        <f t="shared" si="33"/>
        <v>0.90340086081526783</v>
      </c>
      <c r="EX9" s="2">
        <v>2.2440000000000002</v>
      </c>
      <c r="EY9" s="2">
        <f t="shared" si="34"/>
        <v>0.32320195537242424</v>
      </c>
      <c r="EZ9" s="2">
        <v>0.88</v>
      </c>
      <c r="FA9">
        <f t="shared" si="35"/>
        <v>0.93132380235784307</v>
      </c>
      <c r="FC9" s="2">
        <v>1.546</v>
      </c>
      <c r="FD9" s="2">
        <f>$CK$3*FC9/(1+$CK$3*FC9)</f>
        <v>0.28656340775442507</v>
      </c>
      <c r="FE9" s="2">
        <v>0.82</v>
      </c>
      <c r="FF9">
        <f>EXP(-2*FC9*FE9/55.51)</f>
        <v>0.95535204415515373</v>
      </c>
      <c r="FH9" s="2">
        <v>1.238</v>
      </c>
      <c r="FI9" s="2">
        <f t="shared" si="36"/>
        <v>0.19837354481350811</v>
      </c>
      <c r="FJ9" s="2">
        <v>1.37</v>
      </c>
      <c r="FK9">
        <f t="shared" ref="FK9:FK15" si="43">EXP(-3*FH9*FJ9/55.51)</f>
        <v>0.91241312533455632</v>
      </c>
      <c r="FM9" s="2">
        <v>1.464</v>
      </c>
      <c r="FN9" s="2">
        <f>$CM$3*FM9/(1+$CM$3*FM9)</f>
        <v>0.3008168025916092</v>
      </c>
      <c r="FO9" s="2">
        <v>1.25</v>
      </c>
      <c r="FP9">
        <f t="shared" ref="FP9:FP12" si="44">EXP(-3*FM9*FO9/55.51)</f>
        <v>0.90583229140256794</v>
      </c>
      <c r="FR9" s="2">
        <v>0.871</v>
      </c>
      <c r="FS9" s="2">
        <f t="shared" si="37"/>
        <v>0.12132686181194545</v>
      </c>
      <c r="FT9" s="2">
        <v>0.82</v>
      </c>
      <c r="FU9">
        <f t="shared" ref="FU9:FU15" si="45">EXP(-3*FR9*FT9/55.51)</f>
        <v>0.96213593702938704</v>
      </c>
      <c r="FW9" s="2">
        <v>1.0129999999999999</v>
      </c>
      <c r="FX9" s="2">
        <f t="shared" si="38"/>
        <v>0.20041360365441047</v>
      </c>
      <c r="FY9" s="2">
        <v>1.29</v>
      </c>
      <c r="FZ9">
        <f t="shared" ref="FZ9:FZ15" si="46">EXP(-3*FW9*FY9/55.51)</f>
        <v>0.9318126616980742</v>
      </c>
      <c r="GB9" s="2">
        <v>1.264</v>
      </c>
      <c r="GC9" s="2">
        <f t="shared" si="39"/>
        <v>0.3014650122824804</v>
      </c>
      <c r="GD9" s="2">
        <v>1.37</v>
      </c>
      <c r="GE9">
        <f t="shared" ref="GE9:GE15" si="47">EXP(-3*GB9*GD9/55.51)</f>
        <v>0.91065836619725982</v>
      </c>
      <c r="GG9" s="2">
        <v>0.73799999999999999</v>
      </c>
      <c r="GH9" s="2">
        <f>$CQ$3*GG9/(1+$CQ$3*GG9)</f>
        <v>0.13320381202401296</v>
      </c>
      <c r="GI9" s="2">
        <v>1.27</v>
      </c>
      <c r="GJ9">
        <f t="shared" ref="GJ9:GJ12" si="48">EXP(-3*GG9*GI9/55.51)</f>
        <v>0.95060792696283825</v>
      </c>
      <c r="GL9" s="2">
        <v>1.2649999999999999</v>
      </c>
      <c r="GM9" s="2">
        <f t="shared" si="40"/>
        <v>0.27319353889406656</v>
      </c>
      <c r="GN9" s="2">
        <v>1.19</v>
      </c>
      <c r="GO9">
        <f t="shared" ref="GO9:GO15" si="49">EXP(-3*GL9*GN9/55.51)</f>
        <v>0.92186580697230458</v>
      </c>
      <c r="GQ9" s="2">
        <f t="shared" ref="GQ9:GQ29" si="50">(1/GR9)/$BH$3</f>
        <v>2.6432998955896538</v>
      </c>
      <c r="GR9" s="2">
        <v>21</v>
      </c>
      <c r="GS9" s="2">
        <f t="shared" ref="GS9:GS29" si="51">$CS$3*GQ9/(1+$CS$3*GQ9)</f>
        <v>0.17462987446493788</v>
      </c>
      <c r="GT9" s="2">
        <v>0.93</v>
      </c>
      <c r="GU9" s="2">
        <f t="shared" ref="GU9:GU28" si="52">1-(GQ9/(55.51))/(GQ9/(55.51) +1)</f>
        <v>0.95454600340246343</v>
      </c>
      <c r="GV9" s="2">
        <f t="shared" ref="GV9:GV29" si="53">GT9/GU9</f>
        <v>0.97428515407851524</v>
      </c>
    </row>
    <row r="10" spans="1:204" ht="49" customHeight="1" x14ac:dyDescent="0.55000000000000004">
      <c r="O10" s="2">
        <v>3</v>
      </c>
      <c r="P10" s="2">
        <f t="shared" si="1"/>
        <v>5.1273901968132293E-2</v>
      </c>
      <c r="Q10" s="2">
        <f t="shared" si="2"/>
        <v>0.14917440138037943</v>
      </c>
      <c r="R10" s="2">
        <f t="shared" si="3"/>
        <v>0.94872609803186769</v>
      </c>
      <c r="S10" s="2">
        <v>0.7147</v>
      </c>
      <c r="T10" s="2">
        <v>0.75900000000000001</v>
      </c>
      <c r="V10" s="2">
        <v>1</v>
      </c>
      <c r="W10" s="2">
        <f>$BI$3*V10/(1+$BI$3*V10)</f>
        <v>5.5216010687396483E-2</v>
      </c>
      <c r="X10" s="2">
        <v>0.96699999999999997</v>
      </c>
      <c r="Z10" s="2">
        <v>1</v>
      </c>
      <c r="AA10" s="2">
        <f t="shared" si="6"/>
        <v>0.14410161910296715</v>
      </c>
      <c r="AB10" s="2">
        <v>0.97</v>
      </c>
      <c r="AD10" s="2">
        <v>1</v>
      </c>
      <c r="AE10" s="2">
        <f t="shared" si="4"/>
        <v>5.0774994755531842E-2</v>
      </c>
      <c r="AF10" s="2">
        <v>0.96799999999999997</v>
      </c>
      <c r="AH10" s="2">
        <v>1</v>
      </c>
      <c r="AI10" s="2">
        <f t="shared" si="7"/>
        <v>6.9378745168912417E-2</v>
      </c>
      <c r="AJ10" s="2">
        <v>0.96819999999999995</v>
      </c>
      <c r="AL10" s="2">
        <v>0.96399999999999997</v>
      </c>
      <c r="AM10" s="2" t="s">
        <v>263</v>
      </c>
      <c r="AN10" s="2" t="s">
        <v>264</v>
      </c>
      <c r="AP10" s="2">
        <v>0.1003</v>
      </c>
      <c r="AQ10" s="2">
        <f t="shared" si="8"/>
        <v>8.4528386113373218E-3</v>
      </c>
      <c r="AR10" s="2">
        <v>0.99670000000000003</v>
      </c>
      <c r="AS10" s="2">
        <v>0.53680000000000005</v>
      </c>
      <c r="AT10" s="2">
        <v>0.91769999999999996</v>
      </c>
      <c r="AU10" s="2" t="s">
        <v>265</v>
      </c>
      <c r="AX10" s="2">
        <v>1.4990000000000001</v>
      </c>
      <c r="AY10" s="2">
        <f t="shared" si="9"/>
        <v>0.20295552381033677</v>
      </c>
      <c r="AZ10" s="2">
        <v>0.96499999999999997</v>
      </c>
      <c r="BA10" s="2">
        <v>0.65900000000000003</v>
      </c>
      <c r="BB10" s="2">
        <v>1.5</v>
      </c>
      <c r="BC10" s="2">
        <v>0.96199999999999997</v>
      </c>
      <c r="BD10" s="2">
        <v>0.71599999999999997</v>
      </c>
      <c r="BF10" s="2">
        <v>5.0000000000000001E-3</v>
      </c>
      <c r="BG10" s="2">
        <f t="shared" si="10"/>
        <v>8.293016878920665E-4</v>
      </c>
      <c r="BH10" s="2">
        <v>0.99980000000000002</v>
      </c>
      <c r="BI10" s="2">
        <v>0.99980000000000002</v>
      </c>
      <c r="BJ10" s="2">
        <v>0.97599999999999998</v>
      </c>
      <c r="BK10" s="2">
        <v>0.97499999999999998</v>
      </c>
      <c r="BL10" s="2" t="s">
        <v>266</v>
      </c>
      <c r="BM10" s="2" t="s">
        <v>266</v>
      </c>
      <c r="BO10" s="2">
        <v>0.3</v>
      </c>
      <c r="BP10" s="2">
        <f t="shared" si="11"/>
        <v>4.08718091603456E-2</v>
      </c>
      <c r="BQ10" s="2">
        <v>0.98819999999999997</v>
      </c>
      <c r="BS10" s="2">
        <v>0.3</v>
      </c>
      <c r="BT10" s="2">
        <f t="shared" si="12"/>
        <v>4.9680516844555378E-2</v>
      </c>
      <c r="BU10" s="2">
        <v>0.98839999999999995</v>
      </c>
      <c r="BW10" s="2">
        <v>0.3</v>
      </c>
      <c r="BX10" s="2">
        <f t="shared" si="13"/>
        <v>3.8130294581735044E-2</v>
      </c>
      <c r="BY10" s="2">
        <v>0.98860000000000003</v>
      </c>
      <c r="CA10" s="2">
        <v>0.4</v>
      </c>
      <c r="CB10" s="2">
        <f t="shared" si="14"/>
        <v>4.5935387080805003E-2</v>
      </c>
      <c r="CC10" s="2">
        <v>0.99239999999999995</v>
      </c>
      <c r="CE10" s="2">
        <v>0.4</v>
      </c>
      <c r="CF10" s="2">
        <f t="shared" si="15"/>
        <v>5.6959851310482541E-2</v>
      </c>
      <c r="CG10" s="2">
        <v>0.9929</v>
      </c>
      <c r="CI10" s="2">
        <v>0.3</v>
      </c>
      <c r="CJ10" s="2">
        <f t="shared" si="16"/>
        <v>3.1930213630349015E-2</v>
      </c>
      <c r="CK10" s="2">
        <v>0.98750000000000004</v>
      </c>
      <c r="CM10" s="2">
        <v>0.4</v>
      </c>
      <c r="CN10" s="2">
        <f t="shared" si="17"/>
        <v>5.8293869568427387E-2</v>
      </c>
      <c r="CO10" s="2">
        <v>0.99309999999999998</v>
      </c>
      <c r="CQ10" s="2">
        <v>0.4</v>
      </c>
      <c r="CR10" s="2">
        <f t="shared" si="41"/>
        <v>6.001206342918277E-2</v>
      </c>
      <c r="CS10" s="2">
        <v>0.99319999999999997</v>
      </c>
      <c r="CU10" s="2">
        <v>0.4</v>
      </c>
      <c r="CV10" s="2">
        <f t="shared" si="18"/>
        <v>6.0659809082487817E-2</v>
      </c>
      <c r="CW10" s="2">
        <v>0.99299999999999999</v>
      </c>
      <c r="CY10" s="2">
        <v>0.3</v>
      </c>
      <c r="CZ10" s="2">
        <f t="shared" si="19"/>
        <v>2.0268681516780834E-2</v>
      </c>
      <c r="DA10" s="2">
        <v>0.99</v>
      </c>
      <c r="DC10" s="2">
        <v>0.3</v>
      </c>
      <c r="DD10" s="2">
        <f t="shared" si="20"/>
        <v>2.9437170615239774E-2</v>
      </c>
      <c r="DE10" s="2">
        <v>0.9909</v>
      </c>
      <c r="DG10" s="2">
        <v>0.3</v>
      </c>
      <c r="DH10" s="2">
        <f>$CA$3*DG10/(1+$CA$3*DG10)</f>
        <v>7.2702016502194891E-2</v>
      </c>
      <c r="DI10" s="2">
        <v>0.98899999999999999</v>
      </c>
      <c r="DK10" s="2">
        <v>0.3</v>
      </c>
      <c r="DL10" s="2">
        <f t="shared" si="42"/>
        <v>4.6920122375456279E-2</v>
      </c>
      <c r="DM10" s="2">
        <v>0.98670000000000002</v>
      </c>
      <c r="DO10" s="2">
        <v>0.4</v>
      </c>
      <c r="DP10" s="2">
        <f>$CC$3*DO9/(1+$CC$3*DO9)</f>
        <v>3.0929813153577276E-2</v>
      </c>
      <c r="DQ10" s="2">
        <v>0.91149999999999998</v>
      </c>
      <c r="DR10">
        <f t="shared" si="21"/>
        <v>0.98694953373358874</v>
      </c>
      <c r="DT10" s="2">
        <v>0.4</v>
      </c>
      <c r="DU10" s="2">
        <f t="shared" si="22"/>
        <v>4.668934274950047E-2</v>
      </c>
      <c r="DV10" s="2">
        <v>0.98550000000000004</v>
      </c>
      <c r="DW10">
        <f t="shared" si="23"/>
        <v>0.98589753827697413</v>
      </c>
      <c r="DY10" s="2">
        <v>0.4</v>
      </c>
      <c r="DZ10" s="2">
        <f t="shared" si="24"/>
        <v>4.6729328325484737E-2</v>
      </c>
      <c r="EA10" s="2">
        <v>0.84989999999999999</v>
      </c>
      <c r="EB10">
        <f t="shared" si="25"/>
        <v>0.98782610495573842</v>
      </c>
      <c r="ED10" s="2">
        <v>4.0119999999999996</v>
      </c>
      <c r="EE10" s="2">
        <f t="shared" si="26"/>
        <v>0.29218306512875597</v>
      </c>
      <c r="EF10" s="2">
        <v>1.23</v>
      </c>
      <c r="EG10">
        <f t="shared" si="27"/>
        <v>0.83711221141098335</v>
      </c>
      <c r="EI10" s="2">
        <v>2.1579999999999999</v>
      </c>
      <c r="EJ10" s="2">
        <f t="shared" si="28"/>
        <v>0.24440631349300973</v>
      </c>
      <c r="EK10" s="2">
        <v>1.1100000000000001</v>
      </c>
      <c r="EL10">
        <f t="shared" si="29"/>
        <v>0.91731491250019648</v>
      </c>
      <c r="EN10" s="2">
        <v>2.2200000000000002</v>
      </c>
      <c r="EO10" s="2">
        <f t="shared" si="30"/>
        <v>0.20897340568589917</v>
      </c>
      <c r="EP10" s="2">
        <v>0.95</v>
      </c>
      <c r="EQ10">
        <f t="shared" si="31"/>
        <v>0.92682889589713979</v>
      </c>
      <c r="ES10" s="2">
        <v>3.55</v>
      </c>
      <c r="ET10" s="2">
        <f t="shared" si="32"/>
        <v>0.30034017460710605</v>
      </c>
      <c r="EU10" s="2">
        <v>0.98</v>
      </c>
      <c r="EV10">
        <f t="shared" si="33"/>
        <v>0.88219091951636441</v>
      </c>
      <c r="EX10" s="2">
        <v>2.7679999999999998</v>
      </c>
      <c r="EY10" s="2">
        <f t="shared" si="34"/>
        <v>0.37069638134309096</v>
      </c>
      <c r="EZ10" s="2">
        <v>0.81</v>
      </c>
      <c r="FA10">
        <f t="shared" si="35"/>
        <v>0.92239556281327817</v>
      </c>
      <c r="FC10" s="2">
        <v>1.7989999999999999</v>
      </c>
      <c r="FD10" s="2">
        <f>$CK$3*FC10/(1+$CK$3*FC10)</f>
        <v>0.31852171631750476</v>
      </c>
      <c r="FE10" s="2">
        <v>0.92</v>
      </c>
      <c r="FF10">
        <f>EXP(-2*FC10*FE10/55.51)</f>
        <v>0.94211137580324344</v>
      </c>
      <c r="FH10" s="2">
        <v>1.7090000000000001</v>
      </c>
      <c r="FI10" s="2">
        <f t="shared" si="36"/>
        <v>0.25462802021278863</v>
      </c>
      <c r="FJ10" s="2">
        <v>1.47</v>
      </c>
      <c r="FK10">
        <f t="shared" si="43"/>
        <v>0.87304187908091491</v>
      </c>
      <c r="FM10" s="2">
        <v>1.875</v>
      </c>
      <c r="FN10" s="2">
        <f>$CM$3*FM10/(1+$CM$3*FM10)</f>
        <v>0.35526506664947372</v>
      </c>
      <c r="FO10" s="2">
        <v>1.37</v>
      </c>
      <c r="FP10">
        <f t="shared" si="44"/>
        <v>0.87037916747218236</v>
      </c>
      <c r="FR10" s="2">
        <v>1.2989999999999999</v>
      </c>
      <c r="FS10" s="2">
        <f t="shared" si="37"/>
        <v>0.17076479541975584</v>
      </c>
      <c r="FT10" s="2">
        <v>1.1200000000000001</v>
      </c>
      <c r="FU10">
        <f t="shared" si="45"/>
        <v>0.92438373590379708</v>
      </c>
      <c r="FW10" s="2">
        <v>1.345</v>
      </c>
      <c r="FX10" s="2">
        <f t="shared" si="38"/>
        <v>0.24969613631400547</v>
      </c>
      <c r="FY10" s="2">
        <v>1.22</v>
      </c>
      <c r="FZ10">
        <f t="shared" si="46"/>
        <v>0.91513716422800773</v>
      </c>
      <c r="GB10" s="2">
        <v>1.534</v>
      </c>
      <c r="GC10" s="2">
        <f t="shared" si="39"/>
        <v>0.34372592335498442</v>
      </c>
      <c r="GD10" s="2">
        <v>1.42</v>
      </c>
      <c r="GE10">
        <f t="shared" si="47"/>
        <v>0.88894167468778684</v>
      </c>
      <c r="GG10" s="2">
        <v>0.97499999999999998</v>
      </c>
      <c r="GH10" s="2">
        <f>$CQ$3*GG10/(1+$CQ$3*GG10)</f>
        <v>0.16876156070835646</v>
      </c>
      <c r="GI10" s="2">
        <v>1.2</v>
      </c>
      <c r="GJ10">
        <f t="shared" si="48"/>
        <v>0.93872580476906919</v>
      </c>
      <c r="GL10" s="2">
        <v>1.4450000000000001</v>
      </c>
      <c r="GM10" s="2">
        <f t="shared" si="40"/>
        <v>0.30038975986088384</v>
      </c>
      <c r="GN10" s="2">
        <v>1.24</v>
      </c>
      <c r="GO10">
        <f t="shared" si="49"/>
        <v>0.907704307439411</v>
      </c>
      <c r="GQ10" s="2">
        <f t="shared" si="50"/>
        <v>3.5812450198311443</v>
      </c>
      <c r="GR10" s="2">
        <v>15.5</v>
      </c>
      <c r="GS10" s="2">
        <f t="shared" si="51"/>
        <v>0.22279003160527228</v>
      </c>
      <c r="GT10" s="2">
        <v>0.91</v>
      </c>
      <c r="GU10" s="2">
        <f t="shared" si="52"/>
        <v>0.93939465958740132</v>
      </c>
      <c r="GV10" s="2">
        <f t="shared" si="53"/>
        <v>0.96870893475133024</v>
      </c>
    </row>
    <row r="11" spans="1:204" ht="49" customHeight="1" x14ac:dyDescent="0.55000000000000004">
      <c r="A11" s="4" t="s">
        <v>267</v>
      </c>
      <c r="B11" s="2" t="s">
        <v>268</v>
      </c>
      <c r="C11" s="2">
        <v>1962</v>
      </c>
      <c r="F11" s="2" t="s">
        <v>269</v>
      </c>
      <c r="O11" s="2">
        <v>4</v>
      </c>
      <c r="P11" s="2">
        <f t="shared" si="1"/>
        <v>6.7216387142510672E-2</v>
      </c>
      <c r="Q11" s="2">
        <f t="shared" si="2"/>
        <v>0.1894774723368661</v>
      </c>
      <c r="R11" s="2">
        <f t="shared" si="3"/>
        <v>0.93278361285748934</v>
      </c>
      <c r="S11" s="2">
        <v>0.78320000000000001</v>
      </c>
      <c r="T11" s="2">
        <v>0.84</v>
      </c>
      <c r="V11" s="2">
        <v>1.5</v>
      </c>
      <c r="W11" s="2">
        <f t="shared" si="5"/>
        <v>8.0598842749763366E-2</v>
      </c>
      <c r="X11" s="2">
        <v>0.95</v>
      </c>
      <c r="Z11" s="2">
        <v>1.5</v>
      </c>
      <c r="AA11" s="2">
        <f t="shared" si="6"/>
        <v>0.20162517180028336</v>
      </c>
      <c r="AB11" s="2">
        <v>0.95499999999999996</v>
      </c>
      <c r="AD11" s="2">
        <v>1.5</v>
      </c>
      <c r="AE11" s="2">
        <f t="shared" si="4"/>
        <v>7.4276790313972899E-2</v>
      </c>
      <c r="AF11" s="2">
        <v>0.95199999999999996</v>
      </c>
      <c r="AH11" s="2">
        <v>1.5</v>
      </c>
      <c r="AI11" s="2">
        <f t="shared" si="7"/>
        <v>0.10057909215151825</v>
      </c>
      <c r="AJ11" s="2">
        <v>0.95250000000000001</v>
      </c>
      <c r="AL11" s="2">
        <v>0.94399999999999995</v>
      </c>
      <c r="AM11" s="2" t="s">
        <v>270</v>
      </c>
      <c r="AN11" s="2" t="s">
        <v>271</v>
      </c>
      <c r="AP11" s="2">
        <v>0.2001</v>
      </c>
      <c r="AQ11" s="2">
        <f t="shared" si="8"/>
        <v>1.6722888232988821E-2</v>
      </c>
      <c r="AR11" s="2">
        <v>0.99350000000000005</v>
      </c>
      <c r="AS11" s="2">
        <v>0.43940000000000001</v>
      </c>
      <c r="AT11" s="2">
        <v>0.89759999999999995</v>
      </c>
      <c r="AU11" s="2" t="s">
        <v>272</v>
      </c>
      <c r="AX11" s="2">
        <v>1.9970000000000001</v>
      </c>
      <c r="AY11" s="2">
        <f t="shared" si="9"/>
        <v>0.25330248815515605</v>
      </c>
      <c r="AZ11" s="2">
        <v>0.95499999999999996</v>
      </c>
      <c r="BA11" s="2">
        <v>0.63900000000000001</v>
      </c>
      <c r="BB11" s="2">
        <v>2.0009999999999999</v>
      </c>
      <c r="BC11" s="2">
        <v>0.95299999999999996</v>
      </c>
      <c r="BD11" s="2">
        <v>0.66700000000000004</v>
      </c>
      <c r="BF11" s="2">
        <v>0.01</v>
      </c>
      <c r="BG11" s="2">
        <f t="shared" si="10"/>
        <v>1.657229032949884E-3</v>
      </c>
      <c r="BH11" s="2">
        <v>0.99970000000000003</v>
      </c>
      <c r="BI11" s="2">
        <v>0.99970000000000003</v>
      </c>
      <c r="BJ11" s="2">
        <v>0.96799999999999997</v>
      </c>
      <c r="BK11" s="2">
        <v>0.96599999999999997</v>
      </c>
      <c r="BL11" s="2" t="s">
        <v>273</v>
      </c>
      <c r="BM11" s="2" t="s">
        <v>274</v>
      </c>
      <c r="BO11" s="2">
        <v>0.4</v>
      </c>
      <c r="BP11" s="2">
        <f t="shared" si="11"/>
        <v>5.3763278066800521E-2</v>
      </c>
      <c r="BQ11" s="2">
        <v>0.98480000000000001</v>
      </c>
      <c r="BS11" s="2">
        <v>0.4</v>
      </c>
      <c r="BT11" s="2">
        <f t="shared" si="12"/>
        <v>6.5161601774547648E-2</v>
      </c>
      <c r="BU11" s="2">
        <v>0.98499999999999999</v>
      </c>
      <c r="BW11" s="2">
        <v>0.4</v>
      </c>
      <c r="BX11" s="2">
        <f t="shared" si="13"/>
        <v>5.0202316404582663E-2</v>
      </c>
      <c r="BY11" s="2">
        <v>0.98529999999999995</v>
      </c>
      <c r="CA11" s="2">
        <v>0.5</v>
      </c>
      <c r="CB11" s="2">
        <f t="shared" si="14"/>
        <v>5.6767326571109653E-2</v>
      </c>
      <c r="CC11" s="2">
        <v>0.99060000000000004</v>
      </c>
      <c r="CE11" s="2">
        <v>0.5</v>
      </c>
      <c r="CF11" s="2">
        <f t="shared" si="15"/>
        <v>7.0200166378382223E-2</v>
      </c>
      <c r="CG11" s="2">
        <v>0.99129999999999996</v>
      </c>
      <c r="CI11" s="2">
        <v>0.4</v>
      </c>
      <c r="CJ11" s="2">
        <f t="shared" si="16"/>
        <v>4.2125261969162102E-2</v>
      </c>
      <c r="CK11" s="2">
        <v>0.98329999999999995</v>
      </c>
      <c r="CM11" s="2">
        <v>0.5</v>
      </c>
      <c r="CN11" s="2">
        <f t="shared" si="17"/>
        <v>7.1820660900816624E-2</v>
      </c>
      <c r="CO11" s="2">
        <v>0.99160000000000004</v>
      </c>
      <c r="CQ11" s="2">
        <v>0.5</v>
      </c>
      <c r="CR11" s="2">
        <f t="shared" si="41"/>
        <v>7.3906262458854816E-2</v>
      </c>
      <c r="CS11" s="2">
        <v>0.99170000000000003</v>
      </c>
      <c r="CU11" s="2">
        <v>0.5</v>
      </c>
      <c r="CV11" s="2">
        <f t="shared" si="18"/>
        <v>7.4692059830781532E-2</v>
      </c>
      <c r="CW11" s="2">
        <v>0.99139999999999995</v>
      </c>
      <c r="CY11" s="2">
        <v>0.4</v>
      </c>
      <c r="CZ11" s="2">
        <f t="shared" si="19"/>
        <v>2.6843547583457892E-2</v>
      </c>
      <c r="DA11" s="2">
        <v>0.98660000000000003</v>
      </c>
      <c r="DC11" s="2">
        <v>0.4</v>
      </c>
      <c r="DD11" s="2">
        <f t="shared" si="20"/>
        <v>3.8868171158356085E-2</v>
      </c>
      <c r="DE11" s="2">
        <v>0.98809999999999998</v>
      </c>
      <c r="DG11" s="2">
        <v>0.4</v>
      </c>
      <c r="DH11" s="2">
        <f>$CA$3*DG11/(1+$CA$3*DG11)</f>
        <v>9.464245619880203E-2</v>
      </c>
      <c r="DI11" s="2">
        <v>0.9859</v>
      </c>
      <c r="DK11" s="2">
        <v>0.4</v>
      </c>
      <c r="DL11" s="2">
        <f t="shared" si="42"/>
        <v>6.1596786907398379E-2</v>
      </c>
      <c r="DM11" s="2">
        <v>0.98250000000000004</v>
      </c>
      <c r="DO11" s="2">
        <v>0.5</v>
      </c>
      <c r="DP11" s="2">
        <f>$CC$3*DO10/(1+$CC$3*DO10)</f>
        <v>4.0818910447016757E-2</v>
      </c>
      <c r="DQ11" s="2">
        <v>0.91020000000000001</v>
      </c>
      <c r="DR11">
        <f t="shared" si="21"/>
        <v>0.98373665421648882</v>
      </c>
      <c r="DT11" s="2">
        <v>0.5</v>
      </c>
      <c r="DU11" s="2">
        <f t="shared" si="22"/>
        <v>5.7688320989050329E-2</v>
      </c>
      <c r="DV11" s="2">
        <v>0.99950000000000006</v>
      </c>
      <c r="DW11">
        <f t="shared" si="23"/>
        <v>0.98215537048432389</v>
      </c>
      <c r="DY11" s="2">
        <v>0.5</v>
      </c>
      <c r="DZ11" s="2">
        <f t="shared" si="24"/>
        <v>5.7737155779604719E-2</v>
      </c>
      <c r="EA11" s="2">
        <v>0.83330000000000004</v>
      </c>
      <c r="EB11">
        <f t="shared" si="25"/>
        <v>0.98510040440198543</v>
      </c>
      <c r="ED11" s="2">
        <v>4.9889999999999999</v>
      </c>
      <c r="EE11" s="2">
        <f t="shared" si="26"/>
        <v>0.33920044482911493</v>
      </c>
      <c r="EF11" s="2">
        <v>1.26</v>
      </c>
      <c r="EG11">
        <f t="shared" si="27"/>
        <v>0.79732989957467659</v>
      </c>
      <c r="EI11" s="2">
        <v>3.3029999999999999</v>
      </c>
      <c r="EJ11" s="2">
        <f t="shared" si="28"/>
        <v>0.33114245477153503</v>
      </c>
      <c r="EK11" s="2">
        <v>1.26</v>
      </c>
      <c r="EL11">
        <f t="shared" si="29"/>
        <v>0.86075356367894651</v>
      </c>
      <c r="EN11" s="2">
        <v>3.0209999999999999</v>
      </c>
      <c r="EO11" s="2">
        <f t="shared" si="30"/>
        <v>0.26443491315550799</v>
      </c>
      <c r="EP11" s="2">
        <v>0.96</v>
      </c>
      <c r="EQ11">
        <f t="shared" si="31"/>
        <v>0.90078250538489457</v>
      </c>
      <c r="ES11" s="2">
        <v>4.4630000000000001</v>
      </c>
      <c r="ET11" s="2">
        <f t="shared" si="32"/>
        <v>0.35050847003203212</v>
      </c>
      <c r="EU11" s="2">
        <v>0.98</v>
      </c>
      <c r="EV11">
        <f t="shared" si="33"/>
        <v>0.85420517801429519</v>
      </c>
      <c r="EX11" s="2">
        <v>3.4849999999999999</v>
      </c>
      <c r="EY11" s="2">
        <f t="shared" si="34"/>
        <v>0.42582946899819329</v>
      </c>
      <c r="EZ11" s="2">
        <v>0.81</v>
      </c>
      <c r="FA11">
        <f t="shared" si="35"/>
        <v>0.90329508236438283</v>
      </c>
      <c r="FC11" s="2">
        <v>2.0139999999999998</v>
      </c>
      <c r="FD11" s="2">
        <f>$CK$3*FC11/(1+$CK$3*FC11)</f>
        <v>0.34351210807229721</v>
      </c>
      <c r="FE11" s="2">
        <v>0.84</v>
      </c>
      <c r="FF11">
        <f>EXP(-2*FC11*FE11/55.51)</f>
        <v>0.94086713797523047</v>
      </c>
      <c r="FH11" s="2">
        <v>2.254</v>
      </c>
      <c r="FI11" s="2">
        <f t="shared" si="36"/>
        <v>0.31060730078174514</v>
      </c>
      <c r="FJ11" s="2">
        <v>1.71</v>
      </c>
      <c r="FK11">
        <f t="shared" si="43"/>
        <v>0.81195921311206065</v>
      </c>
      <c r="FM11" s="2">
        <v>2.2730000000000001</v>
      </c>
      <c r="FN11" s="2">
        <f>$CM$3*FM11/(1+$CM$3*FM11)</f>
        <v>0.40047574887233683</v>
      </c>
      <c r="FO11" s="2">
        <v>1.38</v>
      </c>
      <c r="FP11">
        <f t="shared" si="44"/>
        <v>0.8440673670140969</v>
      </c>
      <c r="FR11" s="2">
        <v>1.5029999999999999</v>
      </c>
      <c r="FS11" s="2">
        <f t="shared" si="37"/>
        <v>0.192422069880542</v>
      </c>
      <c r="FT11" s="2">
        <v>1.31</v>
      </c>
      <c r="FU11">
        <f t="shared" si="45"/>
        <v>0.89905643086863507</v>
      </c>
      <c r="FW11" s="2">
        <v>1.746</v>
      </c>
      <c r="FX11" s="2">
        <f t="shared" si="38"/>
        <v>0.3016822098473172</v>
      </c>
      <c r="FY11" s="2">
        <v>1.36</v>
      </c>
      <c r="FZ11">
        <f t="shared" si="46"/>
        <v>0.87956178088623849</v>
      </c>
      <c r="GB11" s="2">
        <v>1.96</v>
      </c>
      <c r="GC11" s="2">
        <f t="shared" si="39"/>
        <v>0.40091162080485371</v>
      </c>
      <c r="GD11" s="2">
        <v>1.6</v>
      </c>
      <c r="GE11">
        <f t="shared" si="47"/>
        <v>0.84410112430152451</v>
      </c>
      <c r="GG11" s="2">
        <v>1.214</v>
      </c>
      <c r="GH11" s="2">
        <f>$CQ$3*GG11/(1+$CQ$3*GG11)</f>
        <v>0.20178240074192089</v>
      </c>
      <c r="GI11" s="2">
        <v>1.27</v>
      </c>
      <c r="GJ11">
        <f t="shared" si="48"/>
        <v>0.92005259136495299</v>
      </c>
      <c r="GL11" s="2">
        <v>1.706</v>
      </c>
      <c r="GM11" s="2">
        <f t="shared" si="40"/>
        <v>0.33639513539410604</v>
      </c>
      <c r="GN11" s="2">
        <v>1.3</v>
      </c>
      <c r="GO11">
        <f t="shared" si="49"/>
        <v>0.88704507129596977</v>
      </c>
      <c r="GQ11" s="2">
        <f t="shared" si="50"/>
        <v>4.6257748172818944</v>
      </c>
      <c r="GR11" s="2">
        <v>12</v>
      </c>
      <c r="GS11" s="2">
        <f t="shared" si="51"/>
        <v>0.27021196868575359</v>
      </c>
      <c r="GT11" s="2">
        <v>0.89</v>
      </c>
      <c r="GU11" s="2">
        <f t="shared" si="52"/>
        <v>0.92307782129128679</v>
      </c>
      <c r="GV11" s="2">
        <f t="shared" si="53"/>
        <v>0.96416572847020154</v>
      </c>
    </row>
    <row r="12" spans="1:204" ht="49" customHeight="1" x14ac:dyDescent="0.55000000000000004">
      <c r="A12" s="4" t="s">
        <v>275</v>
      </c>
      <c r="B12" s="2" t="s">
        <v>276</v>
      </c>
      <c r="E12" s="2" t="s">
        <v>277</v>
      </c>
      <c r="F12" s="2" t="s">
        <v>278</v>
      </c>
      <c r="O12" s="2">
        <v>5</v>
      </c>
      <c r="P12" s="2">
        <f t="shared" si="1"/>
        <v>8.2631928995711312E-2</v>
      </c>
      <c r="Q12" s="2">
        <f t="shared" si="2"/>
        <v>0.22613496979991718</v>
      </c>
      <c r="R12" s="2">
        <f t="shared" si="3"/>
        <v>0.91736807100428863</v>
      </c>
      <c r="S12" s="2">
        <v>0.87470000000000003</v>
      </c>
      <c r="T12" s="2">
        <v>0.93799999999999994</v>
      </c>
      <c r="V12" s="2">
        <v>2</v>
      </c>
      <c r="W12" s="2">
        <f t="shared" si="5"/>
        <v>0.10465347403405539</v>
      </c>
      <c r="X12" s="2">
        <v>0.93200000000000005</v>
      </c>
      <c r="Z12" s="2">
        <v>2</v>
      </c>
      <c r="AA12" s="2">
        <f t="shared" si="6"/>
        <v>0.25190353146418937</v>
      </c>
      <c r="AB12" s="2">
        <v>0.94</v>
      </c>
      <c r="AD12" s="2">
        <v>2</v>
      </c>
      <c r="AE12" s="2">
        <f t="shared" si="4"/>
        <v>9.6642944510389517E-2</v>
      </c>
      <c r="AF12" s="2">
        <v>0.93700000000000006</v>
      </c>
      <c r="AH12" s="2">
        <v>2</v>
      </c>
      <c r="AI12" s="2">
        <f t="shared" si="7"/>
        <v>0.12975523495738411</v>
      </c>
      <c r="AJ12" s="2">
        <v>0.93630000000000002</v>
      </c>
      <c r="AL12" s="2">
        <v>0.92100000000000004</v>
      </c>
      <c r="AM12" s="2" t="s">
        <v>279</v>
      </c>
      <c r="AN12" s="2" t="s">
        <v>280</v>
      </c>
      <c r="AP12" s="2">
        <v>0.29980000000000001</v>
      </c>
      <c r="AQ12" s="2">
        <f t="shared" si="8"/>
        <v>2.4848043211501438E-2</v>
      </c>
      <c r="AR12" s="2">
        <v>0.99050000000000005</v>
      </c>
      <c r="AS12" s="2">
        <v>0.38250000000000001</v>
      </c>
      <c r="AT12" s="2">
        <v>0.88480000000000003</v>
      </c>
      <c r="AU12" s="2" t="s">
        <v>281</v>
      </c>
      <c r="AX12" s="2">
        <v>2</v>
      </c>
      <c r="AY12" s="2">
        <f t="shared" si="9"/>
        <v>0.25358651678683924</v>
      </c>
      <c r="AZ12" s="2">
        <v>0.95599999999999996</v>
      </c>
      <c r="BA12" s="2">
        <v>0.624</v>
      </c>
      <c r="BC12" s="2">
        <v>0.94399999999999995</v>
      </c>
      <c r="BD12" s="2">
        <v>0.64</v>
      </c>
      <c r="BF12" s="2">
        <v>0.02</v>
      </c>
      <c r="BG12" s="2">
        <f t="shared" si="10"/>
        <v>3.3089743375582796E-3</v>
      </c>
      <c r="BH12" s="2">
        <v>0.99929999999999997</v>
      </c>
      <c r="BI12" s="2">
        <v>0.99929999999999997</v>
      </c>
      <c r="BJ12" s="2">
        <v>0.95799999999999996</v>
      </c>
      <c r="BK12" s="2">
        <v>0.95399999999999996</v>
      </c>
      <c r="BL12" s="2" t="s">
        <v>282</v>
      </c>
      <c r="BM12" s="2" t="s">
        <v>283</v>
      </c>
      <c r="BO12" s="2">
        <v>0.5</v>
      </c>
      <c r="BP12" s="2">
        <f t="shared" si="11"/>
        <v>6.631279921757012E-2</v>
      </c>
      <c r="BQ12" s="2">
        <v>0.98150000000000004</v>
      </c>
      <c r="BS12" s="2">
        <v>0.5</v>
      </c>
      <c r="BT12" s="2">
        <f t="shared" si="12"/>
        <v>8.0146385504210854E-2</v>
      </c>
      <c r="BU12" s="2">
        <v>0.98150000000000004</v>
      </c>
      <c r="BW12" s="2">
        <v>0.5</v>
      </c>
      <c r="BX12" s="2">
        <f t="shared" si="13"/>
        <v>6.1975072456562995E-2</v>
      </c>
      <c r="BY12" s="2">
        <v>0.98199999999999998</v>
      </c>
      <c r="CA12" s="2">
        <v>0.6</v>
      </c>
      <c r="CB12" s="2">
        <f t="shared" si="14"/>
        <v>6.73560671136543E-2</v>
      </c>
      <c r="CC12" s="2">
        <v>0.98880000000000001</v>
      </c>
      <c r="CE12" s="2">
        <v>0.6</v>
      </c>
      <c r="CF12" s="2">
        <f t="shared" si="15"/>
        <v>8.307384017368194E-2</v>
      </c>
      <c r="CG12" s="2">
        <v>0.98980000000000001</v>
      </c>
      <c r="CI12" s="2">
        <v>0.5</v>
      </c>
      <c r="CJ12" s="2">
        <f t="shared" si="16"/>
        <v>5.210781363643386E-2</v>
      </c>
      <c r="CK12" s="2">
        <v>0.97929999999999995</v>
      </c>
      <c r="CM12" s="2">
        <v>0.6</v>
      </c>
      <c r="CN12" s="2">
        <f t="shared" si="17"/>
        <v>8.4964353871369414E-2</v>
      </c>
      <c r="CO12" s="2">
        <v>0.99009999999999998</v>
      </c>
      <c r="CQ12" s="2">
        <v>0.6</v>
      </c>
      <c r="CR12" s="2">
        <f t="shared" si="41"/>
        <v>8.7395697085313417E-2</v>
      </c>
      <c r="CS12" s="2">
        <v>0.99009999999999998</v>
      </c>
      <c r="CU12" s="2">
        <v>0.6</v>
      </c>
      <c r="CV12" s="2">
        <f t="shared" si="18"/>
        <v>8.8311242081481708E-2</v>
      </c>
      <c r="CW12" s="2">
        <v>0.98980000000000001</v>
      </c>
      <c r="CY12" s="2">
        <v>0.5</v>
      </c>
      <c r="CZ12" s="2">
        <f t="shared" si="19"/>
        <v>3.3330755548681458E-2</v>
      </c>
      <c r="DA12" s="2">
        <v>0.98309999999999997</v>
      </c>
      <c r="DC12" s="2">
        <v>0.5</v>
      </c>
      <c r="DD12" s="2">
        <f t="shared" si="20"/>
        <v>4.8117652658131449E-2</v>
      </c>
      <c r="DE12" s="2">
        <v>0.98540000000000005</v>
      </c>
      <c r="DK12" s="2">
        <v>0.5</v>
      </c>
      <c r="DL12" s="2">
        <f t="shared" si="42"/>
        <v>7.5828288896076887E-2</v>
      </c>
      <c r="DM12" s="2">
        <v>0.97809999999999997</v>
      </c>
      <c r="DO12" s="2">
        <v>0.6</v>
      </c>
      <c r="DP12" s="2">
        <f>$CC$3*DO11/(1+$CC$3*DO11)</f>
        <v>5.0508215477665576E-2</v>
      </c>
      <c r="DQ12" s="2">
        <v>0.90959999999999996</v>
      </c>
      <c r="DR12">
        <f t="shared" si="21"/>
        <v>0.98052858129423781</v>
      </c>
      <c r="DT12" s="2">
        <v>0.6</v>
      </c>
      <c r="DU12" s="2">
        <f t="shared" si="22"/>
        <v>6.8436389110394E-2</v>
      </c>
      <c r="DV12" s="2">
        <v>1.0135000000000001</v>
      </c>
      <c r="DW12">
        <f t="shared" si="23"/>
        <v>0.97832870538154948</v>
      </c>
      <c r="DY12" s="2">
        <v>0.6</v>
      </c>
      <c r="DZ12" s="2">
        <f t="shared" si="24"/>
        <v>6.8493661099363778E-2</v>
      </c>
      <c r="EA12" s="2">
        <v>0.81730000000000003</v>
      </c>
      <c r="EB12">
        <f t="shared" si="25"/>
        <v>0.98248699899859548</v>
      </c>
      <c r="ED12" s="2">
        <v>5.8010000000000002</v>
      </c>
      <c r="EE12" s="2">
        <f t="shared" si="26"/>
        <v>0.37377294330768335</v>
      </c>
      <c r="EF12" s="2">
        <v>1.35</v>
      </c>
      <c r="EG12">
        <f t="shared" si="27"/>
        <v>0.75415303213518359</v>
      </c>
      <c r="EI12" s="2">
        <v>3.9580000000000002</v>
      </c>
      <c r="EJ12" s="2">
        <f t="shared" si="28"/>
        <v>0.372357869843366</v>
      </c>
      <c r="EK12" s="2">
        <v>1.34</v>
      </c>
      <c r="EL12">
        <f t="shared" si="29"/>
        <v>0.82605773211349576</v>
      </c>
      <c r="EN12" s="2">
        <v>3.81</v>
      </c>
      <c r="EO12" s="2">
        <f t="shared" si="30"/>
        <v>0.31195343300834599</v>
      </c>
      <c r="EP12" s="2">
        <v>0.97</v>
      </c>
      <c r="EQ12">
        <f t="shared" si="31"/>
        <v>0.87532994246531504</v>
      </c>
      <c r="ES12" s="2">
        <v>5.9960000000000004</v>
      </c>
      <c r="ET12" s="2">
        <f t="shared" si="32"/>
        <v>0.42030206065458381</v>
      </c>
      <c r="EU12" s="2">
        <v>1.07</v>
      </c>
      <c r="EV12">
        <f t="shared" si="33"/>
        <v>0.7936160749499328</v>
      </c>
      <c r="EX12" s="2">
        <v>4.32</v>
      </c>
      <c r="EY12" s="2">
        <f t="shared" si="34"/>
        <v>0.47898735148013444</v>
      </c>
      <c r="EZ12" s="2">
        <v>0.79</v>
      </c>
      <c r="FA12">
        <f t="shared" si="35"/>
        <v>0.88429759370363636</v>
      </c>
      <c r="FC12" s="2">
        <v>2.5950000000000002</v>
      </c>
      <c r="FD12" s="2">
        <f>$CK$3*FC12/(1+$CK$3*FC12)</f>
        <v>0.40270227644198947</v>
      </c>
      <c r="FE12" s="2">
        <v>0.98</v>
      </c>
      <c r="FF12">
        <f>EXP(-2*FC12*FE12/55.51)</f>
        <v>0.91244567100575402</v>
      </c>
      <c r="FH12" s="2">
        <v>3.0219999999999998</v>
      </c>
      <c r="FI12" s="2">
        <f t="shared" si="36"/>
        <v>0.37658486932327373</v>
      </c>
      <c r="FJ12" s="2">
        <v>2.06</v>
      </c>
      <c r="FK12">
        <f t="shared" si="43"/>
        <v>0.71430648117847162</v>
      </c>
      <c r="FM12" s="2">
        <v>2.915</v>
      </c>
      <c r="FN12" s="2">
        <f>$CM$3*FM12/(1+$CM$3*FM12)</f>
        <v>0.46139848314732013</v>
      </c>
      <c r="FO12" s="2">
        <v>1.75</v>
      </c>
      <c r="FP12">
        <f t="shared" si="44"/>
        <v>0.75904549040402636</v>
      </c>
      <c r="FR12" s="2">
        <v>1.7969999999999999</v>
      </c>
      <c r="FS12" s="2">
        <f t="shared" si="37"/>
        <v>0.22171624006041163</v>
      </c>
      <c r="FT12" s="2">
        <v>1.35</v>
      </c>
      <c r="FU12">
        <f t="shared" si="45"/>
        <v>0.87712233019881447</v>
      </c>
      <c r="FW12" s="2">
        <v>1.996</v>
      </c>
      <c r="FX12" s="2">
        <f t="shared" si="38"/>
        <v>0.33059783477317722</v>
      </c>
      <c r="FY12" s="2">
        <v>1.54</v>
      </c>
      <c r="FZ12">
        <f t="shared" si="46"/>
        <v>0.84694156155146061</v>
      </c>
      <c r="GB12" s="2">
        <v>2.37</v>
      </c>
      <c r="GC12" s="2">
        <f t="shared" si="39"/>
        <v>0.44726618129636092</v>
      </c>
      <c r="GD12" s="2">
        <v>1.79</v>
      </c>
      <c r="GE12">
        <f t="shared" si="47"/>
        <v>0.79511207199004585</v>
      </c>
      <c r="GG12" s="2">
        <v>1.3879999999999999</v>
      </c>
      <c r="GH12" s="2">
        <f>$CQ$3*GG12/(1+$CQ$3*GG12)</f>
        <v>0.22421879686203328</v>
      </c>
      <c r="GI12" s="2">
        <v>1.29</v>
      </c>
      <c r="GJ12">
        <f t="shared" si="48"/>
        <v>0.90776710162251328</v>
      </c>
      <c r="GL12" s="2">
        <v>1.8879999999999999</v>
      </c>
      <c r="GM12" s="2">
        <f t="shared" si="40"/>
        <v>0.35938514093321899</v>
      </c>
      <c r="GN12" s="2">
        <v>1.34</v>
      </c>
      <c r="GO12">
        <f t="shared" si="49"/>
        <v>0.87220761153081561</v>
      </c>
      <c r="GQ12" s="2">
        <f t="shared" si="50"/>
        <v>5.7226080213796644</v>
      </c>
      <c r="GR12" s="2">
        <v>9.6999999999999993</v>
      </c>
      <c r="GS12" s="2">
        <f t="shared" si="51"/>
        <v>0.31415468123561313</v>
      </c>
      <c r="GT12" s="2">
        <v>0.87</v>
      </c>
      <c r="GU12" s="2">
        <f t="shared" si="52"/>
        <v>0.90654312781546742</v>
      </c>
      <c r="GV12" s="2">
        <f t="shared" si="53"/>
        <v>0.95968958707620799</v>
      </c>
    </row>
    <row r="13" spans="1:204" ht="49" customHeight="1" x14ac:dyDescent="0.55000000000000004">
      <c r="A13" s="4" t="s">
        <v>284</v>
      </c>
      <c r="C13" s="2">
        <v>1951</v>
      </c>
      <c r="F13" s="2" t="s">
        <v>269</v>
      </c>
      <c r="O13" s="2">
        <v>6</v>
      </c>
      <c r="P13" s="2">
        <f t="shared" si="1"/>
        <v>9.7546228194460724E-2</v>
      </c>
      <c r="Q13" s="2">
        <f t="shared" si="2"/>
        <v>0.25962012589419375</v>
      </c>
      <c r="R13" s="2">
        <f t="shared" si="3"/>
        <v>0.90245377180553932</v>
      </c>
      <c r="S13" s="2">
        <v>0.98529999999999995</v>
      </c>
      <c r="T13" s="2">
        <v>1.04</v>
      </c>
      <c r="V13" s="2">
        <v>2.5</v>
      </c>
      <c r="W13" s="2">
        <f t="shared" si="5"/>
        <v>0.12748149715449902</v>
      </c>
      <c r="X13" s="2">
        <v>0.91300000000000003</v>
      </c>
      <c r="Z13" s="2">
        <v>2.5</v>
      </c>
      <c r="AA13" s="2">
        <f t="shared" si="6"/>
        <v>0.29622441995696414</v>
      </c>
      <c r="AB13" s="2">
        <v>0.92400000000000004</v>
      </c>
      <c r="AD13" s="2">
        <v>2.5</v>
      </c>
      <c r="AE13" s="2">
        <f t="shared" si="4"/>
        <v>0.11795382929319435</v>
      </c>
      <c r="AF13" s="2">
        <v>0.92</v>
      </c>
      <c r="AH13" s="2">
        <v>2.5</v>
      </c>
      <c r="AI13" s="2">
        <f t="shared" si="7"/>
        <v>0.15709797260989863</v>
      </c>
      <c r="AJ13" s="2">
        <v>0.92010000000000003</v>
      </c>
      <c r="AL13" s="2">
        <v>0.89700000000000002</v>
      </c>
      <c r="AM13" s="2" t="s">
        <v>285</v>
      </c>
      <c r="AN13" s="2" t="s">
        <v>286</v>
      </c>
      <c r="AP13" s="2">
        <v>0.4002</v>
      </c>
      <c r="AQ13" s="2">
        <f t="shared" si="8"/>
        <v>3.2895665921423928E-2</v>
      </c>
      <c r="AR13" s="2">
        <v>0.98750000000000004</v>
      </c>
      <c r="AS13" s="2">
        <v>0.34320000000000001</v>
      </c>
      <c r="AT13" s="2">
        <v>0.875</v>
      </c>
      <c r="AU13" s="2" t="s">
        <v>287</v>
      </c>
      <c r="AX13" s="2">
        <v>2.4969999999999999</v>
      </c>
      <c r="AY13" s="2">
        <f t="shared" si="9"/>
        <v>0.29783436178013001</v>
      </c>
      <c r="AZ13" s="2">
        <v>0.94599999999999995</v>
      </c>
      <c r="BA13" s="2">
        <v>0.61699999999999999</v>
      </c>
      <c r="BB13" s="2">
        <v>2.9980000000000002</v>
      </c>
      <c r="BC13" s="2">
        <v>0.93700000000000006</v>
      </c>
      <c r="BD13" s="2">
        <v>0.60199999999999998</v>
      </c>
      <c r="BF13" s="2">
        <v>0.05</v>
      </c>
      <c r="BG13" s="2">
        <f t="shared" si="10"/>
        <v>8.2315787197836665E-3</v>
      </c>
      <c r="BH13" s="2">
        <v>0.99829999999999997</v>
      </c>
      <c r="BI13" s="2">
        <v>0.99829999999999997</v>
      </c>
      <c r="BJ13" s="2">
        <v>0.94299999999999995</v>
      </c>
      <c r="BK13" s="2">
        <v>0.93500000000000005</v>
      </c>
      <c r="BL13" s="2" t="s">
        <v>288</v>
      </c>
      <c r="BM13" s="2" t="s">
        <v>289</v>
      </c>
      <c r="BO13" s="2">
        <v>0.6</v>
      </c>
      <c r="BP13" s="2">
        <f t="shared" si="11"/>
        <v>7.8533799840954918E-2</v>
      </c>
      <c r="BQ13" s="2">
        <v>0.97809999999999997</v>
      </c>
      <c r="BS13" s="2">
        <v>0.6</v>
      </c>
      <c r="BT13" s="2">
        <f t="shared" si="12"/>
        <v>9.465835756178459E-2</v>
      </c>
      <c r="BU13" s="2">
        <v>0.97829999999999995</v>
      </c>
      <c r="BW13" s="2">
        <v>0.6</v>
      </c>
      <c r="BX13" s="2">
        <f t="shared" si="13"/>
        <v>7.3459554702808905E-2</v>
      </c>
      <c r="BY13" s="2">
        <v>0.9788</v>
      </c>
      <c r="CA13" s="2">
        <v>0.7</v>
      </c>
      <c r="CB13" s="2">
        <f t="shared" si="14"/>
        <v>7.77097082452715E-2</v>
      </c>
      <c r="CC13" s="2">
        <v>0.98699999999999999</v>
      </c>
      <c r="CE13" s="2">
        <v>0.7</v>
      </c>
      <c r="CF13" s="2">
        <f t="shared" si="15"/>
        <v>9.559589386788872E-2</v>
      </c>
      <c r="CG13" s="2">
        <v>0.98819999999999997</v>
      </c>
      <c r="CI13" s="2">
        <v>0.6</v>
      </c>
      <c r="CJ13" s="2">
        <f t="shared" si="16"/>
        <v>6.1884443751322966E-2</v>
      </c>
      <c r="CK13" s="2">
        <v>0.97529999999999994</v>
      </c>
      <c r="CM13" s="2">
        <v>0.7</v>
      </c>
      <c r="CN13" s="2">
        <f t="shared" si="17"/>
        <v>9.7740996086722251E-2</v>
      </c>
      <c r="CO13" s="2">
        <v>0.98870000000000002</v>
      </c>
      <c r="CQ13" s="2">
        <v>0.7</v>
      </c>
      <c r="CR13" s="2">
        <f t="shared" si="41"/>
        <v>0.10049780070812771</v>
      </c>
      <c r="CS13" s="2">
        <v>0.98850000000000005</v>
      </c>
      <c r="CU13" s="2">
        <v>0.7</v>
      </c>
      <c r="CV13" s="2">
        <f t="shared" si="18"/>
        <v>0.10153533056878149</v>
      </c>
      <c r="CW13" s="2">
        <v>0.98819999999999997</v>
      </c>
      <c r="CY13" s="2">
        <v>1</v>
      </c>
      <c r="CZ13" s="2">
        <f t="shared" si="19"/>
        <v>6.4511300703487498E-2</v>
      </c>
      <c r="DA13" s="2">
        <v>0.96430000000000005</v>
      </c>
      <c r="DC13" s="2">
        <v>1</v>
      </c>
      <c r="DD13" s="2">
        <f t="shared" si="20"/>
        <v>9.1817273635455457E-2</v>
      </c>
      <c r="DE13" s="2">
        <v>0.97260000000000002</v>
      </c>
      <c r="DK13" s="2">
        <v>1</v>
      </c>
      <c r="DL13" s="2">
        <f t="shared" si="42"/>
        <v>0.14096727085301949</v>
      </c>
      <c r="DM13" s="2">
        <v>0.95660000000000001</v>
      </c>
      <c r="DO13" s="2">
        <v>0.7</v>
      </c>
      <c r="DP13" s="2">
        <f t="shared" ref="DP13:DP32" si="54">$CC$3*DO13/(1+$CC$3*DO13)</f>
        <v>6.9311187903279087E-2</v>
      </c>
      <c r="DQ13" s="2">
        <v>0.91</v>
      </c>
      <c r="DR13">
        <f t="shared" si="21"/>
        <v>0.97731054704451703</v>
      </c>
      <c r="DT13" s="2">
        <v>0.7</v>
      </c>
      <c r="DU13" s="2">
        <f t="shared" si="22"/>
        <v>7.8942035980208311E-2</v>
      </c>
      <c r="DV13" s="2">
        <v>1.0285</v>
      </c>
      <c r="DW13">
        <f t="shared" si="23"/>
        <v>0.97439406754034741</v>
      </c>
      <c r="DY13" s="2">
        <v>0.7</v>
      </c>
      <c r="DZ13" s="2">
        <f t="shared" si="24"/>
        <v>7.9007354126277282E-2</v>
      </c>
      <c r="EA13" s="2">
        <v>0.80169999999999997</v>
      </c>
      <c r="EB13">
        <f t="shared" si="25"/>
        <v>0.97998362178217957</v>
      </c>
      <c r="ED13" s="2">
        <v>7.9809999999999999</v>
      </c>
      <c r="EE13" s="2">
        <f t="shared" si="26"/>
        <v>0.45090096142793945</v>
      </c>
      <c r="EF13" s="2">
        <v>1.7</v>
      </c>
      <c r="EG13">
        <f t="shared" si="27"/>
        <v>0.61333865086347206</v>
      </c>
      <c r="EI13" s="2">
        <v>5.0730000000000004</v>
      </c>
      <c r="EJ13" s="2">
        <f t="shared" si="28"/>
        <v>0.43194469354458598</v>
      </c>
      <c r="EK13" s="2">
        <v>1.47</v>
      </c>
      <c r="EL13">
        <f t="shared" si="29"/>
        <v>0.76438516020631775</v>
      </c>
      <c r="EN13" s="2">
        <v>4.3490000000000002</v>
      </c>
      <c r="EO13" s="2">
        <f t="shared" si="30"/>
        <v>0.34103487836492302</v>
      </c>
      <c r="EP13" s="2">
        <v>1.17</v>
      </c>
      <c r="EQ13">
        <f t="shared" si="31"/>
        <v>0.83249321211796445</v>
      </c>
      <c r="ES13" s="2">
        <v>6.9489999999999998</v>
      </c>
      <c r="ET13" s="2">
        <f t="shared" si="32"/>
        <v>0.45660238642408441</v>
      </c>
      <c r="EU13" s="2">
        <v>1.19</v>
      </c>
      <c r="EV13">
        <f t="shared" si="33"/>
        <v>0.74234627233627271</v>
      </c>
      <c r="EX13" s="2">
        <v>5.8879999999999999</v>
      </c>
      <c r="EY13" s="2">
        <f t="shared" si="34"/>
        <v>0.5561523393115233</v>
      </c>
      <c r="EZ13" s="2">
        <v>0.78</v>
      </c>
      <c r="FA13">
        <f t="shared" si="35"/>
        <v>0.84749467240479803</v>
      </c>
      <c r="FF13"/>
      <c r="FH13" s="2">
        <v>3.3759999999999999</v>
      </c>
      <c r="FI13" s="2">
        <f t="shared" si="36"/>
        <v>0.40292399107767829</v>
      </c>
      <c r="FJ13" s="2">
        <v>2.21</v>
      </c>
      <c r="FK13">
        <f t="shared" si="43"/>
        <v>0.66816342815893837</v>
      </c>
      <c r="FR13" s="2">
        <v>2.2130000000000001</v>
      </c>
      <c r="FS13" s="2">
        <f t="shared" si="37"/>
        <v>0.25971269345992959</v>
      </c>
      <c r="FT13" s="2">
        <v>1.39</v>
      </c>
      <c r="FU13">
        <f t="shared" si="45"/>
        <v>0.84683949529982472</v>
      </c>
      <c r="FW13" s="2">
        <v>2.395</v>
      </c>
      <c r="FX13" s="2">
        <f t="shared" si="38"/>
        <v>0.37209391327618574</v>
      </c>
      <c r="FY13" s="2">
        <v>1.62</v>
      </c>
      <c r="FZ13">
        <f t="shared" si="46"/>
        <v>0.81083836913062435</v>
      </c>
      <c r="GB13" s="2">
        <v>2.9329999999999998</v>
      </c>
      <c r="GC13" s="2">
        <f t="shared" si="39"/>
        <v>0.50035329768497339</v>
      </c>
      <c r="GD13" s="2">
        <v>1.96</v>
      </c>
      <c r="GE13">
        <f t="shared" si="47"/>
        <v>0.7329458308398954</v>
      </c>
      <c r="GL13" s="2">
        <v>2.2450000000000001</v>
      </c>
      <c r="GM13" s="2">
        <f t="shared" si="40"/>
        <v>0.40014851123158923</v>
      </c>
      <c r="GN13" s="2">
        <v>1.37</v>
      </c>
      <c r="GO13">
        <f t="shared" si="49"/>
        <v>0.8468587175998441</v>
      </c>
      <c r="GQ13" s="2">
        <f t="shared" si="50"/>
        <v>6.9386622259228421</v>
      </c>
      <c r="GR13" s="2">
        <v>8</v>
      </c>
      <c r="GS13" s="2">
        <f t="shared" si="51"/>
        <v>0.3570749856131476</v>
      </c>
      <c r="GT13" s="2">
        <v>0.85</v>
      </c>
      <c r="GU13" s="2">
        <f t="shared" si="52"/>
        <v>0.88889013825755647</v>
      </c>
      <c r="GV13" s="2">
        <f t="shared" si="53"/>
        <v>0.95624865595450215</v>
      </c>
    </row>
    <row r="14" spans="1:204" ht="49" customHeight="1" x14ac:dyDescent="0.55000000000000004">
      <c r="A14" s="4" t="s">
        <v>290</v>
      </c>
      <c r="B14" s="2" t="s">
        <v>140</v>
      </c>
      <c r="C14" s="2">
        <v>2024</v>
      </c>
      <c r="D14" s="2" t="s">
        <v>291</v>
      </c>
      <c r="F14" s="2" t="s">
        <v>227</v>
      </c>
      <c r="V14" s="2">
        <v>3</v>
      </c>
      <c r="W14" s="2">
        <f t="shared" si="5"/>
        <v>0.14917440138037943</v>
      </c>
      <c r="X14" s="2">
        <v>0.89400000000000002</v>
      </c>
      <c r="Z14" s="2">
        <v>3</v>
      </c>
      <c r="AA14" s="2">
        <f t="shared" si="6"/>
        <v>0.33558746359849817</v>
      </c>
      <c r="AB14" s="2">
        <v>0.91</v>
      </c>
      <c r="AD14" s="2">
        <v>3</v>
      </c>
      <c r="AE14" s="2">
        <f t="shared" si="4"/>
        <v>0.13828240725979835</v>
      </c>
      <c r="AF14" s="2">
        <v>0.90500000000000003</v>
      </c>
      <c r="AH14" s="2">
        <v>3</v>
      </c>
      <c r="AI14" s="2">
        <f t="shared" si="7"/>
        <v>0.18277485528985751</v>
      </c>
      <c r="AJ14" s="2">
        <v>0.90400000000000003</v>
      </c>
      <c r="AL14" s="2">
        <v>0.871</v>
      </c>
      <c r="AM14" s="2" t="s">
        <v>292</v>
      </c>
      <c r="AN14" s="2" t="s">
        <v>293</v>
      </c>
      <c r="AP14" s="2">
        <v>0.50019999999999998</v>
      </c>
      <c r="AQ14" s="2">
        <f t="shared" si="8"/>
        <v>4.0780266594919894E-2</v>
      </c>
      <c r="AR14" s="2">
        <v>0.98450000000000004</v>
      </c>
      <c r="AS14" s="2">
        <v>0.31409999999999999</v>
      </c>
      <c r="AT14" s="2">
        <v>0.86719999999999997</v>
      </c>
      <c r="AU14" s="2" t="s">
        <v>294</v>
      </c>
      <c r="AX14" s="2">
        <v>2.5009999999999999</v>
      </c>
      <c r="AY14" s="2">
        <f t="shared" si="9"/>
        <v>0.29816921051903705</v>
      </c>
      <c r="AZ14" s="2">
        <v>0.94699999999999995</v>
      </c>
      <c r="BA14" s="2">
        <v>0.60399999999999998</v>
      </c>
      <c r="BB14" s="2">
        <v>3</v>
      </c>
      <c r="BC14" s="2">
        <v>0.93700000000000006</v>
      </c>
      <c r="BD14" s="2">
        <v>0.60099999999999998</v>
      </c>
      <c r="BF14" s="2">
        <v>0.1</v>
      </c>
      <c r="BG14" s="2">
        <f t="shared" si="10"/>
        <v>1.6328746080807803E-2</v>
      </c>
      <c r="BH14" s="2">
        <v>0.99660000000000004</v>
      </c>
      <c r="BI14" s="2">
        <v>0.99670000000000003</v>
      </c>
      <c r="BJ14" s="2">
        <v>0.93200000000000005</v>
      </c>
      <c r="BK14" s="2">
        <v>0.91900000000000004</v>
      </c>
      <c r="BL14" s="2" t="s">
        <v>295</v>
      </c>
      <c r="BM14" s="2" t="s">
        <v>296</v>
      </c>
      <c r="BO14" s="2">
        <v>0.7</v>
      </c>
      <c r="BP14" s="2">
        <f t="shared" si="11"/>
        <v>9.0439013253667905E-2</v>
      </c>
      <c r="BQ14" s="2">
        <v>0.97489999999999999</v>
      </c>
      <c r="BS14" s="2">
        <v>0.7</v>
      </c>
      <c r="BT14" s="2">
        <f t="shared" si="12"/>
        <v>0.10871954817785286</v>
      </c>
      <c r="BU14" s="2">
        <v>0.97499999999999998</v>
      </c>
      <c r="BW14" s="2">
        <v>0.7</v>
      </c>
      <c r="BX14" s="2">
        <f t="shared" si="13"/>
        <v>8.4666223309496358E-2</v>
      </c>
      <c r="BY14" s="2">
        <v>0.97560000000000002</v>
      </c>
      <c r="CA14" s="2">
        <v>0.8</v>
      </c>
      <c r="CB14" s="2">
        <f t="shared" si="14"/>
        <v>8.7835993787360414E-2</v>
      </c>
      <c r="CC14" s="2">
        <v>0.98509999999999998</v>
      </c>
      <c r="CE14" s="2">
        <v>0.8</v>
      </c>
      <c r="CF14" s="2">
        <f t="shared" si="15"/>
        <v>0.10778053913752784</v>
      </c>
      <c r="CG14" s="2">
        <v>0.98660000000000003</v>
      </c>
      <c r="CI14" s="2">
        <v>0.7</v>
      </c>
      <c r="CJ14" s="2">
        <f t="shared" si="16"/>
        <v>7.146145893721223E-2</v>
      </c>
      <c r="CK14" s="2">
        <v>0.97099999999999997</v>
      </c>
      <c r="CM14" s="2">
        <v>0.8</v>
      </c>
      <c r="CN14" s="2">
        <f t="shared" si="17"/>
        <v>0.11016575120519151</v>
      </c>
      <c r="CO14" s="2">
        <v>0.98709999999999998</v>
      </c>
      <c r="CQ14" s="2">
        <v>0.8</v>
      </c>
      <c r="CR14" s="2">
        <f t="shared" si="41"/>
        <v>0.11322901974349477</v>
      </c>
      <c r="CS14" s="2">
        <v>0.98680000000000001</v>
      </c>
      <c r="CU14" s="2">
        <v>0.8</v>
      </c>
      <c r="CV14" s="2">
        <f t="shared" si="18"/>
        <v>0.11438127204039329</v>
      </c>
      <c r="CW14" s="2">
        <v>0.98650000000000004</v>
      </c>
      <c r="CY14" s="2">
        <v>1.5</v>
      </c>
      <c r="CZ14" s="2">
        <f t="shared" si="19"/>
        <v>9.3743203074023049E-2</v>
      </c>
      <c r="DA14" s="2">
        <v>0.94499999999999995</v>
      </c>
      <c r="DC14" s="2">
        <v>1.5</v>
      </c>
      <c r="DD14" s="2">
        <f t="shared" si="20"/>
        <v>0.1316806321364998</v>
      </c>
      <c r="DE14" s="2">
        <v>0.96230000000000004</v>
      </c>
      <c r="DK14" s="2">
        <v>1.5</v>
      </c>
      <c r="DL14" s="2">
        <f t="shared" si="42"/>
        <v>0.19752838743329451</v>
      </c>
      <c r="DM14" s="2">
        <v>0.92959999999999998</v>
      </c>
      <c r="DO14" s="2">
        <v>0.8</v>
      </c>
      <c r="DP14" s="2">
        <f t="shared" si="54"/>
        <v>7.843614299722057E-2</v>
      </c>
      <c r="DQ14" s="2">
        <v>0.91100000000000003</v>
      </c>
      <c r="DR14">
        <f t="shared" si="21"/>
        <v>0.97408342034845929</v>
      </c>
      <c r="DT14" s="2">
        <v>0.8</v>
      </c>
      <c r="DU14" s="2">
        <f t="shared" si="22"/>
        <v>8.9213371804960501E-2</v>
      </c>
      <c r="DV14" s="2">
        <v>0.91100000000000003</v>
      </c>
      <c r="DW14">
        <f t="shared" si="23"/>
        <v>0.97408342034845929</v>
      </c>
      <c r="EB14"/>
      <c r="EI14" s="2">
        <v>6.6929999999999996</v>
      </c>
      <c r="EJ14" s="2">
        <f t="shared" si="28"/>
        <v>0.50080215353152246</v>
      </c>
      <c r="EK14" s="2">
        <v>1.66</v>
      </c>
      <c r="EL14" s="2">
        <f t="shared" si="29"/>
        <v>0.67011768847610276</v>
      </c>
      <c r="FH14" s="2">
        <v>3.9489999999999998</v>
      </c>
      <c r="FI14" s="2">
        <f t="shared" si="36"/>
        <v>0.44114271873147265</v>
      </c>
      <c r="FJ14" s="2">
        <v>2.4500000000000002</v>
      </c>
      <c r="FK14">
        <f t="shared" si="43"/>
        <v>0.59280992485969486</v>
      </c>
      <c r="FR14" s="2">
        <v>2.6930000000000001</v>
      </c>
      <c r="FS14" s="2">
        <f t="shared" si="37"/>
        <v>0.29919049704556583</v>
      </c>
      <c r="FT14" s="2">
        <v>1.54</v>
      </c>
      <c r="FU14">
        <f t="shared" si="45"/>
        <v>0.79920829736841181</v>
      </c>
      <c r="FW14" s="2">
        <v>2.6560000000000001</v>
      </c>
      <c r="FX14" s="2">
        <f t="shared" si="38"/>
        <v>0.39656309372157211</v>
      </c>
      <c r="FY14" s="2">
        <v>1.81</v>
      </c>
      <c r="FZ14">
        <f t="shared" si="46"/>
        <v>0.77119772580275148</v>
      </c>
      <c r="GB14" s="2">
        <v>3.5169999999999999</v>
      </c>
      <c r="GC14" s="2">
        <f t="shared" si="39"/>
        <v>0.54562169677481054</v>
      </c>
      <c r="GD14" s="2">
        <v>2.2599999999999998</v>
      </c>
      <c r="GE14">
        <f t="shared" si="47"/>
        <v>0.65079087504023392</v>
      </c>
      <c r="GL14" s="2">
        <v>2.5030000000000001</v>
      </c>
      <c r="GM14" s="2">
        <f t="shared" si="40"/>
        <v>0.42652047572512208</v>
      </c>
      <c r="GN14" s="2">
        <v>1.42</v>
      </c>
      <c r="GO14">
        <f t="shared" si="49"/>
        <v>0.82523461455903513</v>
      </c>
      <c r="GQ14" s="2">
        <f t="shared" si="50"/>
        <v>8.1631320304974615</v>
      </c>
      <c r="GR14" s="2">
        <v>6.8</v>
      </c>
      <c r="GS14" s="2">
        <f t="shared" si="51"/>
        <v>0.39518625490631709</v>
      </c>
      <c r="GT14" s="2">
        <v>0.83</v>
      </c>
      <c r="GU14" s="2">
        <f t="shared" si="52"/>
        <v>0.87179628565173184</v>
      </c>
      <c r="GV14" s="2">
        <f t="shared" si="53"/>
        <v>0.95205727950482599</v>
      </c>
    </row>
    <row r="15" spans="1:204" ht="49" customHeight="1" x14ac:dyDescent="0.55000000000000004">
      <c r="A15" s="4" t="s">
        <v>297</v>
      </c>
      <c r="B15" s="2" t="s">
        <v>298</v>
      </c>
      <c r="C15" s="2">
        <v>2014</v>
      </c>
      <c r="F15" s="2" t="s">
        <v>269</v>
      </c>
      <c r="V15" s="2">
        <v>3.5</v>
      </c>
      <c r="W15" s="2">
        <f t="shared" si="5"/>
        <v>0.16981479813424177</v>
      </c>
      <c r="X15" s="2">
        <v>0.872</v>
      </c>
      <c r="Z15" s="2">
        <v>3.5</v>
      </c>
      <c r="AA15" s="2">
        <f t="shared" si="6"/>
        <v>0.37078049331438545</v>
      </c>
      <c r="AB15" s="2">
        <v>0.89400000000000002</v>
      </c>
      <c r="AD15" s="2">
        <v>3.5</v>
      </c>
      <c r="AE15" s="2">
        <f t="shared" si="4"/>
        <v>0.15769506624096574</v>
      </c>
      <c r="AF15" s="2">
        <v>0.88900000000000001</v>
      </c>
      <c r="AH15" s="2">
        <v>3.5</v>
      </c>
      <c r="AI15" s="2">
        <f t="shared" si="7"/>
        <v>0.20693362074058921</v>
      </c>
      <c r="AJ15" s="2">
        <v>0.88700000000000001</v>
      </c>
      <c r="AL15" s="2">
        <v>0.84199999999999997</v>
      </c>
      <c r="AM15" s="2" t="s">
        <v>299</v>
      </c>
      <c r="AN15" s="2" t="s">
        <v>300</v>
      </c>
      <c r="AP15" s="2">
        <v>0.59989999999999999</v>
      </c>
      <c r="AQ15" s="2">
        <f t="shared" si="8"/>
        <v>4.8514260317260971E-2</v>
      </c>
      <c r="AR15" s="2">
        <v>0.98160000000000003</v>
      </c>
      <c r="AS15" s="2">
        <v>0.29160000000000003</v>
      </c>
      <c r="AT15" s="2">
        <v>0.86050000000000004</v>
      </c>
      <c r="AU15" s="2" t="s">
        <v>301</v>
      </c>
      <c r="AX15" s="2">
        <v>2.9940000000000002</v>
      </c>
      <c r="AY15" s="2">
        <f t="shared" si="9"/>
        <v>0.33712971519022544</v>
      </c>
      <c r="AZ15" s="2">
        <v>0.94099999999999995</v>
      </c>
      <c r="BA15" s="2">
        <v>0.56299999999999994</v>
      </c>
      <c r="BB15" s="2">
        <v>3.4990000000000001</v>
      </c>
      <c r="BC15" s="2">
        <v>0.93</v>
      </c>
      <c r="BD15" s="2">
        <v>0.57499999999999996</v>
      </c>
      <c r="BF15" s="2">
        <v>0.2</v>
      </c>
      <c r="BG15" s="2">
        <f t="shared" si="10"/>
        <v>3.2132803768023133E-2</v>
      </c>
      <c r="BH15" s="2">
        <v>0.99339999999999995</v>
      </c>
      <c r="BI15" s="2">
        <v>0.99350000000000005</v>
      </c>
      <c r="BJ15" s="2">
        <v>0.92200000000000004</v>
      </c>
      <c r="BK15" s="2">
        <v>0.90400000000000003</v>
      </c>
      <c r="BL15" s="2" t="s">
        <v>302</v>
      </c>
      <c r="BM15" s="2" t="s">
        <v>303</v>
      </c>
      <c r="BO15" s="2">
        <v>0.8</v>
      </c>
      <c r="BP15" s="2">
        <f t="shared" si="11"/>
        <v>0.10204052311527284</v>
      </c>
      <c r="BQ15" s="2">
        <v>0.9718</v>
      </c>
      <c r="BS15" s="2">
        <v>0.8</v>
      </c>
      <c r="BT15" s="2">
        <f t="shared" si="12"/>
        <v>0.12235063987659549</v>
      </c>
      <c r="BU15" s="2">
        <v>0.97199999999999998</v>
      </c>
      <c r="BW15" s="2">
        <v>0.8</v>
      </c>
      <c r="BX15" s="2">
        <f t="shared" si="13"/>
        <v>9.5605038420506758E-2</v>
      </c>
      <c r="BY15" s="2">
        <v>0.97240000000000004</v>
      </c>
      <c r="CA15" s="2">
        <v>0.9</v>
      </c>
      <c r="CB15" s="2">
        <f t="shared" si="14"/>
        <v>9.7742331161695353E-2</v>
      </c>
      <c r="CC15" s="2">
        <v>0.98319999999999996</v>
      </c>
      <c r="CE15" s="2">
        <v>0.9</v>
      </c>
      <c r="CF15" s="2">
        <f t="shared" si="15"/>
        <v>0.11964123196912997</v>
      </c>
      <c r="CG15" s="2">
        <v>0.98499999999999999</v>
      </c>
      <c r="CI15" s="2">
        <v>0.8</v>
      </c>
      <c r="CJ15" s="2">
        <f t="shared" si="16"/>
        <v>8.084491088828176E-2</v>
      </c>
      <c r="CK15" s="2">
        <v>0.9667</v>
      </c>
      <c r="CM15" s="2">
        <v>0.9</v>
      </c>
      <c r="CN15" s="2">
        <f t="shared" si="17"/>
        <v>0.12225295897305</v>
      </c>
      <c r="CO15" s="2">
        <v>0.98550000000000004</v>
      </c>
      <c r="CQ15" s="2">
        <v>0.9</v>
      </c>
      <c r="CR15" s="2">
        <f t="shared" si="41"/>
        <v>0.12560488249642324</v>
      </c>
      <c r="CS15" s="2">
        <v>0.98509999999999998</v>
      </c>
      <c r="CU15" s="2">
        <v>0.9</v>
      </c>
      <c r="CV15" s="2">
        <f t="shared" si="18"/>
        <v>0.12686505771063983</v>
      </c>
      <c r="CW15" s="2">
        <v>0.98470000000000002</v>
      </c>
      <c r="CY15" s="2">
        <v>2</v>
      </c>
      <c r="CZ15" s="2">
        <f t="shared" si="19"/>
        <v>0.12120359955005623</v>
      </c>
      <c r="DA15" s="2">
        <v>0.92390000000000005</v>
      </c>
      <c r="DC15" s="2">
        <v>2</v>
      </c>
      <c r="DD15" s="2">
        <f t="shared" si="20"/>
        <v>0.1681916486441524</v>
      </c>
      <c r="DE15" s="2">
        <v>0.95279999999999998</v>
      </c>
      <c r="DK15" s="2">
        <v>2</v>
      </c>
      <c r="DL15" s="2">
        <f t="shared" si="42"/>
        <v>0.24710134015961449</v>
      </c>
      <c r="DM15" s="2">
        <v>0.90429999999999999</v>
      </c>
      <c r="DO15" s="2">
        <v>0.9</v>
      </c>
      <c r="DP15" s="2">
        <f t="shared" si="54"/>
        <v>8.7383903824865328E-2</v>
      </c>
      <c r="DQ15" s="2">
        <v>0.91220000000000001</v>
      </c>
      <c r="DR15">
        <f t="shared" si="21"/>
        <v>0.97085365751222485</v>
      </c>
      <c r="DT15" s="2">
        <v>0.9</v>
      </c>
      <c r="DU15" s="2">
        <f t="shared" si="22"/>
        <v>9.9258149011525895E-2</v>
      </c>
      <c r="DV15" s="2">
        <v>0.91220000000000001</v>
      </c>
      <c r="DW15">
        <f t="shared" si="23"/>
        <v>0.97085365751222485</v>
      </c>
      <c r="EB15"/>
      <c r="EI15" s="2">
        <v>8.3979999999999997</v>
      </c>
      <c r="EJ15" s="2">
        <f t="shared" si="28"/>
        <v>0.55728239426922954</v>
      </c>
      <c r="EK15" s="2">
        <v>1.8</v>
      </c>
      <c r="EL15" s="2">
        <f t="shared" si="29"/>
        <v>0.58005230275597131</v>
      </c>
      <c r="FH15" s="2">
        <v>4.5960000000000001</v>
      </c>
      <c r="FI15" s="2">
        <f t="shared" si="36"/>
        <v>0.47881226986825476</v>
      </c>
      <c r="FJ15" s="2">
        <v>2.7</v>
      </c>
      <c r="FK15">
        <f t="shared" si="43"/>
        <v>0.51137774732544228</v>
      </c>
      <c r="FR15" s="2">
        <v>3.2029999999999998</v>
      </c>
      <c r="FS15" s="2">
        <f t="shared" si="37"/>
        <v>0.33676956998506646</v>
      </c>
      <c r="FT15" s="2">
        <v>1.87</v>
      </c>
      <c r="FU15">
        <f t="shared" si="45"/>
        <v>0.72346408296627762</v>
      </c>
      <c r="FW15" s="2">
        <v>3.34</v>
      </c>
      <c r="FX15" s="2">
        <f t="shared" si="38"/>
        <v>0.45247967029639791</v>
      </c>
      <c r="FY15" s="2">
        <v>2.09</v>
      </c>
      <c r="FZ15">
        <f t="shared" si="46"/>
        <v>0.68573655567773595</v>
      </c>
      <c r="GB15" s="2">
        <v>4.1559999999999997</v>
      </c>
      <c r="GC15" s="2">
        <f t="shared" si="39"/>
        <v>0.58660314399553382</v>
      </c>
      <c r="GD15" s="2">
        <v>2.59</v>
      </c>
      <c r="GE15">
        <f t="shared" si="47"/>
        <v>0.55892768292238448</v>
      </c>
      <c r="GL15" s="2">
        <v>3.3980000000000001</v>
      </c>
      <c r="GM15" s="2">
        <f t="shared" si="40"/>
        <v>0.50240876948415492</v>
      </c>
      <c r="GN15" s="2">
        <v>1.6</v>
      </c>
      <c r="GO15">
        <f t="shared" si="49"/>
        <v>0.74540458635814377</v>
      </c>
      <c r="GQ15" s="2">
        <f t="shared" si="50"/>
        <v>9.3292937491399552</v>
      </c>
      <c r="GR15" s="2">
        <v>5.95</v>
      </c>
      <c r="GS15" s="2">
        <f t="shared" si="51"/>
        <v>0.4275064792523724</v>
      </c>
      <c r="GT15" s="2">
        <v>0.81</v>
      </c>
      <c r="GU15" s="2">
        <f t="shared" si="52"/>
        <v>0.85611666614947202</v>
      </c>
      <c r="GV15" s="2">
        <f t="shared" si="53"/>
        <v>0.9461327317024566</v>
      </c>
    </row>
    <row r="16" spans="1:204" ht="49" customHeight="1" x14ac:dyDescent="0.55000000000000004">
      <c r="A16" s="4" t="s">
        <v>304</v>
      </c>
      <c r="B16" s="2" t="s">
        <v>305</v>
      </c>
      <c r="F16" s="2" t="s">
        <v>306</v>
      </c>
      <c r="V16" s="2">
        <v>4</v>
      </c>
      <c r="W16" s="2">
        <f t="shared" si="5"/>
        <v>0.1894774723368661</v>
      </c>
      <c r="X16" s="2">
        <v>0.85199999999999998</v>
      </c>
      <c r="Z16" s="2">
        <v>4</v>
      </c>
      <c r="AA16" s="2">
        <f t="shared" si="6"/>
        <v>0.40243281552144905</v>
      </c>
      <c r="AB16" s="2">
        <v>0.879</v>
      </c>
      <c r="AD16" s="2">
        <v>4</v>
      </c>
      <c r="AE16" s="2">
        <f t="shared" si="4"/>
        <v>0.17625234356208255</v>
      </c>
      <c r="AF16" s="2">
        <v>0.873</v>
      </c>
      <c r="AH16" s="2">
        <v>4</v>
      </c>
      <c r="AI16" s="2">
        <f t="shared" si="7"/>
        <v>0.22970503865340117</v>
      </c>
      <c r="AJ16" s="2">
        <v>0.86899999999999999</v>
      </c>
      <c r="AL16" s="2">
        <v>0.81100000000000005</v>
      </c>
      <c r="AM16" s="2" t="s">
        <v>307</v>
      </c>
      <c r="AN16" s="2" t="s">
        <v>308</v>
      </c>
      <c r="AP16" s="2">
        <v>0.70020000000000004</v>
      </c>
      <c r="AQ16" s="2">
        <f t="shared" si="8"/>
        <v>5.6169966863452679E-2</v>
      </c>
      <c r="AR16" s="2">
        <v>0.97870000000000001</v>
      </c>
      <c r="AS16" s="2">
        <v>0.27350000000000002</v>
      </c>
      <c r="AT16" s="2">
        <v>0.85470000000000002</v>
      </c>
      <c r="AU16" s="2" t="s">
        <v>309</v>
      </c>
      <c r="AX16" s="2">
        <v>2.9990000000000001</v>
      </c>
      <c r="AY16" s="2">
        <f t="shared" si="9"/>
        <v>0.33750270704675117</v>
      </c>
      <c r="AZ16" s="2">
        <v>0.94</v>
      </c>
      <c r="BA16" s="2">
        <v>0.57199999999999995</v>
      </c>
      <c r="BB16" s="2">
        <v>4.0060000000000002</v>
      </c>
      <c r="BC16" s="2">
        <v>0.92300000000000004</v>
      </c>
      <c r="BD16" s="2">
        <v>0.55500000000000005</v>
      </c>
      <c r="BF16" s="2">
        <v>0.3</v>
      </c>
      <c r="BG16" s="2">
        <f t="shared" si="10"/>
        <v>4.7437062737890681E-2</v>
      </c>
      <c r="BH16" s="2">
        <v>0.99009999999999998</v>
      </c>
      <c r="BI16" s="2">
        <v>0.99029999999999996</v>
      </c>
      <c r="BJ16" s="2">
        <v>0.91900000000000004</v>
      </c>
      <c r="BK16" s="2">
        <v>0.89800000000000002</v>
      </c>
      <c r="BL16" s="2" t="s">
        <v>310</v>
      </c>
      <c r="BM16" s="2" t="s">
        <v>311</v>
      </c>
      <c r="BO16" s="2">
        <v>1</v>
      </c>
      <c r="BP16" s="2">
        <f t="shared" si="11"/>
        <v>0.1243777609463725</v>
      </c>
      <c r="BQ16" s="2">
        <v>0.96599999999999997</v>
      </c>
      <c r="BW16" s="2">
        <v>1</v>
      </c>
      <c r="BX16" s="2">
        <f t="shared" si="13"/>
        <v>0.11671662370229109</v>
      </c>
      <c r="BY16" s="2">
        <v>0.96619999999999995</v>
      </c>
      <c r="CA16" s="2">
        <v>1</v>
      </c>
      <c r="CB16" s="2">
        <f t="shared" si="14"/>
        <v>0.10743580946110901</v>
      </c>
      <c r="CC16" s="2">
        <v>0.98119999999999996</v>
      </c>
      <c r="CE16" s="2">
        <v>1</v>
      </c>
      <c r="CF16" s="2">
        <f t="shared" si="15"/>
        <v>0.13119072222898928</v>
      </c>
      <c r="CG16" s="2">
        <v>0.98319999999999996</v>
      </c>
      <c r="CI16" s="2">
        <v>1</v>
      </c>
      <c r="CJ16" s="2">
        <f t="shared" si="16"/>
        <v>9.9054132972042019E-2</v>
      </c>
      <c r="CK16" s="2">
        <v>0.95850000000000002</v>
      </c>
      <c r="CM16" s="2">
        <v>1</v>
      </c>
      <c r="CN16" s="2">
        <f t="shared" si="17"/>
        <v>0.13401619043330368</v>
      </c>
      <c r="CO16" s="2">
        <v>0.98380000000000001</v>
      </c>
      <c r="CQ16" s="2">
        <v>1</v>
      </c>
      <c r="CR16" s="2">
        <f t="shared" si="41"/>
        <v>0.13764006234517406</v>
      </c>
      <c r="CS16" s="2">
        <v>0.98329999999999995</v>
      </c>
      <c r="CU16" s="2">
        <v>1</v>
      </c>
      <c r="CV16" s="2">
        <f t="shared" si="18"/>
        <v>0.13900178967087998</v>
      </c>
      <c r="CW16" s="2">
        <v>0.98280000000000001</v>
      </c>
      <c r="CY16" s="2">
        <v>2.5</v>
      </c>
      <c r="CZ16" s="2">
        <f t="shared" si="19"/>
        <v>0.1470487888092801</v>
      </c>
      <c r="DA16" s="2">
        <v>0.90329999999999999</v>
      </c>
      <c r="DC16" s="2">
        <v>2.5</v>
      </c>
      <c r="DD16" s="2">
        <f t="shared" si="20"/>
        <v>0.20175613649970064</v>
      </c>
      <c r="DE16" s="2">
        <v>0.94399999999999995</v>
      </c>
      <c r="DK16" s="2">
        <v>2.5</v>
      </c>
      <c r="DL16" s="2">
        <f t="shared" si="42"/>
        <v>0.29090586775394434</v>
      </c>
      <c r="DM16" s="2">
        <v>0.87409999999999999</v>
      </c>
      <c r="DO16" s="2">
        <v>1</v>
      </c>
      <c r="DP16" s="2">
        <f t="shared" si="54"/>
        <v>9.6159582064190743E-2</v>
      </c>
      <c r="DQ16" s="2">
        <v>0.91349999999999998</v>
      </c>
      <c r="DR16">
        <f t="shared" si="21"/>
        <v>0.96762275008731913</v>
      </c>
      <c r="DT16" s="2">
        <v>1</v>
      </c>
      <c r="DU16" s="2">
        <f t="shared" si="22"/>
        <v>0.10908378176116316</v>
      </c>
      <c r="DV16" s="2">
        <v>0.91349999999999998</v>
      </c>
      <c r="DW16">
        <f t="shared" si="23"/>
        <v>0.96762275008731913</v>
      </c>
      <c r="EB16"/>
      <c r="GQ16" s="2">
        <f t="shared" si="50"/>
        <v>10.674864962958218</v>
      </c>
      <c r="GR16" s="2">
        <v>5.2</v>
      </c>
      <c r="GS16" s="2">
        <f t="shared" si="51"/>
        <v>0.46075603985701208</v>
      </c>
      <c r="GT16" s="2">
        <v>0.79</v>
      </c>
      <c r="GU16" s="2">
        <f t="shared" si="52"/>
        <v>0.83871138863949279</v>
      </c>
      <c r="GV16" s="2">
        <f t="shared" si="53"/>
        <v>0.9419211551204647</v>
      </c>
    </row>
    <row r="17" spans="1:204" ht="49" customHeight="1" x14ac:dyDescent="0.55000000000000004">
      <c r="A17" s="4" t="s">
        <v>312</v>
      </c>
      <c r="B17" s="2" t="s">
        <v>141</v>
      </c>
      <c r="C17" s="2">
        <v>2025</v>
      </c>
      <c r="E17" s="2" t="s">
        <v>313</v>
      </c>
      <c r="V17" s="2">
        <v>4.5</v>
      </c>
      <c r="W17" s="2">
        <f t="shared" si="5"/>
        <v>0.20823028780433156</v>
      </c>
      <c r="X17" s="2">
        <v>0.83</v>
      </c>
      <c r="Z17" s="2">
        <v>4.5</v>
      </c>
      <c r="AA17" s="2">
        <f t="shared" si="6"/>
        <v>0.43105317462371995</v>
      </c>
      <c r="AB17" s="2">
        <v>0.86299999999999999</v>
      </c>
      <c r="AD17" s="2">
        <v>4.5</v>
      </c>
      <c r="AE17" s="2">
        <f t="shared" si="4"/>
        <v>0.19400955662868707</v>
      </c>
      <c r="AF17" s="2">
        <v>0.85499999999999998</v>
      </c>
      <c r="AH17" s="2">
        <v>4.5</v>
      </c>
      <c r="AI17" s="2">
        <f>$BJ$3*AH17/(1+$BJ$3*AH17)</f>
        <v>0.25120527870326731</v>
      </c>
      <c r="AJ17" s="2">
        <v>0.85199999999999998</v>
      </c>
      <c r="AL17" s="2">
        <v>0.78</v>
      </c>
      <c r="AM17" s="2" t="s">
        <v>314</v>
      </c>
      <c r="AN17" s="2" t="s">
        <v>315</v>
      </c>
      <c r="AP17" s="2">
        <v>0.80020000000000002</v>
      </c>
      <c r="AQ17" s="2">
        <f t="shared" si="8"/>
        <v>6.3681106710595001E-2</v>
      </c>
      <c r="AR17" s="2">
        <v>0.9758</v>
      </c>
      <c r="AS17" s="2">
        <v>0.25890000000000002</v>
      </c>
      <c r="AT17" s="2">
        <v>0.84950000000000003</v>
      </c>
      <c r="AU17" s="2" t="s">
        <v>316</v>
      </c>
      <c r="AX17" s="2">
        <v>3.496</v>
      </c>
      <c r="AY17" s="2">
        <f t="shared" si="9"/>
        <v>0.3725944959271093</v>
      </c>
      <c r="AZ17" s="2">
        <v>0.93300000000000005</v>
      </c>
      <c r="BA17" s="2">
        <v>0.55000000000000004</v>
      </c>
      <c r="BB17" s="2">
        <v>4.492</v>
      </c>
      <c r="BC17" s="2">
        <v>0.91700000000000004</v>
      </c>
      <c r="BD17" s="2">
        <v>0.53500000000000003</v>
      </c>
      <c r="BF17" s="2">
        <v>0.4</v>
      </c>
      <c r="BG17" s="2">
        <f t="shared" si="10"/>
        <v>6.2264862914375774E-2</v>
      </c>
      <c r="BH17" s="2">
        <v>0.98680000000000001</v>
      </c>
      <c r="BI17" s="2">
        <v>0.98709999999999998</v>
      </c>
      <c r="BJ17" s="2">
        <v>0.91800000000000004</v>
      </c>
      <c r="BK17" s="2">
        <v>0.89700000000000002</v>
      </c>
      <c r="BL17" s="2" t="s">
        <v>317</v>
      </c>
      <c r="BM17" s="2" t="s">
        <v>318</v>
      </c>
      <c r="BO17" s="2">
        <v>1.5</v>
      </c>
      <c r="BP17" s="2">
        <f t="shared" si="11"/>
        <v>0.17564356476453286</v>
      </c>
      <c r="BQ17" s="2">
        <v>0.95</v>
      </c>
      <c r="BW17" s="2">
        <v>1.5</v>
      </c>
      <c r="BX17" s="2">
        <f t="shared" si="13"/>
        <v>0.16542123172559384</v>
      </c>
      <c r="BY17" s="2">
        <v>0.95</v>
      </c>
      <c r="CA17" s="2">
        <v>1.2</v>
      </c>
      <c r="CB17" s="2">
        <f t="shared" si="14"/>
        <v>0.1262110540033724</v>
      </c>
      <c r="CC17" s="2">
        <v>0.9768</v>
      </c>
      <c r="CE17" s="2">
        <v>1.2</v>
      </c>
      <c r="CF17" s="2">
        <f t="shared" si="15"/>
        <v>0.15340383470135369</v>
      </c>
      <c r="CG17" s="2">
        <v>0.97940000000000005</v>
      </c>
      <c r="CI17" s="2">
        <v>1.5</v>
      </c>
      <c r="CJ17" s="2">
        <f t="shared" si="16"/>
        <v>0.1415696690467792</v>
      </c>
      <c r="CK17" s="2">
        <v>0.93500000000000005</v>
      </c>
      <c r="CM17" s="2">
        <v>1.2</v>
      </c>
      <c r="CN17" s="2">
        <f t="shared" si="17"/>
        <v>0.15662146607526714</v>
      </c>
      <c r="CO17" s="2">
        <v>0.98</v>
      </c>
      <c r="CQ17" s="2">
        <v>1.2</v>
      </c>
      <c r="CR17" s="2">
        <f t="shared" si="41"/>
        <v>0.16074313576846283</v>
      </c>
      <c r="CS17" s="2">
        <v>0.97950000000000004</v>
      </c>
      <c r="CU17" s="2">
        <v>1.2</v>
      </c>
      <c r="CV17" s="2">
        <f t="shared" si="18"/>
        <v>0.16229041595229585</v>
      </c>
      <c r="CW17" s="2">
        <v>0.9788</v>
      </c>
      <c r="CY17" s="2">
        <v>3</v>
      </c>
      <c r="CZ17" s="2">
        <f t="shared" si="19"/>
        <v>0.1714172080074241</v>
      </c>
      <c r="DA17" s="2">
        <v>0.88180000000000003</v>
      </c>
      <c r="DC17" s="2">
        <v>3</v>
      </c>
      <c r="DD17" s="2">
        <f t="shared" si="20"/>
        <v>0.23271694928259035</v>
      </c>
      <c r="DE17" s="2">
        <v>0.93759999999999999</v>
      </c>
      <c r="DK17" s="2">
        <v>3</v>
      </c>
      <c r="DL17" s="2">
        <f t="shared" si="42"/>
        <v>0.32989345305903639</v>
      </c>
      <c r="DM17" s="2">
        <v>0.8458</v>
      </c>
      <c r="DO17" s="2">
        <v>1.2</v>
      </c>
      <c r="DP17" s="2">
        <f t="shared" si="54"/>
        <v>0.11321417296580201</v>
      </c>
      <c r="DQ17" s="2">
        <v>0.91659999999999997</v>
      </c>
      <c r="DR17">
        <f t="shared" si="21"/>
        <v>0.96114536582444166</v>
      </c>
      <c r="DT17" s="2">
        <v>1.2</v>
      </c>
      <c r="DU17" s="2">
        <f t="shared" si="22"/>
        <v>0.12810568754097901</v>
      </c>
      <c r="DV17" s="2">
        <v>0.91659999999999997</v>
      </c>
      <c r="DW17">
        <f t="shared" si="23"/>
        <v>0.96114536582444166</v>
      </c>
      <c r="EB17"/>
      <c r="GQ17" s="2">
        <f t="shared" si="50"/>
        <v>11.937483399437147</v>
      </c>
      <c r="GR17" s="2">
        <v>4.6500000000000004</v>
      </c>
      <c r="GS17" s="2">
        <f t="shared" si="51"/>
        <v>0.48862496966811186</v>
      </c>
      <c r="GT17" s="2">
        <v>0.77</v>
      </c>
      <c r="GU17" s="2">
        <f t="shared" si="52"/>
        <v>0.82301069220416956</v>
      </c>
      <c r="GV17" s="2">
        <f t="shared" si="53"/>
        <v>0.93558930314477762</v>
      </c>
    </row>
    <row r="18" spans="1:204" ht="49" customHeight="1" x14ac:dyDescent="0.55000000000000004">
      <c r="V18" s="2">
        <v>5</v>
      </c>
      <c r="W18" s="2">
        <f>$BI$3*V18/(1+$BI$3*V18)</f>
        <v>0.22613496979991718</v>
      </c>
      <c r="X18" s="2">
        <v>0.80800000000000005</v>
      </c>
      <c r="Z18" s="2">
        <v>5</v>
      </c>
      <c r="AA18" s="2">
        <f t="shared" si="6"/>
        <v>0.45705730488675578</v>
      </c>
      <c r="AB18" s="2">
        <v>0.84699999999999998</v>
      </c>
      <c r="AD18" s="2">
        <v>5</v>
      </c>
      <c r="AE18" s="2">
        <f t="shared" si="4"/>
        <v>0.21101735367330596</v>
      </c>
      <c r="AF18" s="2">
        <v>0.84199999999999997</v>
      </c>
      <c r="AL18" s="2">
        <v>0.748</v>
      </c>
      <c r="AM18" s="2" t="s">
        <v>319</v>
      </c>
      <c r="AN18" s="2" t="s">
        <v>320</v>
      </c>
      <c r="AP18" s="2">
        <v>0.90010000000000001</v>
      </c>
      <c r="AQ18" s="2">
        <f t="shared" si="8"/>
        <v>7.1066306676348431E-2</v>
      </c>
      <c r="AR18" s="2">
        <v>0.97299999999999998</v>
      </c>
      <c r="AS18" s="2">
        <v>0.24679999999999999</v>
      </c>
      <c r="AT18" s="2">
        <v>0.8448</v>
      </c>
      <c r="AU18" s="2" t="s">
        <v>321</v>
      </c>
      <c r="AX18" s="2">
        <v>3.9950000000000001</v>
      </c>
      <c r="AY18" s="2">
        <f t="shared" si="9"/>
        <v>0.40427633678677316</v>
      </c>
      <c r="AZ18" s="2">
        <v>0.92800000000000005</v>
      </c>
      <c r="BA18" s="2">
        <v>0.51900000000000002</v>
      </c>
      <c r="BB18" s="2">
        <v>5</v>
      </c>
      <c r="BC18" s="2">
        <v>0.91200000000000003</v>
      </c>
      <c r="BD18" s="2">
        <v>0.51100000000000001</v>
      </c>
      <c r="BF18" s="2">
        <v>0.5</v>
      </c>
      <c r="BG18" s="2">
        <f t="shared" si="10"/>
        <v>7.6638113239255054E-2</v>
      </c>
      <c r="BH18" s="2">
        <v>0.98360000000000003</v>
      </c>
      <c r="BI18" s="2">
        <v>0.9839</v>
      </c>
      <c r="BJ18" s="2">
        <v>0.91800000000000004</v>
      </c>
      <c r="BK18" s="2">
        <v>0.89900000000000002</v>
      </c>
      <c r="BL18" s="2" t="s">
        <v>322</v>
      </c>
      <c r="BM18" s="2" t="s">
        <v>323</v>
      </c>
      <c r="BO18" s="2">
        <v>2</v>
      </c>
      <c r="BP18" s="2">
        <f t="shared" si="11"/>
        <v>0.22123838671744189</v>
      </c>
      <c r="BQ18" s="2">
        <v>0.93500000000000005</v>
      </c>
      <c r="BW18" s="2">
        <v>2</v>
      </c>
      <c r="BX18" s="2">
        <f t="shared" si="13"/>
        <v>0.20903534741935917</v>
      </c>
      <c r="BY18" s="2">
        <v>0.93500000000000005</v>
      </c>
      <c r="CA18" s="2">
        <v>1.4</v>
      </c>
      <c r="CB18" s="2">
        <f t="shared" si="14"/>
        <v>0.14421269039470483</v>
      </c>
      <c r="CC18" s="2">
        <v>0.97170000000000001</v>
      </c>
      <c r="CE18" s="2">
        <v>1.4</v>
      </c>
      <c r="CF18" s="2">
        <f t="shared" si="15"/>
        <v>0.17450940516105304</v>
      </c>
      <c r="CG18" s="2">
        <v>0.97499999999999998</v>
      </c>
      <c r="CI18" s="2">
        <v>2</v>
      </c>
      <c r="CJ18" s="2">
        <f t="shared" si="16"/>
        <v>0.18025341973680889</v>
      </c>
      <c r="CK18" s="2">
        <v>0.91100000000000003</v>
      </c>
      <c r="CM18" s="2">
        <v>1.4</v>
      </c>
      <c r="CN18" s="2">
        <f t="shared" si="17"/>
        <v>0.17807660720544075</v>
      </c>
      <c r="CO18" s="2">
        <v>0.9758</v>
      </c>
      <c r="CQ18" s="2">
        <v>1.4</v>
      </c>
      <c r="CR18" s="2">
        <f t="shared" si="41"/>
        <v>0.18264062071448259</v>
      </c>
      <c r="CS18" s="2">
        <v>0.97499999999999998</v>
      </c>
      <c r="CU18" s="2">
        <v>1.4</v>
      </c>
      <c r="CV18" s="2">
        <f t="shared" si="18"/>
        <v>0.18435238117392636</v>
      </c>
      <c r="CW18" s="2">
        <v>0.97430000000000005</v>
      </c>
      <c r="CY18" s="2">
        <v>3.5</v>
      </c>
      <c r="CZ18" s="2">
        <f t="shared" si="19"/>
        <v>0.19443191338531929</v>
      </c>
      <c r="DA18" s="2">
        <v>0.85670000000000002</v>
      </c>
      <c r="DC18" s="2">
        <v>3.5</v>
      </c>
      <c r="DD18" s="2">
        <f t="shared" si="20"/>
        <v>0.26136573475643538</v>
      </c>
      <c r="DE18" s="2">
        <v>0.93149999999999999</v>
      </c>
      <c r="DK18" s="2">
        <v>3.5</v>
      </c>
      <c r="DL18" s="2">
        <f t="shared" si="42"/>
        <v>0.36481722615682666</v>
      </c>
      <c r="DM18" s="2">
        <v>0.81189999999999996</v>
      </c>
      <c r="DO18" s="2">
        <v>1.4</v>
      </c>
      <c r="DP18" s="2">
        <f t="shared" si="54"/>
        <v>0.12963707606797881</v>
      </c>
      <c r="DQ18" s="2">
        <v>0.92020000000000002</v>
      </c>
      <c r="DR18">
        <f t="shared" si="21"/>
        <v>0.95464461253083843</v>
      </c>
      <c r="DT18" s="2">
        <v>1.4</v>
      </c>
      <c r="DU18" s="2">
        <f t="shared" si="22"/>
        <v>0.14633230210275425</v>
      </c>
      <c r="DV18" s="2">
        <v>0.92020000000000002</v>
      </c>
      <c r="DW18">
        <f t="shared" si="23"/>
        <v>0.95464461253083843</v>
      </c>
      <c r="EB18"/>
      <c r="GQ18" s="2">
        <f t="shared" si="50"/>
        <v>13.705999458613022</v>
      </c>
      <c r="GR18" s="2">
        <v>4.05</v>
      </c>
      <c r="GS18" s="2">
        <f t="shared" si="51"/>
        <v>0.52314404058724051</v>
      </c>
      <c r="GT18" s="2">
        <v>0.75</v>
      </c>
      <c r="GU18" s="2">
        <f t="shared" si="52"/>
        <v>0.80198220692011568</v>
      </c>
      <c r="GV18" s="2">
        <f t="shared" si="53"/>
        <v>0.93518284262222595</v>
      </c>
    </row>
    <row r="19" spans="1:204" ht="49" customHeight="1" x14ac:dyDescent="0.55000000000000004">
      <c r="A19" s="4" t="s">
        <v>324</v>
      </c>
      <c r="B19" s="2" t="s">
        <v>142</v>
      </c>
      <c r="C19" s="2">
        <v>2022</v>
      </c>
      <c r="E19" s="2" t="s">
        <v>325</v>
      </c>
      <c r="F19" s="2" t="s">
        <v>326</v>
      </c>
      <c r="V19" s="2">
        <v>5.5</v>
      </c>
      <c r="W19" s="2">
        <f t="shared" si="5"/>
        <v>0.24324778375654069</v>
      </c>
      <c r="X19" s="2">
        <v>0.78400000000000003</v>
      </c>
      <c r="Z19" s="2">
        <v>5.5</v>
      </c>
      <c r="AA19" s="2">
        <f t="shared" si="6"/>
        <v>0.48078825688416366</v>
      </c>
      <c r="AB19" s="2">
        <v>0.83299999999999996</v>
      </c>
      <c r="AD19" s="2">
        <v>5.5</v>
      </c>
      <c r="AE19" s="2">
        <f t="shared" si="4"/>
        <v>0.22732219621302879</v>
      </c>
      <c r="AF19" s="2">
        <v>0.82399999999999995</v>
      </c>
      <c r="AL19" s="2">
        <v>0.71399999999999997</v>
      </c>
      <c r="AN19" s="2" t="s">
        <v>327</v>
      </c>
      <c r="AP19" s="2">
        <v>1.002</v>
      </c>
      <c r="AQ19" s="2">
        <f t="shared" si="8"/>
        <v>7.8480293247622956E-2</v>
      </c>
      <c r="AR19" s="2">
        <v>0.97009999999999996</v>
      </c>
      <c r="AS19" s="2">
        <v>0.2366</v>
      </c>
      <c r="AT19" s="2">
        <v>0.84040000000000004</v>
      </c>
      <c r="AU19" s="2" t="s">
        <v>328</v>
      </c>
      <c r="AX19" s="2">
        <v>4.4969999999999999</v>
      </c>
      <c r="AY19" s="2">
        <f t="shared" si="9"/>
        <v>0.43307616969184493</v>
      </c>
      <c r="AZ19" s="2">
        <v>0.92200000000000004</v>
      </c>
      <c r="BA19" s="2">
        <v>0.501</v>
      </c>
      <c r="BB19" s="2">
        <v>5.4989999999999997</v>
      </c>
      <c r="BC19" s="2">
        <v>0.90700000000000003</v>
      </c>
      <c r="BD19" s="2">
        <v>0.49199999999999999</v>
      </c>
      <c r="BF19" s="2">
        <v>0.6</v>
      </c>
      <c r="BG19" s="2">
        <f t="shared" si="10"/>
        <v>9.0577399684321228E-2</v>
      </c>
      <c r="BH19" s="2">
        <v>0.98029999999999995</v>
      </c>
      <c r="BI19" s="2">
        <v>0.98060000000000003</v>
      </c>
      <c r="BJ19" s="2">
        <v>0.91900000000000004</v>
      </c>
      <c r="BK19" s="2">
        <v>0.90200000000000002</v>
      </c>
      <c r="BL19" s="2" t="s">
        <v>329</v>
      </c>
      <c r="BM19" s="2" t="s">
        <v>330</v>
      </c>
      <c r="BO19" s="2">
        <v>2.5</v>
      </c>
      <c r="BP19" s="2">
        <f t="shared" si="11"/>
        <v>0.26205388851479117</v>
      </c>
      <c r="BQ19" s="2">
        <v>0.91800000000000004</v>
      </c>
      <c r="BW19" s="2">
        <v>2.5</v>
      </c>
      <c r="BX19" s="2">
        <f t="shared" si="13"/>
        <v>0.24831740549235679</v>
      </c>
      <c r="BY19" s="2">
        <v>0.91900000000000004</v>
      </c>
      <c r="CA19" s="2">
        <v>1.6</v>
      </c>
      <c r="CB19" s="2">
        <f t="shared" si="14"/>
        <v>0.16148756667180059</v>
      </c>
      <c r="CC19" s="2">
        <v>0.96599999999999997</v>
      </c>
      <c r="CE19" s="2">
        <v>1.6</v>
      </c>
      <c r="CF19" s="2">
        <f t="shared" si="15"/>
        <v>0.19458825160702195</v>
      </c>
      <c r="CG19" s="2">
        <v>0.97030000000000005</v>
      </c>
      <c r="CI19" s="2">
        <v>2.5</v>
      </c>
      <c r="CJ19" s="2">
        <f t="shared" si="16"/>
        <v>0.21560106725318787</v>
      </c>
      <c r="CK19" s="2">
        <v>0.88300000000000001</v>
      </c>
      <c r="CM19" s="2">
        <v>1.6</v>
      </c>
      <c r="CN19" s="2">
        <f t="shared" si="17"/>
        <v>0.19846721282042074</v>
      </c>
      <c r="CO19" s="2">
        <v>0.97099999999999997</v>
      </c>
      <c r="CU19" s="2">
        <v>1.6</v>
      </c>
      <c r="CV19" s="2">
        <f t="shared" si="18"/>
        <v>0.2052821146769008</v>
      </c>
      <c r="CW19" s="2">
        <v>0.96919999999999995</v>
      </c>
      <c r="CY19" s="2">
        <v>4</v>
      </c>
      <c r="CZ19" s="2">
        <f t="shared" si="19"/>
        <v>0.21620265864058186</v>
      </c>
      <c r="DA19" s="2">
        <v>0.83289999999999997</v>
      </c>
      <c r="DK19" s="2">
        <v>4</v>
      </c>
      <c r="DL19" s="2">
        <f t="shared" si="42"/>
        <v>0.39628109152378649</v>
      </c>
      <c r="DM19" s="2">
        <v>0.77910000000000001</v>
      </c>
      <c r="DO19" s="2">
        <v>1.6</v>
      </c>
      <c r="DP19" s="2">
        <f t="shared" si="54"/>
        <v>0.14546274901215495</v>
      </c>
      <c r="DQ19" s="2">
        <v>0.9244</v>
      </c>
      <c r="DR19">
        <f t="shared" si="21"/>
        <v>0.9481058402815703</v>
      </c>
      <c r="DT19" s="2">
        <v>1.6</v>
      </c>
      <c r="DU19" s="2">
        <f t="shared" si="22"/>
        <v>0.1638124799314995</v>
      </c>
      <c r="DV19" s="2">
        <v>0.9244</v>
      </c>
      <c r="DW19">
        <f t="shared" si="23"/>
        <v>0.9481058402815703</v>
      </c>
      <c r="GQ19" s="2">
        <f t="shared" si="50"/>
        <v>15.002512920914251</v>
      </c>
      <c r="GR19" s="2">
        <v>3.7</v>
      </c>
      <c r="GS19" s="2">
        <f t="shared" si="51"/>
        <v>0.54562930091309736</v>
      </c>
      <c r="GT19" s="2">
        <v>0.73199999999999998</v>
      </c>
      <c r="GU19" s="2">
        <f t="shared" si="52"/>
        <v>0.78723616136414198</v>
      </c>
      <c r="GV19" s="2">
        <f t="shared" si="53"/>
        <v>0.92983533522084727</v>
      </c>
    </row>
    <row r="20" spans="1:204" ht="49" customHeight="1" x14ac:dyDescent="0.55000000000000004">
      <c r="A20" s="4" t="s">
        <v>331</v>
      </c>
      <c r="B20" s="2" t="s">
        <v>332</v>
      </c>
      <c r="C20" s="2">
        <v>2003</v>
      </c>
      <c r="E20" s="2" t="s">
        <v>333</v>
      </c>
      <c r="V20" s="2">
        <v>6</v>
      </c>
      <c r="W20" s="2">
        <f t="shared" si="5"/>
        <v>0.25962012589419381</v>
      </c>
      <c r="X20" s="2">
        <v>0.76200000000000001</v>
      </c>
      <c r="Z20" s="2">
        <v>6</v>
      </c>
      <c r="AA20" s="2">
        <f t="shared" si="6"/>
        <v>0.50253161660310686</v>
      </c>
      <c r="AB20" s="2">
        <v>0.81699999999999995</v>
      </c>
      <c r="AD20" s="2">
        <v>6</v>
      </c>
      <c r="AE20" s="2">
        <f t="shared" si="4"/>
        <v>0.24296678289649989</v>
      </c>
      <c r="AF20" s="2">
        <v>0.81200000000000006</v>
      </c>
      <c r="AL20" s="2">
        <v>0.68</v>
      </c>
      <c r="AN20" s="2" t="s">
        <v>334</v>
      </c>
      <c r="AX20" s="2">
        <v>4.9859999999999998</v>
      </c>
      <c r="AY20" s="2">
        <f t="shared" si="9"/>
        <v>0.45857322284429874</v>
      </c>
      <c r="AZ20" s="2">
        <v>0.91600000000000004</v>
      </c>
      <c r="BA20" s="2">
        <v>0.48799999999999999</v>
      </c>
      <c r="BB20" s="2">
        <v>6</v>
      </c>
      <c r="BC20" s="2">
        <v>0.90100000000000002</v>
      </c>
      <c r="BD20" s="2">
        <v>0.48199999999999998</v>
      </c>
      <c r="BF20" s="2">
        <v>0.7</v>
      </c>
      <c r="BG20" s="2">
        <f t="shared" si="10"/>
        <v>0.10410208362562001</v>
      </c>
      <c r="BH20" s="2">
        <v>0.97699999999999998</v>
      </c>
      <c r="BI20" s="2">
        <v>0.97729999999999995</v>
      </c>
      <c r="BJ20" s="2">
        <v>0.92100000000000004</v>
      </c>
      <c r="BK20" s="2">
        <v>0.90700000000000003</v>
      </c>
      <c r="BL20" s="2" t="s">
        <v>335</v>
      </c>
      <c r="BM20" s="2" t="s">
        <v>336</v>
      </c>
      <c r="BO20" s="2">
        <v>3</v>
      </c>
      <c r="BP20" s="2">
        <f t="shared" si="11"/>
        <v>0.29880411041030475</v>
      </c>
      <c r="BQ20" s="2">
        <v>0.89900000000000002</v>
      </c>
      <c r="BW20" s="2">
        <v>3</v>
      </c>
      <c r="BX20" s="2">
        <f t="shared" si="13"/>
        <v>0.28388230319205882</v>
      </c>
      <c r="BY20" s="2">
        <v>0.90200000000000002</v>
      </c>
      <c r="CA20" s="2">
        <v>1.8</v>
      </c>
      <c r="CB20" s="2">
        <f t="shared" si="14"/>
        <v>0.17807882302991573</v>
      </c>
      <c r="CC20" s="2">
        <v>0.95979999999999999</v>
      </c>
      <c r="CE20" s="2">
        <v>1.8</v>
      </c>
      <c r="CF20" s="2">
        <f t="shared" si="15"/>
        <v>0.21371351563878213</v>
      </c>
      <c r="CG20" s="2">
        <v>0.96489999999999998</v>
      </c>
      <c r="CI20" s="2">
        <v>3</v>
      </c>
      <c r="CJ20" s="2">
        <f t="shared" si="16"/>
        <v>0.24802633231310559</v>
      </c>
      <c r="CK20" s="2">
        <v>0.85299999999999998</v>
      </c>
      <c r="CM20" s="2">
        <v>1.8</v>
      </c>
      <c r="CN20" s="2">
        <f t="shared" si="17"/>
        <v>0.21787059324828353</v>
      </c>
      <c r="CO20" s="2">
        <v>0.96499999999999997</v>
      </c>
      <c r="CU20" s="2">
        <v>1.8</v>
      </c>
      <c r="CV20" s="2">
        <f t="shared" si="18"/>
        <v>0.22516459596037394</v>
      </c>
      <c r="CW20" s="2">
        <v>0.96340000000000003</v>
      </c>
      <c r="CY20" s="2">
        <v>4.5</v>
      </c>
      <c r="CZ20" s="2">
        <f t="shared" si="19"/>
        <v>0.23682764515538191</v>
      </c>
      <c r="DA20" s="2">
        <v>0.80869999999999997</v>
      </c>
      <c r="DK20" s="2">
        <v>4.5</v>
      </c>
      <c r="DL20" s="2">
        <f t="shared" si="42"/>
        <v>0.42477494319652565</v>
      </c>
      <c r="DM20" s="2">
        <v>0.74619999999999997</v>
      </c>
      <c r="DO20" s="2">
        <v>1.8</v>
      </c>
      <c r="DP20" s="2">
        <f t="shared" si="54"/>
        <v>0.16072318804332683</v>
      </c>
      <c r="DQ20" s="2">
        <v>0.92900000000000005</v>
      </c>
      <c r="DR20">
        <f t="shared" si="21"/>
        <v>0.94153043639048362</v>
      </c>
      <c r="DT20" s="2">
        <v>1.8</v>
      </c>
      <c r="DU20" s="2">
        <f t="shared" si="22"/>
        <v>0.18059115431762909</v>
      </c>
      <c r="DV20" s="2">
        <v>0.92900000000000005</v>
      </c>
      <c r="DW20">
        <f t="shared" si="23"/>
        <v>0.94153043639048362</v>
      </c>
      <c r="GQ20" s="2">
        <f t="shared" si="50"/>
        <v>16.326264060994923</v>
      </c>
      <c r="GR20" s="2">
        <v>3.4</v>
      </c>
      <c r="GS20" s="2">
        <f t="shared" si="51"/>
        <v>0.56649963905049039</v>
      </c>
      <c r="GT20" s="2">
        <v>0.71499999999999997</v>
      </c>
      <c r="GU20" s="2">
        <f t="shared" si="52"/>
        <v>0.77272949429646598</v>
      </c>
      <c r="GV20" s="2">
        <f t="shared" si="53"/>
        <v>0.92529145746012187</v>
      </c>
    </row>
    <row r="21" spans="1:204" ht="49" customHeight="1" x14ac:dyDescent="0.55000000000000004">
      <c r="A21" s="4" t="s">
        <v>337</v>
      </c>
      <c r="B21" s="2" t="s">
        <v>338</v>
      </c>
      <c r="C21" s="2">
        <v>2003</v>
      </c>
      <c r="E21" s="2" t="s">
        <v>333</v>
      </c>
      <c r="AX21" s="2">
        <v>4.9909999999999997</v>
      </c>
      <c r="AY21" s="2">
        <f t="shared" si="9"/>
        <v>0.45882208936917845</v>
      </c>
      <c r="AZ21" s="2">
        <v>0.91700000000000004</v>
      </c>
      <c r="BA21" s="2">
        <v>0.48099999999999998</v>
      </c>
      <c r="BB21" s="2">
        <v>6.4950000000000001</v>
      </c>
      <c r="BC21" s="2">
        <v>0.89600000000000002</v>
      </c>
      <c r="BD21" s="2">
        <v>0.46899999999999997</v>
      </c>
      <c r="BF21" s="2">
        <v>0.8</v>
      </c>
      <c r="BG21" s="2">
        <f t="shared" si="10"/>
        <v>0.11723039156834966</v>
      </c>
      <c r="BH21" s="2">
        <v>0.97370000000000001</v>
      </c>
      <c r="BI21" s="2">
        <v>0.97399999999999998</v>
      </c>
      <c r="BJ21" s="2">
        <v>0.92300000000000004</v>
      </c>
      <c r="BK21" s="2">
        <v>0.91400000000000003</v>
      </c>
      <c r="BL21" s="2" t="s">
        <v>339</v>
      </c>
      <c r="BM21" s="2" t="s">
        <v>340</v>
      </c>
      <c r="BW21" s="2">
        <v>3.5</v>
      </c>
      <c r="BX21" s="2">
        <f t="shared" si="13"/>
        <v>0.31623382273327666</v>
      </c>
      <c r="BY21" s="2">
        <v>0.88500000000000001</v>
      </c>
      <c r="CA21" s="2">
        <v>2</v>
      </c>
      <c r="CB21" s="2">
        <f t="shared" si="14"/>
        <v>0.19402625153215608</v>
      </c>
      <c r="CC21" s="2">
        <v>0.95289999999999997</v>
      </c>
      <c r="CE21" s="2">
        <v>2</v>
      </c>
      <c r="CF21" s="2">
        <f t="shared" si="15"/>
        <v>0.23195155273282389</v>
      </c>
      <c r="CG21" s="2">
        <v>0.95899999999999996</v>
      </c>
      <c r="CM21" s="2">
        <v>2</v>
      </c>
      <c r="CN21" s="2">
        <f t="shared" si="17"/>
        <v>0.23635674968996084</v>
      </c>
      <c r="CO21" s="2">
        <v>0.95879999999999999</v>
      </c>
      <c r="CU21" s="2">
        <v>2</v>
      </c>
      <c r="CV21" s="2">
        <f t="shared" si="18"/>
        <v>0.24407650792374122</v>
      </c>
      <c r="CW21" s="2">
        <v>0.95699999999999996</v>
      </c>
      <c r="DK21" s="2">
        <v>5</v>
      </c>
      <c r="DL21" s="2">
        <f t="shared" si="42"/>
        <v>0.45070035704476791</v>
      </c>
      <c r="DM21" s="2">
        <v>0.71230000000000004</v>
      </c>
      <c r="DO21" s="2">
        <v>2</v>
      </c>
      <c r="DP21" s="2">
        <f t="shared" si="54"/>
        <v>0.17544814393377201</v>
      </c>
      <c r="DQ21" s="2">
        <v>0.93379999999999996</v>
      </c>
      <c r="DR21">
        <f t="shared" si="21"/>
        <v>0.93492517765215333</v>
      </c>
      <c r="DT21" s="2">
        <v>2</v>
      </c>
      <c r="DU21" s="2">
        <f t="shared" si="22"/>
        <v>0.19670972302551248</v>
      </c>
      <c r="DV21" s="2">
        <v>0.93379999999999996</v>
      </c>
      <c r="DW21">
        <f t="shared" si="23"/>
        <v>0.93492517765215333</v>
      </c>
      <c r="GQ21" s="2">
        <f t="shared" si="50"/>
        <v>17.346655564807104</v>
      </c>
      <c r="GR21" s="2">
        <v>3.2</v>
      </c>
      <c r="GS21" s="2">
        <f t="shared" si="51"/>
        <v>0.58132339804344513</v>
      </c>
      <c r="GT21" s="2">
        <v>0.70599999999999996</v>
      </c>
      <c r="GU21" s="2">
        <f>1-(GQ21/(55.51))/(GQ21/(55.51) +1)</f>
        <v>0.76190705666722525</v>
      </c>
      <c r="GV21" s="2">
        <f t="shared" si="53"/>
        <v>0.92662220912905446</v>
      </c>
    </row>
    <row r="22" spans="1:204" ht="49" customHeight="1" x14ac:dyDescent="0.55000000000000004">
      <c r="A22" s="4" t="s">
        <v>341</v>
      </c>
      <c r="B22" s="2" t="s">
        <v>342</v>
      </c>
      <c r="C22" s="2">
        <v>1947</v>
      </c>
      <c r="E22" s="2" t="s">
        <v>343</v>
      </c>
      <c r="AX22" s="2">
        <v>5.4969999999999999</v>
      </c>
      <c r="AY22" s="2">
        <f t="shared" si="9"/>
        <v>0.48287686089541143</v>
      </c>
      <c r="AZ22" s="2">
        <v>0.91100000000000003</v>
      </c>
      <c r="BA22" s="2">
        <v>0.47</v>
      </c>
      <c r="BB22" s="2">
        <v>7</v>
      </c>
      <c r="BC22" s="2">
        <v>0.89100000000000001</v>
      </c>
      <c r="BD22" s="2">
        <v>0.45700000000000002</v>
      </c>
      <c r="BF22" s="2">
        <v>0.9</v>
      </c>
      <c r="BG22" s="2">
        <f t="shared" si="10"/>
        <v>0.12997949709682857</v>
      </c>
      <c r="BH22" s="2">
        <v>0.97040000000000004</v>
      </c>
      <c r="BI22" s="2">
        <v>0.97050000000000003</v>
      </c>
      <c r="BJ22" s="2">
        <v>0.92500000000000004</v>
      </c>
      <c r="BK22" s="2">
        <v>0.92100000000000004</v>
      </c>
      <c r="BL22" s="2" t="s">
        <v>344</v>
      </c>
      <c r="BM22" s="2" t="s">
        <v>345</v>
      </c>
      <c r="BW22" s="2">
        <v>4</v>
      </c>
      <c r="BX22" s="2">
        <f t="shared" si="13"/>
        <v>0.34578864524604236</v>
      </c>
      <c r="BY22" s="2">
        <v>0.86699999999999999</v>
      </c>
      <c r="CA22" s="2">
        <v>2.5</v>
      </c>
      <c r="CB22" s="2">
        <f t="shared" si="14"/>
        <v>0.23131263360747287</v>
      </c>
      <c r="CC22" s="2">
        <v>0.93200000000000005</v>
      </c>
      <c r="CE22" s="2">
        <v>2.5</v>
      </c>
      <c r="CF22" s="2">
        <f t="shared" si="15"/>
        <v>0.27404797744321874</v>
      </c>
      <c r="CG22" s="2">
        <v>0.94099999999999995</v>
      </c>
      <c r="CM22" s="2">
        <v>2.5</v>
      </c>
      <c r="CN22" s="2">
        <f t="shared" si="17"/>
        <v>0.27896228251699851</v>
      </c>
      <c r="CO22" s="2">
        <v>0.93899999999999995</v>
      </c>
      <c r="CU22" s="2">
        <v>2.5</v>
      </c>
      <c r="CV22" s="2">
        <f t="shared" si="18"/>
        <v>0.28754960881130143</v>
      </c>
      <c r="CW22" s="2">
        <v>0.93799999999999994</v>
      </c>
      <c r="CY22" s="2">
        <v>5.5</v>
      </c>
      <c r="CZ22" s="2">
        <f>$BY$3*CY22/(1+$BY$3*CY22)</f>
        <v>0.27498404964909223</v>
      </c>
      <c r="DA22" s="2">
        <v>0.7591</v>
      </c>
      <c r="DK22" s="2">
        <v>5.5</v>
      </c>
      <c r="DL22" s="2">
        <f t="shared" si="42"/>
        <v>0.47438963496360148</v>
      </c>
      <c r="DM22" s="2">
        <v>0.67849999999999999</v>
      </c>
      <c r="DO22" s="2">
        <v>2.4</v>
      </c>
      <c r="DP22" s="2">
        <f t="shared" si="54"/>
        <v>0.20340052384381552</v>
      </c>
      <c r="DQ22" s="2">
        <v>0.94450000000000001</v>
      </c>
      <c r="DR22">
        <f t="shared" si="21"/>
        <v>0.92157439663809559</v>
      </c>
      <c r="DT22" s="2">
        <v>2.4</v>
      </c>
      <c r="DU22" s="2">
        <f t="shared" si="22"/>
        <v>0.22711646427423143</v>
      </c>
      <c r="DV22" s="2">
        <v>0.94450000000000001</v>
      </c>
      <c r="DW22">
        <f t="shared" si="23"/>
        <v>0.92157439663809559</v>
      </c>
      <c r="GQ22" s="2">
        <f t="shared" si="50"/>
        <v>18.503099269127578</v>
      </c>
      <c r="GR22" s="2">
        <v>3</v>
      </c>
      <c r="GS22" s="2">
        <f>$CS$3*GQ22/(1+$CS$3*GQ22)</f>
        <v>0.59694379810273845</v>
      </c>
      <c r="GT22" s="2">
        <v>0.69699999999999995</v>
      </c>
      <c r="GU22" s="2">
        <f t="shared" si="52"/>
        <v>0.75000237185249707</v>
      </c>
      <c r="GV22" s="2">
        <f t="shared" si="53"/>
        <v>0.92933039435384468</v>
      </c>
    </row>
    <row r="23" spans="1:204" ht="49" customHeight="1" x14ac:dyDescent="0.55000000000000004">
      <c r="A23" t="s">
        <v>350</v>
      </c>
      <c r="B23" s="2" t="s">
        <v>351</v>
      </c>
      <c r="C23" s="2">
        <v>1944</v>
      </c>
      <c r="E23" s="2" t="s">
        <v>343</v>
      </c>
      <c r="AX23" s="2">
        <v>6.0090000000000003</v>
      </c>
      <c r="AY23" s="2">
        <f t="shared" si="9"/>
        <v>0.50513394581552229</v>
      </c>
      <c r="AZ23" s="2">
        <v>0.90700000000000003</v>
      </c>
      <c r="BA23" s="2">
        <v>0.45</v>
      </c>
      <c r="BB23" s="2">
        <v>7.4980000000000002</v>
      </c>
      <c r="BC23" s="2">
        <v>0.88600000000000001</v>
      </c>
      <c r="BD23" s="2">
        <v>0.44800000000000001</v>
      </c>
      <c r="BF23" s="2">
        <v>1</v>
      </c>
      <c r="BG23" s="2">
        <f t="shared" si="10"/>
        <v>0.14236559582434957</v>
      </c>
      <c r="BH23" s="2">
        <v>0.96709999999999996</v>
      </c>
      <c r="BI23" s="2">
        <v>0.96699999999999997</v>
      </c>
      <c r="BJ23" s="2">
        <v>0.92800000000000005</v>
      </c>
      <c r="BK23" s="2">
        <v>0.92800000000000005</v>
      </c>
      <c r="BL23" s="2" t="s">
        <v>346</v>
      </c>
      <c r="BM23" s="2" t="s">
        <v>347</v>
      </c>
      <c r="BW23" s="2">
        <v>4.5</v>
      </c>
      <c r="BX23" s="2">
        <f t="shared" si="13"/>
        <v>0.37289439494577969</v>
      </c>
      <c r="BY23" s="2">
        <v>0.85</v>
      </c>
      <c r="CA23" s="2">
        <v>3</v>
      </c>
      <c r="CB23" s="2">
        <f t="shared" si="14"/>
        <v>0.26530163629080772</v>
      </c>
      <c r="CC23" s="2">
        <v>0.90500000000000003</v>
      </c>
      <c r="CE23" s="2">
        <v>3</v>
      </c>
      <c r="CF23" s="2">
        <f t="shared" si="15"/>
        <v>0.31176960689243466</v>
      </c>
      <c r="CG23" s="2">
        <v>0.91900000000000004</v>
      </c>
      <c r="CT23" s="2" t="s">
        <v>415</v>
      </c>
      <c r="CU23" s="11">
        <v>3</v>
      </c>
      <c r="CV23" s="11">
        <f t="shared" si="18"/>
        <v>0.32629436705288412</v>
      </c>
      <c r="CW23" s="11">
        <v>0.91300000000000003</v>
      </c>
      <c r="CY23" s="2">
        <v>6</v>
      </c>
      <c r="CZ23" s="2">
        <f>$BY$3*CY23/(1+$BY$3*CY23)</f>
        <v>0.29266636487098235</v>
      </c>
      <c r="DA23" s="2">
        <v>0.73529999999999995</v>
      </c>
      <c r="DK23" s="2">
        <v>6</v>
      </c>
      <c r="DL23" s="2">
        <f t="shared" si="42"/>
        <v>0.49612012496220897</v>
      </c>
      <c r="DM23" s="2">
        <v>0.64639999999999997</v>
      </c>
      <c r="DO23" s="2">
        <v>2.7</v>
      </c>
      <c r="DP23" s="2">
        <f t="shared" si="54"/>
        <v>0.22315193672106418</v>
      </c>
      <c r="DQ23" s="2">
        <v>0.95279999999999998</v>
      </c>
      <c r="DR23">
        <f t="shared" si="21"/>
        <v>0.91147768727147049</v>
      </c>
      <c r="DT23" s="2">
        <v>2.7</v>
      </c>
      <c r="DU23" s="2">
        <f t="shared" si="22"/>
        <v>0.24845256382892372</v>
      </c>
      <c r="DV23" s="2">
        <v>0.95279999999999998</v>
      </c>
      <c r="DW23">
        <f t="shared" si="23"/>
        <v>0.91147768727147049</v>
      </c>
      <c r="GQ23" s="2">
        <f t="shared" si="50"/>
        <v>19.141137174959567</v>
      </c>
      <c r="GR23" s="2">
        <v>2.9</v>
      </c>
      <c r="GS23" s="2">
        <f t="shared" si="51"/>
        <v>0.60507308001950311</v>
      </c>
      <c r="GT23" s="2">
        <v>0.68600000000000005</v>
      </c>
      <c r="GU23" s="2">
        <f t="shared" si="52"/>
        <v>0.74359215546712221</v>
      </c>
      <c r="GV23" s="2">
        <f t="shared" si="53"/>
        <v>0.9225487317964739</v>
      </c>
    </row>
    <row r="24" spans="1:204" ht="49" customHeight="1" x14ac:dyDescent="0.55000000000000004">
      <c r="A24" s="9" t="s">
        <v>352</v>
      </c>
      <c r="B24" t="s">
        <v>353</v>
      </c>
      <c r="C24" s="2">
        <v>1991</v>
      </c>
      <c r="E24" s="2" t="s">
        <v>368</v>
      </c>
      <c r="AX24" s="2">
        <v>6.5</v>
      </c>
      <c r="AY24" s="2">
        <f t="shared" si="9"/>
        <v>0.52474984019713378</v>
      </c>
      <c r="AZ24" s="2">
        <v>0.90200000000000002</v>
      </c>
      <c r="BA24" s="2">
        <v>0.44</v>
      </c>
      <c r="BB24" s="2">
        <v>8.1010000000000009</v>
      </c>
      <c r="BC24" s="2">
        <v>0.88100000000000001</v>
      </c>
      <c r="BD24" s="2">
        <v>0.434</v>
      </c>
      <c r="BW24" s="2">
        <v>5</v>
      </c>
      <c r="BX24" s="2">
        <f t="shared" si="13"/>
        <v>0.3978433760513278</v>
      </c>
      <c r="BY24" s="2">
        <v>0.83099999999999996</v>
      </c>
      <c r="CE24" s="2">
        <v>3.5</v>
      </c>
      <c r="CF24" s="2">
        <f t="shared" si="15"/>
        <v>0.34576471959050631</v>
      </c>
      <c r="CG24" s="2">
        <v>0.89200000000000002</v>
      </c>
      <c r="DO24" s="2">
        <v>3</v>
      </c>
      <c r="DP24" s="2">
        <f t="shared" si="54"/>
        <v>0.24194758825625207</v>
      </c>
      <c r="DQ24" s="2">
        <v>0.96179999999999999</v>
      </c>
      <c r="DR24">
        <f t="shared" si="21"/>
        <v>0.90126166538009622</v>
      </c>
      <c r="DT24" s="2">
        <v>3</v>
      </c>
      <c r="DU24" s="2">
        <f t="shared" si="22"/>
        <v>0.26864230757979113</v>
      </c>
      <c r="DV24" s="2">
        <v>0.96179999999999999</v>
      </c>
      <c r="DW24">
        <f t="shared" si="23"/>
        <v>0.90126166538009622</v>
      </c>
      <c r="GQ24" s="2">
        <f t="shared" si="50"/>
        <v>19.824749216922406</v>
      </c>
      <c r="GR24" s="2">
        <v>2.8</v>
      </c>
      <c r="GS24" s="2">
        <f t="shared" si="51"/>
        <v>0.61342683067019199</v>
      </c>
      <c r="GT24" s="2">
        <v>0.67600000000000005</v>
      </c>
      <c r="GU24" s="2">
        <f t="shared" si="52"/>
        <v>0.73684455814888161</v>
      </c>
      <c r="GV24" s="2">
        <f t="shared" si="53"/>
        <v>0.91742551739577649</v>
      </c>
    </row>
    <row r="25" spans="1:204" ht="49" customHeight="1" x14ac:dyDescent="0.55000000000000004">
      <c r="A25" s="2" t="s">
        <v>383</v>
      </c>
      <c r="B25" s="2" t="s">
        <v>381</v>
      </c>
      <c r="C25" s="2">
        <v>2000</v>
      </c>
      <c r="E25" s="2" t="s">
        <v>382</v>
      </c>
      <c r="AX25" s="2">
        <v>6.9850000000000003</v>
      </c>
      <c r="AY25" s="2">
        <f t="shared" si="9"/>
        <v>0.54265684223437838</v>
      </c>
      <c r="AZ25" s="2">
        <v>0.89600000000000002</v>
      </c>
      <c r="BA25" s="2">
        <v>0.436</v>
      </c>
      <c r="BB25" s="2">
        <v>9.016</v>
      </c>
      <c r="BC25" s="2">
        <v>0.872</v>
      </c>
      <c r="BD25" s="2">
        <v>0.42099999999999999</v>
      </c>
      <c r="CE25" s="2">
        <v>4</v>
      </c>
      <c r="CF25" s="2">
        <f t="shared" si="15"/>
        <v>0.37655953631989575</v>
      </c>
      <c r="CG25" s="2">
        <v>0.86199999999999999</v>
      </c>
      <c r="DO25" s="2">
        <v>3.4</v>
      </c>
      <c r="DP25" s="2">
        <f t="shared" si="54"/>
        <v>0.26563787428601643</v>
      </c>
      <c r="DQ25" s="2">
        <v>0.97419999999999995</v>
      </c>
      <c r="DR25">
        <f t="shared" si="21"/>
        <v>0.88750605177911046</v>
      </c>
      <c r="DT25" s="2">
        <v>3.4</v>
      </c>
      <c r="DU25" s="2">
        <f t="shared" si="22"/>
        <v>0.29393290668052435</v>
      </c>
      <c r="DV25" s="2">
        <v>0.97419999999999995</v>
      </c>
      <c r="DW25">
        <f t="shared" si="23"/>
        <v>0.88750605177911046</v>
      </c>
      <c r="GQ25" s="2">
        <f t="shared" si="50"/>
        <v>20.558999187919532</v>
      </c>
      <c r="GR25" s="2">
        <v>2.7</v>
      </c>
      <c r="GS25" s="2">
        <f t="shared" si="51"/>
        <v>0.62201447738054993</v>
      </c>
      <c r="GT25" s="2">
        <v>0.66500000000000004</v>
      </c>
      <c r="GU25" s="2">
        <f>1-(GQ25/(55.51))/(GQ25/(55.51) +1)</f>
        <v>0.72973222459347808</v>
      </c>
      <c r="GV25" s="2">
        <f t="shared" si="53"/>
        <v>0.91129318068756071</v>
      </c>
    </row>
    <row r="26" spans="1:204" ht="49" customHeight="1" x14ac:dyDescent="0.55000000000000004">
      <c r="AX26" s="2">
        <v>7.4950000000000001</v>
      </c>
      <c r="AY26" s="2">
        <f t="shared" si="9"/>
        <v>0.56008678871780104</v>
      </c>
      <c r="AZ26" s="2">
        <v>0.89200000000000002</v>
      </c>
      <c r="BA26" s="2">
        <v>0.42299999999999999</v>
      </c>
      <c r="BB26" s="2">
        <v>9.9990000000000006</v>
      </c>
      <c r="BC26" s="2">
        <v>0.86199999999999999</v>
      </c>
      <c r="BD26" s="2">
        <v>0.41199999999999998</v>
      </c>
      <c r="DO26" s="2">
        <v>3.7</v>
      </c>
      <c r="DP26" s="2">
        <f t="shared" si="54"/>
        <v>0.28245612398584147</v>
      </c>
      <c r="DQ26" s="2">
        <v>0.98360000000000003</v>
      </c>
      <c r="DR26">
        <f t="shared" si="21"/>
        <v>0.87710984737211428</v>
      </c>
      <c r="DT26" s="2">
        <v>3.7</v>
      </c>
      <c r="DU26" s="2">
        <f t="shared" si="22"/>
        <v>0.31178201658880628</v>
      </c>
      <c r="DV26" s="2">
        <v>0.98360000000000003</v>
      </c>
      <c r="DW26">
        <f t="shared" si="23"/>
        <v>0.87710984737211428</v>
      </c>
      <c r="GQ26" s="2">
        <f t="shared" si="50"/>
        <v>21.349729925916435</v>
      </c>
      <c r="GR26" s="2">
        <v>2.6</v>
      </c>
      <c r="GS26" s="2">
        <f t="shared" si="51"/>
        <v>0.63084598288173266</v>
      </c>
      <c r="GT26" s="2">
        <v>0.65400000000000003</v>
      </c>
      <c r="GU26" s="2">
        <f t="shared" si="52"/>
        <v>0.72222476000767877</v>
      </c>
      <c r="GV26" s="2">
        <f t="shared" si="53"/>
        <v>0.90553527961717439</v>
      </c>
    </row>
    <row r="27" spans="1:204" ht="49" customHeight="1" x14ac:dyDescent="0.55000000000000004">
      <c r="AX27" s="2">
        <v>7.9480000000000004</v>
      </c>
      <c r="AY27" s="2">
        <f t="shared" si="9"/>
        <v>0.57449103724090178</v>
      </c>
      <c r="AZ27" s="2">
        <v>0.88800000000000001</v>
      </c>
      <c r="BA27" s="2">
        <v>0.41399999999999998</v>
      </c>
      <c r="BB27" s="2">
        <v>11.02</v>
      </c>
      <c r="BC27" s="2">
        <v>0.85399999999999998</v>
      </c>
      <c r="BD27" s="2">
        <v>0.39700000000000002</v>
      </c>
      <c r="DO27" s="2">
        <v>4</v>
      </c>
      <c r="DP27" s="2">
        <f t="shared" si="54"/>
        <v>0.29852128286427793</v>
      </c>
      <c r="DQ27" s="2">
        <v>0.99250000000000005</v>
      </c>
      <c r="DR27">
        <f t="shared" si="21"/>
        <v>0.8667217477376794</v>
      </c>
      <c r="DT27" s="2">
        <v>4</v>
      </c>
      <c r="DU27" s="2">
        <f t="shared" si="22"/>
        <v>0.32875093974868436</v>
      </c>
      <c r="DV27" s="2">
        <v>0.99250000000000005</v>
      </c>
      <c r="DW27">
        <f t="shared" si="23"/>
        <v>0.8667217477376794</v>
      </c>
      <c r="GQ27" s="2">
        <f t="shared" si="50"/>
        <v>22.203719122953096</v>
      </c>
      <c r="GR27" s="2">
        <v>2.5</v>
      </c>
      <c r="GS27" s="2">
        <f t="shared" si="51"/>
        <v>0.63993188386678979</v>
      </c>
      <c r="GT27" s="2">
        <v>0.64500000000000002</v>
      </c>
      <c r="GU27" s="2">
        <f t="shared" si="52"/>
        <v>0.71428829589504061</v>
      </c>
      <c r="GV27" s="2">
        <f t="shared" si="53"/>
        <v>0.90299673634128541</v>
      </c>
    </row>
    <row r="28" spans="1:204" ht="49" customHeight="1" x14ac:dyDescent="0.55000000000000004">
      <c r="AX28" s="2">
        <v>7.9969999999999999</v>
      </c>
      <c r="AY28" s="2">
        <f t="shared" si="9"/>
        <v>0.57599277718960207</v>
      </c>
      <c r="AZ28" s="2">
        <v>0.88600000000000001</v>
      </c>
      <c r="BA28" s="2">
        <v>0.42</v>
      </c>
      <c r="BB28" s="2">
        <v>11.992000000000001</v>
      </c>
      <c r="BC28" s="2">
        <v>0.84499999999999997</v>
      </c>
      <c r="BD28" s="2">
        <v>0.38900000000000001</v>
      </c>
      <c r="DO28" s="2">
        <v>4.5</v>
      </c>
      <c r="DP28" s="2">
        <f t="shared" si="54"/>
        <v>0.32375545644816078</v>
      </c>
      <c r="DQ28" s="2">
        <v>1.0089999999999999</v>
      </c>
      <c r="DR28">
        <f t="shared" si="21"/>
        <v>0.8490882556844872</v>
      </c>
      <c r="DT28" s="2">
        <v>4.5</v>
      </c>
      <c r="DU28" s="2">
        <f t="shared" si="22"/>
        <v>0.35524636036570428</v>
      </c>
      <c r="DV28" s="2">
        <v>1.0089999999999999</v>
      </c>
      <c r="DW28">
        <f t="shared" si="23"/>
        <v>0.8490882556844872</v>
      </c>
      <c r="GQ28" s="2">
        <f t="shared" si="50"/>
        <v>23.128874086409475</v>
      </c>
      <c r="GR28" s="2">
        <v>2.4</v>
      </c>
      <c r="GS28" s="2">
        <f t="shared" si="51"/>
        <v>0.64928333292774931</v>
      </c>
      <c r="GT28" s="2">
        <v>0.629</v>
      </c>
      <c r="GU28" s="2">
        <f t="shared" si="52"/>
        <v>0.70588497921530324</v>
      </c>
      <c r="GV28" s="2">
        <f t="shared" si="53"/>
        <v>0.89108001802110537</v>
      </c>
    </row>
    <row r="29" spans="1:204" ht="49" customHeight="1" x14ac:dyDescent="0.55000000000000004">
      <c r="AX29" s="2">
        <v>8.9870000000000001</v>
      </c>
      <c r="AY29" s="2">
        <f t="shared" si="9"/>
        <v>0.604214590590331</v>
      </c>
      <c r="AZ29" s="2">
        <v>0.879</v>
      </c>
      <c r="BA29" s="2">
        <v>0.39800000000000002</v>
      </c>
      <c r="BB29" s="2">
        <v>12.997999999999999</v>
      </c>
      <c r="BC29" s="2">
        <v>0.83699999999999997</v>
      </c>
      <c r="BD29" s="2">
        <v>0.379</v>
      </c>
      <c r="DO29" s="2">
        <v>5</v>
      </c>
      <c r="DP29" s="2">
        <f t="shared" si="54"/>
        <v>0.34723718137014914</v>
      </c>
      <c r="DQ29" s="2">
        <v>1.0249999999999999</v>
      </c>
      <c r="DR29">
        <f t="shared" si="21"/>
        <v>0.83139404553783947</v>
      </c>
      <c r="DT29" s="2">
        <v>5</v>
      </c>
      <c r="DU29" s="2">
        <f t="shared" si="22"/>
        <v>0.37972956208907077</v>
      </c>
      <c r="DV29" s="2">
        <v>1.0249999999999999</v>
      </c>
      <c r="DW29">
        <f t="shared" si="23"/>
        <v>0.83139404553783947</v>
      </c>
      <c r="GQ29" s="2">
        <f t="shared" si="50"/>
        <v>24.134477307557713</v>
      </c>
      <c r="GR29" s="2">
        <v>2.2999999999999998</v>
      </c>
      <c r="GS29" s="2">
        <f t="shared" si="51"/>
        <v>0.65891214422423905</v>
      </c>
      <c r="GT29" s="2">
        <v>0.62</v>
      </c>
      <c r="GU29" s="2">
        <f>1-(GQ29/(55.51))/(GQ29/(55.51) +1)</f>
        <v>0.69697236866331325</v>
      </c>
      <c r="GV29" s="2">
        <f t="shared" si="53"/>
        <v>0.88956180743444035</v>
      </c>
    </row>
    <row r="30" spans="1:204" ht="49" customHeight="1" x14ac:dyDescent="0.55000000000000004">
      <c r="AX30" s="2">
        <v>9.9670000000000005</v>
      </c>
      <c r="AY30" s="2">
        <f t="shared" si="9"/>
        <v>0.62867991525094347</v>
      </c>
      <c r="AZ30" s="2">
        <v>0.87</v>
      </c>
      <c r="BA30" s="2">
        <v>0.38700000000000001</v>
      </c>
      <c r="BB30" s="2">
        <v>13.972</v>
      </c>
      <c r="BC30" s="2">
        <v>0.82699999999999996</v>
      </c>
      <c r="BD30" s="2">
        <v>0.377</v>
      </c>
      <c r="DO30" s="2">
        <v>5.5</v>
      </c>
      <c r="DP30" s="2">
        <f t="shared" si="54"/>
        <v>0.36914288598203948</v>
      </c>
      <c r="DQ30" s="2">
        <v>1.0411999999999999</v>
      </c>
      <c r="DR30">
        <f t="shared" si="21"/>
        <v>0.81356716887718761</v>
      </c>
      <c r="DT30" s="2">
        <v>5.5</v>
      </c>
      <c r="DU30" s="2">
        <f t="shared" si="22"/>
        <v>0.40242138853366155</v>
      </c>
      <c r="DV30" s="2">
        <v>1.0411999999999999</v>
      </c>
      <c r="DW30">
        <f t="shared" si="23"/>
        <v>0.81356716887718761</v>
      </c>
    </row>
    <row r="31" spans="1:204" ht="49" customHeight="1" x14ac:dyDescent="0.55000000000000004">
      <c r="AX31" s="2">
        <v>11.013</v>
      </c>
      <c r="AY31" s="2">
        <f t="shared" si="9"/>
        <v>0.65166240927882724</v>
      </c>
      <c r="AZ31" s="2">
        <v>0.86199999999999999</v>
      </c>
      <c r="BA31" s="2">
        <v>0.374</v>
      </c>
      <c r="BB31" s="2">
        <v>15.007999999999999</v>
      </c>
      <c r="BC31" s="2">
        <v>0.81699999999999995</v>
      </c>
      <c r="BD31" s="2">
        <v>0.373</v>
      </c>
      <c r="DO31" s="2">
        <v>6</v>
      </c>
      <c r="DP31" s="2">
        <f t="shared" si="54"/>
        <v>0.38962608493963408</v>
      </c>
      <c r="DQ31" s="2">
        <v>1.0569999999999999</v>
      </c>
      <c r="DR31">
        <f t="shared" si="21"/>
        <v>0.79572679892361964</v>
      </c>
      <c r="DT31" s="2">
        <v>6</v>
      </c>
      <c r="DU31" s="2">
        <f t="shared" si="22"/>
        <v>0.42351150671032606</v>
      </c>
      <c r="DV31" s="2">
        <v>1.0569999999999999</v>
      </c>
      <c r="DW31">
        <f t="shared" si="23"/>
        <v>0.79572679892361964</v>
      </c>
    </row>
    <row r="32" spans="1:204" ht="49" customHeight="1" x14ac:dyDescent="0.55000000000000004">
      <c r="AX32" s="2">
        <v>11.999000000000001</v>
      </c>
      <c r="AY32" s="2">
        <f t="shared" si="9"/>
        <v>0.67086534204909554</v>
      </c>
      <c r="AZ32" s="2">
        <v>0.85499999999999998</v>
      </c>
      <c r="BA32" s="2">
        <v>0.36199999999999999</v>
      </c>
      <c r="BB32" s="2">
        <v>15.779</v>
      </c>
      <c r="BC32" s="2">
        <v>0.81100000000000005</v>
      </c>
      <c r="BD32" s="2">
        <v>0.36799999999999999</v>
      </c>
      <c r="DO32" s="2">
        <v>6.5</v>
      </c>
      <c r="DP32" s="2">
        <f t="shared" si="54"/>
        <v>0.40882098212570239</v>
      </c>
      <c r="DQ32" s="2">
        <v>1.0745</v>
      </c>
      <c r="DR32">
        <f t="shared" si="21"/>
        <v>0.77752510639851602</v>
      </c>
      <c r="DT32" s="2">
        <v>6.5</v>
      </c>
      <c r="DU32" s="2">
        <f t="shared" si="22"/>
        <v>0.44316372100275075</v>
      </c>
      <c r="DV32" s="2">
        <v>1.0745</v>
      </c>
      <c r="DW32">
        <f t="shared" si="23"/>
        <v>0.77752510639851602</v>
      </c>
    </row>
    <row r="33" ht="14.4" x14ac:dyDescent="0.55000000000000004"/>
    <row r="34" ht="14.4" x14ac:dyDescent="0.55000000000000004"/>
  </sheetData>
  <hyperlinks>
    <hyperlink ref="BG1" r:id="rId1" xr:uid="{00000000-0004-0000-0300-000000000000}"/>
    <hyperlink ref="DC1" r:id="rId2" location=":~:text=Table_title:%20Table%201.%20Table_content:%20header:%20%7C%20Compounds,KClO3%20%7C%20DRH:%2097%E2%80%9398%20%7C%20ERH:%20%7C" xr:uid="{00000000-0004-0000-0300-000001000000}"/>
    <hyperlink ref="A3" r:id="rId3" xr:uid="{00000000-0004-0000-0300-000002000000}"/>
    <hyperlink ref="A4" r:id="rId4" location="abstract" xr:uid="{00000000-0004-0000-0300-000003000000}"/>
    <hyperlink ref="A8" r:id="rId5" xr:uid="{00000000-0004-0000-0300-000004000000}"/>
    <hyperlink ref="A9" r:id="rId6" xr:uid="{00000000-0004-0000-0300-000005000000}"/>
    <hyperlink ref="A11" r:id="rId7" xr:uid="{00000000-0004-0000-0300-000006000000}"/>
    <hyperlink ref="A12" r:id="rId8" location="ref-doi_10.1016_j.jct.2016.12.003" xr:uid="{00000000-0004-0000-0300-000007000000}"/>
    <hyperlink ref="A13" r:id="rId9" xr:uid="{00000000-0004-0000-0300-000008000000}"/>
    <hyperlink ref="A14" r:id="rId10" xr:uid="{00000000-0004-0000-0300-000009000000}"/>
    <hyperlink ref="A15" r:id="rId11" xr:uid="{00000000-0004-0000-0300-00000A000000}"/>
    <hyperlink ref="A16" r:id="rId12" xr:uid="{00000000-0004-0000-0300-00000B000000}"/>
    <hyperlink ref="A17" r:id="rId13" location="fig0003" xr:uid="{00000000-0004-0000-0300-00000C000000}"/>
    <hyperlink ref="A19" r:id="rId14" xr:uid="{00000000-0004-0000-0300-00000D000000}"/>
    <hyperlink ref="A20" r:id="rId15" xr:uid="{00000000-0004-0000-0300-00000E000000}"/>
    <hyperlink ref="A21" r:id="rId16" xr:uid="{00000000-0004-0000-0300-00000F000000}"/>
    <hyperlink ref="A22" r:id="rId17" xr:uid="{00000000-0004-0000-0300-000010000000}"/>
    <hyperlink ref="A24" r:id="rId18" xr:uid="{94628BD9-B85F-5E41-9236-27B0F364856F}"/>
  </hyperlinks>
  <pageMargins left="0.7" right="0.7" top="0.75" bottom="0.75" header="0.3" footer="0.3"/>
  <pageSetup orientation="portrait" r:id="rId19"/>
  <drawing r:id="rId2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Peter Peri Bazianos</cp:lastModifiedBy>
  <dcterms:created xsi:type="dcterms:W3CDTF">2026-01-11T09:05:22Z</dcterms:created>
  <dcterms:modified xsi:type="dcterms:W3CDTF">2026-02-09T20:39:39Z</dcterms:modified>
</cp:coreProperties>
</file>