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85375a\OneDrive - EXPERIAN SERVICES CORP\Desktop\arquivos\"/>
    </mc:Choice>
  </mc:AlternateContent>
  <xr:revisionPtr revIDLastSave="0" documentId="13_ncr:1_{22F7ED16-C02D-487F-864C-8DBC200DEE2A}" xr6:coauthVersionLast="47" xr6:coauthVersionMax="47" xr10:uidLastSave="{00000000-0000-0000-0000-000000000000}"/>
  <bookViews>
    <workbookView xWindow="-120" yWindow="-120" windowWidth="29040" windowHeight="15720" tabRatio="497" xr2:uid="{99CE89DD-4AB8-4350-804D-99CDFB62D843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H4" i="2"/>
  <c r="A15" i="2"/>
  <c r="A16" i="2"/>
  <c r="A17" i="2"/>
  <c r="A18" i="2"/>
  <c r="A19" i="2"/>
  <c r="A20" i="2"/>
  <c r="A10" i="2"/>
  <c r="A11" i="2"/>
  <c r="A12" i="2"/>
  <c r="A13" i="2"/>
  <c r="A14" i="2"/>
  <c r="A9" i="2"/>
  <c r="A4" i="2"/>
  <c r="A5" i="2"/>
  <c r="A6" i="2"/>
  <c r="A7" i="2"/>
  <c r="A8" i="2"/>
  <c r="A3" i="2"/>
  <c r="C33" i="1"/>
  <c r="D14" i="1"/>
  <c r="D20" i="1"/>
  <c r="D21" i="1" s="1"/>
  <c r="C25" i="1"/>
  <c r="D25" i="1" s="1"/>
  <c r="C26" i="1"/>
  <c r="D26" i="1" s="1"/>
  <c r="C27" i="1"/>
  <c r="D27" i="1" s="1"/>
  <c r="C28" i="1"/>
  <c r="D28" i="1" s="1"/>
  <c r="C24" i="1"/>
  <c r="D24" i="1" s="1"/>
  <c r="D36" i="1" l="1"/>
  <c r="D40" i="1"/>
  <c r="D41" i="1"/>
  <c r="D39" i="1"/>
  <c r="D38" i="1"/>
  <c r="D37" i="1"/>
  <c r="D42" i="1" l="1"/>
</calcChain>
</file>

<file path=xl/sharedStrings.xml><?xml version="1.0" encoding="utf-8"?>
<sst xmlns="http://schemas.openxmlformats.org/spreadsheetml/2006/main" count="71" uniqueCount="35">
  <si>
    <t>Por quantos anos?</t>
  </si>
  <si>
    <t>Quanto investir por mês?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</si>
  <si>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</si>
  <si>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</si>
  <si>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</si>
  <si>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</si>
  <si>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</si>
  <si>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</si>
  <si>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</si>
  <si>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</si>
  <si>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</si>
  <si>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</si>
  <si>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</si>
  <si>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</si>
  <si>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Rendimento Carteira</t>
  </si>
  <si>
    <t>Salário</t>
  </si>
  <si>
    <t>Perfil</t>
  </si>
  <si>
    <t>Conservador</t>
  </si>
  <si>
    <t>Moderado</t>
  </si>
  <si>
    <t>Agressivo</t>
  </si>
  <si>
    <t>VALOR A SER INVESTIDO POR MÊS</t>
  </si>
  <si>
    <t>TIPO DE FII</t>
  </si>
  <si>
    <t xml:space="preserve">Percentual Sugerido </t>
  </si>
  <si>
    <t>Valores</t>
  </si>
  <si>
    <t>PAPEL</t>
  </si>
  <si>
    <t>TIJOLO</t>
  </si>
  <si>
    <t>HÍBRIDOS</t>
  </si>
  <si>
    <t>FOFs</t>
  </si>
  <si>
    <t>DESENVOLVIMENTO</t>
  </si>
  <si>
    <t>HOTELARIAS</t>
  </si>
  <si>
    <t>PERFIL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</si>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</sst>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8F802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25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indexed="64"/>
      </top>
      <bottom style="medium">
        <color theme="0"/>
      </bottom>
      <diagonal/>
    </border>
    <border>
      <left/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/>
      <diagonal/>
    </border>
    <border>
      <left/>
      <right/>
      <top style="medium">
        <color theme="9" tint="-0.24994659260841701"/>
      </top>
      <bottom/>
      <diagonal/>
    </border>
    <border>
      <left/>
      <right style="medium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14996795556505021"/>
      </left>
      <right style="medium">
        <color theme="9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9" tint="-0.24994659260841701"/>
      </left>
      <right/>
      <top style="thin">
        <color theme="0" tint="-0.14996795556505021"/>
      </top>
      <bottom style="medium">
        <color theme="9" tint="-0.24994659260841701"/>
      </bottom>
      <diagonal/>
    </border>
    <border>
      <left/>
      <right style="medium">
        <color theme="0" tint="-0.14996795556505021"/>
      </right>
      <top style="thin">
        <color theme="0" tint="-0.14996795556505021"/>
      </top>
      <bottom style="medium">
        <color theme="9" tint="-0.24994659260841701"/>
      </bottom>
      <diagonal/>
    </border>
    <border>
      <left style="medium">
        <color theme="0" tint="-0.14996795556505021"/>
      </left>
      <right style="medium">
        <color theme="9" tint="-0.24994659260841701"/>
      </right>
      <top style="thin">
        <color theme="0" tint="-0.14996795556505021"/>
      </top>
      <bottom style="medium">
        <color theme="9" tint="-0.24994659260841701"/>
      </bottom>
      <diagonal/>
    </border>
    <border>
      <left style="thin">
        <color theme="0" tint="-0.24994659260841701"/>
      </left>
      <right style="medium">
        <color theme="9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14996795556505021"/>
      </top>
      <bottom style="medium">
        <color theme="9" tint="-0.24994659260841701"/>
      </bottom>
      <diagonal/>
    </border>
    <border>
      <left style="thin">
        <color theme="0" tint="-0.24994659260841701"/>
      </left>
      <right style="medium">
        <color theme="9" tint="-0.24994659260841701"/>
      </right>
      <top style="thin">
        <color theme="0" tint="-0.1499679555650502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indexed="64"/>
      </bottom>
      <diagonal/>
    </border>
    <border>
      <left style="medium">
        <color theme="9" tint="-0.24994659260841701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9" tint="-0.24994659260841701"/>
      </right>
      <top/>
      <bottom style="medium">
        <color theme="0"/>
      </bottom>
      <diagonal/>
    </border>
    <border>
      <left style="medium">
        <color theme="9" tint="-0.2499465926084170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9" tint="-0.24994659260841701"/>
      </right>
      <top style="medium">
        <color theme="0"/>
      </top>
      <bottom style="medium">
        <color theme="0"/>
      </bottom>
      <diagonal/>
    </border>
    <border>
      <left style="medium">
        <color theme="9" tint="-0.24994659260841701"/>
      </left>
      <right style="medium">
        <color theme="0"/>
      </right>
      <top style="medium">
        <color theme="0"/>
      </top>
      <bottom style="medium">
        <color theme="9" tint="-0.24994659260841701"/>
      </bottom>
      <diagonal/>
    </border>
    <border>
      <left style="medium">
        <color theme="0"/>
      </left>
      <right/>
      <top style="medium">
        <color theme="0"/>
      </top>
      <bottom style="medium">
        <color theme="9" tint="-0.24994659260841701"/>
      </bottom>
      <diagonal/>
    </border>
    <border>
      <left style="medium">
        <color theme="0"/>
      </left>
      <right style="medium">
        <color theme="9" tint="-0.24994659260841701"/>
      </right>
      <top style="medium">
        <color theme="0"/>
      </top>
      <bottom style="medium">
        <color theme="9" tint="-0.24994659260841701"/>
      </bottom>
      <diagonal/>
    </border>
    <border>
      <left/>
      <right/>
      <top/>
      <bottom style="thin">
        <color theme="9" tint="-0.249977111117893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4" borderId="0" applyNumberFormat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9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5" fillId="2" borderId="5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2" fillId="0" borderId="13" xfId="1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0" fontId="2" fillId="0" borderId="13" xfId="0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 indent="3"/>
    </xf>
    <xf numFmtId="0" fontId="4" fillId="0" borderId="3" xfId="0" applyFont="1" applyBorder="1" applyAlignment="1">
      <alignment horizontal="left" indent="3"/>
    </xf>
    <xf numFmtId="0" fontId="4" fillId="6" borderId="8" xfId="0" applyFont="1" applyFill="1" applyBorder="1" applyAlignment="1">
      <alignment horizontal="left" indent="3"/>
    </xf>
    <xf numFmtId="0" fontId="4" fillId="6" borderId="4" xfId="0" applyFont="1" applyFill="1" applyBorder="1" applyAlignment="1">
      <alignment horizontal="left" indent="3"/>
    </xf>
    <xf numFmtId="0" fontId="4" fillId="6" borderId="10" xfId="0" applyFont="1" applyFill="1" applyBorder="1" applyAlignment="1">
      <alignment horizontal="left" indent="3"/>
    </xf>
    <xf numFmtId="0" fontId="4" fillId="6" borderId="11" xfId="0" applyFont="1" applyFill="1" applyBorder="1" applyAlignment="1">
      <alignment horizontal="left" indent="3"/>
    </xf>
    <xf numFmtId="164" fontId="0" fillId="6" borderId="12" xfId="0" applyNumberFormat="1" applyFill="1" applyBorder="1" applyAlignment="1">
      <alignment horizontal="center"/>
    </xf>
    <xf numFmtId="0" fontId="6" fillId="6" borderId="8" xfId="0" applyFont="1" applyFill="1" applyBorder="1" applyAlignment="1">
      <alignment horizontal="left" indent="3"/>
    </xf>
    <xf numFmtId="0" fontId="6" fillId="6" borderId="3" xfId="0" applyFont="1" applyFill="1" applyBorder="1" applyAlignment="1">
      <alignment horizontal="left" indent="3"/>
    </xf>
    <xf numFmtId="8" fontId="2" fillId="6" borderId="13" xfId="0" applyNumberFormat="1" applyFont="1" applyFill="1" applyBorder="1" applyAlignment="1">
      <alignment horizontal="center"/>
    </xf>
    <xf numFmtId="0" fontId="6" fillId="6" borderId="10" xfId="0" applyFont="1" applyFill="1" applyBorder="1" applyAlignment="1">
      <alignment horizontal="left" indent="3"/>
    </xf>
    <xf numFmtId="0" fontId="6" fillId="6" borderId="14" xfId="0" applyFont="1" applyFill="1" applyBorder="1" applyAlignment="1">
      <alignment horizontal="left" indent="3"/>
    </xf>
    <xf numFmtId="8" fontId="2" fillId="6" borderId="15" xfId="0" applyNumberFormat="1" applyFont="1" applyFill="1" applyBorder="1" applyAlignment="1">
      <alignment horizontal="center"/>
    </xf>
    <xf numFmtId="0" fontId="4" fillId="6" borderId="17" xfId="0" applyFont="1" applyFill="1" applyBorder="1" applyAlignment="1">
      <alignment horizontal="left" indent="3"/>
    </xf>
    <xf numFmtId="8" fontId="0" fillId="6" borderId="2" xfId="0" applyNumberFormat="1" applyFill="1" applyBorder="1" applyAlignment="1">
      <alignment horizontal="center"/>
    </xf>
    <xf numFmtId="8" fontId="0" fillId="6" borderId="18" xfId="0" applyNumberFormat="1" applyFill="1" applyBorder="1" applyAlignment="1">
      <alignment horizontal="center"/>
    </xf>
    <xf numFmtId="0" fontId="4" fillId="6" borderId="19" xfId="0" applyFont="1" applyFill="1" applyBorder="1" applyAlignment="1">
      <alignment horizontal="left" indent="3"/>
    </xf>
    <xf numFmtId="8" fontId="0" fillId="6" borderId="1" xfId="0" applyNumberFormat="1" applyFill="1" applyBorder="1" applyAlignment="1">
      <alignment horizontal="center"/>
    </xf>
    <xf numFmtId="8" fontId="0" fillId="6" borderId="20" xfId="0" applyNumberFormat="1" applyFill="1" applyBorder="1" applyAlignment="1">
      <alignment horizontal="center"/>
    </xf>
    <xf numFmtId="0" fontId="4" fillId="6" borderId="21" xfId="0" applyFont="1" applyFill="1" applyBorder="1" applyAlignment="1">
      <alignment horizontal="left" indent="3"/>
    </xf>
    <xf numFmtId="8" fontId="0" fillId="6" borderId="22" xfId="0" applyNumberFormat="1" applyFill="1" applyBorder="1" applyAlignment="1">
      <alignment horizontal="center"/>
    </xf>
    <xf numFmtId="8" fontId="0" fillId="6" borderId="23" xfId="0" applyNumberFormat="1" applyFill="1" applyBorder="1" applyAlignment="1">
      <alignment horizontal="center"/>
    </xf>
    <xf numFmtId="0" fontId="9" fillId="4" borderId="0" xfId="3"/>
    <xf numFmtId="164" fontId="0" fillId="6" borderId="0" xfId="0" applyNumberFormat="1" applyFill="1" applyAlignment="1">
      <alignment horizontal="center"/>
    </xf>
    <xf numFmtId="0" fontId="9" fillId="4" borderId="0" xfId="3" applyAlignment="1">
      <alignment horizontal="left"/>
    </xf>
    <xf numFmtId="9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164" fontId="2" fillId="3" borderId="0" xfId="0" applyNumberFormat="1" applyFont="1" applyFill="1" applyAlignment="1">
      <alignment horizontal="center"/>
    </xf>
    <xf numFmtId="0" fontId="2" fillId="6" borderId="0" xfId="0" applyFont="1" applyFill="1"/>
    <xf numFmtId="164" fontId="2" fillId="6" borderId="0" xfId="0" applyNumberFormat="1" applyFont="1" applyFill="1" applyAlignment="1">
      <alignment horizontal="left"/>
    </xf>
    <xf numFmtId="9" fontId="0" fillId="0" borderId="0" xfId="2" applyFont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9" fontId="0" fillId="0" borderId="24" xfId="2" applyFont="1" applyBorder="1" applyAlignment="1">
      <alignment horizontal="center"/>
    </xf>
    <xf numFmtId="9" fontId="0" fillId="0" borderId="24" xfId="0" applyNumberFormat="1" applyBorder="1" applyAlignment="1">
      <alignment horizontal="center"/>
    </xf>
    <xf numFmtId="9" fontId="9" fillId="4" borderId="0" xfId="2" applyFont="1" applyFill="1"/>
    <xf numFmtId="0" fontId="3" fillId="7" borderId="0" xfId="0" applyFont="1" applyFill="1"/>
    <xf numFmtId="0" fontId="3" fillId="7" borderId="0" xfId="0" applyFont="1" applyFill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8F80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123824</xdr:colOff>
      <xdr:row>0</xdr:row>
      <xdr:rowOff>79128</xdr:rowOff>
    </xdr:from>
    <xdr:to>
      <xdr:col>7</xdr:col>
      <xdr:colOff>47624</xdr:colOff>
      <xdr:row>7</xdr:row>
      <xdr:rowOff>142875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52F0B2E-081A-FA98-141B-D5B58E91A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4" y="79128"/>
          <a:ext cx="6524625" cy="13972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A0B0-8D46-4603-B912-A50C88C43E7F}">
  <dimension ref="A9:XFD54"/>
  <sheetViews>
    <sheetView showGridLines="0" tabSelected="1" workbookViewId="0">
      <selection activeCell="D44" sqref="D44"/>
    </sheetView>
  </sheetViews>
  <sheetFormatPr defaultColWidth="0" defaultRowHeight="15" x14ac:dyDescent="0.25"/>
  <cols>
    <col min="1" max="1" width="5" customWidth="1"/>
    <col min="2" max="2" width="42.42578125" customWidth="1"/>
    <col min="3" max="3" width="28.85546875" customWidth="1"/>
    <col min="4" max="4" width="13.28515625" customWidth="1"/>
    <col min="5" max="5" width="3.42578125" customWidth="1"/>
    <col min="6" max="6" width="3.7109375" customWidth="1"/>
    <col min="7" max="7" width="2.28515625" customWidth="1"/>
    <col min="8" max="8" width="2.140625" customWidth="1"/>
    <col min="9" max="11" width="9.140625" hidden="1" customWidth="1"/>
    <col min="12" max="16382" width="9.140625" hidden="1"/>
    <col min="16383" max="16384" width="5.42578125" hidden="1" customWidth="1"/>
  </cols>
  <sheetData>
    <row r="9" spans="2:4" ht="11.25" customHeight="1" x14ac:dyDescent="0.25"/>
    <row r="10" spans="2:4" ht="0.75" customHeight="1" thickBot="1" x14ac:dyDescent="0.3"/>
    <row r="11" spans="2:4" ht="19.5" customHeight="1" x14ac:dyDescent="0.25">
      <c r="B11" s="14" t="s">
        <v>13</v>
      </c>
      <c r="C11" s="15"/>
      <c r="D11" s="16"/>
    </row>
    <row r="12" spans="2:4" ht="19.5" customHeight="1" x14ac:dyDescent="0.25">
      <c r="B12" s="19" t="s">
        <v>15</v>
      </c>
      <c r="C12" s="20"/>
      <c r="D12" s="3">
        <v>5000</v>
      </c>
    </row>
    <row r="13" spans="2:4" ht="19.5" customHeight="1" x14ac:dyDescent="0.25">
      <c r="B13" s="19" t="s">
        <v>14</v>
      </c>
      <c r="C13" s="20"/>
      <c r="D13" s="4">
        <v>6.0000000000000001E-3</v>
      </c>
    </row>
    <row r="14" spans="2:4" ht="19.5" customHeight="1" thickBot="1" x14ac:dyDescent="0.3">
      <c r="B14" s="21" t="s">
        <v>34</v>
      </c>
      <c r="C14" s="22"/>
      <c r="D14" s="23">
        <f>D12*30%</f>
        <v>1500</v>
      </c>
    </row>
    <row r="15" spans="2:4" ht="19.5" customHeight="1" thickBot="1" x14ac:dyDescent="0.3"/>
    <row r="16" spans="2:4" ht="37.5" customHeight="1" x14ac:dyDescent="0.25">
      <c r="B16" s="5" t="s">
        <v>5</v>
      </c>
      <c r="C16" s="6"/>
      <c r="D16" s="7"/>
    </row>
    <row r="17" spans="1:4" ht="15.75" customHeight="1" x14ac:dyDescent="0.25">
      <c r="B17" s="17" t="s">
        <v>1</v>
      </c>
      <c r="C17" s="18"/>
      <c r="D17" s="8">
        <v>1500</v>
      </c>
    </row>
    <row r="18" spans="1:4" ht="15" customHeight="1" x14ac:dyDescent="0.25">
      <c r="B18" s="17" t="s">
        <v>0</v>
      </c>
      <c r="C18" s="18"/>
      <c r="D18" s="9">
        <v>5</v>
      </c>
    </row>
    <row r="19" spans="1:4" ht="15" customHeight="1" x14ac:dyDescent="0.25">
      <c r="B19" s="17" t="s">
        <v>2</v>
      </c>
      <c r="C19" s="18"/>
      <c r="D19" s="10">
        <v>1.0789999999999999E-2</v>
      </c>
    </row>
    <row r="20" spans="1:4" ht="15" customHeight="1" x14ac:dyDescent="0.25">
      <c r="B20" s="24" t="s">
        <v>3</v>
      </c>
      <c r="C20" s="25"/>
      <c r="D20" s="26">
        <f>FV(taxa_mensal,qtd_anos*12,aporte*-1)</f>
        <v>125665.37099773147</v>
      </c>
    </row>
    <row r="21" spans="1:4" ht="15.75" customHeight="1" thickBot="1" x14ac:dyDescent="0.3">
      <c r="B21" s="27" t="s">
        <v>4</v>
      </c>
      <c r="C21" s="28"/>
      <c r="D21" s="29">
        <f>patrimonio*rendimento_carteira</f>
        <v>753.9922259863888</v>
      </c>
    </row>
    <row r="22" spans="1:4" ht="15.75" thickBot="1" x14ac:dyDescent="0.3"/>
    <row r="23" spans="1:4" ht="27" thickBot="1" x14ac:dyDescent="0.3">
      <c r="B23" s="11" t="s">
        <v>11</v>
      </c>
      <c r="C23" s="12"/>
      <c r="D23" s="13" t="s">
        <v>12</v>
      </c>
    </row>
    <row r="24" spans="1:4" ht="16.5" thickBot="1" x14ac:dyDescent="0.3">
      <c r="A24" s="1">
        <v>2</v>
      </c>
      <c r="B24" s="30" t="s">
        <v>6</v>
      </c>
      <c r="C24" s="31">
        <f>FV($D$19,$A24*12,$D$17*-1)</f>
        <v>40841.440946467825</v>
      </c>
      <c r="D24" s="32">
        <f>C24*rendimento_carteira</f>
        <v>245.04864567880696</v>
      </c>
    </row>
    <row r="25" spans="1:4" ht="16.5" thickBot="1" x14ac:dyDescent="0.3">
      <c r="A25" s="1">
        <v>5</v>
      </c>
      <c r="B25" s="33" t="s">
        <v>7</v>
      </c>
      <c r="C25" s="34">
        <f>FV($D$19,$A25*12,$D$17*-1)</f>
        <v>125665.37099773147</v>
      </c>
      <c r="D25" s="35">
        <f>C25*rendimento_carteira</f>
        <v>753.9922259863888</v>
      </c>
    </row>
    <row r="26" spans="1:4" ht="16.5" thickBot="1" x14ac:dyDescent="0.3">
      <c r="A26" s="1">
        <v>10</v>
      </c>
      <c r="B26" s="33" t="s">
        <v>8</v>
      </c>
      <c r="C26" s="34">
        <f>FV($D$19,$A26*12,$D$17*-1)</f>
        <v>364926.3187952583</v>
      </c>
      <c r="D26" s="35">
        <f>C26*rendimento_carteira</f>
        <v>2189.55791277155</v>
      </c>
    </row>
    <row r="27" spans="1:4" ht="16.5" thickBot="1" x14ac:dyDescent="0.3">
      <c r="A27" s="1">
        <v>20</v>
      </c>
      <c r="B27" s="33" t="s">
        <v>9</v>
      </c>
      <c r="C27" s="34">
        <f>FV($D$19,$A27*12,$D$17*-1)</f>
        <v>1687797.600145621</v>
      </c>
      <c r="D27" s="35">
        <f>C27*rendimento_carteira</f>
        <v>10126.785600873725</v>
      </c>
    </row>
    <row r="28" spans="1:4" ht="16.5" thickBot="1" x14ac:dyDescent="0.3">
      <c r="A28" s="1">
        <v>30</v>
      </c>
      <c r="B28" s="36" t="s">
        <v>10</v>
      </c>
      <c r="C28" s="37">
        <f>FV($D$19,$A28*12,$D$17*-1)</f>
        <v>6483254.4825070715</v>
      </c>
      <c r="D28" s="38">
        <f>C28*rendimento_carteira</f>
        <v>38899.526895042429</v>
      </c>
    </row>
    <row r="32" spans="1:4" x14ac:dyDescent="0.25">
      <c r="B32" s="39" t="s">
        <v>16</v>
      </c>
      <c r="C32" s="41" t="s">
        <v>19</v>
      </c>
      <c r="D32" s="41"/>
    </row>
    <row r="33" spans="2:4" x14ac:dyDescent="0.25">
      <c r="B33" s="46" t="s">
        <v>20</v>
      </c>
      <c r="C33" s="47">
        <f>aporte</f>
        <v>1500</v>
      </c>
      <c r="D33" s="47"/>
    </row>
    <row r="35" spans="2:4" x14ac:dyDescent="0.25">
      <c r="B35" s="43" t="s">
        <v>21</v>
      </c>
      <c r="C35" s="43" t="s">
        <v>22</v>
      </c>
      <c r="D35" s="43" t="s">
        <v>23</v>
      </c>
    </row>
    <row r="36" spans="2:4" x14ac:dyDescent="0.25">
      <c r="B36" s="2" t="s">
        <v>24</v>
      </c>
      <c r="C36" s="42">
        <f>VLOOKUP($C$32&amp;"-"&amp;B36,Planilha2!$A:$D,4,FALSE)</f>
        <v>0.5</v>
      </c>
      <c r="D36" s="40">
        <f>C36*$C$33</f>
        <v>750</v>
      </c>
    </row>
    <row r="37" spans="2:4" x14ac:dyDescent="0.25">
      <c r="B37" s="2" t="s">
        <v>25</v>
      </c>
      <c r="C37" s="42">
        <f>VLOOKUP($C$32&amp;"-"&amp;B37,Planilha2!$A:$D,4,FALSE)</f>
        <v>0.1</v>
      </c>
      <c r="D37" s="40">
        <f t="shared" ref="D37:D41" si="0">C37*$C$33</f>
        <v>150</v>
      </c>
    </row>
    <row r="38" spans="2:4" x14ac:dyDescent="0.25">
      <c r="B38" s="2" t="s">
        <v>26</v>
      </c>
      <c r="C38" s="42">
        <f>VLOOKUP($C$32&amp;"-"&amp;B38,Planilha2!$A:$D,4,FALSE)</f>
        <v>0.05</v>
      </c>
      <c r="D38" s="40">
        <f t="shared" si="0"/>
        <v>75</v>
      </c>
    </row>
    <row r="39" spans="2:4" x14ac:dyDescent="0.25">
      <c r="B39" s="2" t="s">
        <v>27</v>
      </c>
      <c r="C39" s="42">
        <f>VLOOKUP($C$32&amp;"-"&amp;B39,Planilha2!$A:$D,4,FALSE)</f>
        <v>0.05</v>
      </c>
      <c r="D39" s="40">
        <f t="shared" si="0"/>
        <v>75</v>
      </c>
    </row>
    <row r="40" spans="2:4" x14ac:dyDescent="0.25">
      <c r="B40" s="2" t="s">
        <v>28</v>
      </c>
      <c r="C40" s="42">
        <f>VLOOKUP($C$32&amp;"-"&amp;B40,Planilha2!$A:$D,4,FALSE)</f>
        <v>0.1</v>
      </c>
      <c r="D40" s="40">
        <f t="shared" si="0"/>
        <v>150</v>
      </c>
    </row>
    <row r="41" spans="2:4" x14ac:dyDescent="0.25">
      <c r="B41" s="2" t="s">
        <v>29</v>
      </c>
      <c r="C41" s="42">
        <f>VLOOKUP($C$32&amp;"-"&amp;B41,Planilha2!$A:$D,4,FALSE)</f>
        <v>0.2</v>
      </c>
      <c r="D41" s="40">
        <f t="shared" si="0"/>
        <v>300</v>
      </c>
    </row>
    <row r="42" spans="2:4" x14ac:dyDescent="0.25">
      <c r="B42" s="44"/>
      <c r="C42" s="44"/>
      <c r="D42" s="45">
        <f>SUM(D36:D41)</f>
        <v>1500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</sheetData>
  <mergeCells count="13">
    <mergeCell ref="C33:D33"/>
    <mergeCell ref="C32:D32"/>
    <mergeCell ref="B12:C12"/>
    <mergeCell ref="B13:C13"/>
    <mergeCell ref="B14:C14"/>
    <mergeCell ref="B11:D11"/>
    <mergeCell ref="B16:C16"/>
    <mergeCell ref="B23:C23"/>
    <mergeCell ref="B17:C17"/>
    <mergeCell ref="B18:C18"/>
    <mergeCell ref="B19:C19"/>
    <mergeCell ref="B20:C20"/>
    <mergeCell ref="B21:C21"/>
  </mergeCells>
  <dataValidations count="1">
    <dataValidation type="list" allowBlank="1" showInputMessage="1" showErrorMessage="1" sqref="C32" xr:uid="{8F0EB564-2F09-44E3-B24F-B18245C7C648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AC907-B95E-488A-8283-B0A69FEAD338}">
  <dimension ref="A2:H20"/>
  <sheetViews>
    <sheetView workbookViewId="0">
      <selection activeCell="A2" sqref="A2:D2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18.5703125" bestFit="1" customWidth="1"/>
    <col min="7" max="7" width="16.85546875" bestFit="1" customWidth="1"/>
  </cols>
  <sheetData>
    <row r="2" spans="1:8" x14ac:dyDescent="0.25">
      <c r="A2" s="54" t="s">
        <v>32</v>
      </c>
      <c r="B2" s="54" t="s">
        <v>30</v>
      </c>
      <c r="C2" s="55" t="s">
        <v>21</v>
      </c>
      <c r="D2" s="55" t="s">
        <v>31</v>
      </c>
    </row>
    <row r="3" spans="1:8" x14ac:dyDescent="0.25">
      <c r="A3" t="str">
        <f>B3&amp;"-"&amp;C3</f>
        <v>Conservador-PAPEL</v>
      </c>
      <c r="B3" t="s">
        <v>17</v>
      </c>
      <c r="C3" s="2" t="s">
        <v>24</v>
      </c>
      <c r="D3" s="48">
        <v>0.3</v>
      </c>
      <c r="H3" t="s">
        <v>31</v>
      </c>
    </row>
    <row r="4" spans="1:8" x14ac:dyDescent="0.25">
      <c r="A4" t="str">
        <f t="shared" ref="A4:A20" si="0">B4&amp;"-"&amp;C4</f>
        <v>Conservador-TIJOLO</v>
      </c>
      <c r="B4" t="s">
        <v>17</v>
      </c>
      <c r="C4" s="2" t="s">
        <v>25</v>
      </c>
      <c r="D4" s="48">
        <v>0.5</v>
      </c>
      <c r="G4" s="39" t="s">
        <v>33</v>
      </c>
      <c r="H4" s="53">
        <f>VLOOKUP(G4,A2:$D$20,4,FALSE)</f>
        <v>0.35</v>
      </c>
    </row>
    <row r="5" spans="1:8" x14ac:dyDescent="0.25">
      <c r="A5" t="str">
        <f t="shared" si="0"/>
        <v>Conservador-HÍBRIDOS</v>
      </c>
      <c r="B5" t="s">
        <v>17</v>
      </c>
      <c r="C5" s="2" t="s">
        <v>26</v>
      </c>
      <c r="D5" s="48">
        <v>0.1</v>
      </c>
    </row>
    <row r="6" spans="1:8" x14ac:dyDescent="0.25">
      <c r="A6" t="str">
        <f t="shared" si="0"/>
        <v>Conservador-FOFs</v>
      </c>
      <c r="B6" t="s">
        <v>17</v>
      </c>
      <c r="C6" s="2" t="s">
        <v>27</v>
      </c>
      <c r="D6" s="48">
        <v>0.1</v>
      </c>
    </row>
    <row r="7" spans="1:8" x14ac:dyDescent="0.25">
      <c r="A7" t="str">
        <f t="shared" si="0"/>
        <v>Conservador-DESENVOLVIMENTO</v>
      </c>
      <c r="B7" t="s">
        <v>17</v>
      </c>
      <c r="C7" s="2" t="s">
        <v>28</v>
      </c>
      <c r="D7" s="48">
        <v>0</v>
      </c>
    </row>
    <row r="8" spans="1:8" x14ac:dyDescent="0.25">
      <c r="A8" s="49" t="str">
        <f t="shared" si="0"/>
        <v>Conservador-HOTELARIAS</v>
      </c>
      <c r="B8" s="49" t="s">
        <v>17</v>
      </c>
      <c r="C8" s="50" t="s">
        <v>29</v>
      </c>
      <c r="D8" s="51">
        <v>0</v>
      </c>
    </row>
    <row r="9" spans="1:8" x14ac:dyDescent="0.25">
      <c r="A9" t="str">
        <f t="shared" si="0"/>
        <v>Moderado-PAPEL</v>
      </c>
      <c r="B9" t="s">
        <v>18</v>
      </c>
      <c r="C9" s="2" t="s">
        <v>24</v>
      </c>
      <c r="D9" s="42">
        <v>0.32</v>
      </c>
    </row>
    <row r="10" spans="1:8" x14ac:dyDescent="0.25">
      <c r="A10" t="str">
        <f t="shared" si="0"/>
        <v>Moderado-TIJOLO</v>
      </c>
      <c r="B10" t="s">
        <v>18</v>
      </c>
      <c r="C10" s="2" t="s">
        <v>25</v>
      </c>
      <c r="D10" s="42">
        <v>0.35</v>
      </c>
    </row>
    <row r="11" spans="1:8" x14ac:dyDescent="0.25">
      <c r="A11" t="str">
        <f t="shared" si="0"/>
        <v>Moderado-HÍBRIDOS</v>
      </c>
      <c r="B11" t="s">
        <v>18</v>
      </c>
      <c r="C11" s="2" t="s">
        <v>26</v>
      </c>
      <c r="D11" s="42">
        <v>0.08</v>
      </c>
    </row>
    <row r="12" spans="1:8" x14ac:dyDescent="0.25">
      <c r="A12" t="str">
        <f t="shared" si="0"/>
        <v>Moderado-FOFs</v>
      </c>
      <c r="B12" t="s">
        <v>18</v>
      </c>
      <c r="C12" s="2" t="s">
        <v>27</v>
      </c>
      <c r="D12" s="42">
        <v>0.05</v>
      </c>
    </row>
    <row r="13" spans="1:8" x14ac:dyDescent="0.25">
      <c r="A13" t="str">
        <f t="shared" si="0"/>
        <v>Moderado-DESENVOLVIMENTO</v>
      </c>
      <c r="B13" t="s">
        <v>18</v>
      </c>
      <c r="C13" s="2" t="s">
        <v>28</v>
      </c>
      <c r="D13" s="42">
        <v>0.1</v>
      </c>
    </row>
    <row r="14" spans="1:8" x14ac:dyDescent="0.25">
      <c r="A14" s="49" t="str">
        <f t="shared" si="0"/>
        <v>Moderado-HOTELARIAS</v>
      </c>
      <c r="B14" s="49" t="s">
        <v>18</v>
      </c>
      <c r="C14" s="50" t="s">
        <v>29</v>
      </c>
      <c r="D14" s="52">
        <v>0.1</v>
      </c>
    </row>
    <row r="15" spans="1:8" x14ac:dyDescent="0.25">
      <c r="A15" t="str">
        <f t="shared" si="0"/>
        <v>Agressivo-PAPEL</v>
      </c>
      <c r="B15" t="s">
        <v>19</v>
      </c>
      <c r="C15" s="2" t="s">
        <v>24</v>
      </c>
      <c r="D15" s="42">
        <v>0.5</v>
      </c>
    </row>
    <row r="16" spans="1:8" x14ac:dyDescent="0.25">
      <c r="A16" t="str">
        <f t="shared" si="0"/>
        <v>Agressivo-TIJOLO</v>
      </c>
      <c r="B16" t="s">
        <v>19</v>
      </c>
      <c r="C16" s="2" t="s">
        <v>25</v>
      </c>
      <c r="D16" s="42">
        <v>0.1</v>
      </c>
    </row>
    <row r="17" spans="1:4" x14ac:dyDescent="0.25">
      <c r="A17" t="str">
        <f t="shared" si="0"/>
        <v>Agressivo-HÍBRIDOS</v>
      </c>
      <c r="B17" t="s">
        <v>19</v>
      </c>
      <c r="C17" s="2" t="s">
        <v>26</v>
      </c>
      <c r="D17" s="42">
        <v>0.05</v>
      </c>
    </row>
    <row r="18" spans="1:4" x14ac:dyDescent="0.25">
      <c r="A18" t="str">
        <f t="shared" si="0"/>
        <v>Agressivo-FOFs</v>
      </c>
      <c r="B18" t="s">
        <v>19</v>
      </c>
      <c r="C18" s="2" t="s">
        <v>27</v>
      </c>
      <c r="D18" s="42">
        <v>0.05</v>
      </c>
    </row>
    <row r="19" spans="1:4" x14ac:dyDescent="0.25">
      <c r="A19" t="str">
        <f t="shared" si="0"/>
        <v>Agressivo-DESENVOLVIMENTO</v>
      </c>
      <c r="B19" t="s">
        <v>19</v>
      </c>
      <c r="C19" s="2" t="s">
        <v>28</v>
      </c>
      <c r="D19" s="42">
        <v>0.1</v>
      </c>
    </row>
    <row r="20" spans="1:4" x14ac:dyDescent="0.25">
      <c r="A20" t="str">
        <f t="shared" si="0"/>
        <v>Agressivo-HOTELARIAS</v>
      </c>
      <c r="B20" t="s">
        <v>19</v>
      </c>
      <c r="C20" s="2" t="s">
        <v>29</v>
      </c>
      <c r="D20" s="42">
        <v>0.2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>Serasa Experian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Guandalini, Clara</dc:creator>
  <cp:lastModifiedBy>Guandalini, Clara</cp:lastModifiedBy>
  <dcterms:created xsi:type="dcterms:W3CDTF">2025-05-26T21:45:58Z</dcterms:created>
  <dcterms:modified xsi:type="dcterms:W3CDTF">2025-05-28T02:42:19Z</dcterms:modified>
</cp:coreProperties>
</file>